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peer\msuDataAnalytics\challengeAssignments\crowdfundingAnalysis\"/>
    </mc:Choice>
  </mc:AlternateContent>
  <xr:revisionPtr revIDLastSave="0" documentId="13_ncr:1_{106A8BE5-4D37-4692-92CC-88256933B9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wdfunding" sheetId="1" r:id="rId1"/>
    <sheet name="Success by Cat Pivot" sheetId="3" r:id="rId2"/>
    <sheet name="Success by Subcat Pivot" sheetId="4" r:id="rId3"/>
    <sheet name="Success by Launch Date Pivot" sheetId="6" r:id="rId4"/>
    <sheet name="Bonus" sheetId="7" r:id="rId5"/>
    <sheet name="stat_analy" sheetId="8" r:id="rId6"/>
  </sheets>
  <definedNames>
    <definedName name="_xlnm._FilterDatabase" localSheetId="0" hidden="1">Crowdfunding!$A$1:$T$1001</definedName>
    <definedName name="_xlchart.v1.0" hidden="1">stat_analy!$M$1</definedName>
    <definedName name="_xlchart.v1.1" hidden="1">stat_analy!$M$2:$M$365</definedName>
    <definedName name="_xlchart.v1.2" hidden="1">stat_analy!$B$1</definedName>
    <definedName name="_xlchart.v1.3" hidden="1">stat_analy!$B$2:$B$566</definedName>
    <definedName name="fail_backers_count">stat_analy!$M$1:$M$365</definedName>
    <definedName name="suc_backers_count">stat_analy!$B$1:$B$566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3" l="1"/>
  <c r="Q5" i="3"/>
  <c r="Q9" i="3"/>
  <c r="Q12" i="3"/>
  <c r="J6" i="7"/>
  <c r="J3" i="7"/>
  <c r="Q13" i="3"/>
  <c r="Q14" i="3"/>
  <c r="Q6" i="3"/>
  <c r="Q7" i="3"/>
  <c r="Q10" i="3"/>
  <c r="Q11" i="3"/>
  <c r="O18" i="8"/>
  <c r="O15" i="8"/>
  <c r="O12" i="8"/>
  <c r="O9" i="8"/>
  <c r="O6" i="8"/>
  <c r="O3" i="8"/>
  <c r="D18" i="8"/>
  <c r="D15" i="8"/>
  <c r="D12" i="8"/>
  <c r="D9" i="8"/>
  <c r="D6" i="8"/>
  <c r="D3" i="8"/>
  <c r="D2" i="7"/>
  <c r="D3" i="7"/>
  <c r="D4" i="7"/>
  <c r="D5" i="7"/>
  <c r="D6" i="7"/>
  <c r="D7" i="7"/>
  <c r="D8" i="7"/>
  <c r="D9" i="7"/>
  <c r="D10" i="7"/>
  <c r="D11" i="7"/>
  <c r="D12" i="7"/>
  <c r="D13" i="7"/>
  <c r="C13" i="7"/>
  <c r="C12" i="7"/>
  <c r="C11" i="7"/>
  <c r="C10" i="7"/>
  <c r="C9" i="7"/>
  <c r="C8" i="7"/>
  <c r="C7" i="7"/>
  <c r="C6" i="7"/>
  <c r="C5" i="7"/>
  <c r="C4" i="7"/>
  <c r="C3" i="7"/>
  <c r="B3" i="7"/>
  <c r="C2" i="7"/>
  <c r="B13" i="7"/>
  <c r="B12" i="7"/>
  <c r="B11" i="7"/>
  <c r="B10" i="7"/>
  <c r="B9" i="7"/>
  <c r="B8" i="7"/>
  <c r="B7" i="7"/>
  <c r="B6" i="7"/>
  <c r="B5" i="7"/>
  <c r="E5" i="7" s="1"/>
  <c r="H5" i="7" s="1"/>
  <c r="B4" i="7"/>
  <c r="E4" i="7" s="1"/>
  <c r="F4" i="7" s="1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/>
  <c r="S30" i="1" a="1"/>
  <c r="S30" i="1" s="1"/>
  <c r="S31" i="1" a="1"/>
  <c r="S31" i="1" s="1"/>
  <c r="S32" i="1" a="1"/>
  <c r="S32" i="1" s="1"/>
  <c r="S33" i="1" a="1"/>
  <c r="S33" i="1"/>
  <c r="S34" i="1" a="1"/>
  <c r="S34" i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/>
  <c r="S42" i="1" a="1"/>
  <c r="S42" i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/>
  <c r="S50" i="1" a="1"/>
  <c r="S50" i="1" s="1"/>
  <c r="S51" i="1" a="1"/>
  <c r="S51" i="1" s="1"/>
  <c r="S52" i="1" a="1"/>
  <c r="S52" i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 s="1"/>
  <c r="S64" i="1" a="1"/>
  <c r="S64" i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/>
  <c r="S77" i="1" a="1"/>
  <c r="S77" i="1" s="1"/>
  <c r="S78" i="1" a="1"/>
  <c r="S78" i="1" s="1"/>
  <c r="S79" i="1" a="1"/>
  <c r="S79" i="1" s="1"/>
  <c r="S80" i="1" a="1"/>
  <c r="S80" i="1" s="1"/>
  <c r="S81" i="1" a="1"/>
  <c r="S81" i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 s="1"/>
  <c r="S92" i="1" a="1"/>
  <c r="S92" i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/>
  <c r="S103" i="1" a="1"/>
  <c r="S103" i="1" s="1"/>
  <c r="S104" i="1" a="1"/>
  <c r="S104" i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/>
  <c r="S134" i="1" a="1"/>
  <c r="S134" i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/>
  <c r="S157" i="1" a="1"/>
  <c r="S157" i="1" s="1"/>
  <c r="S158" i="1" a="1"/>
  <c r="S158" i="1" s="1"/>
  <c r="S159" i="1" a="1"/>
  <c r="S159" i="1" s="1"/>
  <c r="S160" i="1" a="1"/>
  <c r="S160" i="1" s="1"/>
  <c r="S161" i="1" a="1"/>
  <c r="S161" i="1"/>
  <c r="S162" i="1" a="1"/>
  <c r="S162" i="1" s="1"/>
  <c r="S163" i="1" a="1"/>
  <c r="S163" i="1" s="1"/>
  <c r="S164" i="1" a="1"/>
  <c r="S164" i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/>
  <c r="S172" i="1" a="1"/>
  <c r="S172" i="1" s="1"/>
  <c r="S173" i="1" a="1"/>
  <c r="S173" i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/>
  <c r="S182" i="1" a="1"/>
  <c r="S182" i="1" s="1"/>
  <c r="S183" i="1" a="1"/>
  <c r="S183" i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/>
  <c r="S190" i="1" a="1"/>
  <c r="S190" i="1" s="1"/>
  <c r="S191" i="1" a="1"/>
  <c r="S191" i="1"/>
  <c r="S192" i="1" a="1"/>
  <c r="S192" i="1" s="1"/>
  <c r="S193" i="1" a="1"/>
  <c r="S193" i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/>
  <c r="S243" i="1" a="1"/>
  <c r="S243" i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/>
  <c r="S255" i="1" a="1"/>
  <c r="S255" i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/>
  <c r="S264" i="1" a="1"/>
  <c r="S264" i="1" s="1"/>
  <c r="S265" i="1" a="1"/>
  <c r="S265" i="1" s="1"/>
  <c r="S266" i="1" a="1"/>
  <c r="S266" i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/>
  <c r="S280" i="1" a="1"/>
  <c r="S280" i="1" s="1"/>
  <c r="S281" i="1" a="1"/>
  <c r="S281" i="1"/>
  <c r="S282" i="1" a="1"/>
  <c r="S282" i="1" s="1"/>
  <c r="S283" i="1" a="1"/>
  <c r="S283" i="1" s="1"/>
  <c r="S284" i="1" a="1"/>
  <c r="S284" i="1" s="1"/>
  <c r="S285" i="1" a="1"/>
  <c r="S285" i="1" s="1"/>
  <c r="S286" i="1" a="1"/>
  <c r="S286" i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/>
  <c r="S312" i="1" a="1"/>
  <c r="S312" i="1" s="1"/>
  <c r="S313" i="1" a="1"/>
  <c r="S313" i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/>
  <c r="S322" i="1" a="1"/>
  <c r="S322" i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/>
  <c r="S332" i="1" a="1"/>
  <c r="S332" i="1" s="1"/>
  <c r="S333" i="1" a="1"/>
  <c r="S333" i="1" s="1"/>
  <c r="S334" i="1" a="1"/>
  <c r="S334" i="1" s="1"/>
  <c r="S335" i="1" a="1"/>
  <c r="S335" i="1" s="1"/>
  <c r="S336" i="1" a="1"/>
  <c r="S336" i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/>
  <c r="S343" i="1" a="1"/>
  <c r="S343" i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/>
  <c r="S360" i="1" a="1"/>
  <c r="S360" i="1" s="1"/>
  <c r="S361" i="1" a="1"/>
  <c r="S361" i="1" s="1"/>
  <c r="S362" i="1" a="1"/>
  <c r="S362" i="1" s="1"/>
  <c r="S363" i="1" a="1"/>
  <c r="S363" i="1" s="1"/>
  <c r="S364" i="1" a="1"/>
  <c r="S364" i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/>
  <c r="S377" i="1" a="1"/>
  <c r="S377" i="1" s="1"/>
  <c r="S378" i="1" a="1"/>
  <c r="S378" i="1" s="1"/>
  <c r="S379" i="1" a="1"/>
  <c r="S379" i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/>
  <c r="S388" i="1" a="1"/>
  <c r="S388" i="1" s="1"/>
  <c r="S389" i="1" a="1"/>
  <c r="S389" i="1"/>
  <c r="S390" i="1" a="1"/>
  <c r="S390" i="1" s="1"/>
  <c r="S391" i="1" a="1"/>
  <c r="S391" i="1" s="1"/>
  <c r="S392" i="1" a="1"/>
  <c r="S392" i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/>
  <c r="S420" i="1" a="1"/>
  <c r="S420" i="1" s="1"/>
  <c r="S421" i="1" a="1"/>
  <c r="S421" i="1"/>
  <c r="S422" i="1" a="1"/>
  <c r="S422" i="1" s="1"/>
  <c r="S423" i="1" a="1"/>
  <c r="S423" i="1" s="1"/>
  <c r="S424" i="1" a="1"/>
  <c r="S424" i="1" s="1"/>
  <c r="S425" i="1" a="1"/>
  <c r="S425" i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/>
  <c r="S437" i="1" a="1"/>
  <c r="S437" i="1" s="1"/>
  <c r="S438" i="1" a="1"/>
  <c r="S438" i="1" s="1"/>
  <c r="S439" i="1" a="1"/>
  <c r="S439" i="1"/>
  <c r="S440" i="1" a="1"/>
  <c r="S440" i="1" s="1"/>
  <c r="S441" i="1" a="1"/>
  <c r="S441" i="1" s="1"/>
  <c r="S442" i="1" a="1"/>
  <c r="S442" i="1"/>
  <c r="S443" i="1" a="1"/>
  <c r="S443" i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/>
  <c r="S455" i="1" a="1"/>
  <c r="S455" i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/>
  <c r="S482" i="1" a="1"/>
  <c r="S482" i="1" s="1"/>
  <c r="S483" i="1" a="1"/>
  <c r="S483" i="1" s="1"/>
  <c r="S484" i="1" a="1"/>
  <c r="S484" i="1" s="1"/>
  <c r="S485" i="1" a="1"/>
  <c r="S485" i="1" s="1"/>
  <c r="S486" i="1" a="1"/>
  <c r="S486" i="1"/>
  <c r="S487" i="1" a="1"/>
  <c r="S487" i="1"/>
  <c r="S488" i="1" a="1"/>
  <c r="S488" i="1" s="1"/>
  <c r="S489" i="1" a="1"/>
  <c r="S489" i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/>
  <c r="S612" i="1" a="1"/>
  <c r="S612" i="1" s="1"/>
  <c r="S613" i="1" a="1"/>
  <c r="S613" i="1" s="1"/>
  <c r="S614" i="1" a="1"/>
  <c r="S614" i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/>
  <c r="S623" i="1" a="1"/>
  <c r="S623" i="1" s="1"/>
  <c r="S624" i="1" a="1"/>
  <c r="S624" i="1" s="1"/>
  <c r="S625" i="1" a="1"/>
  <c r="S625" i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/>
  <c r="S643" i="1" a="1"/>
  <c r="S643" i="1"/>
  <c r="S644" i="1" a="1"/>
  <c r="S644" i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/>
  <c r="S660" i="1" a="1"/>
  <c r="S660" i="1" s="1"/>
  <c r="S661" i="1" a="1"/>
  <c r="S661" i="1" s="1"/>
  <c r="S662" i="1" a="1"/>
  <c r="S662" i="1" s="1"/>
  <c r="S663" i="1" a="1"/>
  <c r="S663" i="1" s="1"/>
  <c r="S664" i="1" a="1"/>
  <c r="S664" i="1"/>
  <c r="S665" i="1" a="1"/>
  <c r="S665" i="1" s="1"/>
  <c r="S666" i="1" a="1"/>
  <c r="S666" i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/>
  <c r="S812" i="1" a="1"/>
  <c r="S812" i="1" s="1"/>
  <c r="S813" i="1" a="1"/>
  <c r="S813" i="1" s="1"/>
  <c r="S814" i="1" a="1"/>
  <c r="S814" i="1"/>
  <c r="S815" i="1" a="1"/>
  <c r="S815" i="1" s="1"/>
  <c r="S816" i="1" a="1"/>
  <c r="S816" i="1" s="1"/>
  <c r="S817" i="1" a="1"/>
  <c r="S817" i="1" s="1"/>
  <c r="S818" i="1" a="1"/>
  <c r="S818" i="1" s="1"/>
  <c r="S819" i="1" a="1"/>
  <c r="S819" i="1"/>
  <c r="S820" i="1" a="1"/>
  <c r="S820" i="1" s="1"/>
  <c r="S821" i="1" a="1"/>
  <c r="S821" i="1" s="1"/>
  <c r="S822" i="1" a="1"/>
  <c r="S822" i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/>
  <c r="S832" i="1" a="1"/>
  <c r="S832" i="1" s="1"/>
  <c r="S833" i="1" a="1"/>
  <c r="S833" i="1" s="1"/>
  <c r="S834" i="1" a="1"/>
  <c r="S834" i="1" s="1"/>
  <c r="S835" i="1" a="1"/>
  <c r="S835" i="1" s="1"/>
  <c r="S836" i="1" a="1"/>
  <c r="S836" i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/>
  <c r="S845" i="1" a="1"/>
  <c r="S845" i="1" s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/>
  <c r="S886" i="1" a="1"/>
  <c r="S886" i="1" s="1"/>
  <c r="S887" i="1" a="1"/>
  <c r="S887" i="1" s="1"/>
  <c r="S888" i="1" a="1"/>
  <c r="S888" i="1"/>
  <c r="S889" i="1" a="1"/>
  <c r="S889" i="1" s="1"/>
  <c r="S890" i="1" a="1"/>
  <c r="S890" i="1" s="1"/>
  <c r="S891" i="1" a="1"/>
  <c r="S891" i="1" s="1"/>
  <c r="S892" i="1" a="1"/>
  <c r="S892" i="1" s="1"/>
  <c r="S893" i="1" a="1"/>
  <c r="S893" i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/>
  <c r="S974" i="1" a="1"/>
  <c r="S974" i="1" s="1"/>
  <c r="S975" i="1" a="1"/>
  <c r="S975" i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E9" i="7" l="1"/>
  <c r="E6" i="7"/>
  <c r="F6" i="7" s="1"/>
  <c r="E7" i="7"/>
  <c r="H7" i="7" s="1"/>
  <c r="E13" i="7"/>
  <c r="G13" i="7" s="1"/>
  <c r="E8" i="7"/>
  <c r="F8" i="7" s="1"/>
  <c r="H6" i="7"/>
  <c r="E2" i="7"/>
  <c r="G2" i="7" s="1"/>
  <c r="G6" i="7"/>
  <c r="E12" i="7"/>
  <c r="H12" i="7" s="1"/>
  <c r="G5" i="7"/>
  <c r="F13" i="7"/>
  <c r="G4" i="7"/>
  <c r="G8" i="7"/>
  <c r="H8" i="7"/>
  <c r="G9" i="7"/>
  <c r="F9" i="7"/>
  <c r="H11" i="7"/>
  <c r="F10" i="7"/>
  <c r="H10" i="7"/>
  <c r="F11" i="7"/>
  <c r="H9" i="7"/>
  <c r="E3" i="7"/>
  <c r="G3" i="7" s="1"/>
  <c r="F7" i="7"/>
  <c r="F5" i="7"/>
  <c r="H4" i="7"/>
  <c r="E11" i="7"/>
  <c r="G11" i="7" s="1"/>
  <c r="E10" i="7"/>
  <c r="G10" i="7" s="1"/>
  <c r="H13" i="7" l="1"/>
  <c r="H2" i="7"/>
  <c r="G7" i="7"/>
  <c r="F2" i="7"/>
  <c r="G12" i="7"/>
  <c r="F12" i="7"/>
  <c r="H3" i="7"/>
  <c r="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<sst xmlns="http://schemas.openxmlformats.org/spreadsheetml/2006/main" count="7072" uniqueCount="2117">
  <si>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</si>
  <si>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</si>
  <si>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</si>
  <si>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</si>
  <si>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</si>
  <si>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</si>
  <si>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</si>
  <si>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</si>
  <si>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</si>
  <si>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</si>
  <si>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</si>
  <si>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</si>
  <si>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</si>
  <si>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</si>
  <si>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</si>
  <si>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</si>
  <si>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</si>
  <si>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</si>
  <si>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</si>
  <si>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</si>
  <si>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</si>
  <si>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</si>
  <si>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</si>
  <si>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</si>
  <si>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</si>
  <si>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</si>
  <si>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</si>
  <si>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</si>
  <si>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</si>
  <si>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</si>
  <si>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</si>
  <si>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</si>
  <si>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</si>
  <si>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</si>
  <si>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</si>
  <si>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</si>
  <si>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</si>
  <si>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</si>
  <si>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</si>
  <si>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</si>
  <si>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</si>
  <si>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</si>
  <si>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</si>
  <si>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</si>
  <si>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</si>
  <si>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</si>
  <si>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</si>
  <si>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</si>
  <si>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</si>
  <si>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</si>
  <si>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</si>
  <si>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</si>
  <si>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</si>
  <si>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</si>
  <si>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</si>
  <si>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</si>
  <si>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</si>
  <si>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</si>
  <si>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</si>
  <si>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</si>
  <si>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</si>
  <si>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</si>
  <si>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</si>
  <si>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</si>
  <si>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</si>
  <si>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</si>
  <si>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</si>
  <si>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</si>
  <si>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</si>
  <si>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</si>
  <si>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</si>
  <si>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</si>
  <si>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</si>
  <si>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</si>
  <si>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</si>
  <si>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</si>
  <si>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</si>
  <si>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</si>
  <si>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</si>
  <si>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</si>
  <si>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</si>
  <si>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</si>
  <si>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</si>
  <si>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</si>
  <si>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</si>
  <si>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</si>
  <si>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</si>
  <si>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</si>
  <si>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</si>
  <si>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</si>
  <si>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</si>
  <si>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</si>
  <si>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</si>
  <si>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</si>
  <si>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</si>
  <si>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</si>
  <si>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</si>
  <si>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</si>
  <si>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</si>
  <si>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</si>
  <si>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</si>
  <si>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</si>
  <si>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</si>
  <si>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</si>
  <si>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</si>
  <si>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</si>
  <si>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</si>
  <si>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</si>
  <si>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</si>
  <si>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</si>
  <si>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</si>
  <si>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</si>
  <si>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</si>
  <si>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</si>
  <si>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</si>
  <si>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</si>
  <si>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</si>
  <si>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</si>
  <si>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</si>
  <si>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</si>
  <si>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</si>
  <si>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</si>
  <si>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</si>
  <si>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</si>
  <si>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</si>
  <si>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</si>
  <si>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</si>
  <si>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</si>
  <si>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</si>
  <si>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</si>
  <si>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</si>
  <si>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</si>
  <si>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</si>
  <si>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</si>
  <si>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</si>
  <si>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</si>
  <si>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</si>
  <si>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</si>
  <si>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</si>
  <si>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</si>
  <si>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</si>
  <si>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</si>
  <si>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</si>
  <si>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</si>
  <si>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</si>
  <si>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</si>
  <si>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</si>
  <si>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</si>
  <si>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</si>
  <si>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</si>
  <si>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</si>
  <si>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</si>
  <si>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</si>
  <si>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</si>
  <si>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</si>
  <si>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</si>
  <si>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</si>
  <si>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</si>
  <si>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</si>
  <si>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</si>
  <si>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</si>
  <si>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</si>
  <si>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</si>
  <si>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</si>
  <si>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</si>
  <si>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</si>
  <si>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</si>
  <si>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</si>
  <si>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</si>
  <si>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</si>
  <si>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</si>
  <si>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</si>
  <si>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</si>
  <si>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</si>
  <si>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</si>
  <si>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</si>
  <si>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</si>
  <si>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</si>
  <si>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</si>
  <si>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</si>
  <si>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</si>
  <si>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</si>
  <si>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</si>
  <si>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</si>
  <si>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</si>
  <si>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</si>
  <si>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</si>
  <si>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</si>
  <si>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</si>
  <si>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</si>
  <si>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</si>
  <si>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</si>
  <si>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</si>
  <si>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</si>
  <si>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</si>
  <si>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</si>
  <si>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</si>
  <si>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</si>
  <si>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</si>
  <si>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</si>
  <si>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</si>
  <si>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</si>
  <si>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</si>
  <si>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</si>
  <si>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</si>
  <si>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</si>
  <si>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</si>
  <si>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</si>
  <si>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</si>
  <si>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</si>
  <si>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</si>
  <si>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</si>
  <si>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</si>
  <si>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</si>
  <si>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</si>
  <si>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</si>
  <si>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</si>
  <si>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</si>
  <si>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</si>
  <si>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</si>
  <si>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</si>
  <si>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</si>
  <si>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</si>
  <si>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</si>
  <si>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</si>
  <si>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</si>
  <si>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</si>
  <si>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</si>
  <si>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</si>
  <si>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</si>
  <si>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</si>
  <si>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</si>
  <si>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</si>
  <si>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</si>
  <si>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</si>
  <si>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</si>
  <si>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</si>
  <si>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</si>
  <si>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</si>
  <si>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</si>
  <si>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</si>
  <si>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</si>
  <si>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</si>
  <si>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</si>
  <si>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</si>
  <si>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</si>
  <si>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</si>
  <si>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</si>
  <si>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</si>
  <si>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</si>
  <si>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</si>
  <si>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</si>
  <si>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</si>
  <si>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</si>
  <si>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</si>
  <si>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</si>
  <si>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</si>
  <si>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</si>
  <si>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</si>
  <si>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</si>
  <si>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</si>
  <si>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</si>
  <si>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</si>
  <si>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</si>
  <si>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</si>
  <si>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</si>
  <si>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</si>
  <si>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</si>
  <si>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</si>
  <si>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</si>
  <si>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</si>
  <si>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</si>
  <si>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</si>
  <si>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</si>
  <si>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</si>
  <si>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</si>
  <si>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</si>
  <si>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</si>
  <si>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</si>
  <si>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</si>
  <si>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</si>
  <si>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</si>
  <si>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</si>
  <si>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</si>
  <si>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</si>
  <si>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</si>
  <si>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</si>
  <si>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</si>
  <si>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</si>
  <si>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</si>
  <si>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</si>
  <si>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</si>
  <si>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</si>
  <si>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</si>
  <si>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</si>
  <si>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</si>
  <si>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</si>
  <si>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</si>
  <si>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</si>
  <si>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</si>
  <si>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</si>
  <si>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</si>
  <si>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</si>
  <si>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</si>
  <si>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</si>
  <si>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</si>
  <si>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</si>
  <si>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</si>
  <si>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</si>
  <si>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</si>
  <si>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</si>
  <si>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</si>
  <si>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</si>
  <si>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</si>
  <si>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</si>
  <si>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</si>
  <si>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</si>
  <si>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</si>
  <si>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</si>
  <si>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</si>
  <si>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</si>
  <si>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</si>
  <si>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</si>
  <si>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</si>
  <si>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</si>
  <si>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</si>
  <si>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</si>
  <si>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</si>
  <si>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</si>
  <si>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</si>
  <si>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</si>
  <si>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</si>
  <si>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</si>
  <si>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</si>
  <si>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</si>
  <si>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</si>
  <si>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</si>
  <si>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</si>
  <si>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</si>
  <si>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</si>
  <si>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</si>
  <si>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</si>
  <si>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</si>
  <si>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</si>
  <si>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</si>
  <si>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</si>
  <si>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</si>
  <si>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</si>
  <si>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</si>
  <si>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</si>
  <si>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</si>
  <si>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</si>
  <si>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</si>
  <si>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</si>
  <si>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</si>
  <si>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</si>
  <si>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</si>
  <si>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</si>
  <si>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</si>
  <si>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</si>
  <si>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</si>
  <si>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</si>
  <si>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</si>
  <si>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</si>
  <si>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</si>
  <si>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</si>
  <si>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</si>
  <si>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</si>
  <si>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</si>
  <si>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</si>
  <si>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</si>
  <si>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</si>
  <si>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</si>
  <si>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</si>
  <si>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</si>
  <si>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</si>
  <si>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</si>
  <si>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</si>
  <si>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</si>
  <si>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</si>
  <si>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</si>
  <si>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</si>
  <si>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</si>
  <si>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</si>
  <si>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</si>
  <si>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</si>
  <si>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</si>
  <si>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</si>
  <si>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</si>
  <si>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</si>
  <si>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</si>
  <si>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</si>
  <si>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</si>
  <si>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</si>
  <si>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</si>
  <si>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</si>
  <si>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</si>
  <si>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</si>
  <si>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</si>
  <si>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</si>
  <si>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</si>
  <si>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</si>
  <si>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</si>
  <si>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</si>
  <si>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</si>
  <si>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</si>
  <si>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</si>
  <si>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</si>
  <si>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</si>
  <si>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</si>
  <si>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</si>
  <si>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</si>
  <si>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</si>
  <si>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</si>
  <si>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</si>
  <si>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</si>
  <si>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</si>
  <si>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</si>
  <si>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</si>
  <si>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</si>
  <si>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</si>
  <si>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</si>
  <si>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</si>
  <si>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</si>
  <si>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</si>
  <si>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</si>
  <si>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</si>
  <si>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</si>
  <si>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</si>
  <si>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</si>
  <si>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</si>
  <si>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</si>
  <si>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</si>
  <si>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</si>
  <si>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</si>
  <si>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</si>
  <si>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</si>
  <si>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</si>
  <si>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</si>
  <si>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</si>
  <si>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</si>
  <si>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</si>
  <si>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</si>
  <si>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</si>
  <si>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</si>
  <si>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</si>
  <si>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</si>
  <si>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</si>
  <si>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</si>
  <si>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</si>
  <si>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</si>
  <si>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</si>
  <si>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</si>
  <si>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</si>
  <si>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</si>
  <si>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</si>
  <si>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</si>
  <si>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</si>
  <si>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</si>
  <si>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</si>
  <si>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</si>
  <si>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</si>
  <si>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</si>
  <si>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</si>
  <si>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</si>
  <si>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</si>
  <si>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</si>
  <si>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</si>
  <si>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</si>
  <si>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</si>
  <si>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</si>
  <si>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</si>
  <si>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</si>
  <si>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</si>
  <si>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</si>
  <si>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</si>
  <si>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</si>
  <si>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</si>
  <si>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</si>
  <si>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</si>
  <si>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</si>
  <si>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</si>
  <si>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</si>
  <si>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</si>
  <si>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</si>
  <si>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</si>
  <si>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</si>
  <si>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</si>
  <si>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</si>
  <si>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</si>
  <si>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</si>
  <si>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</si>
  <si>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</si>
  <si>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</si>
  <si>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</si>
  <si>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</si>
  <si>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</si>
  <si>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</si>
  <si>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</si>
  <si>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</si>
  <si>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</si>
  <si>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</si>
  <si>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</si>
  <si>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</si>
  <si>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</si>
  <si>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</si>
  <si>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</si>
  <si>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</si>
  <si>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</si>
  <si>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</si>
  <si>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</si>
  <si>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</si>
  <si>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</si>
  <si>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</si>
  <si>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</si>
  <si>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</si>
  <si>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</si>
  <si>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</si>
  <si>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</si>
  <si>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</si>
  <si>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</si>
  <si>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</si>
  <si>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</si>
  <si>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</si>
  <si>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</si>
  <si>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</si>
  <si>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</si>
  <si>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</si>
  <si>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</si>
  <si>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</si>
  <si>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</si>
  <si>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</si>
  <si>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</si>
  <si>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</si>
  <si>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</si>
  <si>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</si>
  <si>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</si>
  <si>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</si>
  <si>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</si>
  <si>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</si>
  <si>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</si>
  <si>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</si>
  <si>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</si>
  <si>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</si>
  <si>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</si>
  <si>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</si>
  <si>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</si>
  <si>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</si>
  <si>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</si>
  <si>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</si>
  <si>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</si>
  <si>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</si>
  <si>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</si>
  <si>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</si>
  <si>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</si>
  <si>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</si>
  <si>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</si>
  <si>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</si>
  <si>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</si>
  <si>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</si>
  <si>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</si>
  <si>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</si>
  <si>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</si>
  <si>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</si>
  <si>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</si>
  <si>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</si>
  <si>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</si>
  <si>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</si>
  <si>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</si>
  <si>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</si>
  <si>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</si>
  <si>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</si>
  <si>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</si>
  <si>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</si>
  <si>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</si>
  <si>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</si>
  <si>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</si>
  <si>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</si>
  <si>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</si>
  <si>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</si>
  <si>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</si>
  <si>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</si>
  <si>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</si>
  <si>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</si>
  <si>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</si>
  <si>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</si>
  <si>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</si>
  <si>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</si>
  <si>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</si>
  <si>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</si>
  <si>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</si>
  <si>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</si>
  <si>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</si>
  <si>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</si>
  <si>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</si>
  <si>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</si>
  <si>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</si>
  <si>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</si>
  <si>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</si>
  <si>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</si>
  <si>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</si>
  <si>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</si>
  <si>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</si>
  <si>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</si>
  <si>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</si>
  <si>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</si>
  <si>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</si>
  <si>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</si>
  <si>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</si>
  <si>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</si>
  <si>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</si>
  <si>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</si>
  <si>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</si>
  <si>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</si>
  <si>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</si>
  <si>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</si>
  <si>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</si>
  <si>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</si>
  <si>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</si>
  <si>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</si>
  <si>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</si>
  <si>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</si>
  <si>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</si>
  <si>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</si>
  <si>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</si>
  <si>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</si>
  <si>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</si>
  <si>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</si>
  <si>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</si>
  <si>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</si>
  <si>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</si>
  <si>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</si>
  <si>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</si>
  <si>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</si>
  <si>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</si>
  <si>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</si>
  <si>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</si>
  <si>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</si>
  <si>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</si>
  <si>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</si>
  <si>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</si>
  <si>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</si>
  <si>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</si>
  <si>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</si>
  <si>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</si>
  <si>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</si>
  <si>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</si>
  <si>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</si>
  <si>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</si>
  <si>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</si>
  <si>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</si>
  <si>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</si>
  <si>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</si>
  <si>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</si>
  <si>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</si>
  <si>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</si>
  <si>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</si>
  <si>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</si>
  <si>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</si>
  <si>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</si>
  <si>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</si>
  <si>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</si>
  <si>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</si>
  <si>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</si>
  <si>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</si>
  <si>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</si>
  <si>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</si>
  <si>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</si>
  <si>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</si>
  <si>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</si>
  <si>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</si>
  <si>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</si>
  <si>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</si>
  <si>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</si>
  <si>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</si>
  <si>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</si>
  <si>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</si>
  <si>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</si>
  <si>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</si>
  <si>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</si>
  <si>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</si>
  <si>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</si>
  <si>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</si>
  <si>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</si>
  <si>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</si>
  <si>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</si>
  <si>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</si>
  <si>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</si>
  <si>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</si>
  <si>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</si>
  <si>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</si>
  <si>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</si>
  <si>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</si>
  <si>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</si>
  <si>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</si>
  <si>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</si>
  <si>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</si>
  <si>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</si>
  <si>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</si>
  <si>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</si>
  <si>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</si>
  <si>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</si>
  <si>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</si>
  <si>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</si>
  <si>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</si>
  <si>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</si>
  <si>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</si>
  <si>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</si>
  <si>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</si>
  <si>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</si>
  <si>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</si>
  <si>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</si>
  <si>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</si>
  <si>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</si>
  <si>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</si>
  <si>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</si>
  <si>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</si>
  <si>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</si>
  <si>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</si>
  <si>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</si>
  <si>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</si>
  <si>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</si>
  <si>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</si>
  <si>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</si>
  <si>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</si>
  <si>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</si>
  <si>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</si>
  <si>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</si>
  <si>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</si>
  <si>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</si>
  <si>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</si>
  <si>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</si>
  <si>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</si>
  <si>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</si>
  <si>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</si>
  <si>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</si>
  <si>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</si>
  <si>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</si>
  <si>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</si>
  <si>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</si>
  <si>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</si>
  <si>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</si>
  <si>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</si>
  <si>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</si>
  <si>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</si>
  <si>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</si>
  <si>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</si>
  <si>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</si>
  <si>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</si>
  <si>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</si>
  <si>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</si>
  <si>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</si>
  <si>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</si>
  <si>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</si>
  <si>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</si>
  <si>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</si>
  <si>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</si>
  <si>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</si>
  <si>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</si>
  <si>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</si>
  <si>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</si>
  <si>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</si>
  <si>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</si>
  <si>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</si>
  <si>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</si>
  <si>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</si>
  <si>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</si>
  <si>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</si>
  <si>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</si>
  <si>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</si>
  <si>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</si>
  <si>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</si>
  <si>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</si>
  <si>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</si>
  <si>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</si>
  <si>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</si>
  <si>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</si>
  <si>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</si>
  <si>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</si>
  <si>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</si>
  <si>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</si>
  <si>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</si>
  <si>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</si>
  <si>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</si>
  <si>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</si>
  <si>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</si>
  <si>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</si>
  <si>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</si>
  <si>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</si>
  <si>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</si>
  <si>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</si>
  <si>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</si>
  <si>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</si>
  <si>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</si>
  <si>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</si>
  <si>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</si>
  <si>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</si>
  <si>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</si>
  <si>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</si>
  <si>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</si>
  <si>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</si>
  <si>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</si>
  <si>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</si>
  <si>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</si>
  <si>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</si>
  <si>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</si>
  <si>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</si>
  <si>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</si>
  <si>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</si>
  <si>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</si>
  <si>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</si>
  <si>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</si>
  <si>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</si>
  <si>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</si>
  <si>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</si>
  <si>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</si>
  <si>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</si>
  <si>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</si>
  <si>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</si>
  <si>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</si>
  <si>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</si>
  <si>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</si>
  <si>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</si>
  <si>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</si>
  <si>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</si>
  <si>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</si>
  <si>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</si>
  <si>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</si>
  <si>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</si>
  <si>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</si>
  <si>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</si>
  <si>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</si>
  <si>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</si>
  <si>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</si>
  <si>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</si>
  <si>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</si>
  <si>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</si>
  <si>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</si>
  <si>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</si>
  <si>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</si>
  <si>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</si>
  <si>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</si>
  <si>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</si>
  <si>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</si>
  <si>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</si>
  <si>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</si>
  <si>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</si>
  <si>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</si>
  <si>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</si>
  <si>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</si>
  <si>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</si>
  <si>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</si>
  <si>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</si>
  <si>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</si>
  <si>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</si>
  <si>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</si>
  <si>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</si>
  <si>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</si>
  <si>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</si>
  <si>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</si>
  <si>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</si>
  <si>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</si>
  <si>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</si>
  <si>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</si>
  <si>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</si>
  <si>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</si>
  <si>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</si>
  <si>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</si>
  <si>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</si>
  <si>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</si>
  <si>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</si>
  <si>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</si>
  <si>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</si>
  <si>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</si>
  <si>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</si>
  <si>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</si>
  <si>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</si>
  <si>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</si>
  <si>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</si>
  <si>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</si>
  <si>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</si>
  <si>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</si>
  <si>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</si>
  <si>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</si>
  <si>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</si>
  <si>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</si>
  <si>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</si>
  <si>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</si>
  <si>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</si>
  <si>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</si>
  <si>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</si>
  <si>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</si>
  <si>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</si>
  <si>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</si>
  <si>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</si>
  <si>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</si>
  <si>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</si>
  <si>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</si>
  <si>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</si>
  <si>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</si>
  <si>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</si>
  <si>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</si>
  <si>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</si>
  <si>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</si>
  <si>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</si>
  <si>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</si>
  <si>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</si>
  <si>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</si>
  <si>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</si>
  <si>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</si>
  <si>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</si>
  <si>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</si>
  <si>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</si>
  <si>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</si>
  <si>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</si>
  <si>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</si>
  <si>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</si>
  <si>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</si>
  <si>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</si>
  <si>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</si>
  <si>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</si>
  <si>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</si>
  <si>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</si>
  <si>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</si>
  <si>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</si>
  <si>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</si>
  <si>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</si>
  <si>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</si>
  <si>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</si>
  <si>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</si>
  <si>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</si>
  <si>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</si>
  <si>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</si>
  <si>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</si>
  <si>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</si>
  <si>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</si>
  <si>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</si>
  <si>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</si>
  <si>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</si>
  <si>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</si>
  <si>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</si>
  <si>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</si>
  <si>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</si>
  <si>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</si>
  <si>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</si>
  <si>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</si>
  <si>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</si>
  <si>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</si>
  <si>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</si>
  <si>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</si>
  <si>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</si>
  <si>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</si>
  <si>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</si>
  <si>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</si>
  <si>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</si>
  <si>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</si>
  <si>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</si>
  <si>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</si>
  <si>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</si>
  <si>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</si>
  <si>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</si>
  <si>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</si>
  <si>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</si>
  <si>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</si>
  <si>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</si>
  <si>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</si>
  <si>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</si>
  <si>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</si>
  <si>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</si>
  <si>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</si>
  <si>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</si>
  <si>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</si>
  <si>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</si>
  <si>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</si>
  <si>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</si>
  <si>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</si>
  <si>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</si>
  <si>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</si>
  <si>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</si>
  <si>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</si>
  <si>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</si>
  <si>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</si>
  <si>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</si>
  <si>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</si>
  <si>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</si>
  <si>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</si>
  <si>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</si>
  <si>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</si>
  <si>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</si>
  <si>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</si>
  <si>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</si>
  <si>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</si>
  <si>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</si>
  <si>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</si>
  <si>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</si>
  <si>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</si>
  <si>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</si>
  <si>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</si>
  <si>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</si>
  <si>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</si>
  <si>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</si>
  <si>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</si>
  <si>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</si>
  <si>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</si>
  <si>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</si>
  <si>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</si>
  <si>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</si>
  <si>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</si>
  <si>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</si>
  <si>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</si>
  <si>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</si>
  <si>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</si>
  <si>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</si>
  <si>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</si>
  <si>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</si>
  <si>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</si>
  <si>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</si>
  <si>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</si>
  <si>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</si>
  <si>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</si>
  <si>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</si>
  <si>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</si>
  <si>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</si>
  <si>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</si>
  <si>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</si>
  <si>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</si>
  <si>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</si>
  <si>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</si>
  <si>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</si>
  <si>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</si>
  <si>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</si>
  <si>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</si>
  <si>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</si>
  <si>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</si>
  <si>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</si>
  <si>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</si>
  <si>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</si>
  <si>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</si>
  <si>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</si>
  <si>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</si>
  <si>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</si>
  <si>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</si>
  <si>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</si>
  <si>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</si>
  <si>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</si>
  <si>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</si>
  <si>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</si>
  <si>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</si>
  <si>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</si>
  <si>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</si>
  <si>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</si>
  <si>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</si>
  <si>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</si>
  <si>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</si>
  <si>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</si>
  <si>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</si>
  <si>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</si>
  <si>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</si>
  <si>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</si>
  <si>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</si>
  <si>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</si>
  <si>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</si>
  <si>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</si>
  <si>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</si>
  <si>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</si>
  <si>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</si>
  <si>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</si>
  <si>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</si>
  <si>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</si>
  <si>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</si>
  <si>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</si>
  <si>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</si>
  <si>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</si>
  <si>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</si>
  <si>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</si>
  <si>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</si>
  <si>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</si>
  <si>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</si>
  <si>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</si>
  <si>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</si>
  <si>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</si>
  <si>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</si>
  <si>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</si>
  <si>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</si>
  <si>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</si>
  <si>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</si>
  <si>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</si>
  <si>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</si>
  <si>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</si>
  <si>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</si>
  <si>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</si>
  <si>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</si>
  <si>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</si>
  <si>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</si>
  <si>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</si>
  <si>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</si>
  <si>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</si>
  <si>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</si>
  <si>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</si>
  <si>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</si>
  <si>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</si>
  <si>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</si>
  <si>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</si>
  <si>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</si>
  <si>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</si>
  <si>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</si>
  <si>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</si>
  <si>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</si>
  <si>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</si>
  <si>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</si>
  <si>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</si>
  <si>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</si>
  <si>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</si>
  <si>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</si>
  <si>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</si>
  <si>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</si>
  <si>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</si>
  <si>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</si>
  <si>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</si>
  <si>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</si>
  <si>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</si>
  <si>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</si>
  <si>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</si>
  <si>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</si>
  <si>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</si>
  <si>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</si>
  <si>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</si>
  <si>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</si>
  <si>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</si>
  <si>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</si>
  <si>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</si>
  <si>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</si>
  <si>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</si>
  <si>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</si>
  <si>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</si>
  <si>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</si>
  <si>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</si>
  <si>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</si>
  <si>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</si>
  <si>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</si>
  <si>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</si>
  <si>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</si>
  <si>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</si>
  <si>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</si>
  <si>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</si>
  <si>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</si>
  <si>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</si>
  <si>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</si>
  <si>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</si>
  <si>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</si>
  <si>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</si>
  <si>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</si>
  <si>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</si>
  <si>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</si>
  <si>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</si>
  <si>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</si>
  <si>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</si>
  <si>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</si>
  <si>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</si>
  <si>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</si>
  <si>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</si>
  <si>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</si>
  <si>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</si>
  <si>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</si>
  <si>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</si>
  <si>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</si>
  <si>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</si>
  <si>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</si>
  <si>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</si>
  <si>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</si>
  <si>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</si>
  <si>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</si>
  <si>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</si>
  <si>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</si>
  <si>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</si>
  <si>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</si>
  <si>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</si>
  <si>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</si>
  <si>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</si>
  <si>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</si>
  <si>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</si>
  <si>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</si>
  <si>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</si>
  <si>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</si>
  <si>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</si>
  <si>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</si>
  <si>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</si>
  <si>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</si>
  <si>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</si>
  <si>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</si>
  <si>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</si>
  <si>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</si>
  <si>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</si>
  <si>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</si>
  <si>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</si>
  <si>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</si>
  <si>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</si>
  <si>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</si>
  <si>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</si>
  <si>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</si>
  <si>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</si>
  <si>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</si>
  <si>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</si>
  <si>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</si>
  <si>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</si>
  <si>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</si>
  <si>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</si>
  <si>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</si>
  <si>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</si>
  <si>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</si>
  <si>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</si>
  <si>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</si>
  <si>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</si>
  <si>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</si>
  <si>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</si>
  <si>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</si>
  <si>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</si>
  <si>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</si>
  <si>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</si>
  <si>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</si>
  <si>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</si>
  <si>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</si>
  <si>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</si>
  <si>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</si>
  <si>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</si>
  <si>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</si>
  <si>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</si>
  <si>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</si>
  <si>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</si>
  <si>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</si>
  <si>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</si>
  <si>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</si>
  <si>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</si>
  <si>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</si>
  <si>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</si>
  <si>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</si>
  <si>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</si>
  <si>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</si>
  <si>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</si>
  <si>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</si>
  <si>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</si>
  <si>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</si>
  <si>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</si>
  <si>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</si>
  <si>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</si>
  <si>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</si>
  <si>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</si>
  <si>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</si>
  <si>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</si>
  <si>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</si>
  <si>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</si>
  <si>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</si>
  <si>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</si>
  <si>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</si>
  <si>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</si>
  <si>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</si>
  <si>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</si>
  <si>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</si>
  <si>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</si>
  <si>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</si>
  <si>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</si>
  <si>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</si>
  <si>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</si>
  <si>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</si>
  <si>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</si>
  <si>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</si>
  <si>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</si>
  <si>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</si>
  <si>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</si>
  <si>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</si>
  <si>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</si>
  <si>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</si>
  <si>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</si>
  <si>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</si>
  <si>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</si>
  <si>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</si>
  <si>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</si>
  <si>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</si>
  <si>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</si>
  <si>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</si>
  <si>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</si>
  <si>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</si>
  <si>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</si>
  <si>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</si>
  <si>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</si>
  <si>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</si>
  <si>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</si>
  <si>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</si>
  <si>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</si>
  <si>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</si>
  <si>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</si>
  <si>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</si>
  <si>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</si>
  <si>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</si>
  <si>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</si>
  <si>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</si>
  <si>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</si>
  <si>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</si>
  <si>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</si>
  <si>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</si>
  <si>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</si>
  <si>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</si>
  <si>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</si>
  <si>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</si>
  <si>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</si>
  <si>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</si>
  <si>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</si>
  <si>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</si>
  <si>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</si>
  <si>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</si>
  <si>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</si>
  <si>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</si>
  <si>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</si>
  <si>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</si>
  <si>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</si>
  <si>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</si>
  <si>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</si>
  <si>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</si>
  <si>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</si>
  <si>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</si>
  <si>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</si>
  <si>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</si>
  <si>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</si>
  <si>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</si>
  <si>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</si>
  <si>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</si>
  <si>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</si>
  <si>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</si>
  <si>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</si>
  <si>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</si>
  <si>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</si>
  <si>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</si>
  <si>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</si>
  <si>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</si>
  <si>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</si>
  <si>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</si>
  <si>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</si>
  <si>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</si>
  <si>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</si>
  <si>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</si>
  <si>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</si>
  <si>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</si>
  <si>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</si>
  <si>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</si>
  <si>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</si>
  <si>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</si>
  <si>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</si>
  <si>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</si>
  <si>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</si>
  <si>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</si>
  <si>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</si>
  <si>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</si>
  <si>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</si>
  <si>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</si>
  <si>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</si>
  <si>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</si>
  <si>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</si>
  <si>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</si>
  <si>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</si>
  <si>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</si>
  <si>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</si>
  <si>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</si>
  <si>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</si>
  <si>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</si>
  <si>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</si>
  <si>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</si>
  <si>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</si>
  <si>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</si>
  <si>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</si>
  <si>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</si>
  <si>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</si>
  <si>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</si>
  <si>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</si>
  <si>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</si>
  <si>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</si>
  <si>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</si>
  <si>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</si>
  <si>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</si>
  <si>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</si>
  <si>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</si>
  <si>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</si>
  <si>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</si>
  <si>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</si>
  <si>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</si>
  <si>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</si>
  <si>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</si>
  <si>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</si>
  <si>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</si>
  <si>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</si>
  <si>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</si>
  <si>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</si>
  <si>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</si>
  <si>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</si>
  <si>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</si>
  <si>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</si>
  <si>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</si>
  <si>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</si>
  <si>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</si>
  <si>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</si>
  <si>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</si>
  <si>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</si>
  <si>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</si>
  <si>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</si>
  <si>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</si>
  <si>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</si>
  <si>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</si>
  <si>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</si>
  <si>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</si>
  <si>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</si>
  <si>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</si>
  <si>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</si>
  <si>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</si>
  <si>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</si>
  <si>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</si>
  <si>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</si>
  <si>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</si>
  <si>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</si>
  <si>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</si>
  <si>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</si>
  <si>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</si>
  <si>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</si>
  <si>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</si>
  <si>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</si>
  <si>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</si>
  <si>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</si>
  <si>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</si>
  <si>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</si>
  <si>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</si>
  <si>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</si>
  <si>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</si>
  <si>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</si>
  <si>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</si>
  <si>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</si>
  <si>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</si>
  <si>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</si>
  <si>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</si>
  <si>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</si>
  <si>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</si>
  <si>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</si>
  <si>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</si>
  <si>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</si>
  <si>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</si>
  <si>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</si>
  <si>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</si>
  <si>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</si>
  <si>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</si>
  <si>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</si>
  <si>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</si>
  <si>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</si>
  <si>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</si>
  <si>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</si>
  <si>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</si>
  <si>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</si>
  <si>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</si>
  <si>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</si>
  <si>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</si>
  <si>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</si>
  <si>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</si>
  <si>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</si>
  <si>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</si>
  <si>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</si>
  <si>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</si>
  <si>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</si>
  <si>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</si>
  <si>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</si>
  <si>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</si>
  <si>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</si>
  <si>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</si>
  <si>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</si>
  <si>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</si>
  <si>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</si>
  <si>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</si>
  <si>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</si>
  <si>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</si>
  <si>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</si>
  <si>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</si>
  <si>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</si>
  <si>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</si>
  <si>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</si>
  <si>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</si>
  <si>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</si>
  <si>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</si>
  <si>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</si>
  <si>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</si>
  <si>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</si>
  <si>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</si>
  <si>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</si>
  <si>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</si>
  <si>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</si>
  <si>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</si>
  <si>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</si>
  <si>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</si>
  <si>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</si>
  <si>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</si>
  <si>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</si>
  <si>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</si>
  <si>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</si>
  <si>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</si>
  <si>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</si>
  <si>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</si>
  <si>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</si>
  <si>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</si>
  <si>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</si>
  <si>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</si>
  <si>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</si>
  <si>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</si>
  <si>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</si>
  <si>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</si>
  <si>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</si>
  <si>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</si>
  <si>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</si>
  <si>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</si>
  <si>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</si>
  <si>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</si>
  <si>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</si>
  <si>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</si>
  <si>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</si>
  <si>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</si>
  <si>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</si>
  <si>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</si>
  <si>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</si>
  <si>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</si>
  <si>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</si>
  <si>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</si>
  <si>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</si>
  <si>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</si>
  <si>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</si>
  <si>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</si>
  <si>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</si>
  <si>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</si>
  <si>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</si>
  <si>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</si>
  <si>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</si>
  <si>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</si>
  <si>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</si>
  <si>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</si>
  <si>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</si>
  <si>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</si>
  <si>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</si>
  <si>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</si>
  <si>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</si>
  <si>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</si>
  <si>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</si>
  <si>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</si>
  <si>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</si>
  <si>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</si>
  <si>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</si>
  <si>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</si>
  <si>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</si>
  <si>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</si>
  <si>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</si>
  <si>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</si>
  <si>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</si>
  <si>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</si>
  <si>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</si>
  <si>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</si>
  <si>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</si>
  <si>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</si>
  <si>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</si>
  <si>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</si>
  <si>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</si>
  <si>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</si>
  <si>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</si>
  <si>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</si>
  <si>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</si>
  <si>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</si>
  <si>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</si>
  <si>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</si>
  <si>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</si>
  <si>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</si>
  <si>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</si>
  <si>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</si>
  <si>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</si>
  <si>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</si>
  <si>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</si>
  <si>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</si>
  <si>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</si>
  <si>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</si>
  <si>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</si>
  <si>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</si>
  <si>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</si>
  <si>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</si>
  <si>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</si>
  <si>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</si>
  <si>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</si>
  <si>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</si>
  <si>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</si>
  <si>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</si>
  <si>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</si>
  <si>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</si>
  <si>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</si>
  <si>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</si>
  <si>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</si>
  <si>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</si>
  <si>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</si>
  <si>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</si>
  <si>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</si>
  <si>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</si>
  <si>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</si>
  <si>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</si>
  <si>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</si>
  <si>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</si>
  <si>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</si>
  <si>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</si>
  <si>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</si>
  <si>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</si>
  <si>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</si>
  <si>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</si>
  <si>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</si>
  <si>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</si>
  <si>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</si>
  <si>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</si>
  <si>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</si>
  <si>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</si>
  <si>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</si>
  <si>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</si>
  <si>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</si>
  <si>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</si>
  <si>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</si>
  <si>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</si>
  <si>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</si>
  <si>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</si>
  <si>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</si>
  <si>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</si>
  <si>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</si>
  <si>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</si>
  <si>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</si>
  <si>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</si>
  <si>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</si>
  <si>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</si>
  <si>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</si>
  <si>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</si>
  <si>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</si>
  <si>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</si>
  <si>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</si>
  <si>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</si>
  <si>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</si>
  <si>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</si>
  <si>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</si>
  <si>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</si>
  <si>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</si>
  <si>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</si>
  <si>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</si>
  <si>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</si>
  <si>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</si>
  <si>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</si>
  <si>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</si>
  <si>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</si>
  <si>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</si>
  <si>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</si>
  <si>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</si>
  <si>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</si>
  <si>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</si>
  <si>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</si>
  <si>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</si>
  <si>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</si>
  <si>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</si>
  <si>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</si>
  <si>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</si>
  <si>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</si>
  <si>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</si>
  <si>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</si>
  <si>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</si>
  <si>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</si>
  <si>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</si>
  <si>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</si>
  <si>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</si>
  <si>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</si>
  <si>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</si>
  <si>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</si>
  <si>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</si>
  <si>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</si>
  <si>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</si>
  <si>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</si>
  <si>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</si>
  <si>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</si>
  <si>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</si>
  <si>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</si>
  <si>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</si>
  <si>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</si>
  <si>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</si>
  <si>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</si>
  <si>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</si>
  <si>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</si>
  <si>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</si>
  <si>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</si>
  <si>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</si>
  <si>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</si>
  <si>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</si>
  <si>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</si>
  <si>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</si>
  <si>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</si>
  <si>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</si>
  <si>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</si>
  <si>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</si>
  <si>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</si>
  <si>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</si>
  <si>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</si>
  <si>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</si>
  <si>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</si>
  <si>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</si>
  <si>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</si>
  <si>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</si>
  <si>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</si>
  <si>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</si>
  <si>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</si>
  <si>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</si>
  <si>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</si>
  <si>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</si>
  <si>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</si>
  <si>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</si>
  <si>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</si>
  <si>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</si>
  <si>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</si>
  <si>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</si>
  <si>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</si>
  <si>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</si>
  <si>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</si>
  <si>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</si>
  <si>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</si>
  <si>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</si>
  <si>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</si>
  <si>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</si>
  <si>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</si>
  <si>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</si>
  <si>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</si>
  <si>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</si>
  <si>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</si>
  <si>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</si>
  <si>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</si>
  <si>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</si>
  <si>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</si>
  <si>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</si>
  <si>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</si>
  <si>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</si>
  <si>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</si>
  <si>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</si>
  <si>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</si>
  <si>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</si>
  <si>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</si>
  <si>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</si>
  <si>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</si>
  <si>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</si>
  <si>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</si>
  <si>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</si>
  <si>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</si>
  <si>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</si>
  <si>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</si>
  <si>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</si>
  <si>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</si>
  <si>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</si>
  <si>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</si>
  <si>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</si>
  <si>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</si>
  <si>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</si>
  <si>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</si>
  <si>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</si>
  <si>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</si>
  <si>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</si>
  <si>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</si>
  <si>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</si>
  <si>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</si>
  <si>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</si>
  <si>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</si>
  <si>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</si>
  <si>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</si>
  <si>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</si>
  <si>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</si>
  <si>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</si>
  <si>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</si>
  <si>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</si>
  <si>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</si>
  <si>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</si>
  <si>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</si>
  <si>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</si>
  <si>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</si>
  <si>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</si>
  <si>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</si>
  <si>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</si>
  <si>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</si>
  <si>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</si>
  <si>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</si>
  <si>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</si>
  <si>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</si>
  <si>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</si>
  <si>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</si>
  <si>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</si>
  <si>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</si>
  <si>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</si>
  <si>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</si>
  <si>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</si>
  <si>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</si>
  <si>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</si>
  <si>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</si>
  <si>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</si>
  <si>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</si>
  <si>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</si>
  <si>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</si>
  <si>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</si>
  <si>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</si>
  <si>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</si>
  <si>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</si>
  <si>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</si>
  <si>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</si>
  <si>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</si>
  <si>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</si>
  <si>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</si>
  <si>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</si>
  <si>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</si>
  <si>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</si>
  <si>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</si>
  <si>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</si>
  <si>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</si>
  <si>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</si>
  <si>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</si>
  <si>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</si>
  <si>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</si>
  <si>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</si>
  <si>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</si>
  <si>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</si>
  <si>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</si>
  <si>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</si>
  <si>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</si>
  <si>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</si>
  <si>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</si>
  <si>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</si>
  <si>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</si>
  <si>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</si>
  <si>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</si>
  <si>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</si>
  <si>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</si>
  <si>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</si>
  <si>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</si>
  <si>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</si>
  <si>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</si>
  <si>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</si>
  <si>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</si>
  <si>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</si>
  <si>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</si>
  <si>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</si>
  <si>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</si>
  <si>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</si>
  <si>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</si>
  <si>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</si>
  <si>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</si>
  <si>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</si>
  <si>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</si>
  <si>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</si>
  <si>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</si>
  <si>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</si>
  <si>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</si>
  <si>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</si>
  <si>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</si>
  <si>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</si>
  <si>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</si>
  <si>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</si>
  <si>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</si>
  <si>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</si>
  <si>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</si>
  <si>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</si>
  <si>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</si>
  <si>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</si>
  <si>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</si>
  <si>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</si>
  <si>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</si>
  <si>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</si>
  <si>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</si>
  <si>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</si>
  <si>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</si>
  <si>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</si>
  <si>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</si>
  <si>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</si>
  <si>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</si>
  <si>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</si>
  <si>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</si>
  <si>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</si>
  <si>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</si>
  <si>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</si>
  <si>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</si>
  <si>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</si>
  <si>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</si>
  <si>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</si>
  <si>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</si>
  <si>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</si>
  <si>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</si>
  <si>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</si>
  <si>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</si>
  <si>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</si>
  <si>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</si>
  <si>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</si>
  <si>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</si>
  <si>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</si>
  <si>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</si>
  <si>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</si>
  <si>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</si>
  <si>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</si>
  <si>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</si>
  <si>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</si>
  <si>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</si>
  <si>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</si>
  <si>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</si>
  <si>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</si>
  <si>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</si>
  <si>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</si>
  <si>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</si>
  <si>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</si>
  <si>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</si>
  <si>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</si>
  <si>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</si>
  <si>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</si>
  <si>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</si>
  <si>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</si>
  <si>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</si>
  <si>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</si>
  <si>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</si>
  <si>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</si>
  <si>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</si>
  <si>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</si>
  <si>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</si>
  <si>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</si>
  <si>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</si>
  <si>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</si>
  <si>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</si>
  <si>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</si>
  <si>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</si>
  <si>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</si>
  <si>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</si>
  <si>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</si>
  <si>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</si>
  <si>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</si>
  <si>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</si>
  <si>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</si>
  <si>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</si>
  <si>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</si>
  <si>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</si>
  <si>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</si>
  <si>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</si>
  <si>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</si>
  <si>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</si>
  <si>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</si>
  <si>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</si>
  <si>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</si>
  <si>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</si>
  <si>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</si>
  <si>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</si>
  <si>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</si>
  <si>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</si>
  <si>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</si>
  <si>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</si>
  <si>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</si>
  <si>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</si>
  <si>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</si>
  <si>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</si>
  <si>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</si>
  <si>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</si>
  <si>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</si>
  <si>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</si>
  <si>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</si>
  <si>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</si>
  <si>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</si>
  <si>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</si>
  <si>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</si>
  <si>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</si>
  <si>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</si>
  <si>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</si>
  <si>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</si>
  <si>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</si>
  <si>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</si>
  <si>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</si>
  <si>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</si>
  <si>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</si>
  <si>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</si>
  <si>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</si>
  <si>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</si>
  <si>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</si>
  <si>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</si>
  <si>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</si>
  <si>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</si>
  <si>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</si>
  <si>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</si>
  <si>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</si>
  <si>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</si>
  <si>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</si>
  <si>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</si>
  <si>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</si>
  <si>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</si>
  <si>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</si>
  <si>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</si>
  <si>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</si>
  <si>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</si>
  <si>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</si>
  <si>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</si>
  <si>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</si>
  <si>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</si>
  <si>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</si>
  <si>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</si>
  <si>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</si>
  <si>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</si>
  <si>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</si>
  <si>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</si>
  <si>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</si>
  <si>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</si>
  <si>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</si>
  <si>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</si>
  <si>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</si>
  <si>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</si>
  <si>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</si>
  <si>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</si>
  <si>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</si>
  <si>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</si>
  <si>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</si>
  <si>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</si>
  <si>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</si>
  <si>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</si>
  <si>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</si>
  <si>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</si>
  <si>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</si>
  <si>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</si>
  <si>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</si>
  <si>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</si>
  <si>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</si>
  <si>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</si>
  <si>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</si>
  <si>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</si>
  <si>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</si>
  <si>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</si>
  <si>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</si>
  <si>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</si>
  <si>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</si>
  <si>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</si>
  <si>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</si>
  <si>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Cateogry</t>
  </si>
  <si>
    <t>Sub-Category</t>
  </si>
  <si>
    <t>Row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</si>
  <si>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</si>
  <si>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</si>
  <si>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</si>
  <si>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</si>
  <si>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</si>
  <si>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</si>
  <si>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</si>
  <si>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</si>
  <si>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</si>
  <si>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</si>
  <si>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</si>
  <si>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</si>
  <si>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</si>
  <si>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</si>
  <si>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</si>
  <si>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</si>
  <si>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</si>
  <si>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</si>
  <si>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</si>
  <si>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</si>
  <si>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</si>
  <si>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</si>
  <si>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</si>
  <si>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</si>
  <si>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</si>
  <si>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</si>
  <si>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</si>
  <si>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</si>
  <si>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</si>
  <si>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</si>
  <si>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</si>
  <si>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</si>
  <si>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</si>
  <si>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</si>
  <si>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</si>
  <si>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</si>
  <si>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</si>
  <si>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</si>
  <si>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</si>
  <si>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</si>
  <si>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</si>
  <si>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</si>
  <si>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</si>
  <si>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</si>
  <si>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</si>
  <si>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</si>
  <si>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</si>
  <si>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</si>
  <si>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</si>
  <si>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</si>
  <si>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</si>
  <si>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</si>
  <si>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</si>
  <si>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</si>
  <si>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</si>
  <si>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</si>
  <si>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</si>
  <si>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</si>
  <si>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</si>
  <si>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</si>
  <si>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</si>
  <si>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</si>
  <si>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</si>
  <si>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</si>
  <si>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</si>
  <si>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</si>
  <si>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</si>
  <si>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</si>
  <si>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</si>
  <si>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</si>
  <si>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</si>
  <si>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# of Backers</t>
  </si>
  <si>
    <t>Failed Campaign Statistics</t>
  </si>
  <si>
    <t>Successful Campaign Statistics</t>
  </si>
  <si>
    <t>Median # of Backers</t>
  </si>
  <si>
    <t>Minimum # of Backers</t>
  </si>
  <si>
    <t>Maximum # of Backers</t>
  </si>
  <si>
    <t>Standard Deviation</t>
  </si>
  <si>
    <t>Variance (sample)</t>
  </si>
  <si>
    <t>Percentage Succesful by Category</t>
  </si>
  <si>
    <t>Success Rate for Ranges with Large (&gt;50) Sample Sizes</t>
  </si>
  <si>
    <t>Success Rate for Ranges with Small Sample Sizes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</si>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</sst>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Segoe UI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8" fillId="0" borderId="0" xfId="0" applyFont="1" applyAlignment="1">
      <alignment vertical="center" wrapText="1"/>
    </xf>
    <xf numFmtId="9" fontId="0" fillId="0" borderId="0" xfId="43" applyFont="1"/>
    <xf numFmtId="0" fontId="19" fillId="0" borderId="0" xfId="0" applyFont="1" applyAlignment="1">
      <alignment horizontal="left"/>
    </xf>
    <xf numFmtId="0" fontId="19" fillId="0" borderId="0" xfId="0" applyFont="1"/>
    <xf numFmtId="9" fontId="0" fillId="0" borderId="0" xfId="0" applyNumberFormat="1"/>
    <xf numFmtId="0" fontId="16" fillId="0" borderId="0" xfId="0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[CrowdfundingBook_Solved_Speers.xlsx]Success by Cat Pivot!PivotTable1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</a:t>
            </a:r>
            <a:r>
              <a:rPr lang="en-US"/>
              <a:t>Project</a:t>
            </a:r>
            <a:r>
              <a:rPr lang="en-US" baseline="0"/>
              <a:t> Success Status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by Cat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by Cat Pivot'!$A$5:$A$14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'Success by Cat Pivot'!$B$5:$B$14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1-4F1D-886A-B4C0D5242A3A}"/>
            </c:ext>
          </c:extLst>
        </c:ser>
        <c:ser>
          <c:idx val="1"/>
          <c:order val="1"/>
          <c:tx>
            <c:strRef>
              <c:f>'Success by Cat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'Success by Cat Pivot'!$A$5:$A$14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'Success by Cat Pivot'!$C$5:$C$14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1-4F1D-886A-B4C0D5242A3A}"/>
            </c:ext>
          </c:extLst>
        </c:ser>
        <c:ser>
          <c:idx val="2"/>
          <c:order val="2"/>
          <c:tx>
            <c:strRef>
              <c:f>'Success by Cat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'Success by Cat Pivot'!$A$5:$A$14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'Success by Cat Pivot'!$D$5:$D$14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A1-4F1D-886A-B4C0D5242A3A}"/>
            </c:ext>
          </c:extLst>
        </c:ser>
        <c:ser>
          <c:idx val="3"/>
          <c:order val="3"/>
          <c:tx>
            <c:strRef>
              <c:f>'Success by Cat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'Success by Cat Pivot'!$A$5:$A$14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'Success by Cat Pivot'!$E$5:$E$14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A1-4F1D-886A-B4C0D5242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6760991"/>
        <c:axId val="1237812527"/>
      </c:barChart>
      <c:catAx>
        <c:axId val="123676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12527"/>
        <c:crosses val="autoZero"/>
        <c:auto val="1"/>
        <c:lblAlgn val="ctr"/>
        <c:lblOffset val="100"/>
        <c:noMultiLvlLbl val="0"/>
      </c:catAx>
      <c:valAx>
        <c:axId val="12378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[CrowdfundingBook_Solved_Speers.xlsx]Success by Subcat Pivot!PivotTable2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Project Success Status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by Subcat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by Subcat Pivot'!$A$6:$A$30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'Success by Subcat Pivot'!$B$6:$B$30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F-45F0-AA87-4F125A61C4C1}"/>
            </c:ext>
          </c:extLst>
        </c:ser>
        <c:ser>
          <c:idx val="1"/>
          <c:order val="1"/>
          <c:tx>
            <c:strRef>
              <c:f>'Success by Subcat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'Success by Subcat Pivot'!$A$6:$A$30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'Success by Subcat Pivot'!$C$6:$C$30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F-45F0-AA87-4F125A61C4C1}"/>
            </c:ext>
          </c:extLst>
        </c:ser>
        <c:ser>
          <c:idx val="2"/>
          <c:order val="2"/>
          <c:tx>
            <c:strRef>
              <c:f>'Success by Subcat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'Success by Subcat Pivot'!$A$6:$A$30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'Success by Subcat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F-45F0-AA87-4F125A61C4C1}"/>
            </c:ext>
          </c:extLst>
        </c:ser>
        <c:ser>
          <c:idx val="3"/>
          <c:order val="3"/>
          <c:tx>
            <c:strRef>
              <c:f>'Success by Subcat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'Success by Subcat Pivot'!$A$6:$A$30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'Success by Subcat Pivot'!$E$6:$E$30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6F-45F0-AA87-4F125A61C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9567"/>
        <c:axId val="1234737711"/>
      </c:barChart>
      <c:catAx>
        <c:axId val="516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737711"/>
        <c:crosses val="autoZero"/>
        <c:auto val="1"/>
        <c:lblAlgn val="ctr"/>
        <c:lblOffset val="100"/>
        <c:noMultiLvlLbl val="0"/>
      </c:catAx>
      <c:valAx>
        <c:axId val="123473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[CrowdfundingBook_Solved_Speers.xlsx]Success by Launch Date Pivot!PivotTable2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by Launch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by Launch 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'Success by Launch 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Launch 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7-4EC7-A08D-5499E055798E}"/>
            </c:ext>
          </c:extLst>
        </c:ser>
        <c:ser>
          <c:idx val="1"/>
          <c:order val="1"/>
          <c:tx>
            <c:strRef>
              <c:f>'Success by Launch 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'Success by Launch 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Launch 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53-4968-96CA-5525263C5B66}"/>
            </c:ext>
          </c:extLst>
        </c:ser>
        <c:ser>
          <c:idx val="2"/>
          <c:order val="2"/>
          <c:tx>
            <c:strRef>
              <c:f>'Success by Launch Date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'Success by Launch 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Launch Date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53-4968-96CA-5525263C5B66}"/>
            </c:ext>
          </c:extLst>
        </c:ser>
        <c:ser>
          <c:idx val="3"/>
          <c:order val="3"/>
          <c:tx>
            <c:strRef>
              <c:f>'Success by Launch Date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strRef>
              <c:f>'Success by Launch 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Launch Date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53-4968-96CA-5525263C5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978319"/>
        <c:axId val="684585967"/>
      </c:lineChart>
      <c:catAx>
        <c:axId val="149297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Launched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85967"/>
        <c:crosses val="autoZero"/>
        <c:auto val="1"/>
        <c:lblAlgn val="ctr"/>
        <c:lblOffset val="100"/>
        <c:noMultiLvlLbl val="0"/>
      </c:catAx>
      <c:valAx>
        <c:axId val="6845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Projects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by Goal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C-4045-82F3-247D24BA6E2F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C-4045-82F3-247D24BA6E2F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C-4045-82F3-247D24BA6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920047"/>
        <c:axId val="981568543"/>
      </c:lineChart>
      <c:catAx>
        <c:axId val="149492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Goal Ranges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568543"/>
        <c:crosses val="autoZero"/>
        <c:auto val="1"/>
        <c:lblAlgn val="ctr"/>
        <c:lblOffset val="100"/>
        <c:noMultiLvlLbl val="0"/>
      </c:catAx>
      <c:valAx>
        <c:axId val="9815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Projects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2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Campaign Backer Count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 Backer Count Distribution</a:t>
          </a:r>
        </a:p>
      </cx:txPr>
    </cx:title>
    <cx:plotArea>
      <cx:plotAreaRegion>
        <cx:series layoutId="clusteredColumn" uniqueId="{F1B4E38A-7EA7-413C-9C42-2E7FD42518CD}">
          <cx:tx>
            <cx:txData>
              <cx:f>_xlchart.v1.2</cx:f>
              <cx:v>backers_count</cx:v>
            </cx:txData>
          </cx:tx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 Campaign Backer Count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 Backer Count Distribution</a:t>
          </a:r>
        </a:p>
      </cx:txPr>
    </cx:title>
    <cx:plotArea>
      <cx:plotAreaRegion>
        <cx:series layoutId="clusteredColumn" uniqueId="{B9689EDF-1FF9-4B6B-B59C-81CD994D147A}">
          <cx:tx>
            <cx:txData>
              <cx:f>_xlchart.v1.0</cx:f>
              <cx:v>backers_count</cx:v>
            </cx:txData>
          </cx:tx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ckLabels/>
      </cx:axis>
      <cx:axis id="1">
        <cx:valScaling max="3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147636</xdr:colOff>
      <xdr:row>1</xdr:row>
      <xdr:rowOff>109536</xdr:rowOff>
    </xdr:from>
    <xdr:to>
      <xdr:col>13</xdr:col>
      <xdr:colOff>161925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2B4CE-9E33-E9AD-0F83-0ECE6C8BF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261935</xdr:colOff>
      <xdr:row>2</xdr:row>
      <xdr:rowOff>19049</xdr:rowOff>
    </xdr:from>
    <xdr:to>
      <xdr:col>26</xdr:col>
      <xdr:colOff>425824</xdr:colOff>
      <xdr:row>36</xdr:row>
      <xdr:rowOff>68035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B8125-2262-49FA-B397-CEAAB2A36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0</xdr:row>
      <xdr:rowOff>28576</xdr:rowOff>
    </xdr:from>
    <xdr:to>
      <xdr:col>16</xdr:col>
      <xdr:colOff>171450</xdr:colOff>
      <xdr:row>23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8E55B-33BB-AC40-9A25-74331316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1717784</xdr:colOff>
      <xdr:row>14</xdr:row>
      <xdr:rowOff>47298</xdr:rowOff>
    </xdr:from>
    <xdr:to>
      <xdr:col>6</xdr:col>
      <xdr:colOff>597775</xdr:colOff>
      <xdr:row>30</xdr:row>
      <xdr:rowOff>137948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46A7CA-CA73-A304-D16B-D1E21F759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0</xdr:row>
      <xdr:rowOff>61911</xdr:rowOff>
    </xdr:from>
    <xdr:to>
      <xdr:col>10</xdr:col>
      <xdr:colOff>666750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24E6AF6-671D-6D3C-B572-8B96CA667D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8299" y="61911"/>
              <a:ext cx="5686426" cy="5691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228599</xdr:colOff>
      <xdr:row>0</xdr:row>
      <xdr:rowOff>100012</xdr:rowOff>
    </xdr:from>
    <xdr:to>
      <xdr:col>24</xdr:col>
      <xdr:colOff>276225</xdr:colOff>
      <xdr:row>29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C8FE884-AA9A-0E18-362B-B00067B3B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73399" y="100012"/>
              <a:ext cx="6219826" cy="58721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Speers" refreshedDate="45003.65728240741" createdVersion="8" refreshedVersion="8" minRefreshableVersion="3" recordCount="1000" xr:uid="{CB3B5D4D-6D0D-4049-8607-0F6C53467C6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og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3DF8B-FA43-48B7-91B2-6B0CDA3670F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F24DD-28CB-4497-92C2-DC93BDB293B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1C072-ED90-4027-9B8D-F3D08D145F8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C906" sqref="C90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bestFit="1" customWidth="1"/>
    <col min="8" max="8" width="13.5" bestFit="1" customWidth="1"/>
    <col min="9" max="9" width="16.5" bestFit="1" customWidth="1"/>
    <col min="12" max="12" width="15.5" bestFit="1" customWidth="1"/>
    <col min="13" max="13" width="11.125" bestFit="1" customWidth="1"/>
    <col min="14" max="14" width="22.375" bestFit="1" customWidth="1"/>
    <col min="15" max="15" width="24.5" customWidth="1"/>
    <col min="16" max="16" width="15" customWidth="1"/>
    <col min="17" max="17" width="13.625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IF(H2, 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((L2/60)/60)/24+DATE(1970,1,1)</f>
        <v>42336.25</v>
      </c>
      <c r="O2" s="8">
        <f>((M2/60)/60)/24+DATE(1970,1,1)</f>
        <v>42353.25</v>
      </c>
      <c r="P2" t="b">
        <v>0</v>
      </c>
      <c r="Q2" t="b">
        <v>0</v>
      </c>
      <c r="R2" t="s">
        <v>17</v>
      </c>
      <c r="S2" t="str" cm="1">
        <f t="array" ref="S2:T2">TRIM(_xlfn.TEXTSPLIT(R2, "/"))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>
        <v>158</v>
      </c>
      <c r="I3" s="5">
        <f t="shared" ref="I3:I66" si="0">IF(H3, 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((L3/60)/60)/24+DATE(1970,1,1)</f>
        <v>41870.208333333336</v>
      </c>
      <c r="O3" s="8">
        <f t="shared" ref="O3:O66" si="2">((M3/60)/60)/24+DATE(1970,1,1)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TRIM(_xlfn.TEXTSPLIT(R3, "/"))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E4/D4*100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TRIM(_xlfn.TEXTSPLIT(R4, "/"))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8" si="3">E5/D5*100</f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TRIM(_xlfn.TEXTSPLIT(R5, "/"))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TRIM(_xlfn.TEXTSPLIT(R6, "/"))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TRIM(_xlfn.TEXTSPLIT(R7, "/"))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TRIM(_xlfn.TEXTSPLIT(R8, "/"))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TRIM(_xlfn.TEXTSPLIT(R9, "/"))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TRIM(_xlfn.TEXTSPLIT(R10, "/"))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TRIM(_xlfn.TEXTSPLIT(R11, "/"))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TRIM(_xlfn.TEXTSPLIT(R12, "/"))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TRIM(_xlfn.TEXTSPLIT(R13, "/"))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TRIM(_xlfn.TEXTSPLIT(R14, "/"))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TRIM(_xlfn.TEXTSPLIT(R15, "/"))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TRIM(_xlfn.TEXTSPLIT(R16, "/"))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TRIM(_xlfn.TEXTSPLIT(R17, "/"))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TRIM(_xlfn.TEXTSPLIT(R18, "/"))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TRIM(_xlfn.TEXTSPLIT(R19, "/"))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TRIM(_xlfn.TEXTSPLIT(R20, "/"))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TRIM(_xlfn.TEXTSPLIT(R21, "/"))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TRIM(_xlfn.TEXTSPLIT(R22, "/"))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TRIM(_xlfn.TEXTSPLIT(R23, "/"))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TRIM(_xlfn.TEXTSPLIT(R24, "/"))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TRIM(_xlfn.TEXTSPLIT(R25, "/"))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TRIM(_xlfn.TEXTSPLIT(R26, "/"))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TRIM(_xlfn.TEXTSPLIT(R27, "/"))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TRIM(_xlfn.TEXTSPLIT(R28, "/"))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TRIM(_xlfn.TEXTSPLIT(R29, "/"))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TRIM(_xlfn.TEXTSPLIT(R30, "/"))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TRIM(_xlfn.TEXTSPLIT(R31, "/"))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TRIM(_xlfn.TEXTSPLIT(R32, "/"))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TRIM(_xlfn.TEXTSPLIT(R33, "/"))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TRIM(_xlfn.TEXTSPLIT(R34, "/"))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TRIM(_xlfn.TEXTSPLIT(R35, "/"))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TRIM(_xlfn.TEXTSPLIT(R36, "/"))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TRIM(_xlfn.TEXTSPLIT(R37, "/"))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TRIM(_xlfn.TEXTSPLIT(R38, "/"))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TRIM(_xlfn.TEXTSPLIT(R39, "/"))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TRIM(_xlfn.TEXTSPLIT(R40, "/"))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TRIM(_xlfn.TEXTSPLIT(R41, "/"))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TRIM(_xlfn.TEXTSPLIT(R42, "/"))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TRIM(_xlfn.TEXTSPLIT(R43, "/"))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TRIM(_xlfn.TEXTSPLIT(R44, "/"))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TRIM(_xlfn.TEXTSPLIT(R45, "/"))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TRIM(_xlfn.TEXTSPLIT(R46, "/"))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TRIM(_xlfn.TEXTSPLIT(R47, "/"))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TRIM(_xlfn.TEXTSPLIT(R48, "/"))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TRIM(_xlfn.TEXTSPLIT(R49, "/"))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TRIM(_xlfn.TEXTSPLIT(R50, "/"))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TRIM(_xlfn.TEXTSPLIT(R51, "/"))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TRIM(_xlfn.TEXTSPLIT(R52, "/"))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TRIM(_xlfn.TEXTSPLIT(R53, "/"))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TRIM(_xlfn.TEXTSPLIT(R54, "/"))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TRIM(_xlfn.TEXTSPLIT(R55, "/"))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TRIM(_xlfn.TEXTSPLIT(R56, "/"))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TRIM(_xlfn.TEXTSPLIT(R57, "/"))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TRIM(_xlfn.TEXTSPLIT(R58, "/"))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TRIM(_xlfn.TEXTSPLIT(R59, "/"))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TRIM(_xlfn.TEXTSPLIT(R60, "/"))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TRIM(_xlfn.TEXTSPLIT(R61, "/"))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TRIM(_xlfn.TEXTSPLIT(R62, "/"))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TRIM(_xlfn.TEXTSPLIT(R63, "/"))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TRIM(_xlfn.TEXTSPLIT(R64, "/"))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TRIM(_xlfn.TEXTSPLIT(R65, "/"))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TRIM(_xlfn.TEXTSPLIT(R66, "/"))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IF(H67, 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((L67/60)/60)/24+DATE(1970,1,1)</f>
        <v>40570.25</v>
      </c>
      <c r="O67" s="8">
        <f t="shared" ref="O67:O130" si="6">((M67/60)/60)/24+DATE(1970,1,1)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TRIM(_xlfn.TEXTSPLIT(R67, "/"))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TRIM(_xlfn.TEXTSPLIT(R68, "/"))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ref="F69:F132" si="7">E69/D69*100</f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TRIM(_xlfn.TEXTSPLIT(R69, "/"))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TRIM(_xlfn.TEXTSPLIT(R70, "/"))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TRIM(_xlfn.TEXTSPLIT(R71, "/"))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TRIM(_xlfn.TEXTSPLIT(R72, "/"))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TRIM(_xlfn.TEXTSPLIT(R73, "/"))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TRIM(_xlfn.TEXTSPLIT(R74, "/"))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TRIM(_xlfn.TEXTSPLIT(R75, "/"))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TRIM(_xlfn.TEXTSPLIT(R76, "/"))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TRIM(_xlfn.TEXTSPLIT(R77, "/"))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TRIM(_xlfn.TEXTSPLIT(R78, "/"))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TRIM(_xlfn.TEXTSPLIT(R79, "/"))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TRIM(_xlfn.TEXTSPLIT(R80, "/"))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TRIM(_xlfn.TEXTSPLIT(R81, "/"))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TRIM(_xlfn.TEXTSPLIT(R82, "/"))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TRIM(_xlfn.TEXTSPLIT(R83, "/"))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TRIM(_xlfn.TEXTSPLIT(R84, "/"))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TRIM(_xlfn.TEXTSPLIT(R85, "/"))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TRIM(_xlfn.TEXTSPLIT(R86, "/"))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TRIM(_xlfn.TEXTSPLIT(R87, "/"))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TRIM(_xlfn.TEXTSPLIT(R88, "/"))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TRIM(_xlfn.TEXTSPLIT(R89, "/"))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TRIM(_xlfn.TEXTSPLIT(R90, "/"))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TRIM(_xlfn.TEXTSPLIT(R91, "/"))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TRIM(_xlfn.TEXTSPLIT(R92, "/"))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TRIM(_xlfn.TEXTSPLIT(R93, "/"))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TRIM(_xlfn.TEXTSPLIT(R94, "/"))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TRIM(_xlfn.TEXTSPLIT(R95, "/"))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TRIM(_xlfn.TEXTSPLIT(R96, "/"))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TRIM(_xlfn.TEXTSPLIT(R97, "/"))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TRIM(_xlfn.TEXTSPLIT(R98, "/"))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TRIM(_xlfn.TEXTSPLIT(R99, "/"))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TRIM(_xlfn.TEXTSPLIT(R100, "/"))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TRIM(_xlfn.TEXTSPLIT(R101, "/"))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TRIM(_xlfn.TEXTSPLIT(R102, "/"))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TRIM(_xlfn.TEXTSPLIT(R103, "/"))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TRIM(_xlfn.TEXTSPLIT(R104, "/"))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TRIM(_xlfn.TEXTSPLIT(R105, "/"))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TRIM(_xlfn.TEXTSPLIT(R106, "/"))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TRIM(_xlfn.TEXTSPLIT(R107, "/"))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TRIM(_xlfn.TEXTSPLIT(R108, "/"))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TRIM(_xlfn.TEXTSPLIT(R109, "/"))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TRIM(_xlfn.TEXTSPLIT(R110, "/"))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TRIM(_xlfn.TEXTSPLIT(R111, "/"))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TRIM(_xlfn.TEXTSPLIT(R112, "/"))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TRIM(_xlfn.TEXTSPLIT(R113, "/"))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TRIM(_xlfn.TEXTSPLIT(R114, "/"))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TRIM(_xlfn.TEXTSPLIT(R115, "/"))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TRIM(_xlfn.TEXTSPLIT(R116, "/"))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TRIM(_xlfn.TEXTSPLIT(R117, "/"))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TRIM(_xlfn.TEXTSPLIT(R118, "/"))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TRIM(_xlfn.TEXTSPLIT(R119, "/"))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TRIM(_xlfn.TEXTSPLIT(R120, "/"))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TRIM(_xlfn.TEXTSPLIT(R121, "/"))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TRIM(_xlfn.TEXTSPLIT(R122, "/"))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TRIM(_xlfn.TEXTSPLIT(R123, "/"))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TRIM(_xlfn.TEXTSPLIT(R124, "/"))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TRIM(_xlfn.TEXTSPLIT(R125, "/"))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TRIM(_xlfn.TEXTSPLIT(R126, "/"))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TRIM(_xlfn.TEXTSPLIT(R127, "/"))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TRIM(_xlfn.TEXTSPLIT(R128, "/"))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TRIM(_xlfn.TEXTSPLIT(R129, "/"))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TRIM(_xlfn.TEXTSPLIT(R130, "/"))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IF(H131, 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((L131/60)/60)/24+DATE(1970,1,1)</f>
        <v>42038.25</v>
      </c>
      <c r="O131" s="8">
        <f t="shared" ref="O131:O194" si="10">((M131/60)/60)/24+DATE(1970,1,1)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TRIM(_xlfn.TEXTSPLIT(R131, "/"))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TRIM(_xlfn.TEXTSPLIT(R132, "/"))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ref="F133:F196" si="11">E133/D133*100</f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TRIM(_xlfn.TEXTSPLIT(R133, "/"))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TRIM(_xlfn.TEXTSPLIT(R134, "/"))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TRIM(_xlfn.TEXTSPLIT(R135, "/"))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TRIM(_xlfn.TEXTSPLIT(R136, "/"))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TRIM(_xlfn.TEXTSPLIT(R137, "/"))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TRIM(_xlfn.TEXTSPLIT(R138, "/"))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TRIM(_xlfn.TEXTSPLIT(R139, "/"))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TRIM(_xlfn.TEXTSPLIT(R140, "/"))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TRIM(_xlfn.TEXTSPLIT(R141, "/"))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TRIM(_xlfn.TEXTSPLIT(R142, "/"))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TRIM(_xlfn.TEXTSPLIT(R143, "/"))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TRIM(_xlfn.TEXTSPLIT(R144, "/"))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TRIM(_xlfn.TEXTSPLIT(R145, "/"))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TRIM(_xlfn.TEXTSPLIT(R146, "/"))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TRIM(_xlfn.TEXTSPLIT(R147, "/"))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TRIM(_xlfn.TEXTSPLIT(R148, "/"))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TRIM(_xlfn.TEXTSPLIT(R149, "/"))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TRIM(_xlfn.TEXTSPLIT(R150, "/"))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TRIM(_xlfn.TEXTSPLIT(R151, "/"))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TRIM(_xlfn.TEXTSPLIT(R152, "/"))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TRIM(_xlfn.TEXTSPLIT(R153, "/"))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TRIM(_xlfn.TEXTSPLIT(R154, "/"))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TRIM(_xlfn.TEXTSPLIT(R155, "/"))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TRIM(_xlfn.TEXTSPLIT(R156, "/"))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TRIM(_xlfn.TEXTSPLIT(R157, "/"))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TRIM(_xlfn.TEXTSPLIT(R158, "/"))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TRIM(_xlfn.TEXTSPLIT(R159, "/"))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TRIM(_xlfn.TEXTSPLIT(R160, "/"))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TRIM(_xlfn.TEXTSPLIT(R161, "/"))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TRIM(_xlfn.TEXTSPLIT(R162, "/"))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TRIM(_xlfn.TEXTSPLIT(R163, "/"))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TRIM(_xlfn.TEXTSPLIT(R164, "/"))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TRIM(_xlfn.TEXTSPLIT(R165, "/"))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TRIM(_xlfn.TEXTSPLIT(R166, "/"))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TRIM(_xlfn.TEXTSPLIT(R167, "/"))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TRIM(_xlfn.TEXTSPLIT(R168, "/"))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TRIM(_xlfn.TEXTSPLIT(R169, "/"))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TRIM(_xlfn.TEXTSPLIT(R170, "/"))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TRIM(_xlfn.TEXTSPLIT(R171, "/"))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TRIM(_xlfn.TEXTSPLIT(R172, "/"))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TRIM(_xlfn.TEXTSPLIT(R173, "/"))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TRIM(_xlfn.TEXTSPLIT(R174, "/"))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TRIM(_xlfn.TEXTSPLIT(R175, "/"))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TRIM(_xlfn.TEXTSPLIT(R176, "/"))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TRIM(_xlfn.TEXTSPLIT(R177, "/"))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TRIM(_xlfn.TEXTSPLIT(R178, "/"))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TRIM(_xlfn.TEXTSPLIT(R179, "/"))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TRIM(_xlfn.TEXTSPLIT(R180, "/"))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TRIM(_xlfn.TEXTSPLIT(R181, "/"))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TRIM(_xlfn.TEXTSPLIT(R182, "/"))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TRIM(_xlfn.TEXTSPLIT(R183, "/"))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TRIM(_xlfn.TEXTSPLIT(R184, "/"))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TRIM(_xlfn.TEXTSPLIT(R185, "/"))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TRIM(_xlfn.TEXTSPLIT(R186, "/"))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TRIM(_xlfn.TEXTSPLIT(R187, "/"))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TRIM(_xlfn.TEXTSPLIT(R188, "/"))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TRIM(_xlfn.TEXTSPLIT(R189, "/"))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TRIM(_xlfn.TEXTSPLIT(R190, "/"))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TRIM(_xlfn.TEXTSPLIT(R191, "/"))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TRIM(_xlfn.TEXTSPLIT(R192, "/"))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TRIM(_xlfn.TEXTSPLIT(R193, "/"))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TRIM(_xlfn.TEXTSPLIT(R194, "/"))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IF(H195, 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((L195/60)/60)/24+DATE(1970,1,1)</f>
        <v>43198.208333333328</v>
      </c>
      <c r="O195" s="8">
        <f t="shared" ref="O195:O258" si="14">((M195/60)/60)/24+DATE(1970,1,1)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TRIM(_xlfn.TEXTSPLIT(R195, "/"))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TRIM(_xlfn.TEXTSPLIT(R196, "/"))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ref="F197:F260" si="15">E197/D197*100</f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TRIM(_xlfn.TEXTSPLIT(R197, "/"))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TRIM(_xlfn.TEXTSPLIT(R198, "/"))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TRIM(_xlfn.TEXTSPLIT(R199, "/"))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TRIM(_xlfn.TEXTSPLIT(R200, "/"))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TRIM(_xlfn.TEXTSPLIT(R201, "/"))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TRIM(_xlfn.TEXTSPLIT(R202, "/"))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TRIM(_xlfn.TEXTSPLIT(R203, "/"))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TRIM(_xlfn.TEXTSPLIT(R204, "/"))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TRIM(_xlfn.TEXTSPLIT(R205, "/"))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TRIM(_xlfn.TEXTSPLIT(R206, "/"))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TRIM(_xlfn.TEXTSPLIT(R207, "/"))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TRIM(_xlfn.TEXTSPLIT(R208, "/"))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TRIM(_xlfn.TEXTSPLIT(R209, "/"))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TRIM(_xlfn.TEXTSPLIT(R210, "/"))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TRIM(_xlfn.TEXTSPLIT(R211, "/"))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TRIM(_xlfn.TEXTSPLIT(R212, "/"))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TRIM(_xlfn.TEXTSPLIT(R213, "/"))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TRIM(_xlfn.TEXTSPLIT(R214, "/"))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TRIM(_xlfn.TEXTSPLIT(R215, "/"))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TRIM(_xlfn.TEXTSPLIT(R216, "/"))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TRIM(_xlfn.TEXTSPLIT(R217, "/"))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TRIM(_xlfn.TEXTSPLIT(R218, "/"))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TRIM(_xlfn.TEXTSPLIT(R219, "/"))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TRIM(_xlfn.TEXTSPLIT(R220, "/"))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TRIM(_xlfn.TEXTSPLIT(R221, "/"))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TRIM(_xlfn.TEXTSPLIT(R222, "/"))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TRIM(_xlfn.TEXTSPLIT(R223, "/"))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TRIM(_xlfn.TEXTSPLIT(R224, "/"))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TRIM(_xlfn.TEXTSPLIT(R225, "/"))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TRIM(_xlfn.TEXTSPLIT(R226, "/"))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TRIM(_xlfn.TEXTSPLIT(R227, "/"))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TRIM(_xlfn.TEXTSPLIT(R228, "/"))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TRIM(_xlfn.TEXTSPLIT(R229, "/"))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TRIM(_xlfn.TEXTSPLIT(R230, "/"))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TRIM(_xlfn.TEXTSPLIT(R231, "/"))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TRIM(_xlfn.TEXTSPLIT(R232, "/"))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TRIM(_xlfn.TEXTSPLIT(R233, "/"))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TRIM(_xlfn.TEXTSPLIT(R234, "/"))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TRIM(_xlfn.TEXTSPLIT(R235, "/"))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TRIM(_xlfn.TEXTSPLIT(R236, "/"))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TRIM(_xlfn.TEXTSPLIT(R237, "/"))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TRIM(_xlfn.TEXTSPLIT(R238, "/"))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TRIM(_xlfn.TEXTSPLIT(R239, "/"))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TRIM(_xlfn.TEXTSPLIT(R240, "/"))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TRIM(_xlfn.TEXTSPLIT(R241, "/"))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TRIM(_xlfn.TEXTSPLIT(R242, "/"))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TRIM(_xlfn.TEXTSPLIT(R243, "/"))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TRIM(_xlfn.TEXTSPLIT(R244, "/"))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TRIM(_xlfn.TEXTSPLIT(R245, "/"))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TRIM(_xlfn.TEXTSPLIT(R246, "/"))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TRIM(_xlfn.TEXTSPLIT(R247, "/"))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TRIM(_xlfn.TEXTSPLIT(R248, "/"))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TRIM(_xlfn.TEXTSPLIT(R249, "/"))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TRIM(_xlfn.TEXTSPLIT(R250, "/"))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TRIM(_xlfn.TEXTSPLIT(R251, "/"))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TRIM(_xlfn.TEXTSPLIT(R252, "/"))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TRIM(_xlfn.TEXTSPLIT(R253, "/"))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TRIM(_xlfn.TEXTSPLIT(R254, "/"))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TRIM(_xlfn.TEXTSPLIT(R255, "/"))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TRIM(_xlfn.TEXTSPLIT(R256, "/"))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TRIM(_xlfn.TEXTSPLIT(R257, "/"))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TRIM(_xlfn.TEXTSPLIT(R258, "/"))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IF(H259, 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((L259/60)/60)/24+DATE(1970,1,1)</f>
        <v>41338.25</v>
      </c>
      <c r="O259" s="8">
        <f t="shared" ref="O259:O322" si="18">((M259/60)/60)/24+DATE(1970,1,1)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TRIM(_xlfn.TEXTSPLIT(R259, "/"))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TRIM(_xlfn.TEXTSPLIT(R260, "/"))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ref="F261:F324" si="19">E261/D261*100</f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TRIM(_xlfn.TEXTSPLIT(R261, "/"))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TRIM(_xlfn.TEXTSPLIT(R262, "/"))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TRIM(_xlfn.TEXTSPLIT(R263, "/"))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TRIM(_xlfn.TEXTSPLIT(R264, "/"))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TRIM(_xlfn.TEXTSPLIT(R265, "/"))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TRIM(_xlfn.TEXTSPLIT(R266, "/"))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TRIM(_xlfn.TEXTSPLIT(R267, "/"))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TRIM(_xlfn.TEXTSPLIT(R268, "/"))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TRIM(_xlfn.TEXTSPLIT(R269, "/"))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TRIM(_xlfn.TEXTSPLIT(R270, "/"))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TRIM(_xlfn.TEXTSPLIT(R271, "/"))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TRIM(_xlfn.TEXTSPLIT(R272, "/"))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TRIM(_xlfn.TEXTSPLIT(R273, "/"))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TRIM(_xlfn.TEXTSPLIT(R274, "/"))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TRIM(_xlfn.TEXTSPLIT(R275, "/"))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TRIM(_xlfn.TEXTSPLIT(R276, "/"))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TRIM(_xlfn.TEXTSPLIT(R277, "/"))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TRIM(_xlfn.TEXTSPLIT(R278, "/"))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TRIM(_xlfn.TEXTSPLIT(R279, "/"))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TRIM(_xlfn.TEXTSPLIT(R280, "/"))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TRIM(_xlfn.TEXTSPLIT(R281, "/"))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TRIM(_xlfn.TEXTSPLIT(R282, "/"))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TRIM(_xlfn.TEXTSPLIT(R283, "/"))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TRIM(_xlfn.TEXTSPLIT(R284, "/"))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TRIM(_xlfn.TEXTSPLIT(R285, "/"))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TRIM(_xlfn.TEXTSPLIT(R286, "/"))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TRIM(_xlfn.TEXTSPLIT(R287, "/"))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TRIM(_xlfn.TEXTSPLIT(R288, "/"))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TRIM(_xlfn.TEXTSPLIT(R289, "/"))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TRIM(_xlfn.TEXTSPLIT(R290, "/"))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TRIM(_xlfn.TEXTSPLIT(R291, "/"))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TRIM(_xlfn.TEXTSPLIT(R292, "/"))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TRIM(_xlfn.TEXTSPLIT(R293, "/"))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TRIM(_xlfn.TEXTSPLIT(R294, "/"))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TRIM(_xlfn.TEXTSPLIT(R295, "/"))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TRIM(_xlfn.TEXTSPLIT(R296, "/"))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TRIM(_xlfn.TEXTSPLIT(R297, "/"))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TRIM(_xlfn.TEXTSPLIT(R298, "/"))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TRIM(_xlfn.TEXTSPLIT(R299, "/"))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TRIM(_xlfn.TEXTSPLIT(R300, "/"))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TRIM(_xlfn.TEXTSPLIT(R301, "/"))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TRIM(_xlfn.TEXTSPLIT(R302, "/"))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TRIM(_xlfn.TEXTSPLIT(R303, "/"))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TRIM(_xlfn.TEXTSPLIT(R304, "/"))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TRIM(_xlfn.TEXTSPLIT(R305, "/"))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TRIM(_xlfn.TEXTSPLIT(R306, "/"))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TRIM(_xlfn.TEXTSPLIT(R307, "/"))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TRIM(_xlfn.TEXTSPLIT(R308, "/"))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TRIM(_xlfn.TEXTSPLIT(R309, "/"))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TRIM(_xlfn.TEXTSPLIT(R310, "/"))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TRIM(_xlfn.TEXTSPLIT(R311, "/"))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TRIM(_xlfn.TEXTSPLIT(R312, "/"))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TRIM(_xlfn.TEXTSPLIT(R313, "/"))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TRIM(_xlfn.TEXTSPLIT(R314, "/"))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TRIM(_xlfn.TEXTSPLIT(R315, "/"))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TRIM(_xlfn.TEXTSPLIT(R316, "/"))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TRIM(_xlfn.TEXTSPLIT(R317, "/"))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TRIM(_xlfn.TEXTSPLIT(R318, "/"))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TRIM(_xlfn.TEXTSPLIT(R319, "/"))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TRIM(_xlfn.TEXTSPLIT(R320, "/"))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TRIM(_xlfn.TEXTSPLIT(R321, "/"))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TRIM(_xlfn.TEXTSPLIT(R322, "/"))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IF(H323, 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((L323/60)/60)/24+DATE(1970,1,1)</f>
        <v>40634.208333333336</v>
      </c>
      <c r="O323" s="8">
        <f t="shared" ref="O323:O386" si="22">((M323/60)/60)/24+DATE(1970,1,1)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TRIM(_xlfn.TEXTSPLIT(R323, "/"))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TRIM(_xlfn.TEXTSPLIT(R324, "/"))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ref="F325:F388" si="23">E325/D325*100</f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TRIM(_xlfn.TEXTSPLIT(R325, "/"))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TRIM(_xlfn.TEXTSPLIT(R326, "/"))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TRIM(_xlfn.TEXTSPLIT(R327, "/"))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TRIM(_xlfn.TEXTSPLIT(R328, "/"))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TRIM(_xlfn.TEXTSPLIT(R329, "/"))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TRIM(_xlfn.TEXTSPLIT(R330, "/"))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TRIM(_xlfn.TEXTSPLIT(R331, "/"))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TRIM(_xlfn.TEXTSPLIT(R332, "/"))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TRIM(_xlfn.TEXTSPLIT(R333, "/"))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TRIM(_xlfn.TEXTSPLIT(R334, "/"))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TRIM(_xlfn.TEXTSPLIT(R335, "/"))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TRIM(_xlfn.TEXTSPLIT(R336, "/"))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TRIM(_xlfn.TEXTSPLIT(R337, "/"))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TRIM(_xlfn.TEXTSPLIT(R338, "/"))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TRIM(_xlfn.TEXTSPLIT(R339, "/"))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TRIM(_xlfn.TEXTSPLIT(R340, "/"))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TRIM(_xlfn.TEXTSPLIT(R341, "/"))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TRIM(_xlfn.TEXTSPLIT(R342, "/"))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TRIM(_xlfn.TEXTSPLIT(R343, "/"))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TRIM(_xlfn.TEXTSPLIT(R344, "/"))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TRIM(_xlfn.TEXTSPLIT(R345, "/"))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TRIM(_xlfn.TEXTSPLIT(R346, "/"))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TRIM(_xlfn.TEXTSPLIT(R347, "/"))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TRIM(_xlfn.TEXTSPLIT(R348, "/"))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TRIM(_xlfn.TEXTSPLIT(R349, "/"))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TRIM(_xlfn.TEXTSPLIT(R350, "/"))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TRIM(_xlfn.TEXTSPLIT(R351, "/"))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TRIM(_xlfn.TEXTSPLIT(R352, "/"))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TRIM(_xlfn.TEXTSPLIT(R353, "/"))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TRIM(_xlfn.TEXTSPLIT(R354, "/"))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TRIM(_xlfn.TEXTSPLIT(R355, "/"))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TRIM(_xlfn.TEXTSPLIT(R356, "/"))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TRIM(_xlfn.TEXTSPLIT(R357, "/"))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TRIM(_xlfn.TEXTSPLIT(R358, "/"))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TRIM(_xlfn.TEXTSPLIT(R359, "/"))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TRIM(_xlfn.TEXTSPLIT(R360, "/"))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TRIM(_xlfn.TEXTSPLIT(R361, "/"))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TRIM(_xlfn.TEXTSPLIT(R362, "/"))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TRIM(_xlfn.TEXTSPLIT(R363, "/"))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TRIM(_xlfn.TEXTSPLIT(R364, "/"))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TRIM(_xlfn.TEXTSPLIT(R365, "/"))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TRIM(_xlfn.TEXTSPLIT(R366, "/"))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TRIM(_xlfn.TEXTSPLIT(R367, "/"))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TRIM(_xlfn.TEXTSPLIT(R368, "/"))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TRIM(_xlfn.TEXTSPLIT(R369, "/"))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TRIM(_xlfn.TEXTSPLIT(R370, "/"))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TRIM(_xlfn.TEXTSPLIT(R371, "/"))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TRIM(_xlfn.TEXTSPLIT(R372, "/"))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TRIM(_xlfn.TEXTSPLIT(R373, "/"))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TRIM(_xlfn.TEXTSPLIT(R374, "/"))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TRIM(_xlfn.TEXTSPLIT(R375, "/"))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TRIM(_xlfn.TEXTSPLIT(R376, "/"))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TRIM(_xlfn.TEXTSPLIT(R377, "/"))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TRIM(_xlfn.TEXTSPLIT(R378, "/"))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TRIM(_xlfn.TEXTSPLIT(R379, "/"))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TRIM(_xlfn.TEXTSPLIT(R380, "/"))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TRIM(_xlfn.TEXTSPLIT(R381, "/"))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TRIM(_xlfn.TEXTSPLIT(R382, "/"))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TRIM(_xlfn.TEXTSPLIT(R383, "/"))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TRIM(_xlfn.TEXTSPLIT(R384, "/"))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TRIM(_xlfn.TEXTSPLIT(R385, "/"))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TRIM(_xlfn.TEXTSPLIT(R386, "/"))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IF(H387, 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((L387/60)/60)/24+DATE(1970,1,1)</f>
        <v>43553.208333333328</v>
      </c>
      <c r="O387" s="8">
        <f t="shared" ref="O387:O450" si="26">((M387/60)/60)/24+DATE(1970,1,1)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TRIM(_xlfn.TEXTSPLIT(R387, "/"))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TRIM(_xlfn.TEXTSPLIT(R388, "/"))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ref="F389:F452" si="27">E389/D389*100</f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TRIM(_xlfn.TEXTSPLIT(R389, "/"))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TRIM(_xlfn.TEXTSPLIT(R390, "/"))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TRIM(_xlfn.TEXTSPLIT(R391, "/"))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TRIM(_xlfn.TEXTSPLIT(R392, "/"))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TRIM(_xlfn.TEXTSPLIT(R393, "/"))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TRIM(_xlfn.TEXTSPLIT(R394, "/"))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TRIM(_xlfn.TEXTSPLIT(R395, "/"))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TRIM(_xlfn.TEXTSPLIT(R396, "/"))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TRIM(_xlfn.TEXTSPLIT(R397, "/"))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TRIM(_xlfn.TEXTSPLIT(R398, "/"))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TRIM(_xlfn.TEXTSPLIT(R399, "/"))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TRIM(_xlfn.TEXTSPLIT(R400, "/"))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TRIM(_xlfn.TEXTSPLIT(R401, "/"))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TRIM(_xlfn.TEXTSPLIT(R402, "/"))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TRIM(_xlfn.TEXTSPLIT(R403, "/"))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TRIM(_xlfn.TEXTSPLIT(R404, "/"))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TRIM(_xlfn.TEXTSPLIT(R405, "/"))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TRIM(_xlfn.TEXTSPLIT(R406, "/"))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TRIM(_xlfn.TEXTSPLIT(R407, "/"))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TRIM(_xlfn.TEXTSPLIT(R408, "/"))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TRIM(_xlfn.TEXTSPLIT(R409, "/"))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TRIM(_xlfn.TEXTSPLIT(R410, "/"))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TRIM(_xlfn.TEXTSPLIT(R411, "/"))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TRIM(_xlfn.TEXTSPLIT(R412, "/"))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TRIM(_xlfn.TEXTSPLIT(R413, "/"))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TRIM(_xlfn.TEXTSPLIT(R414, "/"))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TRIM(_xlfn.TEXTSPLIT(R415, "/"))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TRIM(_xlfn.TEXTSPLIT(R416, "/"))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TRIM(_xlfn.TEXTSPLIT(R417, "/"))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TRIM(_xlfn.TEXTSPLIT(R418, "/"))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TRIM(_xlfn.TEXTSPLIT(R419, "/"))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TRIM(_xlfn.TEXTSPLIT(R420, "/"))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TRIM(_xlfn.TEXTSPLIT(R421, "/"))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TRIM(_xlfn.TEXTSPLIT(R422, "/"))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TRIM(_xlfn.TEXTSPLIT(R423, "/"))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TRIM(_xlfn.TEXTSPLIT(R424, "/"))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TRIM(_xlfn.TEXTSPLIT(R425, "/"))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TRIM(_xlfn.TEXTSPLIT(R426, "/"))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TRIM(_xlfn.TEXTSPLIT(R427, "/"))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TRIM(_xlfn.TEXTSPLIT(R428, "/"))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TRIM(_xlfn.TEXTSPLIT(R429, "/"))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TRIM(_xlfn.TEXTSPLIT(R430, "/"))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TRIM(_xlfn.TEXTSPLIT(R431, "/"))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TRIM(_xlfn.TEXTSPLIT(R432, "/"))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TRIM(_xlfn.TEXTSPLIT(R433, "/"))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TRIM(_xlfn.TEXTSPLIT(R434, "/"))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TRIM(_xlfn.TEXTSPLIT(R435, "/"))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TRIM(_xlfn.TEXTSPLIT(R436, "/"))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TRIM(_xlfn.TEXTSPLIT(R437, "/"))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TRIM(_xlfn.TEXTSPLIT(R438, "/"))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TRIM(_xlfn.TEXTSPLIT(R439, "/"))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TRIM(_xlfn.TEXTSPLIT(R440, "/"))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TRIM(_xlfn.TEXTSPLIT(R441, "/"))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TRIM(_xlfn.TEXTSPLIT(R442, "/"))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TRIM(_xlfn.TEXTSPLIT(R443, "/"))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TRIM(_xlfn.TEXTSPLIT(R444, "/"))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TRIM(_xlfn.TEXTSPLIT(R445, "/"))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TRIM(_xlfn.TEXTSPLIT(R446, "/"))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TRIM(_xlfn.TEXTSPLIT(R447, "/"))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TRIM(_xlfn.TEXTSPLIT(R448, "/"))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TRIM(_xlfn.TEXTSPLIT(R449, "/"))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TRIM(_xlfn.TEXTSPLIT(R450, "/"))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IF(H451, 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((L451/60)/60)/24+DATE(1970,1,1)</f>
        <v>43530.25</v>
      </c>
      <c r="O451" s="8">
        <f t="shared" ref="O451:O514" si="30">((M451/60)/60)/24+DATE(1970,1,1)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TRIM(_xlfn.TEXTSPLIT(R451, "/"))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TRIM(_xlfn.TEXTSPLIT(R452, "/"))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ref="F453:F516" si="31">E453/D453*100</f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TRIM(_xlfn.TEXTSPLIT(R453, "/"))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TRIM(_xlfn.TEXTSPLIT(R454, "/"))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TRIM(_xlfn.TEXTSPLIT(R455, "/"))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TRIM(_xlfn.TEXTSPLIT(R456, "/"))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TRIM(_xlfn.TEXTSPLIT(R457, "/"))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TRIM(_xlfn.TEXTSPLIT(R458, "/"))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TRIM(_xlfn.TEXTSPLIT(R459, "/"))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TRIM(_xlfn.TEXTSPLIT(R460, "/"))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TRIM(_xlfn.TEXTSPLIT(R461, "/"))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TRIM(_xlfn.TEXTSPLIT(R462, "/"))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TRIM(_xlfn.TEXTSPLIT(R463, "/"))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TRIM(_xlfn.TEXTSPLIT(R464, "/"))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TRIM(_xlfn.TEXTSPLIT(R465, "/"))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TRIM(_xlfn.TEXTSPLIT(R466, "/"))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TRIM(_xlfn.TEXTSPLIT(R467, "/"))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TRIM(_xlfn.TEXTSPLIT(R468, "/"))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TRIM(_xlfn.TEXTSPLIT(R469, "/"))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TRIM(_xlfn.TEXTSPLIT(R470, "/"))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TRIM(_xlfn.TEXTSPLIT(R471, "/"))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TRIM(_xlfn.TEXTSPLIT(R472, "/"))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TRIM(_xlfn.TEXTSPLIT(R473, "/"))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TRIM(_xlfn.TEXTSPLIT(R474, "/"))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TRIM(_xlfn.TEXTSPLIT(R475, "/"))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TRIM(_xlfn.TEXTSPLIT(R476, "/"))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TRIM(_xlfn.TEXTSPLIT(R477, "/"))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TRIM(_xlfn.TEXTSPLIT(R478, "/"))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TRIM(_xlfn.TEXTSPLIT(R479, "/"))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TRIM(_xlfn.TEXTSPLIT(R480, "/"))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TRIM(_xlfn.TEXTSPLIT(R481, "/"))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TRIM(_xlfn.TEXTSPLIT(R482, "/"))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TRIM(_xlfn.TEXTSPLIT(R483, "/"))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TRIM(_xlfn.TEXTSPLIT(R484, "/"))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TRIM(_xlfn.TEXTSPLIT(R485, "/"))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TRIM(_xlfn.TEXTSPLIT(R486, "/"))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TRIM(_xlfn.TEXTSPLIT(R487, "/"))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TRIM(_xlfn.TEXTSPLIT(R488, "/"))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TRIM(_xlfn.TEXTSPLIT(R489, "/"))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TRIM(_xlfn.TEXTSPLIT(R490, "/"))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TRIM(_xlfn.TEXTSPLIT(R491, "/"))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TRIM(_xlfn.TEXTSPLIT(R492, "/"))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TRIM(_xlfn.TEXTSPLIT(R493, "/"))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TRIM(_xlfn.TEXTSPLIT(R494, "/"))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TRIM(_xlfn.TEXTSPLIT(R495, "/"))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TRIM(_xlfn.TEXTSPLIT(R496, "/"))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TRIM(_xlfn.TEXTSPLIT(R497, "/"))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TRIM(_xlfn.TEXTSPLIT(R498, "/"))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TRIM(_xlfn.TEXTSPLIT(R499, "/"))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TRIM(_xlfn.TEXTSPLIT(R500, "/"))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TRIM(_xlfn.TEXTSPLIT(R501, "/"))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TRIM(_xlfn.TEXTSPLIT(R502, "/"))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TRIM(_xlfn.TEXTSPLIT(R503, "/"))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TRIM(_xlfn.TEXTSPLIT(R504, "/"))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TRIM(_xlfn.TEXTSPLIT(R505, "/"))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TRIM(_xlfn.TEXTSPLIT(R506, "/"))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TRIM(_xlfn.TEXTSPLIT(R507, "/"))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TRIM(_xlfn.TEXTSPLIT(R508, "/"))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TRIM(_xlfn.TEXTSPLIT(R509, "/"))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TRIM(_xlfn.TEXTSPLIT(R510, "/"))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TRIM(_xlfn.TEXTSPLIT(R511, "/"))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TRIM(_xlfn.TEXTSPLIT(R512, "/"))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TRIM(_xlfn.TEXTSPLIT(R513, "/"))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TRIM(_xlfn.TEXTSPLIT(R514, "/"))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IF(H515, 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((L515/60)/60)/24+DATE(1970,1,1)</f>
        <v>40430.208333333336</v>
      </c>
      <c r="O515" s="8">
        <f t="shared" ref="O515:O578" si="34">((M515/60)/60)/24+DATE(1970,1,1)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TRIM(_xlfn.TEXTSPLIT(R515, "/"))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TRIM(_xlfn.TEXTSPLIT(R516, "/"))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ref="F517:F580" si="35">E517/D517*100</f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TRIM(_xlfn.TEXTSPLIT(R517, "/"))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TRIM(_xlfn.TEXTSPLIT(R518, "/"))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TRIM(_xlfn.TEXTSPLIT(R519, "/"))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TRIM(_xlfn.TEXTSPLIT(R520, "/"))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TRIM(_xlfn.TEXTSPLIT(R521, "/"))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TRIM(_xlfn.TEXTSPLIT(R522, "/"))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TRIM(_xlfn.TEXTSPLIT(R523, "/"))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TRIM(_xlfn.TEXTSPLIT(R524, "/"))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TRIM(_xlfn.TEXTSPLIT(R525, "/"))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TRIM(_xlfn.TEXTSPLIT(R526, "/"))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TRIM(_xlfn.TEXTSPLIT(R527, "/"))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TRIM(_xlfn.TEXTSPLIT(R528, "/"))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TRIM(_xlfn.TEXTSPLIT(R529, "/"))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TRIM(_xlfn.TEXTSPLIT(R530, "/"))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TRIM(_xlfn.TEXTSPLIT(R531, "/"))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TRIM(_xlfn.TEXTSPLIT(R532, "/"))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TRIM(_xlfn.TEXTSPLIT(R533, "/"))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TRIM(_xlfn.TEXTSPLIT(R534, "/"))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TRIM(_xlfn.TEXTSPLIT(R535, "/"))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TRIM(_xlfn.TEXTSPLIT(R536, "/"))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TRIM(_xlfn.TEXTSPLIT(R537, "/"))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TRIM(_xlfn.TEXTSPLIT(R538, "/"))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TRIM(_xlfn.TEXTSPLIT(R539, "/"))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TRIM(_xlfn.TEXTSPLIT(R540, "/"))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TRIM(_xlfn.TEXTSPLIT(R541, "/"))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TRIM(_xlfn.TEXTSPLIT(R542, "/"))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TRIM(_xlfn.TEXTSPLIT(R543, "/"))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TRIM(_xlfn.TEXTSPLIT(R544, "/"))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TRIM(_xlfn.TEXTSPLIT(R545, "/"))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TRIM(_xlfn.TEXTSPLIT(R546, "/"))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TRIM(_xlfn.TEXTSPLIT(R547, "/"))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TRIM(_xlfn.TEXTSPLIT(R548, "/"))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TRIM(_xlfn.TEXTSPLIT(R549, "/"))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TRIM(_xlfn.TEXTSPLIT(R550, "/"))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TRIM(_xlfn.TEXTSPLIT(R551, "/"))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TRIM(_xlfn.TEXTSPLIT(R552, "/"))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TRIM(_xlfn.TEXTSPLIT(R553, "/"))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TRIM(_xlfn.TEXTSPLIT(R554, "/"))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TRIM(_xlfn.TEXTSPLIT(R555, "/"))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TRIM(_xlfn.TEXTSPLIT(R556, "/"))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TRIM(_xlfn.TEXTSPLIT(R557, "/"))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TRIM(_xlfn.TEXTSPLIT(R558, "/"))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TRIM(_xlfn.TEXTSPLIT(R559, "/"))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TRIM(_xlfn.TEXTSPLIT(R560, "/"))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TRIM(_xlfn.TEXTSPLIT(R561, "/"))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TRIM(_xlfn.TEXTSPLIT(R562, "/"))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TRIM(_xlfn.TEXTSPLIT(R563, "/"))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TRIM(_xlfn.TEXTSPLIT(R564, "/"))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TRIM(_xlfn.TEXTSPLIT(R565, "/"))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TRIM(_xlfn.TEXTSPLIT(R566, "/"))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TRIM(_xlfn.TEXTSPLIT(R567, "/"))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TRIM(_xlfn.TEXTSPLIT(R568, "/"))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TRIM(_xlfn.TEXTSPLIT(R569, "/"))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TRIM(_xlfn.TEXTSPLIT(R570, "/"))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TRIM(_xlfn.TEXTSPLIT(R571, "/"))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TRIM(_xlfn.TEXTSPLIT(R572, "/"))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TRIM(_xlfn.TEXTSPLIT(R573, "/"))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TRIM(_xlfn.TEXTSPLIT(R574, "/"))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TRIM(_xlfn.TEXTSPLIT(R575, "/"))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TRIM(_xlfn.TEXTSPLIT(R576, "/"))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TRIM(_xlfn.TEXTSPLIT(R577, "/"))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TRIM(_xlfn.TEXTSPLIT(R578, "/"))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IF(H579, 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((L579/60)/60)/24+DATE(1970,1,1)</f>
        <v>40613.25</v>
      </c>
      <c r="O579" s="8">
        <f t="shared" ref="O579:O642" si="38">((M579/60)/60)/24+DATE(1970,1,1)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TRIM(_xlfn.TEXTSPLIT(R579, "/"))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TRIM(_xlfn.TEXTSPLIT(R580, "/"))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ref="F581:F644" si="39">E581/D581*100</f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TRIM(_xlfn.TEXTSPLIT(R581, "/"))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TRIM(_xlfn.TEXTSPLIT(R582, "/"))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TRIM(_xlfn.TEXTSPLIT(R583, "/"))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TRIM(_xlfn.TEXTSPLIT(R584, "/"))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TRIM(_xlfn.TEXTSPLIT(R585, "/"))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TRIM(_xlfn.TEXTSPLIT(R586, "/"))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TRIM(_xlfn.TEXTSPLIT(R587, "/"))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TRIM(_xlfn.TEXTSPLIT(R588, "/"))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TRIM(_xlfn.TEXTSPLIT(R589, "/"))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TRIM(_xlfn.TEXTSPLIT(R590, "/"))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TRIM(_xlfn.TEXTSPLIT(R591, "/"))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TRIM(_xlfn.TEXTSPLIT(R592, "/"))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TRIM(_xlfn.TEXTSPLIT(R593, "/"))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TRIM(_xlfn.TEXTSPLIT(R594, "/"))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TRIM(_xlfn.TEXTSPLIT(R595, "/"))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TRIM(_xlfn.TEXTSPLIT(R596, "/"))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TRIM(_xlfn.TEXTSPLIT(R597, "/"))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TRIM(_xlfn.TEXTSPLIT(R598, "/"))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TRIM(_xlfn.TEXTSPLIT(R599, "/"))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TRIM(_xlfn.TEXTSPLIT(R600, "/"))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TRIM(_xlfn.TEXTSPLIT(R601, "/"))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TRIM(_xlfn.TEXTSPLIT(R602, "/"))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TRIM(_xlfn.TEXTSPLIT(R603, "/"))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TRIM(_xlfn.TEXTSPLIT(R604, "/"))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TRIM(_xlfn.TEXTSPLIT(R605, "/"))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TRIM(_xlfn.TEXTSPLIT(R606, "/"))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TRIM(_xlfn.TEXTSPLIT(R607, "/"))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TRIM(_xlfn.TEXTSPLIT(R608, "/"))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TRIM(_xlfn.TEXTSPLIT(R609, "/"))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TRIM(_xlfn.TEXTSPLIT(R610, "/"))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TRIM(_xlfn.TEXTSPLIT(R611, "/"))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TRIM(_xlfn.TEXTSPLIT(R612, "/"))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TRIM(_xlfn.TEXTSPLIT(R613, "/"))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TRIM(_xlfn.TEXTSPLIT(R614, "/"))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TRIM(_xlfn.TEXTSPLIT(R615, "/"))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TRIM(_xlfn.TEXTSPLIT(R616, "/"))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TRIM(_xlfn.TEXTSPLIT(R617, "/"))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TRIM(_xlfn.TEXTSPLIT(R618, "/"))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TRIM(_xlfn.TEXTSPLIT(R619, "/"))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TRIM(_xlfn.TEXTSPLIT(R620, "/"))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TRIM(_xlfn.TEXTSPLIT(R621, "/"))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TRIM(_xlfn.TEXTSPLIT(R622, "/"))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TRIM(_xlfn.TEXTSPLIT(R623, "/"))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TRIM(_xlfn.TEXTSPLIT(R624, "/"))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TRIM(_xlfn.TEXTSPLIT(R625, "/"))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TRIM(_xlfn.TEXTSPLIT(R626, "/"))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TRIM(_xlfn.TEXTSPLIT(R627, "/"))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TRIM(_xlfn.TEXTSPLIT(R628, "/"))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TRIM(_xlfn.TEXTSPLIT(R629, "/"))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TRIM(_xlfn.TEXTSPLIT(R630, "/"))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TRIM(_xlfn.TEXTSPLIT(R631, "/"))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TRIM(_xlfn.TEXTSPLIT(R632, "/"))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TRIM(_xlfn.TEXTSPLIT(R633, "/"))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TRIM(_xlfn.TEXTSPLIT(R634, "/"))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TRIM(_xlfn.TEXTSPLIT(R635, "/"))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TRIM(_xlfn.TEXTSPLIT(R636, "/"))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TRIM(_xlfn.TEXTSPLIT(R637, "/"))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TRIM(_xlfn.TEXTSPLIT(R638, "/"))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TRIM(_xlfn.TEXTSPLIT(R639, "/"))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TRIM(_xlfn.TEXTSPLIT(R640, "/"))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TRIM(_xlfn.TEXTSPLIT(R641, "/"))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TRIM(_xlfn.TEXTSPLIT(R642, "/"))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IF(H643, 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((L643/60)/60)/24+DATE(1970,1,1)</f>
        <v>42786.25</v>
      </c>
      <c r="O643" s="8">
        <f t="shared" ref="O643:O706" si="42">((M643/60)/60)/24+DATE(1970,1,1)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TRIM(_xlfn.TEXTSPLIT(R643, "/"))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TRIM(_xlfn.TEXTSPLIT(R644, "/"))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ref="F645:F708" si="43">E645/D645*100</f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TRIM(_xlfn.TEXTSPLIT(R645, "/"))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TRIM(_xlfn.TEXTSPLIT(R646, "/"))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TRIM(_xlfn.TEXTSPLIT(R647, "/"))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TRIM(_xlfn.TEXTSPLIT(R648, "/"))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TRIM(_xlfn.TEXTSPLIT(R649, "/"))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TRIM(_xlfn.TEXTSPLIT(R650, "/"))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TRIM(_xlfn.TEXTSPLIT(R651, "/"))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TRIM(_xlfn.TEXTSPLIT(R652, "/"))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TRIM(_xlfn.TEXTSPLIT(R653, "/"))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TRIM(_xlfn.TEXTSPLIT(R654, "/"))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TRIM(_xlfn.TEXTSPLIT(R655, "/"))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TRIM(_xlfn.TEXTSPLIT(R656, "/"))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TRIM(_xlfn.TEXTSPLIT(R657, "/"))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TRIM(_xlfn.TEXTSPLIT(R658, "/"))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TRIM(_xlfn.TEXTSPLIT(R659, "/"))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TRIM(_xlfn.TEXTSPLIT(R660, "/"))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TRIM(_xlfn.TEXTSPLIT(R661, "/"))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TRIM(_xlfn.TEXTSPLIT(R662, "/"))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TRIM(_xlfn.TEXTSPLIT(R663, "/"))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TRIM(_xlfn.TEXTSPLIT(R664, "/"))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TRIM(_xlfn.TEXTSPLIT(R665, "/"))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TRIM(_xlfn.TEXTSPLIT(R666, "/"))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TRIM(_xlfn.TEXTSPLIT(R667, "/"))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TRIM(_xlfn.TEXTSPLIT(R668, "/"))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TRIM(_xlfn.TEXTSPLIT(R669, "/"))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TRIM(_xlfn.TEXTSPLIT(R670, "/"))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TRIM(_xlfn.TEXTSPLIT(R671, "/"))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TRIM(_xlfn.TEXTSPLIT(R672, "/"))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TRIM(_xlfn.TEXTSPLIT(R673, "/"))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TRIM(_xlfn.TEXTSPLIT(R674, "/"))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TRIM(_xlfn.TEXTSPLIT(R675, "/"))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TRIM(_xlfn.TEXTSPLIT(R676, "/"))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TRIM(_xlfn.TEXTSPLIT(R677, "/"))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TRIM(_xlfn.TEXTSPLIT(R678, "/"))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TRIM(_xlfn.TEXTSPLIT(R679, "/"))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TRIM(_xlfn.TEXTSPLIT(R680, "/"))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TRIM(_xlfn.TEXTSPLIT(R681, "/"))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TRIM(_xlfn.TEXTSPLIT(R682, "/"))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TRIM(_xlfn.TEXTSPLIT(R683, "/"))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TRIM(_xlfn.TEXTSPLIT(R684, "/"))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TRIM(_xlfn.TEXTSPLIT(R685, "/"))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TRIM(_xlfn.TEXTSPLIT(R686, "/"))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TRIM(_xlfn.TEXTSPLIT(R687, "/"))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TRIM(_xlfn.TEXTSPLIT(R688, "/"))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TRIM(_xlfn.TEXTSPLIT(R689, "/"))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TRIM(_xlfn.TEXTSPLIT(R690, "/"))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TRIM(_xlfn.TEXTSPLIT(R691, "/"))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TRIM(_xlfn.TEXTSPLIT(R692, "/"))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TRIM(_xlfn.TEXTSPLIT(R693, "/"))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TRIM(_xlfn.TEXTSPLIT(R694, "/"))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TRIM(_xlfn.TEXTSPLIT(R695, "/"))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TRIM(_xlfn.TEXTSPLIT(R696, "/"))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TRIM(_xlfn.TEXTSPLIT(R697, "/"))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TRIM(_xlfn.TEXTSPLIT(R698, "/"))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TRIM(_xlfn.TEXTSPLIT(R699, "/"))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TRIM(_xlfn.TEXTSPLIT(R700, "/"))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TRIM(_xlfn.TEXTSPLIT(R701, "/"))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TRIM(_xlfn.TEXTSPLIT(R702, "/"))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TRIM(_xlfn.TEXTSPLIT(R703, "/"))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TRIM(_xlfn.TEXTSPLIT(R704, "/"))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TRIM(_xlfn.TEXTSPLIT(R705, "/"))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TRIM(_xlfn.TEXTSPLIT(R706, "/"))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IF(H707, 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((L707/60)/60)/24+DATE(1970,1,1)</f>
        <v>41619.25</v>
      </c>
      <c r="O707" s="8">
        <f t="shared" ref="O707:O770" si="46">((M707/60)/60)/24+DATE(1970,1,1)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TRIM(_xlfn.TEXTSPLIT(R707, "/"))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TRIM(_xlfn.TEXTSPLIT(R708, "/"))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ref="F709:F772" si="47">E709/D709*100</f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TRIM(_xlfn.TEXTSPLIT(R709, "/"))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TRIM(_xlfn.TEXTSPLIT(R710, "/"))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TRIM(_xlfn.TEXTSPLIT(R711, "/"))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TRIM(_xlfn.TEXTSPLIT(R712, "/"))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TRIM(_xlfn.TEXTSPLIT(R713, "/"))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TRIM(_xlfn.TEXTSPLIT(R714, "/"))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TRIM(_xlfn.TEXTSPLIT(R715, "/"))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TRIM(_xlfn.TEXTSPLIT(R716, "/"))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TRIM(_xlfn.TEXTSPLIT(R717, "/"))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TRIM(_xlfn.TEXTSPLIT(R718, "/"))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TRIM(_xlfn.TEXTSPLIT(R719, "/"))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TRIM(_xlfn.TEXTSPLIT(R720, "/"))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TRIM(_xlfn.TEXTSPLIT(R721, "/"))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TRIM(_xlfn.TEXTSPLIT(R722, "/"))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TRIM(_xlfn.TEXTSPLIT(R723, "/"))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TRIM(_xlfn.TEXTSPLIT(R724, "/"))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TRIM(_xlfn.TEXTSPLIT(R725, "/"))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TRIM(_xlfn.TEXTSPLIT(R726, "/"))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TRIM(_xlfn.TEXTSPLIT(R727, "/"))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TRIM(_xlfn.TEXTSPLIT(R728, "/"))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TRIM(_xlfn.TEXTSPLIT(R729, "/"))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TRIM(_xlfn.TEXTSPLIT(R730, "/"))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TRIM(_xlfn.TEXTSPLIT(R731, "/"))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TRIM(_xlfn.TEXTSPLIT(R732, "/"))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TRIM(_xlfn.TEXTSPLIT(R733, "/"))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TRIM(_xlfn.TEXTSPLIT(R734, "/"))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TRIM(_xlfn.TEXTSPLIT(R735, "/"))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TRIM(_xlfn.TEXTSPLIT(R736, "/"))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TRIM(_xlfn.TEXTSPLIT(R737, "/"))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TRIM(_xlfn.TEXTSPLIT(R738, "/"))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TRIM(_xlfn.TEXTSPLIT(R739, "/"))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TRIM(_xlfn.TEXTSPLIT(R740, "/"))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TRIM(_xlfn.TEXTSPLIT(R741, "/"))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TRIM(_xlfn.TEXTSPLIT(R742, "/"))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TRIM(_xlfn.TEXTSPLIT(R743, "/"))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TRIM(_xlfn.TEXTSPLIT(R744, "/"))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TRIM(_xlfn.TEXTSPLIT(R745, "/"))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TRIM(_xlfn.TEXTSPLIT(R746, "/"))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TRIM(_xlfn.TEXTSPLIT(R747, "/"))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TRIM(_xlfn.TEXTSPLIT(R748, "/"))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TRIM(_xlfn.TEXTSPLIT(R749, "/"))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TRIM(_xlfn.TEXTSPLIT(R750, "/"))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TRIM(_xlfn.TEXTSPLIT(R751, "/"))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TRIM(_xlfn.TEXTSPLIT(R752, "/"))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TRIM(_xlfn.TEXTSPLIT(R753, "/"))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TRIM(_xlfn.TEXTSPLIT(R754, "/"))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TRIM(_xlfn.TEXTSPLIT(R755, "/"))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TRIM(_xlfn.TEXTSPLIT(R756, "/"))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TRIM(_xlfn.TEXTSPLIT(R757, "/"))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TRIM(_xlfn.TEXTSPLIT(R758, "/"))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TRIM(_xlfn.TEXTSPLIT(R759, "/"))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TRIM(_xlfn.TEXTSPLIT(R760, "/"))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TRIM(_xlfn.TEXTSPLIT(R761, "/"))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TRIM(_xlfn.TEXTSPLIT(R762, "/"))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TRIM(_xlfn.TEXTSPLIT(R763, "/"))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TRIM(_xlfn.TEXTSPLIT(R764, "/"))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TRIM(_xlfn.TEXTSPLIT(R765, "/"))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TRIM(_xlfn.TEXTSPLIT(R766, "/"))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TRIM(_xlfn.TEXTSPLIT(R767, "/"))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TRIM(_xlfn.TEXTSPLIT(R768, "/"))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TRIM(_xlfn.TEXTSPLIT(R769, "/"))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TRIM(_xlfn.TEXTSPLIT(R770, "/"))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IF(H771, 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((L771/60)/60)/24+DATE(1970,1,1)</f>
        <v>41501.208333333336</v>
      </c>
      <c r="O771" s="8">
        <f t="shared" ref="O771:O834" si="50">((M771/60)/60)/24+DATE(1970,1,1)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TRIM(_xlfn.TEXTSPLIT(R771, "/"))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TRIM(_xlfn.TEXTSPLIT(R772, "/"))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ref="F773:F836" si="51">E773/D773*100</f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TRIM(_xlfn.TEXTSPLIT(R773, "/"))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TRIM(_xlfn.TEXTSPLIT(R774, "/"))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TRIM(_xlfn.TEXTSPLIT(R775, "/"))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TRIM(_xlfn.TEXTSPLIT(R776, "/"))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TRIM(_xlfn.TEXTSPLIT(R777, "/"))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TRIM(_xlfn.TEXTSPLIT(R778, "/"))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TRIM(_xlfn.TEXTSPLIT(R779, "/"))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TRIM(_xlfn.TEXTSPLIT(R780, "/"))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TRIM(_xlfn.TEXTSPLIT(R781, "/"))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TRIM(_xlfn.TEXTSPLIT(R782, "/"))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TRIM(_xlfn.TEXTSPLIT(R783, "/"))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TRIM(_xlfn.TEXTSPLIT(R784, "/"))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TRIM(_xlfn.TEXTSPLIT(R785, "/"))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TRIM(_xlfn.TEXTSPLIT(R786, "/"))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TRIM(_xlfn.TEXTSPLIT(R787, "/"))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TRIM(_xlfn.TEXTSPLIT(R788, "/"))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TRIM(_xlfn.TEXTSPLIT(R789, "/"))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TRIM(_xlfn.TEXTSPLIT(R790, "/"))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TRIM(_xlfn.TEXTSPLIT(R791, "/"))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TRIM(_xlfn.TEXTSPLIT(R792, "/"))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TRIM(_xlfn.TEXTSPLIT(R793, "/"))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TRIM(_xlfn.TEXTSPLIT(R794, "/"))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TRIM(_xlfn.TEXTSPLIT(R795, "/"))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TRIM(_xlfn.TEXTSPLIT(R796, "/"))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TRIM(_xlfn.TEXTSPLIT(R797, "/"))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TRIM(_xlfn.TEXTSPLIT(R798, "/"))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TRIM(_xlfn.TEXTSPLIT(R799, "/"))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TRIM(_xlfn.TEXTSPLIT(R800, "/"))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TRIM(_xlfn.TEXTSPLIT(R801, "/"))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TRIM(_xlfn.TEXTSPLIT(R802, "/"))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TRIM(_xlfn.TEXTSPLIT(R803, "/"))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TRIM(_xlfn.TEXTSPLIT(R804, "/"))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TRIM(_xlfn.TEXTSPLIT(R805, "/"))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TRIM(_xlfn.TEXTSPLIT(R806, "/"))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TRIM(_xlfn.TEXTSPLIT(R807, "/"))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TRIM(_xlfn.TEXTSPLIT(R808, "/"))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TRIM(_xlfn.TEXTSPLIT(R809, "/"))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TRIM(_xlfn.TEXTSPLIT(R810, "/"))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TRIM(_xlfn.TEXTSPLIT(R811, "/"))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TRIM(_xlfn.TEXTSPLIT(R812, "/"))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TRIM(_xlfn.TEXTSPLIT(R813, "/"))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TRIM(_xlfn.TEXTSPLIT(R814, "/"))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TRIM(_xlfn.TEXTSPLIT(R815, "/"))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TRIM(_xlfn.TEXTSPLIT(R816, "/"))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TRIM(_xlfn.TEXTSPLIT(R817, "/"))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TRIM(_xlfn.TEXTSPLIT(R818, "/"))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TRIM(_xlfn.TEXTSPLIT(R819, "/"))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TRIM(_xlfn.TEXTSPLIT(R820, "/"))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TRIM(_xlfn.TEXTSPLIT(R821, "/"))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TRIM(_xlfn.TEXTSPLIT(R822, "/"))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TRIM(_xlfn.TEXTSPLIT(R823, "/"))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TRIM(_xlfn.TEXTSPLIT(R824, "/"))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TRIM(_xlfn.TEXTSPLIT(R825, "/"))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TRIM(_xlfn.TEXTSPLIT(R826, "/"))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TRIM(_xlfn.TEXTSPLIT(R827, "/"))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TRIM(_xlfn.TEXTSPLIT(R828, "/"))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TRIM(_xlfn.TEXTSPLIT(R829, "/"))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TRIM(_xlfn.TEXTSPLIT(R830, "/"))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TRIM(_xlfn.TEXTSPLIT(R831, "/"))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TRIM(_xlfn.TEXTSPLIT(R832, "/"))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TRIM(_xlfn.TEXTSPLIT(R833, "/"))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TRIM(_xlfn.TEXTSPLIT(R834, "/"))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IF(H835, 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((L835/60)/60)/24+DATE(1970,1,1)</f>
        <v>40588.25</v>
      </c>
      <c r="O835" s="8">
        <f t="shared" ref="O835:O898" si="54">((M835/60)/60)/24+DATE(1970,1,1)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TRIM(_xlfn.TEXTSPLIT(R835, "/"))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TRIM(_xlfn.TEXTSPLIT(R836, "/"))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ref="F837:F900" si="55">E837/D837*100</f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TRIM(_xlfn.TEXTSPLIT(R837, "/"))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TRIM(_xlfn.TEXTSPLIT(R838, "/"))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TRIM(_xlfn.TEXTSPLIT(R839, "/"))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TRIM(_xlfn.TEXTSPLIT(R840, "/"))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TRIM(_xlfn.TEXTSPLIT(R841, "/"))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TRIM(_xlfn.TEXTSPLIT(R842, "/"))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TRIM(_xlfn.TEXTSPLIT(R843, "/"))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TRIM(_xlfn.TEXTSPLIT(R844, "/"))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TRIM(_xlfn.TEXTSPLIT(R845, "/"))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TRIM(_xlfn.TEXTSPLIT(R846, "/"))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TRIM(_xlfn.TEXTSPLIT(R847, "/"))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TRIM(_xlfn.TEXTSPLIT(R848, "/"))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TRIM(_xlfn.TEXTSPLIT(R849, "/"))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TRIM(_xlfn.TEXTSPLIT(R850, "/"))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TRIM(_xlfn.TEXTSPLIT(R851, "/"))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TRIM(_xlfn.TEXTSPLIT(R852, "/"))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TRIM(_xlfn.TEXTSPLIT(R853, "/"))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TRIM(_xlfn.TEXTSPLIT(R854, "/"))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TRIM(_xlfn.TEXTSPLIT(R855, "/"))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TRIM(_xlfn.TEXTSPLIT(R856, "/"))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TRIM(_xlfn.TEXTSPLIT(R857, "/"))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TRIM(_xlfn.TEXTSPLIT(R858, "/"))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TRIM(_xlfn.TEXTSPLIT(R859, "/"))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TRIM(_xlfn.TEXTSPLIT(R860, "/"))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TRIM(_xlfn.TEXTSPLIT(R861, "/"))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TRIM(_xlfn.TEXTSPLIT(R862, "/"))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TRIM(_xlfn.TEXTSPLIT(R863, "/"))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TRIM(_xlfn.TEXTSPLIT(R864, "/"))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TRIM(_xlfn.TEXTSPLIT(R865, "/"))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TRIM(_xlfn.TEXTSPLIT(R866, "/"))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TRIM(_xlfn.TEXTSPLIT(R867, "/"))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TRIM(_xlfn.TEXTSPLIT(R868, "/"))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TRIM(_xlfn.TEXTSPLIT(R869, "/"))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TRIM(_xlfn.TEXTSPLIT(R870, "/"))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TRIM(_xlfn.TEXTSPLIT(R871, "/"))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TRIM(_xlfn.TEXTSPLIT(R872, "/"))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TRIM(_xlfn.TEXTSPLIT(R873, "/"))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TRIM(_xlfn.TEXTSPLIT(R874, "/"))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TRIM(_xlfn.TEXTSPLIT(R875, "/"))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TRIM(_xlfn.TEXTSPLIT(R876, "/"))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TRIM(_xlfn.TEXTSPLIT(R877, "/"))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TRIM(_xlfn.TEXTSPLIT(R878, "/"))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TRIM(_xlfn.TEXTSPLIT(R879, "/"))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TRIM(_xlfn.TEXTSPLIT(R880, "/"))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TRIM(_xlfn.TEXTSPLIT(R881, "/"))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TRIM(_xlfn.TEXTSPLIT(R882, "/"))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TRIM(_xlfn.TEXTSPLIT(R883, "/"))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TRIM(_xlfn.TEXTSPLIT(R884, "/"))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TRIM(_xlfn.TEXTSPLIT(R885, "/"))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TRIM(_xlfn.TEXTSPLIT(R886, "/"))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TRIM(_xlfn.TEXTSPLIT(R887, "/"))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TRIM(_xlfn.TEXTSPLIT(R888, "/"))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TRIM(_xlfn.TEXTSPLIT(R889, "/"))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TRIM(_xlfn.TEXTSPLIT(R890, "/"))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TRIM(_xlfn.TEXTSPLIT(R891, "/"))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TRIM(_xlfn.TEXTSPLIT(R892, "/"))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TRIM(_xlfn.TEXTSPLIT(R893, "/"))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TRIM(_xlfn.TEXTSPLIT(R894, "/"))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TRIM(_xlfn.TEXTSPLIT(R895, "/"))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TRIM(_xlfn.TEXTSPLIT(R896, "/"))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TRIM(_xlfn.TEXTSPLIT(R897, "/"))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TRIM(_xlfn.TEXTSPLIT(R898, "/"))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IF(H899, 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((L899/60)/60)/24+DATE(1970,1,1)</f>
        <v>43583.208333333328</v>
      </c>
      <c r="O899" s="8">
        <f t="shared" ref="O899:O962" si="58">((M899/60)/60)/24+DATE(1970,1,1)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TRIM(_xlfn.TEXTSPLIT(R899, "/"))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TRIM(_xlfn.TEXTSPLIT(R900, "/"))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ref="F901:F964" si="59">E901/D901*100</f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TRIM(_xlfn.TEXTSPLIT(R901, "/"))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TRIM(_xlfn.TEXTSPLIT(R902, "/"))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TRIM(_xlfn.TEXTSPLIT(R903, "/"))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TRIM(_xlfn.TEXTSPLIT(R904, "/"))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TRIM(_xlfn.TEXTSPLIT(R905, "/"))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TRIM(_xlfn.TEXTSPLIT(R906, "/"))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TRIM(_xlfn.TEXTSPLIT(R907, "/"))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TRIM(_xlfn.TEXTSPLIT(R908, "/"))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TRIM(_xlfn.TEXTSPLIT(R909, "/"))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TRIM(_xlfn.TEXTSPLIT(R910, "/"))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TRIM(_xlfn.TEXTSPLIT(R911, "/"))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TRIM(_xlfn.TEXTSPLIT(R912, "/"))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TRIM(_xlfn.TEXTSPLIT(R913, "/"))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TRIM(_xlfn.TEXTSPLIT(R914, "/"))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TRIM(_xlfn.TEXTSPLIT(R915, "/"))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TRIM(_xlfn.TEXTSPLIT(R916, "/"))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TRIM(_xlfn.TEXTSPLIT(R917, "/"))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TRIM(_xlfn.TEXTSPLIT(R918, "/"))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TRIM(_xlfn.TEXTSPLIT(R919, "/"))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TRIM(_xlfn.TEXTSPLIT(R920, "/"))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TRIM(_xlfn.TEXTSPLIT(R921, "/"))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TRIM(_xlfn.TEXTSPLIT(R922, "/"))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TRIM(_xlfn.TEXTSPLIT(R923, "/"))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TRIM(_xlfn.TEXTSPLIT(R924, "/"))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TRIM(_xlfn.TEXTSPLIT(R925, "/"))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TRIM(_xlfn.TEXTSPLIT(R926, "/"))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TRIM(_xlfn.TEXTSPLIT(R927, "/"))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TRIM(_xlfn.TEXTSPLIT(R928, "/"))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TRIM(_xlfn.TEXTSPLIT(R929, "/"))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TRIM(_xlfn.TEXTSPLIT(R930, "/"))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TRIM(_xlfn.TEXTSPLIT(R931, "/"))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TRIM(_xlfn.TEXTSPLIT(R932, "/"))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TRIM(_xlfn.TEXTSPLIT(R933, "/"))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TRIM(_xlfn.TEXTSPLIT(R934, "/"))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TRIM(_xlfn.TEXTSPLIT(R935, "/"))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TRIM(_xlfn.TEXTSPLIT(R936, "/"))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TRIM(_xlfn.TEXTSPLIT(R937, "/"))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TRIM(_xlfn.TEXTSPLIT(R938, "/"))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TRIM(_xlfn.TEXTSPLIT(R939, "/"))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TRIM(_xlfn.TEXTSPLIT(R940, "/"))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TRIM(_xlfn.TEXTSPLIT(R941, "/"))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TRIM(_xlfn.TEXTSPLIT(R942, "/"))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TRIM(_xlfn.TEXTSPLIT(R943, "/"))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TRIM(_xlfn.TEXTSPLIT(R944, "/"))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TRIM(_xlfn.TEXTSPLIT(R945, "/"))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TRIM(_xlfn.TEXTSPLIT(R946, "/"))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TRIM(_xlfn.TEXTSPLIT(R947, "/"))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TRIM(_xlfn.TEXTSPLIT(R948, "/"))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TRIM(_xlfn.TEXTSPLIT(R949, "/"))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TRIM(_xlfn.TEXTSPLIT(R950, "/"))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TRIM(_xlfn.TEXTSPLIT(R951, "/"))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TRIM(_xlfn.TEXTSPLIT(R952, "/"))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TRIM(_xlfn.TEXTSPLIT(R953, "/"))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TRIM(_xlfn.TEXTSPLIT(R954, "/"))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TRIM(_xlfn.TEXTSPLIT(R955, "/"))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TRIM(_xlfn.TEXTSPLIT(R956, "/"))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TRIM(_xlfn.TEXTSPLIT(R957, "/"))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TRIM(_xlfn.TEXTSPLIT(R958, "/"))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TRIM(_xlfn.TEXTSPLIT(R959, "/"))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TRIM(_xlfn.TEXTSPLIT(R960, "/"))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TRIM(_xlfn.TEXTSPLIT(R961, "/"))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TRIM(_xlfn.TEXTSPLIT(R962, "/"))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IF(H963, 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((L963/60)/60)/24+DATE(1970,1,1)</f>
        <v>40591.25</v>
      </c>
      <c r="O963" s="8">
        <f t="shared" ref="O963:O1001" si="62">((M963/60)/60)/24+DATE(1970,1,1)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TRIM(_xlfn.TEXTSPLIT(R963, "/"))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TRIM(_xlfn.TEXTSPLIT(R964, "/"))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ref="F965:F1001" si="63">E965/D965*100</f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TRIM(_xlfn.TEXTSPLIT(R965, "/"))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TRIM(_xlfn.TEXTSPLIT(R966, "/"))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TRIM(_xlfn.TEXTSPLIT(R967, "/"))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TRIM(_xlfn.TEXTSPLIT(R968, "/"))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TRIM(_xlfn.TEXTSPLIT(R969, "/"))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TRIM(_xlfn.TEXTSPLIT(R970, "/"))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TRIM(_xlfn.TEXTSPLIT(R971, "/"))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TRIM(_xlfn.TEXTSPLIT(R972, "/"))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TRIM(_xlfn.TEXTSPLIT(R973, "/"))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TRIM(_xlfn.TEXTSPLIT(R974, "/"))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TRIM(_xlfn.TEXTSPLIT(R975, "/"))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TRIM(_xlfn.TEXTSPLIT(R976, "/"))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TRIM(_xlfn.TEXTSPLIT(R977, "/"))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TRIM(_xlfn.TEXTSPLIT(R978, "/"))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TRIM(_xlfn.TEXTSPLIT(R979, "/"))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TRIM(_xlfn.TEXTSPLIT(R980, "/"))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TRIM(_xlfn.TEXTSPLIT(R981, "/"))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TRIM(_xlfn.TEXTSPLIT(R982, "/"))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TRIM(_xlfn.TEXTSPLIT(R983, "/"))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TRIM(_xlfn.TEXTSPLIT(R984, "/"))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TRIM(_xlfn.TEXTSPLIT(R985, "/"))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TRIM(_xlfn.TEXTSPLIT(R986, "/"))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TRIM(_xlfn.TEXTSPLIT(R987, "/"))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TRIM(_xlfn.TEXTSPLIT(R988, "/"))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TRIM(_xlfn.TEXTSPLIT(R989, "/"))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TRIM(_xlfn.TEXTSPLIT(R990, "/"))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TRIM(_xlfn.TEXTSPLIT(R991, "/"))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TRIM(_xlfn.TEXTSPLIT(R992, "/"))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TRIM(_xlfn.TEXTSPLIT(R993, "/"))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TRIM(_xlfn.TEXTSPLIT(R994, "/"))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TRIM(_xlfn.TEXTSPLIT(R995, "/"))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TRIM(_xlfn.TEXTSPLIT(R996, "/"))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TRIM(_xlfn.TEXTSPLIT(R997, "/"))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TRIM(_xlfn.TEXTSPLIT(R998, "/"))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TRIM(_xlfn.TEXTSPLIT(R999, "/"))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TRIM(_xlfn.TEXTSPLIT(R1000, "/"))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TRIM(_xlfn.TEXTSPLIT(R1001, "/"))</f>
        <v>food</v>
      </c>
      <c r="T1001" t="str">
        <v>food trucks</v>
      </c>
    </row>
  </sheetData>
  <autoFilter ref="A1:T1001" xr:uid="{00000000-0001-0000-0000-000000000000}"/>
  <conditionalFormatting sqref="G2:G1001">
    <cfRule type="expression" dxfId="11" priority="2">
      <formula>$G2="canceled"</formula>
    </cfRule>
    <cfRule type="expression" dxfId="10" priority="3">
      <formula>$G2="live"</formula>
    </cfRule>
    <cfRule type="expression" dxfId="9" priority="4">
      <formula>$G2="successful"</formula>
    </cfRule>
    <cfRule type="expression" dxfId="8" priority="5">
      <formula>$G2="failed"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8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FFAA-B01A-4437-8AEF-29BF2C247AEB}">
  <dimension ref="A1:Q15"/>
  <sheetViews>
    <sheetView zoomScale="85" zoomScaleNormal="85" workbookViewId="0">
      <selection activeCell="Q8" sqref="Q8"/>
    </sheetView>
  </sheetViews>
  <sheetFormatPr defaultRowHeight="15.75" x14ac:dyDescent="0.25"/>
  <cols>
    <col min="1" max="1" width="16.875" bestFit="1" customWidth="1"/>
    <col min="2" max="2" width="16" bestFit="1" customWidth="1"/>
    <col min="3" max="3" width="5.75" bestFit="1" customWidth="1"/>
    <col min="4" max="4" width="4" bestFit="1" customWidth="1"/>
    <col min="5" max="5" width="9.875" bestFit="1" customWidth="1"/>
    <col min="6" max="6" width="11.25" bestFit="1" customWidth="1"/>
    <col min="7" max="7" width="17.625" bestFit="1" customWidth="1"/>
    <col min="8" max="8" width="16.5" bestFit="1" customWidth="1"/>
    <col min="9" max="9" width="17.625" bestFit="1" customWidth="1"/>
    <col min="10" max="10" width="21.625" bestFit="1" customWidth="1"/>
    <col min="11" max="11" width="22.625" bestFit="1" customWidth="1"/>
    <col min="17" max="17" width="28.75" bestFit="1" customWidth="1"/>
  </cols>
  <sheetData>
    <row r="1" spans="1:17" x14ac:dyDescent="0.25">
      <c r="A1" s="6" t="s">
        <v>6</v>
      </c>
      <c r="B1" t="s">
        <v>2045</v>
      </c>
    </row>
    <row r="3" spans="1:17" x14ac:dyDescent="0.25">
      <c r="A3" s="6" t="s">
        <v>2043</v>
      </c>
      <c r="B3" s="6" t="s">
        <v>2044</v>
      </c>
    </row>
    <row r="4" spans="1:17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  <c r="Q4" t="s">
        <v>2113</v>
      </c>
    </row>
    <row r="5" spans="1:17" x14ac:dyDescent="0.25">
      <c r="A5" s="7" t="s">
        <v>2041</v>
      </c>
      <c r="B5" s="16">
        <v>23</v>
      </c>
      <c r="C5" s="16">
        <v>132</v>
      </c>
      <c r="D5" s="16">
        <v>2</v>
      </c>
      <c r="E5" s="16">
        <v>187</v>
      </c>
      <c r="F5" s="16">
        <v>344</v>
      </c>
      <c r="Q5" s="11">
        <f>E5/F5</f>
        <v>0.54360465116279066</v>
      </c>
    </row>
    <row r="6" spans="1:17" x14ac:dyDescent="0.25">
      <c r="A6" s="7" t="s">
        <v>2034</v>
      </c>
      <c r="B6" s="16">
        <v>11</v>
      </c>
      <c r="C6" s="16">
        <v>60</v>
      </c>
      <c r="D6" s="16">
        <v>5</v>
      </c>
      <c r="E6" s="16">
        <v>102</v>
      </c>
      <c r="F6" s="16">
        <v>178</v>
      </c>
      <c r="Q6" s="11">
        <f t="shared" ref="Q6:Q11" si="0">E6/F6</f>
        <v>0.5730337078651685</v>
      </c>
    </row>
    <row r="7" spans="1:17" x14ac:dyDescent="0.25">
      <c r="A7" s="7" t="s">
        <v>2037</v>
      </c>
      <c r="B7" s="16">
        <v>10</v>
      </c>
      <c r="C7" s="16">
        <v>66</v>
      </c>
      <c r="D7" s="16"/>
      <c r="E7" s="16">
        <v>99</v>
      </c>
      <c r="F7" s="16">
        <v>175</v>
      </c>
      <c r="Q7" s="11">
        <f t="shared" si="0"/>
        <v>0.56571428571428573</v>
      </c>
    </row>
    <row r="8" spans="1:17" x14ac:dyDescent="0.25">
      <c r="A8" s="7" t="s">
        <v>2040</v>
      </c>
      <c r="B8" s="16">
        <v>2</v>
      </c>
      <c r="C8" s="16">
        <v>28</v>
      </c>
      <c r="D8" s="16">
        <v>2</v>
      </c>
      <c r="E8" s="16">
        <v>64</v>
      </c>
      <c r="F8" s="16">
        <v>96</v>
      </c>
      <c r="Q8" s="11">
        <f>E8/F8</f>
        <v>0.66666666666666663</v>
      </c>
    </row>
    <row r="9" spans="1:17" x14ac:dyDescent="0.25">
      <c r="A9" s="7" t="s">
        <v>2039</v>
      </c>
      <c r="B9" s="16">
        <v>2</v>
      </c>
      <c r="C9" s="16">
        <v>24</v>
      </c>
      <c r="D9" s="16">
        <v>1</v>
      </c>
      <c r="E9" s="16">
        <v>40</v>
      </c>
      <c r="F9" s="16">
        <v>67</v>
      </c>
      <c r="Q9" s="11">
        <f>E9/F9</f>
        <v>0.59701492537313428</v>
      </c>
    </row>
    <row r="10" spans="1:17" x14ac:dyDescent="0.25">
      <c r="A10" s="7" t="s">
        <v>2036</v>
      </c>
      <c r="B10" s="16">
        <v>1</v>
      </c>
      <c r="C10" s="16">
        <v>23</v>
      </c>
      <c r="D10" s="16">
        <v>3</v>
      </c>
      <c r="E10" s="16">
        <v>21</v>
      </c>
      <c r="F10" s="16">
        <v>48</v>
      </c>
      <c r="Q10" s="11">
        <f t="shared" si="0"/>
        <v>0.4375</v>
      </c>
    </row>
    <row r="11" spans="1:17" x14ac:dyDescent="0.25">
      <c r="A11" s="7" t="s">
        <v>2035</v>
      </c>
      <c r="B11" s="16">
        <v>4</v>
      </c>
      <c r="C11" s="16">
        <v>20</v>
      </c>
      <c r="D11" s="16"/>
      <c r="E11" s="16">
        <v>22</v>
      </c>
      <c r="F11" s="16">
        <v>46</v>
      </c>
      <c r="Q11" s="11">
        <f t="shared" si="0"/>
        <v>0.47826086956521741</v>
      </c>
    </row>
    <row r="12" spans="1:17" x14ac:dyDescent="0.25">
      <c r="A12" s="7" t="s">
        <v>2038</v>
      </c>
      <c r="B12" s="16">
        <v>4</v>
      </c>
      <c r="C12" s="16">
        <v>11</v>
      </c>
      <c r="D12" s="16">
        <v>1</v>
      </c>
      <c r="E12" s="16">
        <v>26</v>
      </c>
      <c r="F12" s="16">
        <v>42</v>
      </c>
      <c r="Q12" s="11">
        <f>E12/F12</f>
        <v>0.61904761904761907</v>
      </c>
    </row>
    <row r="13" spans="1:17" x14ac:dyDescent="0.25">
      <c r="A13" s="7" t="s">
        <v>2116</v>
      </c>
      <c r="B13" s="16"/>
      <c r="C13" s="16"/>
      <c r="D13" s="16"/>
      <c r="E13" s="16">
        <v>4</v>
      </c>
      <c r="F13" s="16">
        <v>4</v>
      </c>
      <c r="Q13" s="11">
        <f>E13/F13</f>
        <v>1</v>
      </c>
    </row>
    <row r="14" spans="1:17" x14ac:dyDescent="0.25">
      <c r="A14" s="7" t="s">
        <v>2042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  <c r="Q14" s="11">
        <f>E14/F14</f>
        <v>0.56499999999999995</v>
      </c>
    </row>
    <row r="15" spans="1:17" x14ac:dyDescent="0.25">
      <c r="Q15" s="1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EBDE-09A7-4B7A-BAC0-B8571E5A0816}">
  <dimension ref="A1:F30"/>
  <sheetViews>
    <sheetView topLeftCell="D1" zoomScale="85" zoomScaleNormal="85" workbookViewId="0">
      <selection activeCell="B7" sqref="B7"/>
    </sheetView>
  </sheetViews>
  <sheetFormatPr defaultRowHeight="15.75" x14ac:dyDescent="0.25"/>
  <cols>
    <col min="1" max="1" width="16.875" bestFit="1" customWidth="1"/>
    <col min="2" max="2" width="16" bestFit="1" customWidth="1"/>
    <col min="3" max="3" width="5.75" bestFit="1" customWidth="1"/>
    <col min="4" max="4" width="4" bestFit="1" customWidth="1"/>
    <col min="5" max="5" width="9.875" bestFit="1" customWidth="1"/>
    <col min="6" max="6" width="11.25" bestFit="1" customWidth="1"/>
  </cols>
  <sheetData>
    <row r="1" spans="1:6" x14ac:dyDescent="0.25">
      <c r="A1" s="6" t="s">
        <v>2031</v>
      </c>
      <c r="B1" t="s">
        <v>2045</v>
      </c>
    </row>
    <row r="2" spans="1:6" x14ac:dyDescent="0.25">
      <c r="A2" s="6" t="s">
        <v>6</v>
      </c>
      <c r="B2" t="s">
        <v>2045</v>
      </c>
    </row>
    <row r="4" spans="1:6" x14ac:dyDescent="0.25">
      <c r="A4" s="6" t="s">
        <v>2043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5">
      <c r="A6" s="7" t="s">
        <v>2059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25">
      <c r="A7" s="7" t="s">
        <v>2061</v>
      </c>
      <c r="B7">
        <v>6</v>
      </c>
      <c r="C7">
        <v>30</v>
      </c>
      <c r="E7">
        <v>49</v>
      </c>
      <c r="F7">
        <v>85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2068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25">
      <c r="A10" s="7" t="s">
        <v>2052</v>
      </c>
      <c r="B10">
        <v>4</v>
      </c>
      <c r="C10">
        <v>20</v>
      </c>
      <c r="E10">
        <v>22</v>
      </c>
      <c r="F10">
        <v>46</v>
      </c>
    </row>
    <row r="11" spans="1:6" x14ac:dyDescent="0.25">
      <c r="A11" s="7" t="s">
        <v>2067</v>
      </c>
      <c r="C11">
        <v>16</v>
      </c>
      <c r="D11">
        <v>1</v>
      </c>
      <c r="E11">
        <v>28</v>
      </c>
      <c r="F11">
        <v>45</v>
      </c>
    </row>
    <row r="12" spans="1:6" x14ac:dyDescent="0.25">
      <c r="A12" s="7" t="s">
        <v>2053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2058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25">
      <c r="A14" s="7" t="s">
        <v>2049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25">
      <c r="A15" s="7" t="s">
        <v>2066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25">
      <c r="A16" s="7" t="s">
        <v>2046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25">
      <c r="A17" s="7" t="s">
        <v>2065</v>
      </c>
      <c r="C17">
        <v>7</v>
      </c>
      <c r="E17">
        <v>14</v>
      </c>
      <c r="F17">
        <v>21</v>
      </c>
    </row>
    <row r="18" spans="1:6" x14ac:dyDescent="0.25">
      <c r="A18" s="7" t="s">
        <v>2057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7" t="s">
        <v>2050</v>
      </c>
      <c r="C19">
        <v>8</v>
      </c>
      <c r="E19">
        <v>10</v>
      </c>
      <c r="F19">
        <v>18</v>
      </c>
    </row>
    <row r="20" spans="1:6" x14ac:dyDescent="0.25">
      <c r="A20" s="7" t="s">
        <v>2051</v>
      </c>
      <c r="B20">
        <v>1</v>
      </c>
      <c r="C20">
        <v>7</v>
      </c>
      <c r="E20">
        <v>9</v>
      </c>
      <c r="F20">
        <v>17</v>
      </c>
    </row>
    <row r="21" spans="1:6" x14ac:dyDescent="0.25">
      <c r="A21" s="7" t="s">
        <v>2054</v>
      </c>
      <c r="B21">
        <v>1</v>
      </c>
      <c r="C21">
        <v>6</v>
      </c>
      <c r="E21">
        <v>10</v>
      </c>
      <c r="F21">
        <v>17</v>
      </c>
    </row>
    <row r="22" spans="1:6" x14ac:dyDescent="0.25">
      <c r="A22" s="7" t="s">
        <v>2064</v>
      </c>
      <c r="B22">
        <v>3</v>
      </c>
      <c r="C22">
        <v>3</v>
      </c>
      <c r="E22">
        <v>11</v>
      </c>
      <c r="F22">
        <v>17</v>
      </c>
    </row>
    <row r="23" spans="1:6" x14ac:dyDescent="0.25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2062</v>
      </c>
      <c r="C24">
        <v>9</v>
      </c>
      <c r="E24">
        <v>5</v>
      </c>
      <c r="F24">
        <v>14</v>
      </c>
    </row>
    <row r="25" spans="1:6" x14ac:dyDescent="0.25">
      <c r="A25" s="7" t="s">
        <v>2056</v>
      </c>
      <c r="C25">
        <v>8</v>
      </c>
      <c r="D25">
        <v>1</v>
      </c>
      <c r="E25">
        <v>4</v>
      </c>
      <c r="F25">
        <v>13</v>
      </c>
    </row>
    <row r="26" spans="1:6" x14ac:dyDescent="0.25">
      <c r="A26" s="7" t="s">
        <v>2060</v>
      </c>
      <c r="C26">
        <v>4</v>
      </c>
      <c r="E26">
        <v>4</v>
      </c>
      <c r="F26">
        <v>8</v>
      </c>
    </row>
    <row r="27" spans="1:6" x14ac:dyDescent="0.25">
      <c r="A27" s="7" t="s">
        <v>2055</v>
      </c>
      <c r="C27">
        <v>3</v>
      </c>
      <c r="E27">
        <v>4</v>
      </c>
      <c r="F27">
        <v>7</v>
      </c>
    </row>
    <row r="28" spans="1:6" x14ac:dyDescent="0.25">
      <c r="A28" s="7" t="s">
        <v>2047</v>
      </c>
      <c r="E28">
        <v>4</v>
      </c>
      <c r="F28">
        <v>4</v>
      </c>
    </row>
    <row r="29" spans="1:6" x14ac:dyDescent="0.25">
      <c r="A29" s="7" t="s">
        <v>2069</v>
      </c>
      <c r="E29">
        <v>3</v>
      </c>
      <c r="F29">
        <v>3</v>
      </c>
    </row>
    <row r="30" spans="1:6" x14ac:dyDescent="0.25">
      <c r="A30" s="7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1E01-2F7C-4B99-B0CB-6D628AA70E88}">
  <dimension ref="A1:F18"/>
  <sheetViews>
    <sheetView workbookViewId="0">
      <selection activeCell="D23" sqref="D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2045</v>
      </c>
    </row>
    <row r="2" spans="1:6" x14ac:dyDescent="0.25">
      <c r="A2" s="6" t="s">
        <v>2084</v>
      </c>
      <c r="B2" t="s">
        <v>2045</v>
      </c>
    </row>
    <row r="4" spans="1:6" x14ac:dyDescent="0.25">
      <c r="A4" s="6" t="s">
        <v>2043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5">
      <c r="A6" s="9" t="s">
        <v>2072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25">
      <c r="A7" s="9" t="s">
        <v>2073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25">
      <c r="A8" s="9" t="s">
        <v>2074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25">
      <c r="A9" s="9" t="s">
        <v>2075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25">
      <c r="A10" s="9" t="s">
        <v>2076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25">
      <c r="A11" s="9" t="s">
        <v>2077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25">
      <c r="A12" s="9" t="s">
        <v>2078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25">
      <c r="A13" s="9" t="s">
        <v>2079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25">
      <c r="A14" s="9" t="s">
        <v>2080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25">
      <c r="A15" s="9" t="s">
        <v>2081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25">
      <c r="A16" s="9" t="s">
        <v>2082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25">
      <c r="A17" s="9" t="s">
        <v>2083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25">
      <c r="A18" s="9" t="s">
        <v>2042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E637-934B-4820-B87B-1DE2E9ED349D}">
  <dimension ref="A1:J13"/>
  <sheetViews>
    <sheetView zoomScale="115" zoomScaleNormal="115" workbookViewId="0">
      <selection activeCell="F9" sqref="F9"/>
    </sheetView>
  </sheetViews>
  <sheetFormatPr defaultRowHeight="15.75" x14ac:dyDescent="0.25"/>
  <cols>
    <col min="1" max="1" width="28.875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  <col min="10" max="10" width="10.375" customWidth="1"/>
  </cols>
  <sheetData>
    <row r="1" spans="1:10" x14ac:dyDescent="0.25">
      <c r="A1" s="1" t="s">
        <v>2085</v>
      </c>
      <c r="B1" s="1" t="s">
        <v>2086</v>
      </c>
      <c r="C1" s="1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  <c r="H1" s="1" t="s">
        <v>2092</v>
      </c>
      <c r="I1" s="1"/>
    </row>
    <row r="2" spans="1:10" ht="16.5" x14ac:dyDescent="0.25">
      <c r="A2" s="10" t="s">
        <v>2093</v>
      </c>
      <c r="B2">
        <f>COUNTIFS(Crowdfunding!$G$2:$G$1001, "successful", Crowdfunding!D2:D1001, "&lt;1000")</f>
        <v>30</v>
      </c>
      <c r="C2">
        <f>COUNTIFS(Crowdfunding!$G$2:$G$1001, "failed", Crowdfunding!D2:D1001, "&lt;1000")</f>
        <v>20</v>
      </c>
      <c r="D2">
        <f>COUNTIFS(Crowdfunding!$G$2:$G$1001, "canceled", Crowdfunding!D2:D1001, "&lt;1000")</f>
        <v>1</v>
      </c>
      <c r="E2">
        <f>B2+C2+D2</f>
        <v>51</v>
      </c>
      <c r="F2" s="11">
        <f>B2/$E2</f>
        <v>0.58823529411764708</v>
      </c>
      <c r="G2" s="11">
        <f t="shared" ref="G2:H2" si="0">C2/$E2</f>
        <v>0.39215686274509803</v>
      </c>
      <c r="H2" s="11">
        <f t="shared" si="0"/>
        <v>1.9607843137254902E-2</v>
      </c>
      <c r="J2" s="15" t="s">
        <v>2114</v>
      </c>
    </row>
    <row r="3" spans="1:10" ht="16.5" x14ac:dyDescent="0.25">
      <c r="A3" s="10" t="s">
        <v>2094</v>
      </c>
      <c r="B3">
        <f>COUNTIFS(Crowdfunding!$G$2:$G$1001, "successful", Crowdfunding!D2:D1001, "&gt;=1000", Crowdfunding!D2:D1001, "&lt;5000")</f>
        <v>191</v>
      </c>
      <c r="C3">
        <f>COUNTIFS(Crowdfunding!$G$2:$G$1001, "failed", Crowdfunding!D2:D1001, "&gt;=1000", Crowdfunding!D2:D1001, "&lt;5000")</f>
        <v>38</v>
      </c>
      <c r="D3">
        <f>COUNTIFS(Crowdfunding!$G$2:$G$1001, "canceled", Crowdfunding!D2:D1001, "&gt;=1000", Crowdfunding!D2:D1001, "&lt;5000")</f>
        <v>2</v>
      </c>
      <c r="E3">
        <f t="shared" ref="E3:E13" si="1">B3+C3+D3</f>
        <v>231</v>
      </c>
      <c r="F3" s="11">
        <f t="shared" ref="F3:F13" si="2">B3/$E3</f>
        <v>0.82683982683982682</v>
      </c>
      <c r="G3" s="11">
        <f t="shared" ref="G3:G13" si="3">C3/$E3</f>
        <v>0.16450216450216451</v>
      </c>
      <c r="H3" s="11">
        <f t="shared" ref="H3:H13" si="4">D3/$E3</f>
        <v>8.658008658008658E-3</v>
      </c>
      <c r="J3" s="14">
        <f>AVERAGE(F2,F3,F4,F13)</f>
        <v>0.57737013334891829</v>
      </c>
    </row>
    <row r="4" spans="1:10" ht="16.5" x14ac:dyDescent="0.25">
      <c r="A4" s="10" t="s">
        <v>2095</v>
      </c>
      <c r="B4">
        <f>COUNTIFS(Crowdfunding!$G$2:$G$1001, "successful", Crowdfunding!D2:D1001, "&gt;=5000", Crowdfunding!D2:D1001, "&lt;10000")</f>
        <v>164</v>
      </c>
      <c r="C4">
        <f>COUNTIFS(Crowdfunding!$G$2:$G$1001, "failed", Crowdfunding!D2:D1001, "&gt;=5000", Crowdfunding!D2:D1001, "&lt;10000")</f>
        <v>126</v>
      </c>
      <c r="D4">
        <f>COUNTIFS(Crowdfunding!$G$2:$G$1001, "canceled", Crowdfunding!D2:D1001, "&gt;=5000", Crowdfunding!D2:D1001, "&lt;10000")</f>
        <v>25</v>
      </c>
      <c r="E4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10" ht="16.5" x14ac:dyDescent="0.25">
      <c r="A5" s="10" t="s">
        <v>2096</v>
      </c>
      <c r="B5">
        <f>COUNTIFS(Crowdfunding!$G$2:$G$1001, "successful", Crowdfunding!D2:D1001, "&gt;=10000", Crowdfunding!D2:D1001, "&lt;15000")</f>
        <v>4</v>
      </c>
      <c r="C5">
        <f>COUNTIFS(Crowdfunding!$G$2:$G$1001, "failed", Crowdfunding!D2:D1001, "&gt;=10000", Crowdfunding!D2:D1001, "&lt;15000")</f>
        <v>5</v>
      </c>
      <c r="D5">
        <f>COUNTIFS(Crowdfunding!$G$2:$G$1001, "canceled", Crowdfunding!D2:D1001, "&gt;=10000", Crowdfunding!D2:D1001, "&lt;15000")</f>
        <v>0</v>
      </c>
      <c r="E5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  <c r="J5" s="15" t="s">
        <v>2115</v>
      </c>
    </row>
    <row r="6" spans="1:10" ht="16.5" x14ac:dyDescent="0.25">
      <c r="A6" s="10" t="s">
        <v>2097</v>
      </c>
      <c r="B6">
        <f>COUNTIFS(Crowdfunding!$G$2:$G$1001, "successful", Crowdfunding!D2:D1001, "&gt;=15000", Crowdfunding!D2:D1001, "&lt;20000")</f>
        <v>10</v>
      </c>
      <c r="C6">
        <f>COUNTIFS(Crowdfunding!$G$2:$G$1001, "failed", Crowdfunding!D2:D1001, "&gt;=15000", Crowdfunding!D2:D1001, "&lt;20000")</f>
        <v>0</v>
      </c>
      <c r="D6">
        <f>COUNTIFS(Crowdfunding!$G$2:$G$1001, "canceled", Crowdfunding!D2:D1001, "&gt;=15000", Crowdfunding!D2:D1001, "&lt;20000")</f>
        <v>0</v>
      </c>
      <c r="E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  <c r="J6" s="14">
        <f>AVERAGE(F5,F6,F7,F8,F10,F11,F12,F9)</f>
        <v>0.80122655122655129</v>
      </c>
    </row>
    <row r="7" spans="1:10" ht="16.5" x14ac:dyDescent="0.25">
      <c r="A7" s="10" t="s">
        <v>2098</v>
      </c>
      <c r="B7">
        <f>COUNTIFS(Crowdfunding!$G$2:$G$1001, "successful", Crowdfunding!D2:D1001, "&gt;=20000", Crowdfunding!D2:D1001, "&lt;25000")</f>
        <v>7</v>
      </c>
      <c r="C7">
        <f>COUNTIFS(Crowdfunding!$G$2:$G$1001, "failed", Crowdfunding!D2:D1001, "&gt;=20000", Crowdfunding!D2:D1001, "&lt;25000")</f>
        <v>0</v>
      </c>
      <c r="D7">
        <f>COUNTIFS(Crowdfunding!$G$2:$G$1001, "canceled", Crowdfunding!D2:D1001, "&gt;=20000", Crowdfunding!D2:D1001, "&lt;25000")</f>
        <v>0</v>
      </c>
      <c r="E7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10" ht="16.5" x14ac:dyDescent="0.25">
      <c r="A8" s="10" t="s">
        <v>2099</v>
      </c>
      <c r="B8">
        <f>COUNTIFS(Crowdfunding!$G$2:$G$1001, "successful", Crowdfunding!D2:D1001, "&gt;=25000", Crowdfunding!D2:D1001, "&lt;30000")</f>
        <v>11</v>
      </c>
      <c r="C8">
        <f>COUNTIFS(Crowdfunding!$G$2:$G$1001, "failed", Crowdfunding!D2:D1001, "&gt;=25000", Crowdfunding!D2:D1001, "&lt;30000")</f>
        <v>3</v>
      </c>
      <c r="D8">
        <f>COUNTIFS(Crowdfunding!$G$2:$G$1001, "canceled", Crowdfunding!D2:D1001, "&gt;=25000", Crowdfunding!D2:D1001, "&lt;30000")</f>
        <v>0</v>
      </c>
      <c r="E8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10" ht="16.5" x14ac:dyDescent="0.25">
      <c r="A9" s="10" t="s">
        <v>2100</v>
      </c>
      <c r="B9">
        <f>COUNTIFS(Crowdfunding!$G$2:$G$1001, "successful", Crowdfunding!D2:D1001, "&gt;=30000", Crowdfunding!D2:D1001, "&lt;35000")</f>
        <v>7</v>
      </c>
      <c r="C9">
        <f>COUNTIFS(Crowdfunding!$G$2:$G$1001, "failed", Crowdfunding!D2:D1001, "&gt;=30000", Crowdfunding!D2:D1001, "&lt;35000")</f>
        <v>0</v>
      </c>
      <c r="D9">
        <f>COUNTIFS(Crowdfunding!$G$2:$G$1001, "canceled", Crowdfunding!D2:D1001, "&gt;=30000", Crowdfunding!D2:D1001, "&lt;35000")</f>
        <v>0</v>
      </c>
      <c r="E9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10" ht="16.5" x14ac:dyDescent="0.25">
      <c r="A10" s="10" t="s">
        <v>2101</v>
      </c>
      <c r="B10">
        <f>COUNTIFS(Crowdfunding!$G$2:$G$1001, "successful", Crowdfunding!D2:D1001, "&gt;=35000", Crowdfunding!D2:D1001, "&lt;40000")</f>
        <v>8</v>
      </c>
      <c r="C10">
        <f>COUNTIFS(Crowdfunding!$G$2:$G$1001, "failed", Crowdfunding!D2:D1001, "&gt;=35000", Crowdfunding!D2:D1001, "&lt;40000")</f>
        <v>3</v>
      </c>
      <c r="D10">
        <f>COUNTIFS(Crowdfunding!$G$2:$G$1001, "canceled", Crowdfunding!D2:D1001, "&gt;=35000", Crowdfunding!D2:D1001, "&lt;40000")</f>
        <v>1</v>
      </c>
      <c r="E10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10" ht="16.5" x14ac:dyDescent="0.25">
      <c r="A11" s="10" t="s">
        <v>2102</v>
      </c>
      <c r="B11">
        <f>COUNTIFS(Crowdfunding!$G$2:$G$1001, "successful", Crowdfunding!D2:D1001, "&gt;=40000", Crowdfunding!D2:D1001, "&lt;45000")</f>
        <v>11</v>
      </c>
      <c r="C11">
        <f>COUNTIFS(Crowdfunding!$G$2:$G$1001, "failed", Crowdfunding!D2:D1001, "&gt;=40000", Crowdfunding!D2:D1001, "&lt;45000")</f>
        <v>3</v>
      </c>
      <c r="D11">
        <f>COUNTIFS(Crowdfunding!$G$2:$G$1001, "canceled", Crowdfunding!D2:D1001, "&gt;=40000", Crowdfunding!D2:D1001, "&lt;45000")</f>
        <v>0</v>
      </c>
      <c r="E11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10" ht="16.5" x14ac:dyDescent="0.25">
      <c r="A12" s="10" t="s">
        <v>2103</v>
      </c>
      <c r="B12">
        <f>COUNTIFS(Crowdfunding!$G$2:$G$1001, "successful", Crowdfunding!D2:D1001, "&gt;=45000", Crowdfunding!D2:D1001, "&lt;50000")</f>
        <v>8</v>
      </c>
      <c r="C12">
        <f>COUNTIFS(Crowdfunding!$G$2:$G$1001, "failed", Crowdfunding!D2:D1001, "&gt;=45000", Crowdfunding!D2:D1001, "&lt;50000")</f>
        <v>3</v>
      </c>
      <c r="D12">
        <f>COUNTIFS(Crowdfunding!$G$2:$G$1001, "canceled", Crowdfunding!D2:D1001, "&gt;=45000", Crowdfunding!D2:D1001, "&lt;50000")</f>
        <v>0</v>
      </c>
      <c r="E12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10" ht="21.75" customHeight="1" x14ac:dyDescent="0.25">
      <c r="A13" s="10" t="s">
        <v>2104</v>
      </c>
      <c r="B13">
        <f>COUNTIFS(Crowdfunding!$G$2:$G$1001, "successful", Crowdfunding!D2:D1001, "&gt;=50000")</f>
        <v>114</v>
      </c>
      <c r="C13">
        <f>COUNTIFS(Crowdfunding!$G$2:$G$1001, "failed", Crowdfunding!D2:D1001, "&gt;=50000")</f>
        <v>163</v>
      </c>
      <c r="D13">
        <f>COUNTIFS(Crowdfunding!$G$2:$G$1001, "canceled", Crowdfunding!D2:D1001, "&gt;=50000")</f>
        <v>28</v>
      </c>
      <c r="E13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9E9A-0C76-444D-8DE3-A42F16B490F0}">
  <dimension ref="A1:O566"/>
  <sheetViews>
    <sheetView topLeftCell="B1" workbookViewId="0">
      <selection activeCell="D15" sqref="D15"/>
    </sheetView>
  </sheetViews>
  <sheetFormatPr defaultRowHeight="15.75" x14ac:dyDescent="0.25"/>
  <cols>
    <col min="1" max="1" width="20.25" bestFit="1" customWidth="1"/>
    <col min="2" max="2" width="13.5" bestFit="1" customWidth="1"/>
    <col min="3" max="3" width="6" customWidth="1"/>
    <col min="4" max="4" width="30.875" bestFit="1" customWidth="1"/>
    <col min="5" max="11" width="11.125" customWidth="1"/>
    <col min="12" max="12" width="8.5" bestFit="1" customWidth="1"/>
    <col min="13" max="13" width="13.5" bestFit="1" customWidth="1"/>
    <col min="15" max="15" width="24.5" customWidth="1"/>
  </cols>
  <sheetData>
    <row r="1" spans="1:15" x14ac:dyDescent="0.25">
      <c r="A1" s="1" t="s">
        <v>4</v>
      </c>
      <c r="B1" s="1" t="s">
        <v>5</v>
      </c>
      <c r="C1" s="1"/>
      <c r="D1" s="1" t="s">
        <v>2107</v>
      </c>
      <c r="E1" s="1"/>
      <c r="F1" s="1"/>
      <c r="G1" s="1"/>
      <c r="H1" s="1"/>
      <c r="I1" s="1"/>
      <c r="J1" s="1"/>
      <c r="K1" s="1"/>
      <c r="L1" s="1" t="s">
        <v>4</v>
      </c>
      <c r="M1" s="1" t="s">
        <v>5</v>
      </c>
      <c r="O1" s="1" t="s">
        <v>2106</v>
      </c>
    </row>
    <row r="2" spans="1:15" x14ac:dyDescent="0.25">
      <c r="A2" t="s">
        <v>20</v>
      </c>
      <c r="B2">
        <v>158</v>
      </c>
      <c r="D2" s="12" t="s">
        <v>2105</v>
      </c>
      <c r="L2" t="s">
        <v>14</v>
      </c>
      <c r="M2">
        <v>0</v>
      </c>
      <c r="O2" s="12" t="s">
        <v>2105</v>
      </c>
    </row>
    <row r="3" spans="1:15" x14ac:dyDescent="0.25">
      <c r="A3" t="s">
        <v>20</v>
      </c>
      <c r="B3">
        <v>1425</v>
      </c>
      <c r="D3">
        <f>AVERAGE(suc_backers_count)</f>
        <v>851.14690265486729</v>
      </c>
      <c r="L3" t="s">
        <v>14</v>
      </c>
      <c r="M3">
        <v>24</v>
      </c>
      <c r="O3">
        <f>AVERAGE(fail_backers_count)</f>
        <v>585.61538461538464</v>
      </c>
    </row>
    <row r="4" spans="1:15" x14ac:dyDescent="0.25">
      <c r="A4" t="s">
        <v>20</v>
      </c>
      <c r="B4">
        <v>174</v>
      </c>
      <c r="L4" t="s">
        <v>14</v>
      </c>
      <c r="M4">
        <v>53</v>
      </c>
    </row>
    <row r="5" spans="1:15" x14ac:dyDescent="0.25">
      <c r="A5" t="s">
        <v>20</v>
      </c>
      <c r="B5">
        <v>227</v>
      </c>
      <c r="D5" s="13" t="s">
        <v>2108</v>
      </c>
      <c r="L5" t="s">
        <v>14</v>
      </c>
      <c r="M5">
        <v>18</v>
      </c>
      <c r="O5" s="13" t="s">
        <v>2108</v>
      </c>
    </row>
    <row r="6" spans="1:15" x14ac:dyDescent="0.25">
      <c r="A6" t="s">
        <v>20</v>
      </c>
      <c r="B6">
        <v>220</v>
      </c>
      <c r="D6">
        <f>MEDIAN(suc_backers_count)</f>
        <v>201</v>
      </c>
      <c r="L6" t="s">
        <v>14</v>
      </c>
      <c r="M6">
        <v>44</v>
      </c>
      <c r="O6">
        <f>MEDIAN(fail_backers_count)</f>
        <v>114.5</v>
      </c>
    </row>
    <row r="7" spans="1:15" x14ac:dyDescent="0.25">
      <c r="A7" t="s">
        <v>20</v>
      </c>
      <c r="B7">
        <v>98</v>
      </c>
      <c r="L7" t="s">
        <v>14</v>
      </c>
      <c r="M7">
        <v>27</v>
      </c>
    </row>
    <row r="8" spans="1:15" x14ac:dyDescent="0.25">
      <c r="A8" t="s">
        <v>20</v>
      </c>
      <c r="B8">
        <v>100</v>
      </c>
      <c r="D8" s="13" t="s">
        <v>2109</v>
      </c>
      <c r="L8" t="s">
        <v>14</v>
      </c>
      <c r="M8">
        <v>55</v>
      </c>
      <c r="O8" s="13" t="s">
        <v>2109</v>
      </c>
    </row>
    <row r="9" spans="1:15" x14ac:dyDescent="0.25">
      <c r="A9" t="s">
        <v>20</v>
      </c>
      <c r="B9">
        <v>1249</v>
      </c>
      <c r="D9">
        <f>MIN(suc_backers_count)</f>
        <v>16</v>
      </c>
      <c r="L9" t="s">
        <v>14</v>
      </c>
      <c r="M9">
        <v>200</v>
      </c>
      <c r="O9">
        <f>MIN(fail_backers_count)</f>
        <v>0</v>
      </c>
    </row>
    <row r="10" spans="1:15" x14ac:dyDescent="0.25">
      <c r="A10" t="s">
        <v>20</v>
      </c>
      <c r="B10">
        <v>1396</v>
      </c>
      <c r="L10" t="s">
        <v>14</v>
      </c>
      <c r="M10">
        <v>452</v>
      </c>
    </row>
    <row r="11" spans="1:15" x14ac:dyDescent="0.25">
      <c r="A11" t="s">
        <v>20</v>
      </c>
      <c r="B11">
        <v>890</v>
      </c>
      <c r="D11" s="13" t="s">
        <v>2110</v>
      </c>
      <c r="L11" t="s">
        <v>14</v>
      </c>
      <c r="M11">
        <v>674</v>
      </c>
      <c r="O11" s="13" t="s">
        <v>2110</v>
      </c>
    </row>
    <row r="12" spans="1:15" x14ac:dyDescent="0.25">
      <c r="A12" t="s">
        <v>20</v>
      </c>
      <c r="B12">
        <v>142</v>
      </c>
      <c r="D12">
        <f>MAX(suc_backers_count)</f>
        <v>7295</v>
      </c>
      <c r="L12" t="s">
        <v>14</v>
      </c>
      <c r="M12">
        <v>558</v>
      </c>
      <c r="O12">
        <f>MAX(fail_backers_count)</f>
        <v>6080</v>
      </c>
    </row>
    <row r="13" spans="1:15" x14ac:dyDescent="0.25">
      <c r="A13" t="s">
        <v>20</v>
      </c>
      <c r="B13">
        <v>2673</v>
      </c>
      <c r="L13" t="s">
        <v>14</v>
      </c>
      <c r="M13">
        <v>15</v>
      </c>
    </row>
    <row r="14" spans="1:15" x14ac:dyDescent="0.25">
      <c r="A14" t="s">
        <v>20</v>
      </c>
      <c r="B14">
        <v>163</v>
      </c>
      <c r="D14" s="13" t="s">
        <v>2112</v>
      </c>
      <c r="L14" t="s">
        <v>14</v>
      </c>
      <c r="M14">
        <v>2307</v>
      </c>
      <c r="O14" s="13" t="s">
        <v>2112</v>
      </c>
    </row>
    <row r="15" spans="1:15" x14ac:dyDescent="0.25">
      <c r="A15" t="s">
        <v>20</v>
      </c>
      <c r="B15">
        <v>2220</v>
      </c>
      <c r="D15">
        <f>_xlfn.VAR.S(suc_backers_count)</f>
        <v>1606216.5936295739</v>
      </c>
      <c r="L15" t="s">
        <v>14</v>
      </c>
      <c r="M15">
        <v>88</v>
      </c>
      <c r="O15">
        <f>_xlfn.VAR.S(fail_backers_count)</f>
        <v>924113.45496927318</v>
      </c>
    </row>
    <row r="16" spans="1:15" x14ac:dyDescent="0.25">
      <c r="A16" t="s">
        <v>20</v>
      </c>
      <c r="B16">
        <v>1606</v>
      </c>
      <c r="L16" t="s">
        <v>14</v>
      </c>
      <c r="M16">
        <v>48</v>
      </c>
    </row>
    <row r="17" spans="1:15" x14ac:dyDescent="0.25">
      <c r="A17" t="s">
        <v>20</v>
      </c>
      <c r="B17">
        <v>129</v>
      </c>
      <c r="D17" s="13" t="s">
        <v>2111</v>
      </c>
      <c r="L17" t="s">
        <v>14</v>
      </c>
      <c r="M17">
        <v>1</v>
      </c>
      <c r="O17" s="13" t="s">
        <v>2111</v>
      </c>
    </row>
    <row r="18" spans="1:15" x14ac:dyDescent="0.25">
      <c r="A18" t="s">
        <v>20</v>
      </c>
      <c r="B18">
        <v>226</v>
      </c>
      <c r="D18">
        <f>_xlfn.STDEV.S(suc_backers_count)</f>
        <v>1267.366006183523</v>
      </c>
      <c r="L18" t="s">
        <v>14</v>
      </c>
      <c r="M18">
        <v>1467</v>
      </c>
      <c r="O18">
        <f>_xlfn.STDEV.S(fail_backers_count)</f>
        <v>961.30819978260524</v>
      </c>
    </row>
    <row r="19" spans="1:15" x14ac:dyDescent="0.25">
      <c r="A19" t="s">
        <v>20</v>
      </c>
      <c r="B19">
        <v>5419</v>
      </c>
      <c r="L19" t="s">
        <v>14</v>
      </c>
      <c r="M19">
        <v>75</v>
      </c>
    </row>
    <row r="20" spans="1:15" x14ac:dyDescent="0.25">
      <c r="A20" t="s">
        <v>20</v>
      </c>
      <c r="B20">
        <v>165</v>
      </c>
      <c r="L20" t="s">
        <v>14</v>
      </c>
      <c r="M20">
        <v>120</v>
      </c>
    </row>
    <row r="21" spans="1:15" x14ac:dyDescent="0.25">
      <c r="A21" t="s">
        <v>20</v>
      </c>
      <c r="B21">
        <v>1965</v>
      </c>
      <c r="L21" t="s">
        <v>14</v>
      </c>
      <c r="M21">
        <v>2253</v>
      </c>
    </row>
    <row r="22" spans="1:15" x14ac:dyDescent="0.25">
      <c r="A22" t="s">
        <v>20</v>
      </c>
      <c r="B22">
        <v>16</v>
      </c>
      <c r="L22" t="s">
        <v>14</v>
      </c>
      <c r="M22">
        <v>5</v>
      </c>
    </row>
    <row r="23" spans="1:15" x14ac:dyDescent="0.25">
      <c r="A23" t="s">
        <v>20</v>
      </c>
      <c r="B23">
        <v>107</v>
      </c>
      <c r="L23" t="s">
        <v>14</v>
      </c>
      <c r="M23">
        <v>38</v>
      </c>
    </row>
    <row r="24" spans="1:15" x14ac:dyDescent="0.25">
      <c r="A24" t="s">
        <v>20</v>
      </c>
      <c r="B24">
        <v>134</v>
      </c>
      <c r="L24" t="s">
        <v>14</v>
      </c>
      <c r="M24">
        <v>12</v>
      </c>
    </row>
    <row r="25" spans="1:15" x14ac:dyDescent="0.25">
      <c r="A25" t="s">
        <v>20</v>
      </c>
      <c r="B25">
        <v>198</v>
      </c>
      <c r="L25" t="s">
        <v>14</v>
      </c>
      <c r="M25">
        <v>1684</v>
      </c>
    </row>
    <row r="26" spans="1:15" x14ac:dyDescent="0.25">
      <c r="A26" t="s">
        <v>20</v>
      </c>
      <c r="B26">
        <v>111</v>
      </c>
      <c r="L26" t="s">
        <v>14</v>
      </c>
      <c r="M26">
        <v>56</v>
      </c>
    </row>
    <row r="27" spans="1:15" x14ac:dyDescent="0.25">
      <c r="A27" t="s">
        <v>20</v>
      </c>
      <c r="B27">
        <v>222</v>
      </c>
      <c r="L27" t="s">
        <v>14</v>
      </c>
      <c r="M27">
        <v>838</v>
      </c>
    </row>
    <row r="28" spans="1:15" x14ac:dyDescent="0.25">
      <c r="A28" t="s">
        <v>20</v>
      </c>
      <c r="B28">
        <v>6212</v>
      </c>
      <c r="L28" t="s">
        <v>14</v>
      </c>
      <c r="M28">
        <v>1000</v>
      </c>
    </row>
    <row r="29" spans="1:15" x14ac:dyDescent="0.25">
      <c r="A29" t="s">
        <v>20</v>
      </c>
      <c r="B29">
        <v>98</v>
      </c>
      <c r="L29" t="s">
        <v>14</v>
      </c>
      <c r="M29">
        <v>1482</v>
      </c>
    </row>
    <row r="30" spans="1:15" x14ac:dyDescent="0.25">
      <c r="A30" t="s">
        <v>20</v>
      </c>
      <c r="B30">
        <v>92</v>
      </c>
      <c r="L30" t="s">
        <v>14</v>
      </c>
      <c r="M30">
        <v>106</v>
      </c>
    </row>
    <row r="31" spans="1:15" x14ac:dyDescent="0.25">
      <c r="A31" t="s">
        <v>20</v>
      </c>
      <c r="B31">
        <v>149</v>
      </c>
      <c r="L31" t="s">
        <v>14</v>
      </c>
      <c r="M31">
        <v>679</v>
      </c>
    </row>
    <row r="32" spans="1:15" x14ac:dyDescent="0.25">
      <c r="A32" t="s">
        <v>20</v>
      </c>
      <c r="B32">
        <v>2431</v>
      </c>
      <c r="L32" t="s">
        <v>14</v>
      </c>
      <c r="M32">
        <v>1220</v>
      </c>
    </row>
    <row r="33" spans="1:13" x14ac:dyDescent="0.25">
      <c r="A33" t="s">
        <v>20</v>
      </c>
      <c r="B33">
        <v>303</v>
      </c>
      <c r="L33" t="s">
        <v>14</v>
      </c>
      <c r="M33">
        <v>1</v>
      </c>
    </row>
    <row r="34" spans="1:13" x14ac:dyDescent="0.25">
      <c r="A34" t="s">
        <v>20</v>
      </c>
      <c r="B34">
        <v>209</v>
      </c>
      <c r="L34" t="s">
        <v>14</v>
      </c>
      <c r="M34">
        <v>37</v>
      </c>
    </row>
    <row r="35" spans="1:13" x14ac:dyDescent="0.25">
      <c r="A35" t="s">
        <v>20</v>
      </c>
      <c r="B35">
        <v>131</v>
      </c>
      <c r="L35" t="s">
        <v>14</v>
      </c>
      <c r="M35">
        <v>60</v>
      </c>
    </row>
    <row r="36" spans="1:13" x14ac:dyDescent="0.25">
      <c r="A36" t="s">
        <v>20</v>
      </c>
      <c r="B36">
        <v>164</v>
      </c>
      <c r="L36" t="s">
        <v>14</v>
      </c>
      <c r="M36">
        <v>296</v>
      </c>
    </row>
    <row r="37" spans="1:13" x14ac:dyDescent="0.25">
      <c r="A37" t="s">
        <v>20</v>
      </c>
      <c r="B37">
        <v>201</v>
      </c>
      <c r="L37" t="s">
        <v>14</v>
      </c>
      <c r="M37">
        <v>3304</v>
      </c>
    </row>
    <row r="38" spans="1:13" x14ac:dyDescent="0.25">
      <c r="A38" t="s">
        <v>20</v>
      </c>
      <c r="B38">
        <v>211</v>
      </c>
      <c r="L38" t="s">
        <v>14</v>
      </c>
      <c r="M38">
        <v>73</v>
      </c>
    </row>
    <row r="39" spans="1:13" x14ac:dyDescent="0.25">
      <c r="A39" t="s">
        <v>20</v>
      </c>
      <c r="B39">
        <v>128</v>
      </c>
      <c r="L39" t="s">
        <v>14</v>
      </c>
      <c r="M39">
        <v>3387</v>
      </c>
    </row>
    <row r="40" spans="1:13" x14ac:dyDescent="0.25">
      <c r="A40" t="s">
        <v>20</v>
      </c>
      <c r="B40">
        <v>1600</v>
      </c>
      <c r="L40" t="s">
        <v>14</v>
      </c>
      <c r="M40">
        <v>662</v>
      </c>
    </row>
    <row r="41" spans="1:13" x14ac:dyDescent="0.25">
      <c r="A41" t="s">
        <v>20</v>
      </c>
      <c r="B41">
        <v>249</v>
      </c>
      <c r="L41" t="s">
        <v>14</v>
      </c>
      <c r="M41">
        <v>774</v>
      </c>
    </row>
    <row r="42" spans="1:13" x14ac:dyDescent="0.25">
      <c r="A42" t="s">
        <v>20</v>
      </c>
      <c r="B42">
        <v>236</v>
      </c>
      <c r="L42" t="s">
        <v>14</v>
      </c>
      <c r="M42">
        <v>672</v>
      </c>
    </row>
    <row r="43" spans="1:13" x14ac:dyDescent="0.25">
      <c r="A43" t="s">
        <v>20</v>
      </c>
      <c r="B43">
        <v>4065</v>
      </c>
      <c r="L43" t="s">
        <v>14</v>
      </c>
      <c r="M43">
        <v>940</v>
      </c>
    </row>
    <row r="44" spans="1:13" x14ac:dyDescent="0.25">
      <c r="A44" t="s">
        <v>20</v>
      </c>
      <c r="B44">
        <v>246</v>
      </c>
      <c r="L44" t="s">
        <v>14</v>
      </c>
      <c r="M44">
        <v>117</v>
      </c>
    </row>
    <row r="45" spans="1:13" x14ac:dyDescent="0.25">
      <c r="A45" t="s">
        <v>20</v>
      </c>
      <c r="B45">
        <v>2475</v>
      </c>
      <c r="L45" t="s">
        <v>14</v>
      </c>
      <c r="M45">
        <v>115</v>
      </c>
    </row>
    <row r="46" spans="1:13" x14ac:dyDescent="0.25">
      <c r="A46" t="s">
        <v>20</v>
      </c>
      <c r="B46">
        <v>76</v>
      </c>
      <c r="L46" t="s">
        <v>14</v>
      </c>
      <c r="M46">
        <v>326</v>
      </c>
    </row>
    <row r="47" spans="1:13" x14ac:dyDescent="0.25">
      <c r="A47" t="s">
        <v>20</v>
      </c>
      <c r="B47">
        <v>54</v>
      </c>
      <c r="L47" t="s">
        <v>14</v>
      </c>
      <c r="M47">
        <v>1</v>
      </c>
    </row>
    <row r="48" spans="1:13" x14ac:dyDescent="0.25">
      <c r="A48" t="s">
        <v>20</v>
      </c>
      <c r="B48">
        <v>88</v>
      </c>
      <c r="L48" t="s">
        <v>14</v>
      </c>
      <c r="M48">
        <v>1467</v>
      </c>
    </row>
    <row r="49" spans="1:13" x14ac:dyDescent="0.25">
      <c r="A49" t="s">
        <v>20</v>
      </c>
      <c r="B49">
        <v>85</v>
      </c>
      <c r="L49" t="s">
        <v>14</v>
      </c>
      <c r="M49">
        <v>5681</v>
      </c>
    </row>
    <row r="50" spans="1:13" x14ac:dyDescent="0.25">
      <c r="A50" t="s">
        <v>20</v>
      </c>
      <c r="B50">
        <v>170</v>
      </c>
      <c r="L50" t="s">
        <v>14</v>
      </c>
      <c r="M50">
        <v>1059</v>
      </c>
    </row>
    <row r="51" spans="1:13" x14ac:dyDescent="0.25">
      <c r="A51" t="s">
        <v>20</v>
      </c>
      <c r="B51">
        <v>330</v>
      </c>
      <c r="L51" t="s">
        <v>14</v>
      </c>
      <c r="M51">
        <v>1194</v>
      </c>
    </row>
    <row r="52" spans="1:13" x14ac:dyDescent="0.25">
      <c r="A52" t="s">
        <v>20</v>
      </c>
      <c r="B52">
        <v>127</v>
      </c>
      <c r="L52" t="s">
        <v>14</v>
      </c>
      <c r="M52">
        <v>30</v>
      </c>
    </row>
    <row r="53" spans="1:13" x14ac:dyDescent="0.25">
      <c r="A53" t="s">
        <v>20</v>
      </c>
      <c r="B53">
        <v>411</v>
      </c>
      <c r="L53" t="s">
        <v>14</v>
      </c>
      <c r="M53">
        <v>75</v>
      </c>
    </row>
    <row r="54" spans="1:13" x14ac:dyDescent="0.25">
      <c r="A54" t="s">
        <v>20</v>
      </c>
      <c r="B54">
        <v>180</v>
      </c>
      <c r="L54" t="s">
        <v>14</v>
      </c>
      <c r="M54">
        <v>955</v>
      </c>
    </row>
    <row r="55" spans="1:13" x14ac:dyDescent="0.25">
      <c r="A55" t="s">
        <v>20</v>
      </c>
      <c r="B55">
        <v>374</v>
      </c>
      <c r="L55" t="s">
        <v>14</v>
      </c>
      <c r="M55">
        <v>67</v>
      </c>
    </row>
    <row r="56" spans="1:13" x14ac:dyDescent="0.25">
      <c r="A56" t="s">
        <v>20</v>
      </c>
      <c r="B56">
        <v>71</v>
      </c>
      <c r="L56" t="s">
        <v>14</v>
      </c>
      <c r="M56">
        <v>5</v>
      </c>
    </row>
    <row r="57" spans="1:13" x14ac:dyDescent="0.25">
      <c r="A57" t="s">
        <v>20</v>
      </c>
      <c r="B57">
        <v>203</v>
      </c>
      <c r="L57" t="s">
        <v>14</v>
      </c>
      <c r="M57">
        <v>26</v>
      </c>
    </row>
    <row r="58" spans="1:13" x14ac:dyDescent="0.25">
      <c r="A58" t="s">
        <v>20</v>
      </c>
      <c r="B58">
        <v>113</v>
      </c>
      <c r="L58" t="s">
        <v>14</v>
      </c>
      <c r="M58">
        <v>1130</v>
      </c>
    </row>
    <row r="59" spans="1:13" x14ac:dyDescent="0.25">
      <c r="A59" t="s">
        <v>20</v>
      </c>
      <c r="B59">
        <v>96</v>
      </c>
      <c r="L59" t="s">
        <v>14</v>
      </c>
      <c r="M59">
        <v>782</v>
      </c>
    </row>
    <row r="60" spans="1:13" x14ac:dyDescent="0.25">
      <c r="A60" t="s">
        <v>20</v>
      </c>
      <c r="B60">
        <v>498</v>
      </c>
      <c r="L60" t="s">
        <v>14</v>
      </c>
      <c r="M60">
        <v>210</v>
      </c>
    </row>
    <row r="61" spans="1:13" x14ac:dyDescent="0.25">
      <c r="A61" t="s">
        <v>20</v>
      </c>
      <c r="B61">
        <v>180</v>
      </c>
      <c r="L61" t="s">
        <v>14</v>
      </c>
      <c r="M61">
        <v>136</v>
      </c>
    </row>
    <row r="62" spans="1:13" x14ac:dyDescent="0.25">
      <c r="A62" t="s">
        <v>20</v>
      </c>
      <c r="B62">
        <v>27</v>
      </c>
      <c r="L62" t="s">
        <v>14</v>
      </c>
      <c r="M62">
        <v>86</v>
      </c>
    </row>
    <row r="63" spans="1:13" x14ac:dyDescent="0.25">
      <c r="A63" t="s">
        <v>20</v>
      </c>
      <c r="B63">
        <v>2331</v>
      </c>
      <c r="L63" t="s">
        <v>14</v>
      </c>
      <c r="M63">
        <v>19</v>
      </c>
    </row>
    <row r="64" spans="1:13" x14ac:dyDescent="0.25">
      <c r="A64" t="s">
        <v>20</v>
      </c>
      <c r="B64">
        <v>113</v>
      </c>
      <c r="L64" t="s">
        <v>14</v>
      </c>
      <c r="M64">
        <v>886</v>
      </c>
    </row>
    <row r="65" spans="1:13" x14ac:dyDescent="0.25">
      <c r="A65" t="s">
        <v>20</v>
      </c>
      <c r="B65">
        <v>164</v>
      </c>
      <c r="L65" t="s">
        <v>14</v>
      </c>
      <c r="M65">
        <v>35</v>
      </c>
    </row>
    <row r="66" spans="1:13" x14ac:dyDescent="0.25">
      <c r="A66" t="s">
        <v>20</v>
      </c>
      <c r="B66">
        <v>164</v>
      </c>
      <c r="L66" t="s">
        <v>14</v>
      </c>
      <c r="M66">
        <v>24</v>
      </c>
    </row>
    <row r="67" spans="1:13" x14ac:dyDescent="0.25">
      <c r="A67" t="s">
        <v>20</v>
      </c>
      <c r="B67">
        <v>336</v>
      </c>
      <c r="L67" t="s">
        <v>14</v>
      </c>
      <c r="M67">
        <v>86</v>
      </c>
    </row>
    <row r="68" spans="1:13" x14ac:dyDescent="0.25">
      <c r="A68" t="s">
        <v>20</v>
      </c>
      <c r="B68">
        <v>1917</v>
      </c>
      <c r="L68" t="s">
        <v>14</v>
      </c>
      <c r="M68">
        <v>243</v>
      </c>
    </row>
    <row r="69" spans="1:13" x14ac:dyDescent="0.25">
      <c r="A69" t="s">
        <v>20</v>
      </c>
      <c r="B69">
        <v>95</v>
      </c>
      <c r="L69" t="s">
        <v>14</v>
      </c>
      <c r="M69">
        <v>65</v>
      </c>
    </row>
    <row r="70" spans="1:13" x14ac:dyDescent="0.25">
      <c r="A70" t="s">
        <v>20</v>
      </c>
      <c r="B70">
        <v>147</v>
      </c>
      <c r="L70" t="s">
        <v>14</v>
      </c>
      <c r="M70">
        <v>100</v>
      </c>
    </row>
    <row r="71" spans="1:13" x14ac:dyDescent="0.25">
      <c r="A71" t="s">
        <v>20</v>
      </c>
      <c r="B71">
        <v>86</v>
      </c>
      <c r="L71" t="s">
        <v>14</v>
      </c>
      <c r="M71">
        <v>168</v>
      </c>
    </row>
    <row r="72" spans="1:13" x14ac:dyDescent="0.25">
      <c r="A72" t="s">
        <v>20</v>
      </c>
      <c r="B72">
        <v>83</v>
      </c>
      <c r="L72" t="s">
        <v>14</v>
      </c>
      <c r="M72">
        <v>13</v>
      </c>
    </row>
    <row r="73" spans="1:13" x14ac:dyDescent="0.25">
      <c r="A73" t="s">
        <v>20</v>
      </c>
      <c r="B73">
        <v>676</v>
      </c>
      <c r="L73" t="s">
        <v>14</v>
      </c>
      <c r="M73">
        <v>1</v>
      </c>
    </row>
    <row r="74" spans="1:13" x14ac:dyDescent="0.25">
      <c r="A74" t="s">
        <v>20</v>
      </c>
      <c r="B74">
        <v>361</v>
      </c>
      <c r="L74" t="s">
        <v>14</v>
      </c>
      <c r="M74">
        <v>40</v>
      </c>
    </row>
    <row r="75" spans="1:13" x14ac:dyDescent="0.25">
      <c r="A75" t="s">
        <v>20</v>
      </c>
      <c r="B75">
        <v>131</v>
      </c>
      <c r="L75" t="s">
        <v>14</v>
      </c>
      <c r="M75">
        <v>226</v>
      </c>
    </row>
    <row r="76" spans="1:13" x14ac:dyDescent="0.25">
      <c r="A76" t="s">
        <v>20</v>
      </c>
      <c r="B76">
        <v>126</v>
      </c>
      <c r="L76" t="s">
        <v>14</v>
      </c>
      <c r="M76">
        <v>1625</v>
      </c>
    </row>
    <row r="77" spans="1:13" x14ac:dyDescent="0.25">
      <c r="A77" t="s">
        <v>20</v>
      </c>
      <c r="B77">
        <v>275</v>
      </c>
      <c r="L77" t="s">
        <v>14</v>
      </c>
      <c r="M77">
        <v>143</v>
      </c>
    </row>
    <row r="78" spans="1:13" x14ac:dyDescent="0.25">
      <c r="A78" t="s">
        <v>20</v>
      </c>
      <c r="B78">
        <v>67</v>
      </c>
      <c r="L78" t="s">
        <v>14</v>
      </c>
      <c r="M78">
        <v>934</v>
      </c>
    </row>
    <row r="79" spans="1:13" x14ac:dyDescent="0.25">
      <c r="A79" t="s">
        <v>20</v>
      </c>
      <c r="B79">
        <v>154</v>
      </c>
      <c r="L79" t="s">
        <v>14</v>
      </c>
      <c r="M79">
        <v>17</v>
      </c>
    </row>
    <row r="80" spans="1:13" x14ac:dyDescent="0.25">
      <c r="A80" t="s">
        <v>20</v>
      </c>
      <c r="B80">
        <v>1782</v>
      </c>
      <c r="L80" t="s">
        <v>14</v>
      </c>
      <c r="M80">
        <v>2179</v>
      </c>
    </row>
    <row r="81" spans="1:13" x14ac:dyDescent="0.25">
      <c r="A81" t="s">
        <v>20</v>
      </c>
      <c r="B81">
        <v>903</v>
      </c>
      <c r="L81" t="s">
        <v>14</v>
      </c>
      <c r="M81">
        <v>931</v>
      </c>
    </row>
    <row r="82" spans="1:13" x14ac:dyDescent="0.25">
      <c r="A82" t="s">
        <v>20</v>
      </c>
      <c r="B82">
        <v>94</v>
      </c>
      <c r="L82" t="s">
        <v>14</v>
      </c>
      <c r="M82">
        <v>92</v>
      </c>
    </row>
    <row r="83" spans="1:13" x14ac:dyDescent="0.25">
      <c r="A83" t="s">
        <v>20</v>
      </c>
      <c r="B83">
        <v>180</v>
      </c>
      <c r="L83" t="s">
        <v>14</v>
      </c>
      <c r="M83">
        <v>57</v>
      </c>
    </row>
    <row r="84" spans="1:13" x14ac:dyDescent="0.25">
      <c r="A84" t="s">
        <v>20</v>
      </c>
      <c r="B84">
        <v>533</v>
      </c>
      <c r="L84" t="s">
        <v>14</v>
      </c>
      <c r="M84">
        <v>41</v>
      </c>
    </row>
    <row r="85" spans="1:13" x14ac:dyDescent="0.25">
      <c r="A85" t="s">
        <v>20</v>
      </c>
      <c r="B85">
        <v>2443</v>
      </c>
      <c r="L85" t="s">
        <v>14</v>
      </c>
      <c r="M85">
        <v>1</v>
      </c>
    </row>
    <row r="86" spans="1:13" x14ac:dyDescent="0.25">
      <c r="A86" t="s">
        <v>20</v>
      </c>
      <c r="B86">
        <v>89</v>
      </c>
      <c r="L86" t="s">
        <v>14</v>
      </c>
      <c r="M86">
        <v>101</v>
      </c>
    </row>
    <row r="87" spans="1:13" x14ac:dyDescent="0.25">
      <c r="A87" t="s">
        <v>20</v>
      </c>
      <c r="B87">
        <v>159</v>
      </c>
      <c r="L87" t="s">
        <v>14</v>
      </c>
      <c r="M87">
        <v>1335</v>
      </c>
    </row>
    <row r="88" spans="1:13" x14ac:dyDescent="0.25">
      <c r="A88" t="s">
        <v>20</v>
      </c>
      <c r="B88">
        <v>50</v>
      </c>
      <c r="L88" t="s">
        <v>14</v>
      </c>
      <c r="M88">
        <v>15</v>
      </c>
    </row>
    <row r="89" spans="1:13" x14ac:dyDescent="0.25">
      <c r="A89" t="s">
        <v>20</v>
      </c>
      <c r="B89">
        <v>186</v>
      </c>
      <c r="L89" t="s">
        <v>14</v>
      </c>
      <c r="M89">
        <v>454</v>
      </c>
    </row>
    <row r="90" spans="1:13" x14ac:dyDescent="0.25">
      <c r="A90" t="s">
        <v>20</v>
      </c>
      <c r="B90">
        <v>1071</v>
      </c>
      <c r="L90" t="s">
        <v>14</v>
      </c>
      <c r="M90">
        <v>3182</v>
      </c>
    </row>
    <row r="91" spans="1:13" x14ac:dyDescent="0.25">
      <c r="A91" t="s">
        <v>20</v>
      </c>
      <c r="B91">
        <v>117</v>
      </c>
      <c r="L91" t="s">
        <v>14</v>
      </c>
      <c r="M91">
        <v>15</v>
      </c>
    </row>
    <row r="92" spans="1:13" x14ac:dyDescent="0.25">
      <c r="A92" t="s">
        <v>20</v>
      </c>
      <c r="B92">
        <v>70</v>
      </c>
      <c r="L92" t="s">
        <v>14</v>
      </c>
      <c r="M92">
        <v>133</v>
      </c>
    </row>
    <row r="93" spans="1:13" x14ac:dyDescent="0.25">
      <c r="A93" t="s">
        <v>20</v>
      </c>
      <c r="B93">
        <v>135</v>
      </c>
      <c r="L93" t="s">
        <v>14</v>
      </c>
      <c r="M93">
        <v>2062</v>
      </c>
    </row>
    <row r="94" spans="1:13" x14ac:dyDescent="0.25">
      <c r="A94" t="s">
        <v>20</v>
      </c>
      <c r="B94">
        <v>768</v>
      </c>
      <c r="L94" t="s">
        <v>14</v>
      </c>
      <c r="M94">
        <v>29</v>
      </c>
    </row>
    <row r="95" spans="1:13" x14ac:dyDescent="0.25">
      <c r="A95" t="s">
        <v>20</v>
      </c>
      <c r="B95">
        <v>199</v>
      </c>
      <c r="L95" t="s">
        <v>14</v>
      </c>
      <c r="M95">
        <v>132</v>
      </c>
    </row>
    <row r="96" spans="1:13" x14ac:dyDescent="0.25">
      <c r="A96" t="s">
        <v>20</v>
      </c>
      <c r="B96">
        <v>107</v>
      </c>
      <c r="L96" t="s">
        <v>14</v>
      </c>
      <c r="M96">
        <v>137</v>
      </c>
    </row>
    <row r="97" spans="1:13" x14ac:dyDescent="0.25">
      <c r="A97" t="s">
        <v>20</v>
      </c>
      <c r="B97">
        <v>195</v>
      </c>
      <c r="L97" t="s">
        <v>14</v>
      </c>
      <c r="M97">
        <v>908</v>
      </c>
    </row>
    <row r="98" spans="1:13" x14ac:dyDescent="0.25">
      <c r="A98" t="s">
        <v>20</v>
      </c>
      <c r="B98">
        <v>3376</v>
      </c>
      <c r="L98" t="s">
        <v>14</v>
      </c>
      <c r="M98">
        <v>10</v>
      </c>
    </row>
    <row r="99" spans="1:13" x14ac:dyDescent="0.25">
      <c r="A99" t="s">
        <v>20</v>
      </c>
      <c r="B99">
        <v>41</v>
      </c>
      <c r="L99" t="s">
        <v>14</v>
      </c>
      <c r="M99">
        <v>1910</v>
      </c>
    </row>
    <row r="100" spans="1:13" x14ac:dyDescent="0.25">
      <c r="A100" t="s">
        <v>20</v>
      </c>
      <c r="B100">
        <v>1821</v>
      </c>
      <c r="L100" t="s">
        <v>14</v>
      </c>
      <c r="M100">
        <v>38</v>
      </c>
    </row>
    <row r="101" spans="1:13" x14ac:dyDescent="0.25">
      <c r="A101" t="s">
        <v>20</v>
      </c>
      <c r="B101">
        <v>164</v>
      </c>
      <c r="L101" t="s">
        <v>14</v>
      </c>
      <c r="M101">
        <v>104</v>
      </c>
    </row>
    <row r="102" spans="1:13" x14ac:dyDescent="0.25">
      <c r="A102" t="s">
        <v>20</v>
      </c>
      <c r="B102">
        <v>157</v>
      </c>
      <c r="L102" t="s">
        <v>14</v>
      </c>
      <c r="M102">
        <v>49</v>
      </c>
    </row>
    <row r="103" spans="1:13" x14ac:dyDescent="0.25">
      <c r="A103" t="s">
        <v>20</v>
      </c>
      <c r="B103">
        <v>246</v>
      </c>
      <c r="L103" t="s">
        <v>14</v>
      </c>
      <c r="M103">
        <v>1</v>
      </c>
    </row>
    <row r="104" spans="1:13" x14ac:dyDescent="0.25">
      <c r="A104" t="s">
        <v>20</v>
      </c>
      <c r="B104">
        <v>1396</v>
      </c>
      <c r="L104" t="s">
        <v>14</v>
      </c>
      <c r="M104">
        <v>245</v>
      </c>
    </row>
    <row r="105" spans="1:13" x14ac:dyDescent="0.25">
      <c r="A105" t="s">
        <v>20</v>
      </c>
      <c r="B105">
        <v>2506</v>
      </c>
      <c r="L105" t="s">
        <v>14</v>
      </c>
      <c r="M105">
        <v>32</v>
      </c>
    </row>
    <row r="106" spans="1:13" x14ac:dyDescent="0.25">
      <c r="A106" t="s">
        <v>20</v>
      </c>
      <c r="B106">
        <v>244</v>
      </c>
      <c r="L106" t="s">
        <v>14</v>
      </c>
      <c r="M106">
        <v>7</v>
      </c>
    </row>
    <row r="107" spans="1:13" x14ac:dyDescent="0.25">
      <c r="A107" t="s">
        <v>20</v>
      </c>
      <c r="B107">
        <v>146</v>
      </c>
      <c r="L107" t="s">
        <v>14</v>
      </c>
      <c r="M107">
        <v>803</v>
      </c>
    </row>
    <row r="108" spans="1:13" x14ac:dyDescent="0.25">
      <c r="A108" t="s">
        <v>20</v>
      </c>
      <c r="B108">
        <v>1267</v>
      </c>
      <c r="L108" t="s">
        <v>14</v>
      </c>
      <c r="M108">
        <v>16</v>
      </c>
    </row>
    <row r="109" spans="1:13" x14ac:dyDescent="0.25">
      <c r="A109" t="s">
        <v>20</v>
      </c>
      <c r="B109">
        <v>1561</v>
      </c>
      <c r="L109" t="s">
        <v>14</v>
      </c>
      <c r="M109">
        <v>31</v>
      </c>
    </row>
    <row r="110" spans="1:13" x14ac:dyDescent="0.25">
      <c r="A110" t="s">
        <v>20</v>
      </c>
      <c r="B110">
        <v>48</v>
      </c>
      <c r="L110" t="s">
        <v>14</v>
      </c>
      <c r="M110">
        <v>108</v>
      </c>
    </row>
    <row r="111" spans="1:13" x14ac:dyDescent="0.25">
      <c r="A111" t="s">
        <v>20</v>
      </c>
      <c r="B111">
        <v>2739</v>
      </c>
      <c r="L111" t="s">
        <v>14</v>
      </c>
      <c r="M111">
        <v>30</v>
      </c>
    </row>
    <row r="112" spans="1:13" x14ac:dyDescent="0.25">
      <c r="A112" t="s">
        <v>20</v>
      </c>
      <c r="B112">
        <v>3537</v>
      </c>
      <c r="L112" t="s">
        <v>14</v>
      </c>
      <c r="M112">
        <v>17</v>
      </c>
    </row>
    <row r="113" spans="1:13" x14ac:dyDescent="0.25">
      <c r="A113" t="s">
        <v>20</v>
      </c>
      <c r="B113">
        <v>2107</v>
      </c>
      <c r="L113" t="s">
        <v>14</v>
      </c>
      <c r="M113">
        <v>80</v>
      </c>
    </row>
    <row r="114" spans="1:13" x14ac:dyDescent="0.25">
      <c r="A114" t="s">
        <v>20</v>
      </c>
      <c r="B114">
        <v>3318</v>
      </c>
      <c r="L114" t="s">
        <v>14</v>
      </c>
      <c r="M114">
        <v>2468</v>
      </c>
    </row>
    <row r="115" spans="1:13" x14ac:dyDescent="0.25">
      <c r="A115" t="s">
        <v>20</v>
      </c>
      <c r="B115">
        <v>340</v>
      </c>
      <c r="L115" t="s">
        <v>14</v>
      </c>
      <c r="M115">
        <v>26</v>
      </c>
    </row>
    <row r="116" spans="1:13" x14ac:dyDescent="0.25">
      <c r="A116" t="s">
        <v>20</v>
      </c>
      <c r="B116">
        <v>1442</v>
      </c>
      <c r="L116" t="s">
        <v>14</v>
      </c>
      <c r="M116">
        <v>73</v>
      </c>
    </row>
    <row r="117" spans="1:13" x14ac:dyDescent="0.25">
      <c r="A117" t="s">
        <v>20</v>
      </c>
      <c r="B117">
        <v>126</v>
      </c>
      <c r="L117" t="s">
        <v>14</v>
      </c>
      <c r="M117">
        <v>128</v>
      </c>
    </row>
    <row r="118" spans="1:13" x14ac:dyDescent="0.25">
      <c r="A118" t="s">
        <v>20</v>
      </c>
      <c r="B118">
        <v>524</v>
      </c>
      <c r="L118" t="s">
        <v>14</v>
      </c>
      <c r="M118">
        <v>33</v>
      </c>
    </row>
    <row r="119" spans="1:13" x14ac:dyDescent="0.25">
      <c r="A119" t="s">
        <v>20</v>
      </c>
      <c r="B119">
        <v>1989</v>
      </c>
      <c r="L119" t="s">
        <v>14</v>
      </c>
      <c r="M119">
        <v>1072</v>
      </c>
    </row>
    <row r="120" spans="1:13" x14ac:dyDescent="0.25">
      <c r="A120" t="s">
        <v>20</v>
      </c>
      <c r="B120">
        <v>157</v>
      </c>
      <c r="L120" t="s">
        <v>14</v>
      </c>
      <c r="M120">
        <v>393</v>
      </c>
    </row>
    <row r="121" spans="1:13" x14ac:dyDescent="0.25">
      <c r="A121" t="s">
        <v>20</v>
      </c>
      <c r="B121">
        <v>4498</v>
      </c>
      <c r="L121" t="s">
        <v>14</v>
      </c>
      <c r="M121">
        <v>1257</v>
      </c>
    </row>
    <row r="122" spans="1:13" x14ac:dyDescent="0.25">
      <c r="A122" t="s">
        <v>20</v>
      </c>
      <c r="B122">
        <v>80</v>
      </c>
      <c r="L122" t="s">
        <v>14</v>
      </c>
      <c r="M122">
        <v>328</v>
      </c>
    </row>
    <row r="123" spans="1:13" x14ac:dyDescent="0.25">
      <c r="A123" t="s">
        <v>20</v>
      </c>
      <c r="B123">
        <v>43</v>
      </c>
      <c r="L123" t="s">
        <v>14</v>
      </c>
      <c r="M123">
        <v>147</v>
      </c>
    </row>
    <row r="124" spans="1:13" x14ac:dyDescent="0.25">
      <c r="A124" t="s">
        <v>20</v>
      </c>
      <c r="B124">
        <v>2053</v>
      </c>
      <c r="L124" t="s">
        <v>14</v>
      </c>
      <c r="M124">
        <v>830</v>
      </c>
    </row>
    <row r="125" spans="1:13" x14ac:dyDescent="0.25">
      <c r="A125" t="s">
        <v>20</v>
      </c>
      <c r="B125">
        <v>168</v>
      </c>
      <c r="L125" t="s">
        <v>14</v>
      </c>
      <c r="M125">
        <v>331</v>
      </c>
    </row>
    <row r="126" spans="1:13" x14ac:dyDescent="0.25">
      <c r="A126" t="s">
        <v>20</v>
      </c>
      <c r="B126">
        <v>4289</v>
      </c>
      <c r="L126" t="s">
        <v>14</v>
      </c>
      <c r="M126">
        <v>25</v>
      </c>
    </row>
    <row r="127" spans="1:13" x14ac:dyDescent="0.25">
      <c r="A127" t="s">
        <v>20</v>
      </c>
      <c r="B127">
        <v>165</v>
      </c>
      <c r="L127" t="s">
        <v>14</v>
      </c>
      <c r="M127">
        <v>3483</v>
      </c>
    </row>
    <row r="128" spans="1:13" x14ac:dyDescent="0.25">
      <c r="A128" t="s">
        <v>20</v>
      </c>
      <c r="B128">
        <v>1815</v>
      </c>
      <c r="L128" t="s">
        <v>14</v>
      </c>
      <c r="M128">
        <v>923</v>
      </c>
    </row>
    <row r="129" spans="1:13" x14ac:dyDescent="0.25">
      <c r="A129" t="s">
        <v>20</v>
      </c>
      <c r="B129">
        <v>397</v>
      </c>
      <c r="L129" t="s">
        <v>14</v>
      </c>
      <c r="M129">
        <v>1</v>
      </c>
    </row>
    <row r="130" spans="1:13" x14ac:dyDescent="0.25">
      <c r="A130" t="s">
        <v>20</v>
      </c>
      <c r="B130">
        <v>1539</v>
      </c>
      <c r="L130" t="s">
        <v>14</v>
      </c>
      <c r="M130">
        <v>33</v>
      </c>
    </row>
    <row r="131" spans="1:13" x14ac:dyDescent="0.25">
      <c r="A131" t="s">
        <v>20</v>
      </c>
      <c r="B131">
        <v>138</v>
      </c>
      <c r="L131" t="s">
        <v>14</v>
      </c>
      <c r="M131">
        <v>40</v>
      </c>
    </row>
    <row r="132" spans="1:13" x14ac:dyDescent="0.25">
      <c r="A132" t="s">
        <v>20</v>
      </c>
      <c r="B132">
        <v>3594</v>
      </c>
      <c r="L132" t="s">
        <v>14</v>
      </c>
      <c r="M132">
        <v>23</v>
      </c>
    </row>
    <row r="133" spans="1:13" x14ac:dyDescent="0.25">
      <c r="A133" t="s">
        <v>20</v>
      </c>
      <c r="B133">
        <v>5880</v>
      </c>
      <c r="L133" t="s">
        <v>14</v>
      </c>
      <c r="M133">
        <v>75</v>
      </c>
    </row>
    <row r="134" spans="1:13" x14ac:dyDescent="0.25">
      <c r="A134" t="s">
        <v>20</v>
      </c>
      <c r="B134">
        <v>112</v>
      </c>
      <c r="L134" t="s">
        <v>14</v>
      </c>
      <c r="M134">
        <v>2176</v>
      </c>
    </row>
    <row r="135" spans="1:13" x14ac:dyDescent="0.25">
      <c r="A135" t="s">
        <v>20</v>
      </c>
      <c r="B135">
        <v>943</v>
      </c>
      <c r="L135" t="s">
        <v>14</v>
      </c>
      <c r="M135">
        <v>441</v>
      </c>
    </row>
    <row r="136" spans="1:13" x14ac:dyDescent="0.25">
      <c r="A136" t="s">
        <v>20</v>
      </c>
      <c r="B136">
        <v>2468</v>
      </c>
      <c r="L136" t="s">
        <v>14</v>
      </c>
      <c r="M136">
        <v>25</v>
      </c>
    </row>
    <row r="137" spans="1:13" x14ac:dyDescent="0.25">
      <c r="A137" t="s">
        <v>20</v>
      </c>
      <c r="B137">
        <v>2551</v>
      </c>
      <c r="L137" t="s">
        <v>14</v>
      </c>
      <c r="M137">
        <v>127</v>
      </c>
    </row>
    <row r="138" spans="1:13" x14ac:dyDescent="0.25">
      <c r="A138" t="s">
        <v>20</v>
      </c>
      <c r="B138">
        <v>101</v>
      </c>
      <c r="L138" t="s">
        <v>14</v>
      </c>
      <c r="M138">
        <v>355</v>
      </c>
    </row>
    <row r="139" spans="1:13" x14ac:dyDescent="0.25">
      <c r="A139" t="s">
        <v>20</v>
      </c>
      <c r="B139">
        <v>92</v>
      </c>
      <c r="L139" t="s">
        <v>14</v>
      </c>
      <c r="M139">
        <v>44</v>
      </c>
    </row>
    <row r="140" spans="1:13" x14ac:dyDescent="0.25">
      <c r="A140" t="s">
        <v>20</v>
      </c>
      <c r="B140">
        <v>62</v>
      </c>
      <c r="L140" t="s">
        <v>14</v>
      </c>
      <c r="M140">
        <v>67</v>
      </c>
    </row>
    <row r="141" spans="1:13" x14ac:dyDescent="0.25">
      <c r="A141" t="s">
        <v>20</v>
      </c>
      <c r="B141">
        <v>149</v>
      </c>
      <c r="L141" t="s">
        <v>14</v>
      </c>
      <c r="M141">
        <v>1068</v>
      </c>
    </row>
    <row r="142" spans="1:13" x14ac:dyDescent="0.25">
      <c r="A142" t="s">
        <v>20</v>
      </c>
      <c r="B142">
        <v>329</v>
      </c>
      <c r="L142" t="s">
        <v>14</v>
      </c>
      <c r="M142">
        <v>424</v>
      </c>
    </row>
    <row r="143" spans="1:13" x14ac:dyDescent="0.25">
      <c r="A143" t="s">
        <v>20</v>
      </c>
      <c r="B143">
        <v>97</v>
      </c>
      <c r="L143" t="s">
        <v>14</v>
      </c>
      <c r="M143">
        <v>151</v>
      </c>
    </row>
    <row r="144" spans="1:13" x14ac:dyDescent="0.25">
      <c r="A144" t="s">
        <v>20</v>
      </c>
      <c r="B144">
        <v>1784</v>
      </c>
      <c r="L144" t="s">
        <v>14</v>
      </c>
      <c r="M144">
        <v>1608</v>
      </c>
    </row>
    <row r="145" spans="1:13" x14ac:dyDescent="0.25">
      <c r="A145" t="s">
        <v>20</v>
      </c>
      <c r="B145">
        <v>1684</v>
      </c>
      <c r="L145" t="s">
        <v>14</v>
      </c>
      <c r="M145">
        <v>941</v>
      </c>
    </row>
    <row r="146" spans="1:13" x14ac:dyDescent="0.25">
      <c r="A146" t="s">
        <v>20</v>
      </c>
      <c r="B146">
        <v>250</v>
      </c>
      <c r="L146" t="s">
        <v>14</v>
      </c>
      <c r="M146">
        <v>1</v>
      </c>
    </row>
    <row r="147" spans="1:13" x14ac:dyDescent="0.25">
      <c r="A147" t="s">
        <v>20</v>
      </c>
      <c r="B147">
        <v>238</v>
      </c>
      <c r="L147" t="s">
        <v>14</v>
      </c>
      <c r="M147">
        <v>40</v>
      </c>
    </row>
    <row r="148" spans="1:13" x14ac:dyDescent="0.25">
      <c r="A148" t="s">
        <v>20</v>
      </c>
      <c r="B148">
        <v>53</v>
      </c>
      <c r="L148" t="s">
        <v>14</v>
      </c>
      <c r="M148">
        <v>3015</v>
      </c>
    </row>
    <row r="149" spans="1:13" x14ac:dyDescent="0.25">
      <c r="A149" t="s">
        <v>20</v>
      </c>
      <c r="B149">
        <v>214</v>
      </c>
      <c r="L149" t="s">
        <v>14</v>
      </c>
      <c r="M149">
        <v>435</v>
      </c>
    </row>
    <row r="150" spans="1:13" x14ac:dyDescent="0.25">
      <c r="A150" t="s">
        <v>20</v>
      </c>
      <c r="B150">
        <v>222</v>
      </c>
      <c r="L150" t="s">
        <v>14</v>
      </c>
      <c r="M150">
        <v>714</v>
      </c>
    </row>
    <row r="151" spans="1:13" x14ac:dyDescent="0.25">
      <c r="A151" t="s">
        <v>20</v>
      </c>
      <c r="B151">
        <v>1884</v>
      </c>
      <c r="L151" t="s">
        <v>14</v>
      </c>
      <c r="M151">
        <v>5497</v>
      </c>
    </row>
    <row r="152" spans="1:13" x14ac:dyDescent="0.25">
      <c r="A152" t="s">
        <v>20</v>
      </c>
      <c r="B152">
        <v>218</v>
      </c>
      <c r="L152" t="s">
        <v>14</v>
      </c>
      <c r="M152">
        <v>418</v>
      </c>
    </row>
    <row r="153" spans="1:13" x14ac:dyDescent="0.25">
      <c r="A153" t="s">
        <v>20</v>
      </c>
      <c r="B153">
        <v>6465</v>
      </c>
      <c r="L153" t="s">
        <v>14</v>
      </c>
      <c r="M153">
        <v>1439</v>
      </c>
    </row>
    <row r="154" spans="1:13" x14ac:dyDescent="0.25">
      <c r="A154" t="s">
        <v>20</v>
      </c>
      <c r="B154">
        <v>59</v>
      </c>
      <c r="L154" t="s">
        <v>14</v>
      </c>
      <c r="M154">
        <v>15</v>
      </c>
    </row>
    <row r="155" spans="1:13" x14ac:dyDescent="0.25">
      <c r="A155" t="s">
        <v>20</v>
      </c>
      <c r="B155">
        <v>88</v>
      </c>
      <c r="L155" t="s">
        <v>14</v>
      </c>
      <c r="M155">
        <v>1999</v>
      </c>
    </row>
    <row r="156" spans="1:13" x14ac:dyDescent="0.25">
      <c r="A156" t="s">
        <v>20</v>
      </c>
      <c r="B156">
        <v>1697</v>
      </c>
      <c r="L156" t="s">
        <v>14</v>
      </c>
      <c r="M156">
        <v>118</v>
      </c>
    </row>
    <row r="157" spans="1:13" x14ac:dyDescent="0.25">
      <c r="A157" t="s">
        <v>20</v>
      </c>
      <c r="B157">
        <v>92</v>
      </c>
      <c r="L157" t="s">
        <v>14</v>
      </c>
      <c r="M157">
        <v>162</v>
      </c>
    </row>
    <row r="158" spans="1:13" x14ac:dyDescent="0.25">
      <c r="A158" t="s">
        <v>20</v>
      </c>
      <c r="B158">
        <v>186</v>
      </c>
      <c r="L158" t="s">
        <v>14</v>
      </c>
      <c r="M158">
        <v>83</v>
      </c>
    </row>
    <row r="159" spans="1:13" x14ac:dyDescent="0.25">
      <c r="A159" t="s">
        <v>20</v>
      </c>
      <c r="B159">
        <v>138</v>
      </c>
      <c r="L159" t="s">
        <v>14</v>
      </c>
      <c r="M159">
        <v>747</v>
      </c>
    </row>
    <row r="160" spans="1:13" x14ac:dyDescent="0.25">
      <c r="A160" t="s">
        <v>20</v>
      </c>
      <c r="B160">
        <v>261</v>
      </c>
      <c r="L160" t="s">
        <v>14</v>
      </c>
      <c r="M160">
        <v>84</v>
      </c>
    </row>
    <row r="161" spans="1:13" x14ac:dyDescent="0.25">
      <c r="A161" t="s">
        <v>20</v>
      </c>
      <c r="B161">
        <v>107</v>
      </c>
      <c r="L161" t="s">
        <v>14</v>
      </c>
      <c r="M161">
        <v>91</v>
      </c>
    </row>
    <row r="162" spans="1:13" x14ac:dyDescent="0.25">
      <c r="A162" t="s">
        <v>20</v>
      </c>
      <c r="B162">
        <v>199</v>
      </c>
      <c r="L162" t="s">
        <v>14</v>
      </c>
      <c r="M162">
        <v>792</v>
      </c>
    </row>
    <row r="163" spans="1:13" x14ac:dyDescent="0.25">
      <c r="A163" t="s">
        <v>20</v>
      </c>
      <c r="B163">
        <v>5512</v>
      </c>
      <c r="L163" t="s">
        <v>14</v>
      </c>
      <c r="M163">
        <v>32</v>
      </c>
    </row>
    <row r="164" spans="1:13" x14ac:dyDescent="0.25">
      <c r="A164" t="s">
        <v>20</v>
      </c>
      <c r="B164">
        <v>86</v>
      </c>
      <c r="L164" t="s">
        <v>14</v>
      </c>
      <c r="M164">
        <v>186</v>
      </c>
    </row>
    <row r="165" spans="1:13" x14ac:dyDescent="0.25">
      <c r="A165" t="s">
        <v>20</v>
      </c>
      <c r="B165">
        <v>2768</v>
      </c>
      <c r="L165" t="s">
        <v>14</v>
      </c>
      <c r="M165">
        <v>605</v>
      </c>
    </row>
    <row r="166" spans="1:13" x14ac:dyDescent="0.25">
      <c r="A166" t="s">
        <v>20</v>
      </c>
      <c r="B166">
        <v>48</v>
      </c>
      <c r="L166" t="s">
        <v>14</v>
      </c>
      <c r="M166">
        <v>1</v>
      </c>
    </row>
    <row r="167" spans="1:13" x14ac:dyDescent="0.25">
      <c r="A167" t="s">
        <v>20</v>
      </c>
      <c r="B167">
        <v>87</v>
      </c>
      <c r="L167" t="s">
        <v>14</v>
      </c>
      <c r="M167">
        <v>31</v>
      </c>
    </row>
    <row r="168" spans="1:13" x14ac:dyDescent="0.25">
      <c r="A168" t="s">
        <v>20</v>
      </c>
      <c r="B168">
        <v>1894</v>
      </c>
      <c r="L168" t="s">
        <v>14</v>
      </c>
      <c r="M168">
        <v>1181</v>
      </c>
    </row>
    <row r="169" spans="1:13" x14ac:dyDescent="0.25">
      <c r="A169" t="s">
        <v>20</v>
      </c>
      <c r="B169">
        <v>282</v>
      </c>
      <c r="L169" t="s">
        <v>14</v>
      </c>
      <c r="M169">
        <v>39</v>
      </c>
    </row>
    <row r="170" spans="1:13" x14ac:dyDescent="0.25">
      <c r="A170" t="s">
        <v>20</v>
      </c>
      <c r="B170">
        <v>116</v>
      </c>
      <c r="L170" t="s">
        <v>14</v>
      </c>
      <c r="M170">
        <v>46</v>
      </c>
    </row>
    <row r="171" spans="1:13" x14ac:dyDescent="0.25">
      <c r="A171" t="s">
        <v>20</v>
      </c>
      <c r="B171">
        <v>83</v>
      </c>
      <c r="L171" t="s">
        <v>14</v>
      </c>
      <c r="M171">
        <v>105</v>
      </c>
    </row>
    <row r="172" spans="1:13" x14ac:dyDescent="0.25">
      <c r="A172" t="s">
        <v>20</v>
      </c>
      <c r="B172">
        <v>91</v>
      </c>
      <c r="L172" t="s">
        <v>14</v>
      </c>
      <c r="M172">
        <v>535</v>
      </c>
    </row>
    <row r="173" spans="1:13" x14ac:dyDescent="0.25">
      <c r="A173" t="s">
        <v>20</v>
      </c>
      <c r="B173">
        <v>546</v>
      </c>
      <c r="L173" t="s">
        <v>14</v>
      </c>
      <c r="M173">
        <v>16</v>
      </c>
    </row>
    <row r="174" spans="1:13" x14ac:dyDescent="0.25">
      <c r="A174" t="s">
        <v>20</v>
      </c>
      <c r="B174">
        <v>393</v>
      </c>
      <c r="L174" t="s">
        <v>14</v>
      </c>
      <c r="M174">
        <v>575</v>
      </c>
    </row>
    <row r="175" spans="1:13" x14ac:dyDescent="0.25">
      <c r="A175" t="s">
        <v>20</v>
      </c>
      <c r="B175">
        <v>133</v>
      </c>
      <c r="L175" t="s">
        <v>14</v>
      </c>
      <c r="M175">
        <v>1120</v>
      </c>
    </row>
    <row r="176" spans="1:13" x14ac:dyDescent="0.25">
      <c r="A176" t="s">
        <v>20</v>
      </c>
      <c r="B176">
        <v>254</v>
      </c>
      <c r="L176" t="s">
        <v>14</v>
      </c>
      <c r="M176">
        <v>113</v>
      </c>
    </row>
    <row r="177" spans="1:13" x14ac:dyDescent="0.25">
      <c r="A177" t="s">
        <v>20</v>
      </c>
      <c r="B177">
        <v>176</v>
      </c>
      <c r="L177" t="s">
        <v>14</v>
      </c>
      <c r="M177">
        <v>1538</v>
      </c>
    </row>
    <row r="178" spans="1:13" x14ac:dyDescent="0.25">
      <c r="A178" t="s">
        <v>20</v>
      </c>
      <c r="B178">
        <v>337</v>
      </c>
      <c r="L178" t="s">
        <v>14</v>
      </c>
      <c r="M178">
        <v>9</v>
      </c>
    </row>
    <row r="179" spans="1:13" x14ac:dyDescent="0.25">
      <c r="A179" t="s">
        <v>20</v>
      </c>
      <c r="B179">
        <v>107</v>
      </c>
      <c r="L179" t="s">
        <v>14</v>
      </c>
      <c r="M179">
        <v>554</v>
      </c>
    </row>
    <row r="180" spans="1:13" x14ac:dyDescent="0.25">
      <c r="A180" t="s">
        <v>20</v>
      </c>
      <c r="B180">
        <v>183</v>
      </c>
      <c r="L180" t="s">
        <v>14</v>
      </c>
      <c r="M180">
        <v>648</v>
      </c>
    </row>
    <row r="181" spans="1:13" x14ac:dyDescent="0.25">
      <c r="A181" t="s">
        <v>20</v>
      </c>
      <c r="B181">
        <v>72</v>
      </c>
      <c r="L181" t="s">
        <v>14</v>
      </c>
      <c r="M181">
        <v>21</v>
      </c>
    </row>
    <row r="182" spans="1:13" x14ac:dyDescent="0.25">
      <c r="A182" t="s">
        <v>20</v>
      </c>
      <c r="B182">
        <v>295</v>
      </c>
      <c r="L182" t="s">
        <v>14</v>
      </c>
      <c r="M182">
        <v>54</v>
      </c>
    </row>
    <row r="183" spans="1:13" x14ac:dyDescent="0.25">
      <c r="A183" t="s">
        <v>20</v>
      </c>
      <c r="B183">
        <v>142</v>
      </c>
      <c r="L183" t="s">
        <v>14</v>
      </c>
      <c r="M183">
        <v>120</v>
      </c>
    </row>
    <row r="184" spans="1:13" x14ac:dyDescent="0.25">
      <c r="A184" t="s">
        <v>20</v>
      </c>
      <c r="B184">
        <v>85</v>
      </c>
      <c r="L184" t="s">
        <v>14</v>
      </c>
      <c r="M184">
        <v>579</v>
      </c>
    </row>
    <row r="185" spans="1:13" x14ac:dyDescent="0.25">
      <c r="A185" t="s">
        <v>20</v>
      </c>
      <c r="B185">
        <v>659</v>
      </c>
      <c r="L185" t="s">
        <v>14</v>
      </c>
      <c r="M185">
        <v>2072</v>
      </c>
    </row>
    <row r="186" spans="1:13" x14ac:dyDescent="0.25">
      <c r="A186" t="s">
        <v>20</v>
      </c>
      <c r="B186">
        <v>121</v>
      </c>
      <c r="L186" t="s">
        <v>14</v>
      </c>
      <c r="M186">
        <v>0</v>
      </c>
    </row>
    <row r="187" spans="1:13" x14ac:dyDescent="0.25">
      <c r="A187" t="s">
        <v>20</v>
      </c>
      <c r="B187">
        <v>3742</v>
      </c>
      <c r="L187" t="s">
        <v>14</v>
      </c>
      <c r="M187">
        <v>1796</v>
      </c>
    </row>
    <row r="188" spans="1:13" x14ac:dyDescent="0.25">
      <c r="A188" t="s">
        <v>20</v>
      </c>
      <c r="B188">
        <v>223</v>
      </c>
      <c r="L188" t="s">
        <v>14</v>
      </c>
      <c r="M188">
        <v>62</v>
      </c>
    </row>
    <row r="189" spans="1:13" x14ac:dyDescent="0.25">
      <c r="A189" t="s">
        <v>20</v>
      </c>
      <c r="B189">
        <v>133</v>
      </c>
      <c r="L189" t="s">
        <v>14</v>
      </c>
      <c r="M189">
        <v>347</v>
      </c>
    </row>
    <row r="190" spans="1:13" x14ac:dyDescent="0.25">
      <c r="A190" t="s">
        <v>20</v>
      </c>
      <c r="B190">
        <v>5168</v>
      </c>
      <c r="L190" t="s">
        <v>14</v>
      </c>
      <c r="M190">
        <v>19</v>
      </c>
    </row>
    <row r="191" spans="1:13" x14ac:dyDescent="0.25">
      <c r="A191" t="s">
        <v>20</v>
      </c>
      <c r="B191">
        <v>307</v>
      </c>
      <c r="L191" t="s">
        <v>14</v>
      </c>
      <c r="M191">
        <v>1258</v>
      </c>
    </row>
    <row r="192" spans="1:13" x14ac:dyDescent="0.25">
      <c r="A192" t="s">
        <v>20</v>
      </c>
      <c r="B192">
        <v>2441</v>
      </c>
      <c r="L192" t="s">
        <v>14</v>
      </c>
      <c r="M192">
        <v>362</v>
      </c>
    </row>
    <row r="193" spans="1:13" x14ac:dyDescent="0.25">
      <c r="A193" t="s">
        <v>20</v>
      </c>
      <c r="B193">
        <v>1385</v>
      </c>
      <c r="L193" t="s">
        <v>14</v>
      </c>
      <c r="M193">
        <v>133</v>
      </c>
    </row>
    <row r="194" spans="1:13" x14ac:dyDescent="0.25">
      <c r="A194" t="s">
        <v>20</v>
      </c>
      <c r="B194">
        <v>190</v>
      </c>
      <c r="L194" t="s">
        <v>14</v>
      </c>
      <c r="M194">
        <v>846</v>
      </c>
    </row>
    <row r="195" spans="1:13" x14ac:dyDescent="0.25">
      <c r="A195" t="s">
        <v>20</v>
      </c>
      <c r="B195">
        <v>470</v>
      </c>
      <c r="L195" t="s">
        <v>14</v>
      </c>
      <c r="M195">
        <v>10</v>
      </c>
    </row>
    <row r="196" spans="1:13" x14ac:dyDescent="0.25">
      <c r="A196" t="s">
        <v>20</v>
      </c>
      <c r="B196">
        <v>253</v>
      </c>
      <c r="L196" t="s">
        <v>14</v>
      </c>
      <c r="M196">
        <v>191</v>
      </c>
    </row>
    <row r="197" spans="1:13" x14ac:dyDescent="0.25">
      <c r="A197" t="s">
        <v>20</v>
      </c>
      <c r="B197">
        <v>1113</v>
      </c>
      <c r="L197" t="s">
        <v>14</v>
      </c>
      <c r="M197">
        <v>1979</v>
      </c>
    </row>
    <row r="198" spans="1:13" x14ac:dyDescent="0.25">
      <c r="A198" t="s">
        <v>20</v>
      </c>
      <c r="B198">
        <v>2283</v>
      </c>
      <c r="L198" t="s">
        <v>14</v>
      </c>
      <c r="M198">
        <v>63</v>
      </c>
    </row>
    <row r="199" spans="1:13" x14ac:dyDescent="0.25">
      <c r="A199" t="s">
        <v>20</v>
      </c>
      <c r="B199">
        <v>1095</v>
      </c>
      <c r="L199" t="s">
        <v>14</v>
      </c>
      <c r="M199">
        <v>6080</v>
      </c>
    </row>
    <row r="200" spans="1:13" x14ac:dyDescent="0.25">
      <c r="A200" t="s">
        <v>20</v>
      </c>
      <c r="B200">
        <v>1690</v>
      </c>
      <c r="L200" t="s">
        <v>14</v>
      </c>
      <c r="M200">
        <v>80</v>
      </c>
    </row>
    <row r="201" spans="1:13" x14ac:dyDescent="0.25">
      <c r="A201" t="s">
        <v>20</v>
      </c>
      <c r="B201">
        <v>191</v>
      </c>
      <c r="L201" t="s">
        <v>14</v>
      </c>
      <c r="M201">
        <v>9</v>
      </c>
    </row>
    <row r="202" spans="1:13" x14ac:dyDescent="0.25">
      <c r="A202" t="s">
        <v>20</v>
      </c>
      <c r="B202">
        <v>2013</v>
      </c>
      <c r="L202" t="s">
        <v>14</v>
      </c>
      <c r="M202">
        <v>1784</v>
      </c>
    </row>
    <row r="203" spans="1:13" x14ac:dyDescent="0.25">
      <c r="A203" t="s">
        <v>20</v>
      </c>
      <c r="B203">
        <v>1703</v>
      </c>
      <c r="L203" t="s">
        <v>14</v>
      </c>
      <c r="M203">
        <v>243</v>
      </c>
    </row>
    <row r="204" spans="1:13" x14ac:dyDescent="0.25">
      <c r="A204" t="s">
        <v>20</v>
      </c>
      <c r="B204">
        <v>80</v>
      </c>
      <c r="L204" t="s">
        <v>14</v>
      </c>
      <c r="M204">
        <v>1296</v>
      </c>
    </row>
    <row r="205" spans="1:13" x14ac:dyDescent="0.25">
      <c r="A205" t="s">
        <v>20</v>
      </c>
      <c r="B205">
        <v>41</v>
      </c>
      <c r="L205" t="s">
        <v>14</v>
      </c>
      <c r="M205">
        <v>77</v>
      </c>
    </row>
    <row r="206" spans="1:13" x14ac:dyDescent="0.25">
      <c r="A206" t="s">
        <v>20</v>
      </c>
      <c r="B206">
        <v>187</v>
      </c>
      <c r="L206" t="s">
        <v>14</v>
      </c>
      <c r="M206">
        <v>395</v>
      </c>
    </row>
    <row r="207" spans="1:13" x14ac:dyDescent="0.25">
      <c r="A207" t="s">
        <v>20</v>
      </c>
      <c r="B207">
        <v>2875</v>
      </c>
      <c r="L207" t="s">
        <v>14</v>
      </c>
      <c r="M207">
        <v>49</v>
      </c>
    </row>
    <row r="208" spans="1:13" x14ac:dyDescent="0.25">
      <c r="A208" t="s">
        <v>20</v>
      </c>
      <c r="B208">
        <v>88</v>
      </c>
      <c r="L208" t="s">
        <v>14</v>
      </c>
      <c r="M208">
        <v>180</v>
      </c>
    </row>
    <row r="209" spans="1:13" x14ac:dyDescent="0.25">
      <c r="A209" t="s">
        <v>20</v>
      </c>
      <c r="B209">
        <v>191</v>
      </c>
      <c r="L209" t="s">
        <v>14</v>
      </c>
      <c r="M209">
        <v>2690</v>
      </c>
    </row>
    <row r="210" spans="1:13" x14ac:dyDescent="0.25">
      <c r="A210" t="s">
        <v>20</v>
      </c>
      <c r="B210">
        <v>139</v>
      </c>
      <c r="L210" t="s">
        <v>14</v>
      </c>
      <c r="M210">
        <v>2779</v>
      </c>
    </row>
    <row r="211" spans="1:13" x14ac:dyDescent="0.25">
      <c r="A211" t="s">
        <v>20</v>
      </c>
      <c r="B211">
        <v>186</v>
      </c>
      <c r="L211" t="s">
        <v>14</v>
      </c>
      <c r="M211">
        <v>92</v>
      </c>
    </row>
    <row r="212" spans="1:13" x14ac:dyDescent="0.25">
      <c r="A212" t="s">
        <v>20</v>
      </c>
      <c r="B212">
        <v>112</v>
      </c>
      <c r="L212" t="s">
        <v>14</v>
      </c>
      <c r="M212">
        <v>1028</v>
      </c>
    </row>
    <row r="213" spans="1:13" x14ac:dyDescent="0.25">
      <c r="A213" t="s">
        <v>20</v>
      </c>
      <c r="B213">
        <v>101</v>
      </c>
      <c r="L213" t="s">
        <v>14</v>
      </c>
      <c r="M213">
        <v>26</v>
      </c>
    </row>
    <row r="214" spans="1:13" x14ac:dyDescent="0.25">
      <c r="A214" t="s">
        <v>20</v>
      </c>
      <c r="B214">
        <v>206</v>
      </c>
      <c r="L214" t="s">
        <v>14</v>
      </c>
      <c r="M214">
        <v>1790</v>
      </c>
    </row>
    <row r="215" spans="1:13" x14ac:dyDescent="0.25">
      <c r="A215" t="s">
        <v>20</v>
      </c>
      <c r="B215">
        <v>154</v>
      </c>
      <c r="L215" t="s">
        <v>14</v>
      </c>
      <c r="M215">
        <v>37</v>
      </c>
    </row>
    <row r="216" spans="1:13" x14ac:dyDescent="0.25">
      <c r="A216" t="s">
        <v>20</v>
      </c>
      <c r="B216">
        <v>5966</v>
      </c>
      <c r="L216" t="s">
        <v>14</v>
      </c>
      <c r="M216">
        <v>35</v>
      </c>
    </row>
    <row r="217" spans="1:13" x14ac:dyDescent="0.25">
      <c r="A217" t="s">
        <v>20</v>
      </c>
      <c r="B217">
        <v>169</v>
      </c>
      <c r="L217" t="s">
        <v>14</v>
      </c>
      <c r="M217">
        <v>558</v>
      </c>
    </row>
    <row r="218" spans="1:13" x14ac:dyDescent="0.25">
      <c r="A218" t="s">
        <v>20</v>
      </c>
      <c r="B218">
        <v>2106</v>
      </c>
      <c r="L218" t="s">
        <v>14</v>
      </c>
      <c r="M218">
        <v>64</v>
      </c>
    </row>
    <row r="219" spans="1:13" x14ac:dyDescent="0.25">
      <c r="A219" t="s">
        <v>20</v>
      </c>
      <c r="B219">
        <v>131</v>
      </c>
      <c r="L219" t="s">
        <v>14</v>
      </c>
      <c r="M219">
        <v>245</v>
      </c>
    </row>
    <row r="220" spans="1:13" x14ac:dyDescent="0.25">
      <c r="A220" t="s">
        <v>20</v>
      </c>
      <c r="B220">
        <v>84</v>
      </c>
      <c r="L220" t="s">
        <v>14</v>
      </c>
      <c r="M220">
        <v>71</v>
      </c>
    </row>
    <row r="221" spans="1:13" x14ac:dyDescent="0.25">
      <c r="A221" t="s">
        <v>20</v>
      </c>
      <c r="B221">
        <v>155</v>
      </c>
      <c r="L221" t="s">
        <v>14</v>
      </c>
      <c r="M221">
        <v>42</v>
      </c>
    </row>
    <row r="222" spans="1:13" x14ac:dyDescent="0.25">
      <c r="A222" t="s">
        <v>20</v>
      </c>
      <c r="B222">
        <v>189</v>
      </c>
      <c r="L222" t="s">
        <v>14</v>
      </c>
      <c r="M222">
        <v>156</v>
      </c>
    </row>
    <row r="223" spans="1:13" x14ac:dyDescent="0.25">
      <c r="A223" t="s">
        <v>20</v>
      </c>
      <c r="B223">
        <v>4799</v>
      </c>
      <c r="L223" t="s">
        <v>14</v>
      </c>
      <c r="M223">
        <v>1368</v>
      </c>
    </row>
    <row r="224" spans="1:13" x14ac:dyDescent="0.25">
      <c r="A224" t="s">
        <v>20</v>
      </c>
      <c r="B224">
        <v>1137</v>
      </c>
      <c r="L224" t="s">
        <v>14</v>
      </c>
      <c r="M224">
        <v>102</v>
      </c>
    </row>
    <row r="225" spans="1:13" x14ac:dyDescent="0.25">
      <c r="A225" t="s">
        <v>20</v>
      </c>
      <c r="B225">
        <v>1152</v>
      </c>
      <c r="L225" t="s">
        <v>14</v>
      </c>
      <c r="M225">
        <v>86</v>
      </c>
    </row>
    <row r="226" spans="1:13" x14ac:dyDescent="0.25">
      <c r="A226" t="s">
        <v>20</v>
      </c>
      <c r="B226">
        <v>50</v>
      </c>
      <c r="L226" t="s">
        <v>14</v>
      </c>
      <c r="M226">
        <v>253</v>
      </c>
    </row>
    <row r="227" spans="1:13" x14ac:dyDescent="0.25">
      <c r="A227" t="s">
        <v>20</v>
      </c>
      <c r="B227">
        <v>3059</v>
      </c>
      <c r="L227" t="s">
        <v>14</v>
      </c>
      <c r="M227">
        <v>157</v>
      </c>
    </row>
    <row r="228" spans="1:13" x14ac:dyDescent="0.25">
      <c r="A228" t="s">
        <v>20</v>
      </c>
      <c r="B228">
        <v>34</v>
      </c>
      <c r="L228" t="s">
        <v>14</v>
      </c>
      <c r="M228">
        <v>183</v>
      </c>
    </row>
    <row r="229" spans="1:13" x14ac:dyDescent="0.25">
      <c r="A229" t="s">
        <v>20</v>
      </c>
      <c r="B229">
        <v>220</v>
      </c>
      <c r="L229" t="s">
        <v>14</v>
      </c>
      <c r="M229">
        <v>82</v>
      </c>
    </row>
    <row r="230" spans="1:13" x14ac:dyDescent="0.25">
      <c r="A230" t="s">
        <v>20</v>
      </c>
      <c r="B230">
        <v>1604</v>
      </c>
      <c r="L230" t="s">
        <v>14</v>
      </c>
      <c r="M230">
        <v>1</v>
      </c>
    </row>
    <row r="231" spans="1:13" x14ac:dyDescent="0.25">
      <c r="A231" t="s">
        <v>20</v>
      </c>
      <c r="B231">
        <v>454</v>
      </c>
      <c r="L231" t="s">
        <v>14</v>
      </c>
      <c r="M231">
        <v>1198</v>
      </c>
    </row>
    <row r="232" spans="1:13" x14ac:dyDescent="0.25">
      <c r="A232" t="s">
        <v>20</v>
      </c>
      <c r="B232">
        <v>123</v>
      </c>
      <c r="L232" t="s">
        <v>14</v>
      </c>
      <c r="M232">
        <v>648</v>
      </c>
    </row>
    <row r="233" spans="1:13" x14ac:dyDescent="0.25">
      <c r="A233" t="s">
        <v>20</v>
      </c>
      <c r="B233">
        <v>299</v>
      </c>
      <c r="L233" t="s">
        <v>14</v>
      </c>
      <c r="M233">
        <v>64</v>
      </c>
    </row>
    <row r="234" spans="1:13" x14ac:dyDescent="0.25">
      <c r="A234" t="s">
        <v>20</v>
      </c>
      <c r="B234">
        <v>2237</v>
      </c>
      <c r="L234" t="s">
        <v>14</v>
      </c>
      <c r="M234">
        <v>62</v>
      </c>
    </row>
    <row r="235" spans="1:13" x14ac:dyDescent="0.25">
      <c r="A235" t="s">
        <v>20</v>
      </c>
      <c r="B235">
        <v>645</v>
      </c>
      <c r="L235" t="s">
        <v>14</v>
      </c>
      <c r="M235">
        <v>750</v>
      </c>
    </row>
    <row r="236" spans="1:13" x14ac:dyDescent="0.25">
      <c r="A236" t="s">
        <v>20</v>
      </c>
      <c r="B236">
        <v>484</v>
      </c>
      <c r="L236" t="s">
        <v>14</v>
      </c>
      <c r="M236">
        <v>105</v>
      </c>
    </row>
    <row r="237" spans="1:13" x14ac:dyDescent="0.25">
      <c r="A237" t="s">
        <v>20</v>
      </c>
      <c r="B237">
        <v>154</v>
      </c>
      <c r="L237" t="s">
        <v>14</v>
      </c>
      <c r="M237">
        <v>2604</v>
      </c>
    </row>
    <row r="238" spans="1:13" x14ac:dyDescent="0.25">
      <c r="A238" t="s">
        <v>20</v>
      </c>
      <c r="B238">
        <v>82</v>
      </c>
      <c r="L238" t="s">
        <v>14</v>
      </c>
      <c r="M238">
        <v>65</v>
      </c>
    </row>
    <row r="239" spans="1:13" x14ac:dyDescent="0.25">
      <c r="A239" t="s">
        <v>20</v>
      </c>
      <c r="B239">
        <v>134</v>
      </c>
      <c r="L239" t="s">
        <v>14</v>
      </c>
      <c r="M239">
        <v>94</v>
      </c>
    </row>
    <row r="240" spans="1:13" x14ac:dyDescent="0.25">
      <c r="A240" t="s">
        <v>20</v>
      </c>
      <c r="B240">
        <v>5203</v>
      </c>
      <c r="L240" t="s">
        <v>14</v>
      </c>
      <c r="M240">
        <v>257</v>
      </c>
    </row>
    <row r="241" spans="1:13" x14ac:dyDescent="0.25">
      <c r="A241" t="s">
        <v>20</v>
      </c>
      <c r="B241">
        <v>94</v>
      </c>
      <c r="L241" t="s">
        <v>14</v>
      </c>
      <c r="M241">
        <v>2928</v>
      </c>
    </row>
    <row r="242" spans="1:13" x14ac:dyDescent="0.25">
      <c r="A242" t="s">
        <v>20</v>
      </c>
      <c r="B242">
        <v>205</v>
      </c>
      <c r="L242" t="s">
        <v>14</v>
      </c>
      <c r="M242">
        <v>4697</v>
      </c>
    </row>
    <row r="243" spans="1:13" x14ac:dyDescent="0.25">
      <c r="A243" t="s">
        <v>20</v>
      </c>
      <c r="B243">
        <v>92</v>
      </c>
      <c r="L243" t="s">
        <v>14</v>
      </c>
      <c r="M243">
        <v>2915</v>
      </c>
    </row>
    <row r="244" spans="1:13" x14ac:dyDescent="0.25">
      <c r="A244" t="s">
        <v>20</v>
      </c>
      <c r="B244">
        <v>219</v>
      </c>
      <c r="L244" t="s">
        <v>14</v>
      </c>
      <c r="M244">
        <v>18</v>
      </c>
    </row>
    <row r="245" spans="1:13" x14ac:dyDescent="0.25">
      <c r="A245" t="s">
        <v>20</v>
      </c>
      <c r="B245">
        <v>2526</v>
      </c>
      <c r="L245" t="s">
        <v>14</v>
      </c>
      <c r="M245">
        <v>602</v>
      </c>
    </row>
    <row r="246" spans="1:13" x14ac:dyDescent="0.25">
      <c r="A246" t="s">
        <v>20</v>
      </c>
      <c r="B246">
        <v>94</v>
      </c>
      <c r="L246" t="s">
        <v>14</v>
      </c>
      <c r="M246">
        <v>1</v>
      </c>
    </row>
    <row r="247" spans="1:13" x14ac:dyDescent="0.25">
      <c r="A247" t="s">
        <v>20</v>
      </c>
      <c r="B247">
        <v>1713</v>
      </c>
      <c r="L247" t="s">
        <v>14</v>
      </c>
      <c r="M247">
        <v>3868</v>
      </c>
    </row>
    <row r="248" spans="1:13" x14ac:dyDescent="0.25">
      <c r="A248" t="s">
        <v>20</v>
      </c>
      <c r="B248">
        <v>249</v>
      </c>
      <c r="L248" t="s">
        <v>14</v>
      </c>
      <c r="M248">
        <v>504</v>
      </c>
    </row>
    <row r="249" spans="1:13" x14ac:dyDescent="0.25">
      <c r="A249" t="s">
        <v>20</v>
      </c>
      <c r="B249">
        <v>192</v>
      </c>
      <c r="L249" t="s">
        <v>14</v>
      </c>
      <c r="M249">
        <v>14</v>
      </c>
    </row>
    <row r="250" spans="1:13" x14ac:dyDescent="0.25">
      <c r="A250" t="s">
        <v>20</v>
      </c>
      <c r="B250">
        <v>247</v>
      </c>
      <c r="L250" t="s">
        <v>14</v>
      </c>
      <c r="M250">
        <v>750</v>
      </c>
    </row>
    <row r="251" spans="1:13" x14ac:dyDescent="0.25">
      <c r="A251" t="s">
        <v>20</v>
      </c>
      <c r="B251">
        <v>2293</v>
      </c>
      <c r="L251" t="s">
        <v>14</v>
      </c>
      <c r="M251">
        <v>77</v>
      </c>
    </row>
    <row r="252" spans="1:13" x14ac:dyDescent="0.25">
      <c r="A252" t="s">
        <v>20</v>
      </c>
      <c r="B252">
        <v>3131</v>
      </c>
      <c r="L252" t="s">
        <v>14</v>
      </c>
      <c r="M252">
        <v>752</v>
      </c>
    </row>
    <row r="253" spans="1:13" x14ac:dyDescent="0.25">
      <c r="A253" t="s">
        <v>20</v>
      </c>
      <c r="B253">
        <v>143</v>
      </c>
      <c r="L253" t="s">
        <v>14</v>
      </c>
      <c r="M253">
        <v>131</v>
      </c>
    </row>
    <row r="254" spans="1:13" x14ac:dyDescent="0.25">
      <c r="A254" t="s">
        <v>20</v>
      </c>
      <c r="B254">
        <v>296</v>
      </c>
      <c r="L254" t="s">
        <v>14</v>
      </c>
      <c r="M254">
        <v>87</v>
      </c>
    </row>
    <row r="255" spans="1:13" x14ac:dyDescent="0.25">
      <c r="A255" t="s">
        <v>20</v>
      </c>
      <c r="B255">
        <v>170</v>
      </c>
      <c r="L255" t="s">
        <v>14</v>
      </c>
      <c r="M255">
        <v>1063</v>
      </c>
    </row>
    <row r="256" spans="1:13" x14ac:dyDescent="0.25">
      <c r="A256" t="s">
        <v>20</v>
      </c>
      <c r="B256">
        <v>86</v>
      </c>
      <c r="L256" t="s">
        <v>14</v>
      </c>
      <c r="M256">
        <v>76</v>
      </c>
    </row>
    <row r="257" spans="1:13" x14ac:dyDescent="0.25">
      <c r="A257" t="s">
        <v>20</v>
      </c>
      <c r="B257">
        <v>6286</v>
      </c>
      <c r="L257" t="s">
        <v>14</v>
      </c>
      <c r="M257">
        <v>4428</v>
      </c>
    </row>
    <row r="258" spans="1:13" x14ac:dyDescent="0.25">
      <c r="A258" t="s">
        <v>20</v>
      </c>
      <c r="B258">
        <v>3727</v>
      </c>
      <c r="L258" t="s">
        <v>14</v>
      </c>
      <c r="M258">
        <v>58</v>
      </c>
    </row>
    <row r="259" spans="1:13" x14ac:dyDescent="0.25">
      <c r="A259" t="s">
        <v>20</v>
      </c>
      <c r="B259">
        <v>1605</v>
      </c>
      <c r="L259" t="s">
        <v>14</v>
      </c>
      <c r="M259">
        <v>111</v>
      </c>
    </row>
    <row r="260" spans="1:13" x14ac:dyDescent="0.25">
      <c r="A260" t="s">
        <v>20</v>
      </c>
      <c r="B260">
        <v>2120</v>
      </c>
      <c r="L260" t="s">
        <v>14</v>
      </c>
      <c r="M260">
        <v>2955</v>
      </c>
    </row>
    <row r="261" spans="1:13" x14ac:dyDescent="0.25">
      <c r="A261" t="s">
        <v>20</v>
      </c>
      <c r="B261">
        <v>50</v>
      </c>
      <c r="L261" t="s">
        <v>14</v>
      </c>
      <c r="M261">
        <v>1657</v>
      </c>
    </row>
    <row r="262" spans="1:13" x14ac:dyDescent="0.25">
      <c r="A262" t="s">
        <v>20</v>
      </c>
      <c r="B262">
        <v>2080</v>
      </c>
      <c r="L262" t="s">
        <v>14</v>
      </c>
      <c r="M262">
        <v>926</v>
      </c>
    </row>
    <row r="263" spans="1:13" x14ac:dyDescent="0.25">
      <c r="A263" t="s">
        <v>20</v>
      </c>
      <c r="B263">
        <v>2105</v>
      </c>
      <c r="L263" t="s">
        <v>14</v>
      </c>
      <c r="M263">
        <v>77</v>
      </c>
    </row>
    <row r="264" spans="1:13" x14ac:dyDescent="0.25">
      <c r="A264" t="s">
        <v>20</v>
      </c>
      <c r="B264">
        <v>2436</v>
      </c>
      <c r="L264" t="s">
        <v>14</v>
      </c>
      <c r="M264">
        <v>1748</v>
      </c>
    </row>
    <row r="265" spans="1:13" x14ac:dyDescent="0.25">
      <c r="A265" t="s">
        <v>20</v>
      </c>
      <c r="B265">
        <v>80</v>
      </c>
      <c r="L265" t="s">
        <v>14</v>
      </c>
      <c r="M265">
        <v>79</v>
      </c>
    </row>
    <row r="266" spans="1:13" x14ac:dyDescent="0.25">
      <c r="A266" t="s">
        <v>20</v>
      </c>
      <c r="B266">
        <v>42</v>
      </c>
      <c r="L266" t="s">
        <v>14</v>
      </c>
      <c r="M266">
        <v>889</v>
      </c>
    </row>
    <row r="267" spans="1:13" x14ac:dyDescent="0.25">
      <c r="A267" t="s">
        <v>20</v>
      </c>
      <c r="B267">
        <v>139</v>
      </c>
      <c r="L267" t="s">
        <v>14</v>
      </c>
      <c r="M267">
        <v>56</v>
      </c>
    </row>
    <row r="268" spans="1:13" x14ac:dyDescent="0.25">
      <c r="A268" t="s">
        <v>20</v>
      </c>
      <c r="B268">
        <v>159</v>
      </c>
      <c r="L268" t="s">
        <v>14</v>
      </c>
      <c r="M268">
        <v>1</v>
      </c>
    </row>
    <row r="269" spans="1:13" x14ac:dyDescent="0.25">
      <c r="A269" t="s">
        <v>20</v>
      </c>
      <c r="B269">
        <v>381</v>
      </c>
      <c r="L269" t="s">
        <v>14</v>
      </c>
      <c r="M269">
        <v>83</v>
      </c>
    </row>
    <row r="270" spans="1:13" x14ac:dyDescent="0.25">
      <c r="A270" t="s">
        <v>20</v>
      </c>
      <c r="B270">
        <v>194</v>
      </c>
      <c r="L270" t="s">
        <v>14</v>
      </c>
      <c r="M270">
        <v>2025</v>
      </c>
    </row>
    <row r="271" spans="1:13" x14ac:dyDescent="0.25">
      <c r="A271" t="s">
        <v>20</v>
      </c>
      <c r="B271">
        <v>106</v>
      </c>
      <c r="L271" t="s">
        <v>14</v>
      </c>
      <c r="M271">
        <v>14</v>
      </c>
    </row>
    <row r="272" spans="1:13" x14ac:dyDescent="0.25">
      <c r="A272" t="s">
        <v>20</v>
      </c>
      <c r="B272">
        <v>142</v>
      </c>
      <c r="L272" t="s">
        <v>14</v>
      </c>
      <c r="M272">
        <v>656</v>
      </c>
    </row>
    <row r="273" spans="1:13" x14ac:dyDescent="0.25">
      <c r="A273" t="s">
        <v>20</v>
      </c>
      <c r="B273">
        <v>211</v>
      </c>
      <c r="L273" t="s">
        <v>14</v>
      </c>
      <c r="M273">
        <v>1596</v>
      </c>
    </row>
    <row r="274" spans="1:13" x14ac:dyDescent="0.25">
      <c r="A274" t="s">
        <v>20</v>
      </c>
      <c r="B274">
        <v>2756</v>
      </c>
      <c r="L274" t="s">
        <v>14</v>
      </c>
      <c r="M274">
        <v>10</v>
      </c>
    </row>
    <row r="275" spans="1:13" x14ac:dyDescent="0.25">
      <c r="A275" t="s">
        <v>20</v>
      </c>
      <c r="B275">
        <v>173</v>
      </c>
      <c r="L275" t="s">
        <v>14</v>
      </c>
      <c r="M275">
        <v>1121</v>
      </c>
    </row>
    <row r="276" spans="1:13" x14ac:dyDescent="0.25">
      <c r="A276" t="s">
        <v>20</v>
      </c>
      <c r="B276">
        <v>87</v>
      </c>
      <c r="L276" t="s">
        <v>14</v>
      </c>
      <c r="M276">
        <v>15</v>
      </c>
    </row>
    <row r="277" spans="1:13" x14ac:dyDescent="0.25">
      <c r="A277" t="s">
        <v>20</v>
      </c>
      <c r="B277">
        <v>1572</v>
      </c>
      <c r="L277" t="s">
        <v>14</v>
      </c>
      <c r="M277">
        <v>191</v>
      </c>
    </row>
    <row r="278" spans="1:13" x14ac:dyDescent="0.25">
      <c r="A278" t="s">
        <v>20</v>
      </c>
      <c r="B278">
        <v>2346</v>
      </c>
      <c r="L278" t="s">
        <v>14</v>
      </c>
      <c r="M278">
        <v>16</v>
      </c>
    </row>
    <row r="279" spans="1:13" x14ac:dyDescent="0.25">
      <c r="A279" t="s">
        <v>20</v>
      </c>
      <c r="B279">
        <v>115</v>
      </c>
      <c r="L279" t="s">
        <v>14</v>
      </c>
      <c r="M279">
        <v>17</v>
      </c>
    </row>
    <row r="280" spans="1:13" x14ac:dyDescent="0.25">
      <c r="A280" t="s">
        <v>20</v>
      </c>
      <c r="B280">
        <v>85</v>
      </c>
      <c r="L280" t="s">
        <v>14</v>
      </c>
      <c r="M280">
        <v>34</v>
      </c>
    </row>
    <row r="281" spans="1:13" x14ac:dyDescent="0.25">
      <c r="A281" t="s">
        <v>20</v>
      </c>
      <c r="B281">
        <v>144</v>
      </c>
      <c r="L281" t="s">
        <v>14</v>
      </c>
      <c r="M281">
        <v>1</v>
      </c>
    </row>
    <row r="282" spans="1:13" x14ac:dyDescent="0.25">
      <c r="A282" t="s">
        <v>20</v>
      </c>
      <c r="B282">
        <v>2443</v>
      </c>
      <c r="L282" t="s">
        <v>14</v>
      </c>
      <c r="M282">
        <v>1274</v>
      </c>
    </row>
    <row r="283" spans="1:13" x14ac:dyDescent="0.25">
      <c r="A283" t="s">
        <v>20</v>
      </c>
      <c r="B283">
        <v>64</v>
      </c>
      <c r="L283" t="s">
        <v>14</v>
      </c>
      <c r="M283">
        <v>210</v>
      </c>
    </row>
    <row r="284" spans="1:13" x14ac:dyDescent="0.25">
      <c r="A284" t="s">
        <v>20</v>
      </c>
      <c r="B284">
        <v>268</v>
      </c>
      <c r="L284" t="s">
        <v>14</v>
      </c>
      <c r="M284">
        <v>248</v>
      </c>
    </row>
    <row r="285" spans="1:13" x14ac:dyDescent="0.25">
      <c r="A285" t="s">
        <v>20</v>
      </c>
      <c r="B285">
        <v>195</v>
      </c>
      <c r="L285" t="s">
        <v>14</v>
      </c>
      <c r="M285">
        <v>513</v>
      </c>
    </row>
    <row r="286" spans="1:13" x14ac:dyDescent="0.25">
      <c r="A286" t="s">
        <v>20</v>
      </c>
      <c r="B286">
        <v>186</v>
      </c>
      <c r="L286" t="s">
        <v>14</v>
      </c>
      <c r="M286">
        <v>3410</v>
      </c>
    </row>
    <row r="287" spans="1:13" x14ac:dyDescent="0.25">
      <c r="A287" t="s">
        <v>20</v>
      </c>
      <c r="B287">
        <v>460</v>
      </c>
      <c r="L287" t="s">
        <v>14</v>
      </c>
      <c r="M287">
        <v>10</v>
      </c>
    </row>
    <row r="288" spans="1:13" x14ac:dyDescent="0.25">
      <c r="A288" t="s">
        <v>20</v>
      </c>
      <c r="B288">
        <v>2528</v>
      </c>
      <c r="L288" t="s">
        <v>14</v>
      </c>
      <c r="M288">
        <v>2201</v>
      </c>
    </row>
    <row r="289" spans="1:13" x14ac:dyDescent="0.25">
      <c r="A289" t="s">
        <v>20</v>
      </c>
      <c r="B289">
        <v>3657</v>
      </c>
      <c r="L289" t="s">
        <v>14</v>
      </c>
      <c r="M289">
        <v>676</v>
      </c>
    </row>
    <row r="290" spans="1:13" x14ac:dyDescent="0.25">
      <c r="A290" t="s">
        <v>20</v>
      </c>
      <c r="B290">
        <v>131</v>
      </c>
      <c r="L290" t="s">
        <v>14</v>
      </c>
      <c r="M290">
        <v>831</v>
      </c>
    </row>
    <row r="291" spans="1:13" x14ac:dyDescent="0.25">
      <c r="A291" t="s">
        <v>20</v>
      </c>
      <c r="B291">
        <v>239</v>
      </c>
      <c r="L291" t="s">
        <v>14</v>
      </c>
      <c r="M291">
        <v>859</v>
      </c>
    </row>
    <row r="292" spans="1:13" x14ac:dyDescent="0.25">
      <c r="A292" t="s">
        <v>20</v>
      </c>
      <c r="B292">
        <v>78</v>
      </c>
      <c r="L292" t="s">
        <v>14</v>
      </c>
      <c r="M292">
        <v>45</v>
      </c>
    </row>
    <row r="293" spans="1:13" x14ac:dyDescent="0.25">
      <c r="A293" t="s">
        <v>20</v>
      </c>
      <c r="B293">
        <v>1773</v>
      </c>
      <c r="L293" t="s">
        <v>14</v>
      </c>
      <c r="M293">
        <v>6</v>
      </c>
    </row>
    <row r="294" spans="1:13" x14ac:dyDescent="0.25">
      <c r="A294" t="s">
        <v>20</v>
      </c>
      <c r="B294">
        <v>32</v>
      </c>
      <c r="L294" t="s">
        <v>14</v>
      </c>
      <c r="M294">
        <v>7</v>
      </c>
    </row>
    <row r="295" spans="1:13" x14ac:dyDescent="0.25">
      <c r="A295" t="s">
        <v>20</v>
      </c>
      <c r="B295">
        <v>369</v>
      </c>
      <c r="L295" t="s">
        <v>14</v>
      </c>
      <c r="M295">
        <v>31</v>
      </c>
    </row>
    <row r="296" spans="1:13" x14ac:dyDescent="0.25">
      <c r="A296" t="s">
        <v>20</v>
      </c>
      <c r="B296">
        <v>89</v>
      </c>
      <c r="L296" t="s">
        <v>14</v>
      </c>
      <c r="M296">
        <v>78</v>
      </c>
    </row>
    <row r="297" spans="1:13" x14ac:dyDescent="0.25">
      <c r="A297" t="s">
        <v>20</v>
      </c>
      <c r="B297">
        <v>147</v>
      </c>
      <c r="L297" t="s">
        <v>14</v>
      </c>
      <c r="M297">
        <v>1225</v>
      </c>
    </row>
    <row r="298" spans="1:13" x14ac:dyDescent="0.25">
      <c r="A298" t="s">
        <v>20</v>
      </c>
      <c r="B298">
        <v>126</v>
      </c>
      <c r="L298" t="s">
        <v>14</v>
      </c>
      <c r="M298">
        <v>1</v>
      </c>
    </row>
    <row r="299" spans="1:13" x14ac:dyDescent="0.25">
      <c r="A299" t="s">
        <v>20</v>
      </c>
      <c r="B299">
        <v>2218</v>
      </c>
      <c r="L299" t="s">
        <v>14</v>
      </c>
      <c r="M299">
        <v>67</v>
      </c>
    </row>
    <row r="300" spans="1:13" x14ac:dyDescent="0.25">
      <c r="A300" t="s">
        <v>20</v>
      </c>
      <c r="B300">
        <v>202</v>
      </c>
      <c r="L300" t="s">
        <v>14</v>
      </c>
      <c r="M300">
        <v>19</v>
      </c>
    </row>
    <row r="301" spans="1:13" x14ac:dyDescent="0.25">
      <c r="A301" t="s">
        <v>20</v>
      </c>
      <c r="B301">
        <v>140</v>
      </c>
      <c r="L301" t="s">
        <v>14</v>
      </c>
      <c r="M301">
        <v>2108</v>
      </c>
    </row>
    <row r="302" spans="1:13" x14ac:dyDescent="0.25">
      <c r="A302" t="s">
        <v>20</v>
      </c>
      <c r="B302">
        <v>1052</v>
      </c>
      <c r="L302" t="s">
        <v>14</v>
      </c>
      <c r="M302">
        <v>679</v>
      </c>
    </row>
    <row r="303" spans="1:13" x14ac:dyDescent="0.25">
      <c r="A303" t="s">
        <v>20</v>
      </c>
      <c r="B303">
        <v>247</v>
      </c>
      <c r="L303" t="s">
        <v>14</v>
      </c>
      <c r="M303">
        <v>36</v>
      </c>
    </row>
    <row r="304" spans="1:13" x14ac:dyDescent="0.25">
      <c r="A304" t="s">
        <v>20</v>
      </c>
      <c r="B304">
        <v>84</v>
      </c>
      <c r="L304" t="s">
        <v>14</v>
      </c>
      <c r="M304">
        <v>47</v>
      </c>
    </row>
    <row r="305" spans="1:13" x14ac:dyDescent="0.25">
      <c r="A305" t="s">
        <v>20</v>
      </c>
      <c r="B305">
        <v>88</v>
      </c>
      <c r="L305" t="s">
        <v>14</v>
      </c>
      <c r="M305">
        <v>70</v>
      </c>
    </row>
    <row r="306" spans="1:13" x14ac:dyDescent="0.25">
      <c r="A306" t="s">
        <v>20</v>
      </c>
      <c r="B306">
        <v>156</v>
      </c>
      <c r="L306" t="s">
        <v>14</v>
      </c>
      <c r="M306">
        <v>154</v>
      </c>
    </row>
    <row r="307" spans="1:13" x14ac:dyDescent="0.25">
      <c r="A307" t="s">
        <v>20</v>
      </c>
      <c r="B307">
        <v>2985</v>
      </c>
      <c r="L307" t="s">
        <v>14</v>
      </c>
      <c r="M307">
        <v>22</v>
      </c>
    </row>
    <row r="308" spans="1:13" x14ac:dyDescent="0.25">
      <c r="A308" t="s">
        <v>20</v>
      </c>
      <c r="B308">
        <v>762</v>
      </c>
      <c r="L308" t="s">
        <v>14</v>
      </c>
      <c r="M308">
        <v>1758</v>
      </c>
    </row>
    <row r="309" spans="1:13" x14ac:dyDescent="0.25">
      <c r="A309" t="s">
        <v>20</v>
      </c>
      <c r="B309">
        <v>554</v>
      </c>
      <c r="L309" t="s">
        <v>14</v>
      </c>
      <c r="M309">
        <v>94</v>
      </c>
    </row>
    <row r="310" spans="1:13" x14ac:dyDescent="0.25">
      <c r="A310" t="s">
        <v>20</v>
      </c>
      <c r="B310">
        <v>135</v>
      </c>
      <c r="L310" t="s">
        <v>14</v>
      </c>
      <c r="M310">
        <v>33</v>
      </c>
    </row>
    <row r="311" spans="1:13" x14ac:dyDescent="0.25">
      <c r="A311" t="s">
        <v>20</v>
      </c>
      <c r="B311">
        <v>122</v>
      </c>
      <c r="L311" t="s">
        <v>14</v>
      </c>
      <c r="M311">
        <v>1</v>
      </c>
    </row>
    <row r="312" spans="1:13" x14ac:dyDescent="0.25">
      <c r="A312" t="s">
        <v>20</v>
      </c>
      <c r="B312">
        <v>221</v>
      </c>
      <c r="L312" t="s">
        <v>14</v>
      </c>
      <c r="M312">
        <v>31</v>
      </c>
    </row>
    <row r="313" spans="1:13" x14ac:dyDescent="0.25">
      <c r="A313" t="s">
        <v>20</v>
      </c>
      <c r="B313">
        <v>126</v>
      </c>
      <c r="L313" t="s">
        <v>14</v>
      </c>
      <c r="M313">
        <v>35</v>
      </c>
    </row>
    <row r="314" spans="1:13" x14ac:dyDescent="0.25">
      <c r="A314" t="s">
        <v>20</v>
      </c>
      <c r="B314">
        <v>1022</v>
      </c>
      <c r="L314" t="s">
        <v>14</v>
      </c>
      <c r="M314">
        <v>63</v>
      </c>
    </row>
    <row r="315" spans="1:13" x14ac:dyDescent="0.25">
      <c r="A315" t="s">
        <v>20</v>
      </c>
      <c r="B315">
        <v>3177</v>
      </c>
      <c r="L315" t="s">
        <v>14</v>
      </c>
      <c r="M315">
        <v>526</v>
      </c>
    </row>
    <row r="316" spans="1:13" x14ac:dyDescent="0.25">
      <c r="A316" t="s">
        <v>20</v>
      </c>
      <c r="B316">
        <v>198</v>
      </c>
      <c r="L316" t="s">
        <v>14</v>
      </c>
      <c r="M316">
        <v>121</v>
      </c>
    </row>
    <row r="317" spans="1:13" x14ac:dyDescent="0.25">
      <c r="A317" t="s">
        <v>20</v>
      </c>
      <c r="B317">
        <v>85</v>
      </c>
      <c r="L317" t="s">
        <v>14</v>
      </c>
      <c r="M317">
        <v>67</v>
      </c>
    </row>
    <row r="318" spans="1:13" x14ac:dyDescent="0.25">
      <c r="A318" t="s">
        <v>20</v>
      </c>
      <c r="B318">
        <v>3596</v>
      </c>
      <c r="L318" t="s">
        <v>14</v>
      </c>
      <c r="M318">
        <v>57</v>
      </c>
    </row>
    <row r="319" spans="1:13" x14ac:dyDescent="0.25">
      <c r="A319" t="s">
        <v>20</v>
      </c>
      <c r="B319">
        <v>244</v>
      </c>
      <c r="L319" t="s">
        <v>14</v>
      </c>
      <c r="M319">
        <v>1229</v>
      </c>
    </row>
    <row r="320" spans="1:13" x14ac:dyDescent="0.25">
      <c r="A320" t="s">
        <v>20</v>
      </c>
      <c r="B320">
        <v>5180</v>
      </c>
      <c r="L320" t="s">
        <v>14</v>
      </c>
      <c r="M320">
        <v>12</v>
      </c>
    </row>
    <row r="321" spans="1:13" x14ac:dyDescent="0.25">
      <c r="A321" t="s">
        <v>20</v>
      </c>
      <c r="B321">
        <v>589</v>
      </c>
      <c r="L321" t="s">
        <v>14</v>
      </c>
      <c r="M321">
        <v>452</v>
      </c>
    </row>
    <row r="322" spans="1:13" x14ac:dyDescent="0.25">
      <c r="A322" t="s">
        <v>20</v>
      </c>
      <c r="B322">
        <v>2725</v>
      </c>
      <c r="L322" t="s">
        <v>14</v>
      </c>
      <c r="M322">
        <v>1886</v>
      </c>
    </row>
    <row r="323" spans="1:13" x14ac:dyDescent="0.25">
      <c r="A323" t="s">
        <v>20</v>
      </c>
      <c r="B323">
        <v>300</v>
      </c>
      <c r="L323" t="s">
        <v>14</v>
      </c>
      <c r="M323">
        <v>1825</v>
      </c>
    </row>
    <row r="324" spans="1:13" x14ac:dyDescent="0.25">
      <c r="A324" t="s">
        <v>20</v>
      </c>
      <c r="B324">
        <v>144</v>
      </c>
      <c r="L324" t="s">
        <v>14</v>
      </c>
      <c r="M324">
        <v>31</v>
      </c>
    </row>
    <row r="325" spans="1:13" x14ac:dyDescent="0.25">
      <c r="A325" t="s">
        <v>20</v>
      </c>
      <c r="B325">
        <v>87</v>
      </c>
      <c r="L325" t="s">
        <v>14</v>
      </c>
      <c r="M325">
        <v>107</v>
      </c>
    </row>
    <row r="326" spans="1:13" x14ac:dyDescent="0.25">
      <c r="A326" t="s">
        <v>20</v>
      </c>
      <c r="B326">
        <v>3116</v>
      </c>
      <c r="L326" t="s">
        <v>14</v>
      </c>
      <c r="M326">
        <v>27</v>
      </c>
    </row>
    <row r="327" spans="1:13" x14ac:dyDescent="0.25">
      <c r="A327" t="s">
        <v>20</v>
      </c>
      <c r="B327">
        <v>909</v>
      </c>
      <c r="L327" t="s">
        <v>14</v>
      </c>
      <c r="M327">
        <v>1221</v>
      </c>
    </row>
    <row r="328" spans="1:13" x14ac:dyDescent="0.25">
      <c r="A328" t="s">
        <v>20</v>
      </c>
      <c r="B328">
        <v>1613</v>
      </c>
      <c r="L328" t="s">
        <v>14</v>
      </c>
      <c r="M328">
        <v>1</v>
      </c>
    </row>
    <row r="329" spans="1:13" x14ac:dyDescent="0.25">
      <c r="A329" t="s">
        <v>20</v>
      </c>
      <c r="B329">
        <v>136</v>
      </c>
      <c r="L329" t="s">
        <v>14</v>
      </c>
      <c r="M329">
        <v>16</v>
      </c>
    </row>
    <row r="330" spans="1:13" x14ac:dyDescent="0.25">
      <c r="A330" t="s">
        <v>20</v>
      </c>
      <c r="B330">
        <v>130</v>
      </c>
      <c r="L330" t="s">
        <v>14</v>
      </c>
      <c r="M330">
        <v>41</v>
      </c>
    </row>
    <row r="331" spans="1:13" x14ac:dyDescent="0.25">
      <c r="A331" t="s">
        <v>20</v>
      </c>
      <c r="B331">
        <v>102</v>
      </c>
      <c r="L331" t="s">
        <v>14</v>
      </c>
      <c r="M331">
        <v>523</v>
      </c>
    </row>
    <row r="332" spans="1:13" x14ac:dyDescent="0.25">
      <c r="A332" t="s">
        <v>20</v>
      </c>
      <c r="B332">
        <v>4006</v>
      </c>
      <c r="L332" t="s">
        <v>14</v>
      </c>
      <c r="M332">
        <v>141</v>
      </c>
    </row>
    <row r="333" spans="1:13" x14ac:dyDescent="0.25">
      <c r="A333" t="s">
        <v>20</v>
      </c>
      <c r="B333">
        <v>1629</v>
      </c>
      <c r="L333" t="s">
        <v>14</v>
      </c>
      <c r="M333">
        <v>52</v>
      </c>
    </row>
    <row r="334" spans="1:13" x14ac:dyDescent="0.25">
      <c r="A334" t="s">
        <v>20</v>
      </c>
      <c r="B334">
        <v>2188</v>
      </c>
      <c r="L334" t="s">
        <v>14</v>
      </c>
      <c r="M334">
        <v>225</v>
      </c>
    </row>
    <row r="335" spans="1:13" x14ac:dyDescent="0.25">
      <c r="A335" t="s">
        <v>20</v>
      </c>
      <c r="B335">
        <v>2409</v>
      </c>
      <c r="L335" t="s">
        <v>14</v>
      </c>
      <c r="M335">
        <v>38</v>
      </c>
    </row>
    <row r="336" spans="1:13" x14ac:dyDescent="0.25">
      <c r="A336" t="s">
        <v>20</v>
      </c>
      <c r="B336">
        <v>194</v>
      </c>
      <c r="L336" t="s">
        <v>14</v>
      </c>
      <c r="M336">
        <v>15</v>
      </c>
    </row>
    <row r="337" spans="1:13" x14ac:dyDescent="0.25">
      <c r="A337" t="s">
        <v>20</v>
      </c>
      <c r="B337">
        <v>1140</v>
      </c>
      <c r="L337" t="s">
        <v>14</v>
      </c>
      <c r="M337">
        <v>37</v>
      </c>
    </row>
    <row r="338" spans="1:13" x14ac:dyDescent="0.25">
      <c r="A338" t="s">
        <v>20</v>
      </c>
      <c r="B338">
        <v>102</v>
      </c>
      <c r="L338" t="s">
        <v>14</v>
      </c>
      <c r="M338">
        <v>112</v>
      </c>
    </row>
    <row r="339" spans="1:13" x14ac:dyDescent="0.25">
      <c r="A339" t="s">
        <v>20</v>
      </c>
      <c r="B339">
        <v>2857</v>
      </c>
      <c r="L339" t="s">
        <v>14</v>
      </c>
      <c r="M339">
        <v>21</v>
      </c>
    </row>
    <row r="340" spans="1:13" x14ac:dyDescent="0.25">
      <c r="A340" t="s">
        <v>20</v>
      </c>
      <c r="B340">
        <v>107</v>
      </c>
      <c r="L340" t="s">
        <v>14</v>
      </c>
      <c r="M340">
        <v>67</v>
      </c>
    </row>
    <row r="341" spans="1:13" x14ac:dyDescent="0.25">
      <c r="A341" t="s">
        <v>20</v>
      </c>
      <c r="B341">
        <v>160</v>
      </c>
      <c r="L341" t="s">
        <v>14</v>
      </c>
      <c r="M341">
        <v>78</v>
      </c>
    </row>
    <row r="342" spans="1:13" x14ac:dyDescent="0.25">
      <c r="A342" t="s">
        <v>20</v>
      </c>
      <c r="B342">
        <v>2230</v>
      </c>
      <c r="L342" t="s">
        <v>14</v>
      </c>
      <c r="M342">
        <v>67</v>
      </c>
    </row>
    <row r="343" spans="1:13" x14ac:dyDescent="0.25">
      <c r="A343" t="s">
        <v>20</v>
      </c>
      <c r="B343">
        <v>316</v>
      </c>
      <c r="L343" t="s">
        <v>14</v>
      </c>
      <c r="M343">
        <v>263</v>
      </c>
    </row>
    <row r="344" spans="1:13" x14ac:dyDescent="0.25">
      <c r="A344" t="s">
        <v>20</v>
      </c>
      <c r="B344">
        <v>117</v>
      </c>
      <c r="L344" t="s">
        <v>14</v>
      </c>
      <c r="M344">
        <v>1691</v>
      </c>
    </row>
    <row r="345" spans="1:13" x14ac:dyDescent="0.25">
      <c r="A345" t="s">
        <v>20</v>
      </c>
      <c r="B345">
        <v>6406</v>
      </c>
      <c r="L345" t="s">
        <v>14</v>
      </c>
      <c r="M345">
        <v>181</v>
      </c>
    </row>
    <row r="346" spans="1:13" x14ac:dyDescent="0.25">
      <c r="A346" t="s">
        <v>20</v>
      </c>
      <c r="B346">
        <v>192</v>
      </c>
      <c r="L346" t="s">
        <v>14</v>
      </c>
      <c r="M346">
        <v>13</v>
      </c>
    </row>
    <row r="347" spans="1:13" x14ac:dyDescent="0.25">
      <c r="A347" t="s">
        <v>20</v>
      </c>
      <c r="B347">
        <v>26</v>
      </c>
      <c r="L347" t="s">
        <v>14</v>
      </c>
      <c r="M347">
        <v>1</v>
      </c>
    </row>
    <row r="348" spans="1:13" x14ac:dyDescent="0.25">
      <c r="A348" t="s">
        <v>20</v>
      </c>
      <c r="B348">
        <v>723</v>
      </c>
      <c r="L348" t="s">
        <v>14</v>
      </c>
      <c r="M348">
        <v>21</v>
      </c>
    </row>
    <row r="349" spans="1:13" x14ac:dyDescent="0.25">
      <c r="A349" t="s">
        <v>20</v>
      </c>
      <c r="B349">
        <v>170</v>
      </c>
      <c r="L349" t="s">
        <v>14</v>
      </c>
      <c r="M349">
        <v>830</v>
      </c>
    </row>
    <row r="350" spans="1:13" x14ac:dyDescent="0.25">
      <c r="A350" t="s">
        <v>20</v>
      </c>
      <c r="B350">
        <v>238</v>
      </c>
      <c r="L350" t="s">
        <v>14</v>
      </c>
      <c r="M350">
        <v>130</v>
      </c>
    </row>
    <row r="351" spans="1:13" x14ac:dyDescent="0.25">
      <c r="A351" t="s">
        <v>20</v>
      </c>
      <c r="B351">
        <v>55</v>
      </c>
      <c r="L351" t="s">
        <v>14</v>
      </c>
      <c r="M351">
        <v>55</v>
      </c>
    </row>
    <row r="352" spans="1:13" x14ac:dyDescent="0.25">
      <c r="A352" t="s">
        <v>20</v>
      </c>
      <c r="B352">
        <v>128</v>
      </c>
      <c r="L352" t="s">
        <v>14</v>
      </c>
      <c r="M352">
        <v>114</v>
      </c>
    </row>
    <row r="353" spans="1:13" x14ac:dyDescent="0.25">
      <c r="A353" t="s">
        <v>20</v>
      </c>
      <c r="B353">
        <v>2144</v>
      </c>
      <c r="L353" t="s">
        <v>14</v>
      </c>
      <c r="M353">
        <v>594</v>
      </c>
    </row>
    <row r="354" spans="1:13" x14ac:dyDescent="0.25">
      <c r="A354" t="s">
        <v>20</v>
      </c>
      <c r="B354">
        <v>2693</v>
      </c>
      <c r="L354" t="s">
        <v>14</v>
      </c>
      <c r="M354">
        <v>24</v>
      </c>
    </row>
    <row r="355" spans="1:13" x14ac:dyDescent="0.25">
      <c r="A355" t="s">
        <v>20</v>
      </c>
      <c r="B355">
        <v>432</v>
      </c>
      <c r="L355" t="s">
        <v>14</v>
      </c>
      <c r="M355">
        <v>252</v>
      </c>
    </row>
    <row r="356" spans="1:13" x14ac:dyDescent="0.25">
      <c r="A356" t="s">
        <v>20</v>
      </c>
      <c r="B356">
        <v>189</v>
      </c>
      <c r="L356" t="s">
        <v>14</v>
      </c>
      <c r="M356">
        <v>67</v>
      </c>
    </row>
    <row r="357" spans="1:13" x14ac:dyDescent="0.25">
      <c r="A357" t="s">
        <v>20</v>
      </c>
      <c r="B357">
        <v>154</v>
      </c>
      <c r="L357" t="s">
        <v>14</v>
      </c>
      <c r="M357">
        <v>742</v>
      </c>
    </row>
    <row r="358" spans="1:13" x14ac:dyDescent="0.25">
      <c r="A358" t="s">
        <v>20</v>
      </c>
      <c r="B358">
        <v>96</v>
      </c>
      <c r="L358" t="s">
        <v>14</v>
      </c>
      <c r="M358">
        <v>75</v>
      </c>
    </row>
    <row r="359" spans="1:13" x14ac:dyDescent="0.25">
      <c r="A359" t="s">
        <v>20</v>
      </c>
      <c r="B359">
        <v>3063</v>
      </c>
      <c r="L359" t="s">
        <v>14</v>
      </c>
      <c r="M359">
        <v>4405</v>
      </c>
    </row>
    <row r="360" spans="1:13" x14ac:dyDescent="0.25">
      <c r="A360" t="s">
        <v>20</v>
      </c>
      <c r="B360">
        <v>2266</v>
      </c>
      <c r="L360" t="s">
        <v>14</v>
      </c>
      <c r="M360">
        <v>92</v>
      </c>
    </row>
    <row r="361" spans="1:13" x14ac:dyDescent="0.25">
      <c r="A361" t="s">
        <v>20</v>
      </c>
      <c r="B361">
        <v>194</v>
      </c>
      <c r="L361" t="s">
        <v>14</v>
      </c>
      <c r="M361">
        <v>64</v>
      </c>
    </row>
    <row r="362" spans="1:13" x14ac:dyDescent="0.25">
      <c r="A362" t="s">
        <v>20</v>
      </c>
      <c r="B362">
        <v>129</v>
      </c>
      <c r="L362" t="s">
        <v>14</v>
      </c>
      <c r="M362">
        <v>64</v>
      </c>
    </row>
    <row r="363" spans="1:13" x14ac:dyDescent="0.25">
      <c r="A363" t="s">
        <v>20</v>
      </c>
      <c r="B363">
        <v>375</v>
      </c>
      <c r="L363" t="s">
        <v>14</v>
      </c>
      <c r="M363">
        <v>842</v>
      </c>
    </row>
    <row r="364" spans="1:13" x14ac:dyDescent="0.25">
      <c r="A364" t="s">
        <v>20</v>
      </c>
      <c r="B364">
        <v>409</v>
      </c>
      <c r="L364" t="s">
        <v>14</v>
      </c>
      <c r="M364">
        <v>112</v>
      </c>
    </row>
    <row r="365" spans="1:13" x14ac:dyDescent="0.25">
      <c r="A365" t="s">
        <v>20</v>
      </c>
      <c r="B365">
        <v>234</v>
      </c>
      <c r="L365" t="s">
        <v>14</v>
      </c>
      <c r="M365">
        <v>374</v>
      </c>
    </row>
    <row r="366" spans="1:13" x14ac:dyDescent="0.25">
      <c r="A366" t="s">
        <v>20</v>
      </c>
      <c r="B366">
        <v>3016</v>
      </c>
    </row>
    <row r="367" spans="1:13" x14ac:dyDescent="0.25">
      <c r="A367" t="s">
        <v>20</v>
      </c>
      <c r="B367">
        <v>264</v>
      </c>
    </row>
    <row r="368" spans="1:13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expression" dxfId="7" priority="5">
      <formula>$O2="canceled"</formula>
    </cfRule>
    <cfRule type="expression" dxfId="6" priority="6">
      <formula>$O2="live"</formula>
    </cfRule>
    <cfRule type="expression" dxfId="5" priority="7">
      <formula>$O2="successful"</formula>
    </cfRule>
    <cfRule type="expression" dxfId="4" priority="8">
      <formula>$O2="failed"</formula>
    </cfRule>
  </conditionalFormatting>
  <conditionalFormatting sqref="L2:L365">
    <cfRule type="expression" dxfId="3" priority="1">
      <formula>$O2="canceled"</formula>
    </cfRule>
    <cfRule type="expression" dxfId="2" priority="2">
      <formula>$O2="live"</formula>
    </cfRule>
    <cfRule type="expression" dxfId="1" priority="3">
      <formula>$O2="successful"</formula>
    </cfRule>
    <cfRule type="expression" dxfId="0" priority="4">
      <formula>$O2="failed"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Success by Cat Pivot</vt:lpstr>
      <vt:lpstr>Success by Subcat Pivot</vt:lpstr>
      <vt:lpstr>Success by Launch Date Pivot</vt:lpstr>
      <vt:lpstr>Bonus</vt:lpstr>
      <vt:lpstr>stat_analy</vt:lpstr>
      <vt:lpstr>fail_backers_count</vt:lpstr>
      <vt:lpstr>suc_backers_count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Speers</cp:lastModifiedBy>
  <dcterms:created xsi:type="dcterms:W3CDTF">2021-09-29T18:52:28Z</dcterms:created>
  <dcterms:modified xsi:type="dcterms:W3CDTF">2023-03-22T19:47:55Z</dcterms:modified>
</cp:coreProperties>
</file>