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<sst xmlns="http://schemas.openxmlformats.org/spreadsheetml/2006/main" count="99" uniqueCount="71">
  <si>
    <t>LoTSS Source</t>
  </si>
  <si>
    <t>RA (deg)</t>
  </si>
  <si>
    <t>DEC (deg)</t>
  </si>
  <si>
    <t>DR2 Flux (mJy)</t>
  </si>
  <si>
    <t>Error in Flux (mJy)</t>
  </si>
  <si>
    <t>FIRST Flux (mJy)</t>
  </si>
  <si>
    <t>SDSS RA</t>
  </si>
  <si>
    <t>SDSS DEC</t>
  </si>
  <si>
    <t>Offset from source to galaxy (arcsec)</t>
  </si>
  <si>
    <t>Spec from VLASS (upper limit)</t>
  </si>
  <si>
    <t>Spec from VLASS (lower limit)</t>
  </si>
  <si>
    <t>Spec from FIRST (upper limit)</t>
  </si>
  <si>
    <t>Projected Offset (kpc)</t>
  </si>
  <si>
    <t xml:space="preserve">Redshift </t>
  </si>
  <si>
    <t xml:space="preserve">Metallicity </t>
  </si>
  <si>
    <t>Log(Mass)</t>
  </si>
  <si>
    <t>Log(SFR)</t>
  </si>
  <si>
    <t>Log(sSFR)</t>
  </si>
  <si>
    <t>Name</t>
  </si>
  <si>
    <t>OIII5008</t>
  </si>
  <si>
    <t>OIII5008_err</t>
  </si>
  <si>
    <t>HBeta</t>
  </si>
  <si>
    <t>HBeta_err</t>
  </si>
  <si>
    <t>NII6549</t>
  </si>
  <si>
    <t>NII6549_err</t>
  </si>
  <si>
    <t>HAlpha</t>
  </si>
  <si>
    <t>HAlpha_err</t>
  </si>
  <si>
    <t>SIIsummed</t>
  </si>
  <si>
    <t>SIIsummed_err</t>
  </si>
  <si>
    <t>OI6302</t>
  </si>
  <si>
    <t>OI6302_err</t>
  </si>
  <si>
    <t>flux/cont (WHa)</t>
  </si>
  <si>
    <t>flux_err</t>
  </si>
  <si>
    <t>cont_err</t>
  </si>
  <si>
    <t>ILTJ115749.07+475408.8</t>
  </si>
  <si>
    <t>&lt;0.45</t>
  </si>
  <si>
    <t>&lt;-0.59</t>
  </si>
  <si>
    <t>&gt;-1.64</t>
  </si>
  <si>
    <t>&lt;-0.82</t>
  </si>
  <si>
    <t>ILTJ112023.11+470559.0</t>
  </si>
  <si>
    <t>&lt;-0.40</t>
  </si>
  <si>
    <t>&gt;-1.45</t>
  </si>
  <si>
    <t>&lt;-0.56</t>
  </si>
  <si>
    <t>ILTJ111720.02+472116.0</t>
  </si>
  <si>
    <t>&lt;-0.70</t>
  </si>
  <si>
    <t>&gt;-1.75</t>
  </si>
  <si>
    <t>ILTJ114257.32+522755.7</t>
  </si>
  <si>
    <t>&lt;-0.38</t>
  </si>
  <si>
    <t>&gt;-1.43</t>
  </si>
  <si>
    <t>&lt;-0.54</t>
  </si>
  <si>
    <t>ILTJ105436.51+460609.1</t>
  </si>
  <si>
    <t>&lt;-0.46</t>
  </si>
  <si>
    <t>&gt;-1.51</t>
  </si>
  <si>
    <t>&lt;-0.64</t>
  </si>
  <si>
    <t>ILTJ104833.55+475914.9</t>
  </si>
  <si>
    <t>&lt;-0.52</t>
  </si>
  <si>
    <t>&gt;-1.57</t>
  </si>
  <si>
    <t>&lt;-0.72</t>
  </si>
  <si>
    <t>ILTJ112837.50+504938.7</t>
  </si>
  <si>
    <t>ILTJ112909.71+505956.7</t>
  </si>
  <si>
    <t>&gt;-1.52</t>
  </si>
  <si>
    <t>&lt;-0.65</t>
  </si>
  <si>
    <t>-</t>
  </si>
  <si>
    <t>ILTJ113852.22+530333.4</t>
  </si>
  <si>
    <t>&lt;-0.37</t>
  </si>
  <si>
    <t>&lt;-0.53</t>
  </si>
  <si>
    <t>ILTJ105632.59+463802.8</t>
  </si>
  <si>
    <t>&lt;-0.39</t>
  </si>
  <si>
    <t>&gt;-1.44</t>
  </si>
  <si>
    <t>&lt;-0.55</t>
  </si>
  <si>
    <t>ILTJ112915.64+504544.3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</si>
</sst>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"/>
  </numFmts>
  <fonts count="8">
    <font>
      <sz val="10.0"/>
      <color rgb="FF000000"/>
      <name val="Arial"/>
      <scheme val="minor"/>
    </font>
    <font>
      <color theme="1"/>
      <name val="Arial"/>
    </font>
    <font>
      <sz val="11.0"/>
      <color theme="1"/>
      <name val="Arial"/>
    </font>
    <font>
      <sz val="11.0"/>
      <color theme="1"/>
      <name val="Monospace"/>
    </font>
    <font>
      <color theme="1"/>
      <name val="Arial"/>
      <scheme val="minor"/>
    </font>
    <font>
      <color theme="1"/>
      <name val="Times"/>
    </font>
    <font>
      <color rgb="FF000000"/>
      <name val="Arial"/>
    </font>
    <font>
      <sz val="10.0"/>
      <color rgb="FF1F1F1F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horizontal="right" shrinkToFit="0" vertical="bottom" wrapText="1"/>
    </xf>
    <xf borderId="0" fillId="0" fontId="3" numFmtId="0" xfId="0" applyAlignment="1" applyFont="1">
      <alignment horizontal="right" shrinkToFit="0" vertical="bottom" wrapText="1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4" numFmtId="0" xfId="0" applyFont="1"/>
    <xf borderId="0" fillId="0" fontId="1" numFmtId="164" xfId="0" applyAlignment="1" applyFont="1" applyNumberFormat="1">
      <alignment horizontal="right" vertical="bottom"/>
    </xf>
    <xf borderId="0" fillId="0" fontId="5" numFmtId="0" xfId="0" applyFont="1"/>
    <xf borderId="0" fillId="0" fontId="6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7" numFmtId="0" xfId="0" applyAlignment="1" applyFill="1" applyFont="1">
      <alignment readingOrder="0"/>
    </xf>
    <xf borderId="0" fillId="0" fontId="1" numFmtId="164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  <col customWidth="1" min="2" max="3" width="11.75"/>
    <col customWidth="1" min="4" max="4" width="12.63"/>
    <col customWidth="1" min="5" max="5" width="14.75"/>
    <col customWidth="1" min="6" max="8" width="14.0"/>
    <col customWidth="1" min="9" max="9" width="28.25"/>
    <col customWidth="1" min="10" max="10" width="23.63"/>
    <col customWidth="1" min="11" max="11" width="23.38"/>
    <col customWidth="1" min="12" max="12" width="23.13"/>
    <col customWidth="1" min="13" max="13" width="17.13"/>
    <col customWidth="1" min="14" max="14" width="7.63"/>
    <col customWidth="1" min="15" max="15" width="8.75"/>
    <col customWidth="1" min="16" max="16" width="8.88"/>
    <col customWidth="1" min="17" max="17" width="12.63"/>
    <col customWidth="1" min="20" max="20" width="19.88"/>
    <col customWidth="1" min="21" max="21" width="8.0"/>
    <col customWidth="1" min="22" max="22" width="10.38"/>
    <col customWidth="1" min="23" max="23" width="8.0"/>
    <col customWidth="1" min="24" max="24" width="8.63"/>
    <col customWidth="1" min="25" max="25" width="8.0"/>
    <col customWidth="1" min="26" max="26" width="9.75"/>
    <col customWidth="1" min="27" max="27" width="8.0"/>
    <col customWidth="1" min="28" max="28" width="9.38"/>
    <col customWidth="1" min="29" max="29" width="10.75"/>
    <col customWidth="1" min="30" max="30" width="12.38"/>
    <col customWidth="1" min="31" max="31" width="8.0"/>
    <col customWidth="1" min="32" max="32" width="9.38"/>
    <col customWidth="1" min="33" max="33" width="12.5"/>
    <col customWidth="1" min="34" max="34" width="10.75"/>
    <col customWidth="1" min="35" max="35" width="9.75"/>
    <col customWidth="1" min="36" max="64" width="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/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2" t="s">
        <v>31</v>
      </c>
      <c r="AH1" s="1" t="s">
        <v>32</v>
      </c>
      <c r="AI1" s="1" t="s">
        <v>33</v>
      </c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</row>
    <row r="2">
      <c r="A2" s="1" t="s">
        <v>34</v>
      </c>
      <c r="B2" s="3">
        <v>179.454470585637</v>
      </c>
      <c r="C2" s="4">
        <v>47.902512432484</v>
      </c>
      <c r="D2" s="5">
        <v>2.861</v>
      </c>
      <c r="E2" s="6">
        <v>0.151</v>
      </c>
      <c r="F2" s="6" t="s">
        <v>35</v>
      </c>
      <c r="G2" s="6"/>
      <c r="H2" s="6"/>
      <c r="I2" s="5">
        <v>0.5</v>
      </c>
      <c r="J2" s="5" t="s">
        <v>36</v>
      </c>
      <c r="K2" s="5" t="s">
        <v>37</v>
      </c>
      <c r="L2" s="5" t="s">
        <v>38</v>
      </c>
      <c r="M2" s="5">
        <v>3.876</v>
      </c>
      <c r="N2" s="5">
        <v>0.03202</v>
      </c>
      <c r="O2" s="5">
        <v>8.6654</v>
      </c>
      <c r="P2" s="6">
        <v>9.654</v>
      </c>
      <c r="Q2" s="7">
        <v>-0.36</v>
      </c>
      <c r="R2" s="1">
        <f t="shared" ref="R2:R12" si="1">Q2-P2</f>
        <v>-10.014</v>
      </c>
      <c r="S2" s="7"/>
      <c r="T2" s="1" t="s">
        <v>34</v>
      </c>
      <c r="U2" s="5">
        <v>89.11182</v>
      </c>
      <c r="V2" s="5">
        <v>3.233801</v>
      </c>
      <c r="W2" s="5">
        <v>158.6757</v>
      </c>
      <c r="X2" s="5">
        <v>3.732465</v>
      </c>
      <c r="Y2" s="5">
        <v>87.80551</v>
      </c>
      <c r="Z2" s="5">
        <v>1.30494</v>
      </c>
      <c r="AA2" s="5">
        <v>750.4965</v>
      </c>
      <c r="AB2" s="5">
        <v>7.620028</v>
      </c>
      <c r="AC2" s="5">
        <f>142.4143+103.4306</f>
        <v>245.8449</v>
      </c>
      <c r="AD2" s="5">
        <v>4.69194112468</v>
      </c>
      <c r="AE2" s="5">
        <v>18.83018</v>
      </c>
      <c r="AF2" s="5">
        <v>2.371166</v>
      </c>
      <c r="AG2" s="8">
        <f>750.4965/14.79515</f>
        <v>50.72584597</v>
      </c>
      <c r="AH2" s="8">
        <v>7.620028</v>
      </c>
      <c r="AI2" s="8">
        <v>0.7709054</v>
      </c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</row>
    <row r="3">
      <c r="A3" s="1" t="s">
        <v>39</v>
      </c>
      <c r="B3" s="3">
        <v>170.096215815789</v>
      </c>
      <c r="C3" s="4">
        <v>47.099808213482</v>
      </c>
      <c r="D3" s="5">
        <v>1.602</v>
      </c>
      <c r="E3" s="6">
        <v>0.169</v>
      </c>
      <c r="F3" s="6" t="s">
        <v>35</v>
      </c>
      <c r="G3" s="6"/>
      <c r="H3" s="6"/>
      <c r="I3" s="5">
        <v>0.1</v>
      </c>
      <c r="J3" s="5" t="s">
        <v>40</v>
      </c>
      <c r="K3" s="5" t="s">
        <v>41</v>
      </c>
      <c r="L3" s="5" t="s">
        <v>42</v>
      </c>
      <c r="M3" s="5">
        <v>3.025</v>
      </c>
      <c r="N3" s="5">
        <v>0.02478</v>
      </c>
      <c r="O3" s="5">
        <v>8.4885</v>
      </c>
      <c r="P3" s="6">
        <v>9.254</v>
      </c>
      <c r="Q3" s="6">
        <v>-0.148</v>
      </c>
      <c r="R3" s="1">
        <f t="shared" si="1"/>
        <v>-9.402</v>
      </c>
      <c r="S3" s="9"/>
      <c r="T3" s="1" t="s">
        <v>39</v>
      </c>
      <c r="U3" s="5">
        <v>988.3177</v>
      </c>
      <c r="V3" s="5">
        <v>11.15834</v>
      </c>
      <c r="W3" s="5">
        <v>892.037</v>
      </c>
      <c r="X3" s="5">
        <v>9.719503</v>
      </c>
      <c r="Y3" s="5">
        <v>206.156</v>
      </c>
      <c r="Z3" s="5">
        <v>2.188106</v>
      </c>
      <c r="AA3" s="5">
        <v>3189.334</v>
      </c>
      <c r="AB3" s="5">
        <v>23.85389</v>
      </c>
      <c r="AC3" s="5">
        <f>450.8005+337.371</f>
        <v>788.1715</v>
      </c>
      <c r="AD3" s="5">
        <v>8.53684724508</v>
      </c>
      <c r="AE3" s="5">
        <v>49.78001</v>
      </c>
      <c r="AF3" s="5">
        <v>2.955201</v>
      </c>
      <c r="AG3" s="8">
        <f>3189.334/28.0516</f>
        <v>113.6952616</v>
      </c>
      <c r="AH3" s="8">
        <v>23.85389</v>
      </c>
      <c r="AI3" s="8">
        <v>1.139386</v>
      </c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</row>
    <row r="4">
      <c r="A4" s="1" t="s">
        <v>43</v>
      </c>
      <c r="B4" s="4">
        <v>169.333372736573</v>
      </c>
      <c r="C4" s="4">
        <v>47.354530416858</v>
      </c>
      <c r="D4" s="5">
        <v>3.987</v>
      </c>
      <c r="E4" s="6">
        <v>0.15</v>
      </c>
      <c r="F4" s="6">
        <v>1.11</v>
      </c>
      <c r="G4" s="6"/>
      <c r="H4" s="6"/>
      <c r="I4" s="5">
        <v>0.1</v>
      </c>
      <c r="J4" s="5" t="s">
        <v>44</v>
      </c>
      <c r="K4" s="5" t="s">
        <v>45</v>
      </c>
      <c r="L4" s="5">
        <v>-0.56</v>
      </c>
      <c r="M4" s="5">
        <v>4.198</v>
      </c>
      <c r="N4" s="5">
        <v>0.0348</v>
      </c>
      <c r="O4" s="5">
        <v>8.8432</v>
      </c>
      <c r="P4" s="6">
        <v>10.235</v>
      </c>
      <c r="Q4" s="6">
        <v>0.561</v>
      </c>
      <c r="R4" s="1">
        <f t="shared" si="1"/>
        <v>-9.674</v>
      </c>
      <c r="S4" s="1"/>
      <c r="T4" s="1" t="s">
        <v>43</v>
      </c>
      <c r="U4" s="5">
        <v>32.04633</v>
      </c>
      <c r="V4" s="5">
        <v>3.789652</v>
      </c>
      <c r="W4" s="5">
        <v>164.2197</v>
      </c>
      <c r="X4" s="5">
        <v>4.492301</v>
      </c>
      <c r="Y4" s="5">
        <v>147.8988</v>
      </c>
      <c r="Z4" s="5">
        <v>2.117831</v>
      </c>
      <c r="AA4" s="5">
        <v>1012.14</v>
      </c>
      <c r="AB4" s="5">
        <v>10.17298</v>
      </c>
      <c r="AC4" s="5">
        <f>159.8276+136.5513</f>
        <v>296.3789</v>
      </c>
      <c r="AD4" s="5">
        <v>6.91395556874</v>
      </c>
      <c r="AE4" s="5">
        <v>18.68955</v>
      </c>
      <c r="AF4" s="5">
        <v>3.594663</v>
      </c>
      <c r="AG4" s="8">
        <f>1012.14/30.78771</f>
        <v>32.87480621</v>
      </c>
      <c r="AH4" s="8">
        <v>10.17298</v>
      </c>
      <c r="AI4" s="8">
        <v>1.925802</v>
      </c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</row>
    <row r="5">
      <c r="A5" s="1" t="s">
        <v>46</v>
      </c>
      <c r="B5" s="3">
        <v>175.739223312634</v>
      </c>
      <c r="C5" s="4">
        <v>52.465582890762</v>
      </c>
      <c r="D5" s="5">
        <v>1.518</v>
      </c>
      <c r="E5" s="6">
        <v>0.235</v>
      </c>
      <c r="F5" s="6" t="s">
        <v>35</v>
      </c>
      <c r="G5" s="6"/>
      <c r="H5" s="6"/>
      <c r="I5" s="5">
        <v>0.8</v>
      </c>
      <c r="J5" s="5" t="s">
        <v>47</v>
      </c>
      <c r="K5" s="5" t="s">
        <v>48</v>
      </c>
      <c r="L5" s="5" t="s">
        <v>49</v>
      </c>
      <c r="M5" s="5">
        <v>3.587</v>
      </c>
      <c r="N5" s="5">
        <v>0.02955</v>
      </c>
      <c r="O5" s="5">
        <v>8.5304</v>
      </c>
      <c r="P5" s="6">
        <v>9.726</v>
      </c>
      <c r="Q5" s="6">
        <v>-0.071</v>
      </c>
      <c r="R5" s="1">
        <f t="shared" si="1"/>
        <v>-9.797</v>
      </c>
      <c r="S5" s="1"/>
      <c r="T5" s="1" t="s">
        <v>46</v>
      </c>
      <c r="U5" s="5">
        <v>367.5627</v>
      </c>
      <c r="V5" s="5">
        <v>5.843137</v>
      </c>
      <c r="W5" s="5">
        <v>319.6222</v>
      </c>
      <c r="X5" s="5">
        <v>5.152139</v>
      </c>
      <c r="Y5" s="5">
        <v>109.3787</v>
      </c>
      <c r="Z5" s="5">
        <v>1.482305</v>
      </c>
      <c r="AA5" s="5">
        <v>1206.64</v>
      </c>
      <c r="AB5" s="5">
        <v>10.7347</v>
      </c>
      <c r="AC5" s="5">
        <f>213.7883+147.5038</f>
        <v>361.2921</v>
      </c>
      <c r="AD5" s="5">
        <v>5.62026828783</v>
      </c>
      <c r="AE5" s="5">
        <v>32.69918</v>
      </c>
      <c r="AF5" s="5">
        <v>2.601402</v>
      </c>
      <c r="AG5" s="8">
        <f>1206.64/21.50708</f>
        <v>56.10431542</v>
      </c>
      <c r="AH5" s="8">
        <v>10.7347</v>
      </c>
      <c r="AI5" s="8">
        <v>0.5929968</v>
      </c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</row>
    <row r="6">
      <c r="A6" s="1" t="s">
        <v>50</v>
      </c>
      <c r="B6" s="3">
        <v>163.652368255265</v>
      </c>
      <c r="C6" s="4">
        <v>46.102344078707</v>
      </c>
      <c r="D6" s="5">
        <v>1.914</v>
      </c>
      <c r="E6" s="6">
        <v>0.169</v>
      </c>
      <c r="F6" s="6" t="s">
        <v>35</v>
      </c>
      <c r="G6" s="6"/>
      <c r="H6" s="6"/>
      <c r="I6" s="5">
        <v>0.4</v>
      </c>
      <c r="J6" s="5" t="s">
        <v>51</v>
      </c>
      <c r="K6" s="5" t="s">
        <v>52</v>
      </c>
      <c r="L6" s="5" t="s">
        <v>53</v>
      </c>
      <c r="M6" s="5">
        <v>4.62</v>
      </c>
      <c r="N6" s="5">
        <v>0.03846</v>
      </c>
      <c r="O6" s="5">
        <v>8.7612</v>
      </c>
      <c r="P6" s="6">
        <v>10.214</v>
      </c>
      <c r="Q6" s="6">
        <v>0.122</v>
      </c>
      <c r="R6" s="1">
        <f t="shared" si="1"/>
        <v>-10.092</v>
      </c>
      <c r="S6" s="1"/>
      <c r="T6" s="1" t="s">
        <v>50</v>
      </c>
      <c r="U6" s="5">
        <v>19.3842</v>
      </c>
      <c r="V6" s="5">
        <v>3.306719</v>
      </c>
      <c r="W6" s="5">
        <v>58.3171</v>
      </c>
      <c r="X6" s="5">
        <v>3.335735</v>
      </c>
      <c r="Y6" s="5">
        <v>47.16346</v>
      </c>
      <c r="Z6" s="5">
        <v>1.385522</v>
      </c>
      <c r="AA6" s="5">
        <v>341.8322</v>
      </c>
      <c r="AB6" s="5">
        <v>5.501911</v>
      </c>
      <c r="AC6" s="5">
        <f>71.5885+44.37583</f>
        <v>115.96433</v>
      </c>
      <c r="AD6" s="5">
        <v>5.09180127241</v>
      </c>
      <c r="AE6" s="5">
        <v>17.6229</v>
      </c>
      <c r="AF6" s="5">
        <v>3.13847</v>
      </c>
      <c r="AG6" s="8">
        <f>341.8322/22.92431</f>
        <v>14.91134084</v>
      </c>
      <c r="AH6" s="8">
        <v>5.501911</v>
      </c>
      <c r="AI6" s="8">
        <v>0.8920691</v>
      </c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</row>
    <row r="7">
      <c r="A7" s="1" t="s">
        <v>54</v>
      </c>
      <c r="B7" s="3">
        <v>162.139981645402</v>
      </c>
      <c r="C7" s="4">
        <v>47.987429580024</v>
      </c>
      <c r="D7" s="5">
        <v>2.281</v>
      </c>
      <c r="E7" s="6">
        <v>0.131</v>
      </c>
      <c r="F7" s="6" t="s">
        <v>35</v>
      </c>
      <c r="G7" s="6"/>
      <c r="H7" s="6"/>
      <c r="I7" s="5">
        <v>0.2</v>
      </c>
      <c r="J7" s="5" t="s">
        <v>55</v>
      </c>
      <c r="K7" s="5" t="s">
        <v>56</v>
      </c>
      <c r="L7" s="5" t="s">
        <v>57</v>
      </c>
      <c r="M7" s="5">
        <v>4.005</v>
      </c>
      <c r="N7" s="5">
        <v>0.03313</v>
      </c>
      <c r="O7" s="5">
        <v>8.5004</v>
      </c>
      <c r="P7" s="6">
        <v>9.913</v>
      </c>
      <c r="Q7" s="6">
        <v>0.118</v>
      </c>
      <c r="R7" s="1">
        <f t="shared" si="1"/>
        <v>-9.795</v>
      </c>
      <c r="S7" s="1"/>
      <c r="T7" s="1" t="s">
        <v>54</v>
      </c>
      <c r="U7" s="5">
        <v>1542.843</v>
      </c>
      <c r="V7" s="5">
        <v>15.73595</v>
      </c>
      <c r="W7" s="5">
        <v>734.888</v>
      </c>
      <c r="X7" s="5">
        <v>9.055512</v>
      </c>
      <c r="Y7" s="5">
        <v>415.2174</v>
      </c>
      <c r="Z7" s="5">
        <v>3.760573</v>
      </c>
      <c r="AA7" s="5">
        <v>3112.135</v>
      </c>
      <c r="AB7" s="5">
        <v>24.56823</v>
      </c>
      <c r="AC7" s="5">
        <f>451.5764+420.1425</f>
        <v>871.7189</v>
      </c>
      <c r="AD7" s="5">
        <v>10.2204334574</v>
      </c>
      <c r="AE7" s="5">
        <v>78.14828</v>
      </c>
      <c r="AF7" s="5">
        <v>4.161833</v>
      </c>
      <c r="AG7" s="8">
        <f>3112.135/40.59068</f>
        <v>76.67117181</v>
      </c>
      <c r="AH7" s="8">
        <v>24.56823</v>
      </c>
      <c r="AI7" s="8">
        <v>3.283172</v>
      </c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</row>
    <row r="8">
      <c r="A8" s="1" t="s">
        <v>58</v>
      </c>
      <c r="B8" s="3">
        <v>172.156128874653</v>
      </c>
      <c r="C8" s="4">
        <v>50.827405023277</v>
      </c>
      <c r="D8" s="5">
        <v>2.847</v>
      </c>
      <c r="E8" s="6">
        <v>0.154</v>
      </c>
      <c r="F8" s="6" t="s">
        <v>35</v>
      </c>
      <c r="G8" s="6"/>
      <c r="H8" s="6"/>
      <c r="I8" s="5">
        <v>0.5</v>
      </c>
      <c r="J8" s="5" t="s">
        <v>36</v>
      </c>
      <c r="K8" s="5" t="s">
        <v>37</v>
      </c>
      <c r="L8" s="5" t="s">
        <v>38</v>
      </c>
      <c r="M8" s="6">
        <v>3.906</v>
      </c>
      <c r="N8" s="5">
        <v>0.03228</v>
      </c>
      <c r="O8" s="6">
        <v>8.7467</v>
      </c>
      <c r="P8" s="6">
        <v>10.62</v>
      </c>
      <c r="Q8" s="6">
        <v>-0.185</v>
      </c>
      <c r="R8" s="1">
        <f t="shared" si="1"/>
        <v>-10.805</v>
      </c>
      <c r="S8" s="1"/>
      <c r="T8" s="1" t="s">
        <v>58</v>
      </c>
      <c r="U8" s="10">
        <v>77.36827</v>
      </c>
      <c r="V8" s="6">
        <v>8.230618</v>
      </c>
      <c r="W8" s="6">
        <v>133.1039</v>
      </c>
      <c r="X8" s="6">
        <v>6.900953</v>
      </c>
      <c r="Y8" s="6">
        <v>147.2195</v>
      </c>
      <c r="Z8" s="6">
        <v>3.968155</v>
      </c>
      <c r="AA8" s="6">
        <v>677.5945</v>
      </c>
      <c r="AB8" s="6">
        <v>12.54008</v>
      </c>
      <c r="AC8" s="5">
        <f>128.2093+87.49853</f>
        <v>215.70783</v>
      </c>
      <c r="AD8" s="5">
        <f>9.47841+9.572131</f>
        <v>19.050541</v>
      </c>
      <c r="AE8" s="6">
        <v>33.75656</v>
      </c>
      <c r="AF8" s="6">
        <v>8.461339</v>
      </c>
      <c r="AG8" s="5">
        <f>677.5945/145.6554</f>
        <v>4.652038304</v>
      </c>
      <c r="AH8" s="6">
        <v>12.54008</v>
      </c>
      <c r="AI8" s="6">
        <v>1.835744</v>
      </c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</row>
    <row r="9">
      <c r="A9" s="1" t="s">
        <v>59</v>
      </c>
      <c r="B9" s="4">
        <v>172.290423824905</v>
      </c>
      <c r="C9" s="4">
        <v>50.999181800722</v>
      </c>
      <c r="D9" s="5">
        <v>1.943</v>
      </c>
      <c r="E9" s="6">
        <v>0.203</v>
      </c>
      <c r="F9" s="6" t="s">
        <v>35</v>
      </c>
      <c r="G9" s="6"/>
      <c r="H9" s="6"/>
      <c r="I9" s="5">
        <v>0.3</v>
      </c>
      <c r="J9" s="5" t="s">
        <v>51</v>
      </c>
      <c r="K9" s="5" t="s">
        <v>60</v>
      </c>
      <c r="L9" s="5" t="s">
        <v>61</v>
      </c>
      <c r="M9" s="6">
        <v>4.102</v>
      </c>
      <c r="N9" s="5">
        <v>0.03397</v>
      </c>
      <c r="O9" s="1" t="s">
        <v>62</v>
      </c>
      <c r="P9" s="6">
        <v>10.107</v>
      </c>
      <c r="Q9" s="6">
        <v>-0.485</v>
      </c>
      <c r="R9" s="1">
        <f t="shared" si="1"/>
        <v>-10.592</v>
      </c>
      <c r="S9" s="1"/>
      <c r="T9" s="1" t="s">
        <v>59</v>
      </c>
      <c r="U9" s="5">
        <v>22.99499</v>
      </c>
      <c r="V9" s="5">
        <v>3.264248</v>
      </c>
      <c r="W9" s="5">
        <v>30.21172</v>
      </c>
      <c r="X9" s="5">
        <v>3.082511</v>
      </c>
      <c r="Y9" s="11">
        <v>0.0</v>
      </c>
      <c r="Z9" s="5">
        <v>0.0</v>
      </c>
      <c r="AA9" s="5">
        <v>0.0</v>
      </c>
      <c r="AB9" s="5">
        <v>0.0</v>
      </c>
      <c r="AC9" s="5">
        <f>76380.48+37.53485</f>
        <v>76418.01485</v>
      </c>
      <c r="AD9" s="5">
        <v>265570.300025</v>
      </c>
      <c r="AE9" s="5">
        <v>8.147221</v>
      </c>
      <c r="AF9" s="5">
        <v>2.820279</v>
      </c>
      <c r="AG9" s="6">
        <v>0.0</v>
      </c>
      <c r="AH9" s="6">
        <v>0.0</v>
      </c>
      <c r="AI9" s="6">
        <v>0.0</v>
      </c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</row>
    <row r="10">
      <c r="A10" s="1" t="s">
        <v>63</v>
      </c>
      <c r="B10" s="3">
        <v>174.717663893807</v>
      </c>
      <c r="C10" s="4">
        <v>53.059349928838</v>
      </c>
      <c r="D10" s="5">
        <v>1.485</v>
      </c>
      <c r="E10" s="6">
        <v>0.168</v>
      </c>
      <c r="F10" s="6" t="s">
        <v>35</v>
      </c>
      <c r="G10" s="6"/>
      <c r="H10" s="6"/>
      <c r="I10" s="5">
        <v>0.8</v>
      </c>
      <c r="J10" s="5" t="s">
        <v>64</v>
      </c>
      <c r="K10" s="5" t="s">
        <v>48</v>
      </c>
      <c r="L10" s="5" t="s">
        <v>65</v>
      </c>
      <c r="M10" s="6">
        <v>3.399</v>
      </c>
      <c r="N10" s="5">
        <v>0.02795</v>
      </c>
      <c r="O10" s="5">
        <v>8.477</v>
      </c>
      <c r="P10" s="6">
        <v>8.837</v>
      </c>
      <c r="Q10" s="6">
        <v>-0.858</v>
      </c>
      <c r="R10" s="1">
        <f t="shared" si="1"/>
        <v>-9.695</v>
      </c>
      <c r="S10" s="1"/>
      <c r="T10" s="1" t="s">
        <v>63</v>
      </c>
      <c r="U10" s="5">
        <v>58.06285</v>
      </c>
      <c r="V10" s="5">
        <v>2.306084</v>
      </c>
      <c r="W10" s="5">
        <v>46.67817</v>
      </c>
      <c r="X10" s="5">
        <v>2.067159</v>
      </c>
      <c r="Y10" s="5">
        <v>12.12478</v>
      </c>
      <c r="Z10" s="5">
        <v>0.4984034</v>
      </c>
      <c r="AA10" s="5">
        <v>181.5916</v>
      </c>
      <c r="AB10" s="5">
        <v>2.797941</v>
      </c>
      <c r="AC10" s="5">
        <f>42.1985+28.29746</f>
        <v>70.49596</v>
      </c>
      <c r="AD10" s="5">
        <v>2.43995639682</v>
      </c>
      <c r="AE10" s="5">
        <v>8.492476</v>
      </c>
      <c r="AF10" s="5">
        <v>1.424243</v>
      </c>
      <c r="AG10" s="5">
        <f>181.5916/7.224627</f>
        <v>25.1350831</v>
      </c>
      <c r="AH10" s="5">
        <v>2.797941</v>
      </c>
      <c r="AI10" s="5">
        <v>0.3781278</v>
      </c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</row>
    <row r="11">
      <c r="A11" s="1" t="s">
        <v>66</v>
      </c>
      <c r="B11" s="3">
        <v>164.138136877278</v>
      </c>
      <c r="C11" s="4">
        <v>46.631589655157</v>
      </c>
      <c r="D11" s="5">
        <v>1.56</v>
      </c>
      <c r="E11" s="6">
        <v>0.173</v>
      </c>
      <c r="F11" s="6" t="s">
        <v>35</v>
      </c>
      <c r="G11" s="6"/>
      <c r="H11" s="6"/>
      <c r="I11" s="5">
        <v>11.7</v>
      </c>
      <c r="J11" s="5" t="s">
        <v>67</v>
      </c>
      <c r="K11" s="5" t="s">
        <v>68</v>
      </c>
      <c r="L11" s="5" t="s">
        <v>69</v>
      </c>
      <c r="M11" s="6">
        <v>4.639</v>
      </c>
      <c r="N11" s="5">
        <v>0.03863</v>
      </c>
      <c r="O11" s="5">
        <v>8.6032</v>
      </c>
      <c r="P11" s="6">
        <v>9.466</v>
      </c>
      <c r="Q11" s="6">
        <v>-0.075</v>
      </c>
      <c r="R11" s="1">
        <f t="shared" si="1"/>
        <v>-9.541</v>
      </c>
      <c r="S11" s="1"/>
      <c r="T11" s="1" t="s">
        <v>66</v>
      </c>
      <c r="U11" s="5">
        <v>17.73808</v>
      </c>
      <c r="V11" s="5">
        <v>2.08491</v>
      </c>
      <c r="W11" s="5">
        <v>27.82969</v>
      </c>
      <c r="X11" s="5">
        <v>2.06406</v>
      </c>
      <c r="Y11" s="5">
        <v>8.557323</v>
      </c>
      <c r="Z11" s="5">
        <v>0.545598</v>
      </c>
      <c r="AA11" s="5">
        <v>100.8541</v>
      </c>
      <c r="AB11" s="5">
        <v>2.356436</v>
      </c>
      <c r="AC11" s="5">
        <f>24.10182+20.47899</f>
        <v>44.58081</v>
      </c>
      <c r="AD11" s="5">
        <v>2.43320714156</v>
      </c>
      <c r="AE11" s="5">
        <v>4.848566</v>
      </c>
      <c r="AF11" s="5">
        <v>1.555285</v>
      </c>
      <c r="AG11" s="8">
        <f>100.8541/6.300555</f>
        <v>16.00717715</v>
      </c>
      <c r="AH11" s="8">
        <v>2.356436</v>
      </c>
      <c r="AI11" s="8">
        <v>0.5526128</v>
      </c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</row>
    <row r="12">
      <c r="A12" s="1" t="s">
        <v>70</v>
      </c>
      <c r="B12" s="4">
        <v>172.317341894351</v>
      </c>
      <c r="C12" s="4">
        <v>50.759190924036</v>
      </c>
      <c r="D12" s="5">
        <v>1.557</v>
      </c>
      <c r="E12" s="6">
        <v>0.202</v>
      </c>
      <c r="F12" s="6" t="s">
        <v>35</v>
      </c>
      <c r="G12" s="6"/>
      <c r="H12" s="6"/>
      <c r="I12" s="5">
        <v>11.9</v>
      </c>
      <c r="J12" s="5" t="s">
        <v>67</v>
      </c>
      <c r="K12" s="5" t="s">
        <v>68</v>
      </c>
      <c r="L12" s="5" t="s">
        <v>69</v>
      </c>
      <c r="M12" s="12">
        <v>4.111</v>
      </c>
      <c r="N12" s="5">
        <v>0.03404</v>
      </c>
      <c r="O12" s="5">
        <v>8.5843</v>
      </c>
      <c r="P12" s="6">
        <v>9.299</v>
      </c>
      <c r="Q12" s="6">
        <v>-0.438</v>
      </c>
      <c r="R12" s="1">
        <f t="shared" si="1"/>
        <v>-9.737</v>
      </c>
      <c r="S12" s="1"/>
      <c r="T12" s="1" t="s">
        <v>70</v>
      </c>
      <c r="U12" s="5">
        <v>31.6493</v>
      </c>
      <c r="V12" s="5">
        <v>2.221399</v>
      </c>
      <c r="W12" s="5">
        <v>42.67484</v>
      </c>
      <c r="X12" s="5">
        <v>2.377766</v>
      </c>
      <c r="Y12" s="5">
        <v>13.27943</v>
      </c>
      <c r="Z12" s="5">
        <v>0.5180843</v>
      </c>
      <c r="AA12" s="5">
        <v>154.05</v>
      </c>
      <c r="AB12" s="5">
        <v>2.417675</v>
      </c>
      <c r="AC12" s="5">
        <f>34.91304+28.73253</f>
        <v>63.64557</v>
      </c>
      <c r="AD12" s="5">
        <v>2.31283895274</v>
      </c>
      <c r="AE12" s="5">
        <v>3.620073</v>
      </c>
      <c r="AF12" s="5">
        <v>1.358594</v>
      </c>
      <c r="AG12" s="8">
        <f>154.05/8.416574</f>
        <v>18.30317181</v>
      </c>
      <c r="AH12" s="5">
        <v>2.417675</v>
      </c>
      <c r="AI12" s="13">
        <v>0.5481043</v>
      </c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</row>
    <row r="13">
      <c r="A13" s="1"/>
      <c r="B13" s="1"/>
      <c r="C13" s="1"/>
    </row>
    <row r="14">
      <c r="A14" s="8"/>
      <c r="B14" s="8"/>
      <c r="C14" s="8"/>
      <c r="N14" s="5"/>
      <c r="O14" s="5"/>
      <c r="P14" s="5"/>
      <c r="Q14" s="5"/>
      <c r="R14" s="1"/>
      <c r="S14" s="1"/>
      <c r="T14" s="1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8"/>
      <c r="AH14" s="8"/>
      <c r="AI14" s="8"/>
    </row>
    <row r="15">
      <c r="A15" s="8"/>
      <c r="B15" s="8"/>
      <c r="C15" s="8"/>
    </row>
    <row r="16">
      <c r="A16" s="8"/>
      <c r="B16" s="8"/>
      <c r="C16" s="8"/>
      <c r="N16" s="5"/>
      <c r="O16" s="5"/>
      <c r="P16" s="5"/>
      <c r="Q16" s="5"/>
      <c r="R16" s="1"/>
      <c r="S16" s="1"/>
      <c r="T16" s="1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</row>
    <row r="17">
      <c r="A17" s="8"/>
      <c r="B17" s="8"/>
      <c r="C17" s="8"/>
      <c r="AG17" s="8"/>
      <c r="AH17" s="8"/>
      <c r="AI17" s="8"/>
    </row>
    <row r="18">
      <c r="A18" s="8"/>
      <c r="B18" s="8"/>
      <c r="C18" s="8"/>
    </row>
    <row r="19">
      <c r="A19" s="5"/>
      <c r="B19" s="5"/>
      <c r="C19" s="5"/>
    </row>
    <row r="20">
      <c r="A20" s="5"/>
      <c r="B20" s="5"/>
      <c r="C20" s="5"/>
    </row>
    <row r="21">
      <c r="A21" s="5"/>
      <c r="B21" s="5"/>
      <c r="C21" s="5"/>
    </row>
    <row r="22">
      <c r="A22" s="5"/>
      <c r="B22" s="5"/>
      <c r="C22" s="5"/>
    </row>
    <row r="23">
      <c r="A23" s="8"/>
      <c r="B23" s="8"/>
      <c r="C23" s="8"/>
    </row>
    <row r="24">
      <c r="A24" s="8"/>
      <c r="B24" s="8"/>
      <c r="C24" s="8"/>
    </row>
  </sheetData>
  <drawing r:id="rId1"/>
</worksheet>
</file>