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arahpelesky/Downloads/"/>
    </mc:Choice>
  </mc:AlternateContent>
  <xr:revisionPtr revIDLastSave="0" documentId="13_ncr:1_{9B41FB74-E6A1-3044-AB97-C6671E41E50D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3" i="1"/>
  <c r="D13" i="1"/>
  <c r="AG12" i="1"/>
  <c r="AC12" i="1"/>
  <c r="AG11" i="1"/>
  <c r="AC11" i="1"/>
  <c r="AG10" i="1"/>
  <c r="AC10" i="1"/>
  <c r="AH9" i="1"/>
  <c r="AG9" i="1"/>
  <c r="AC9" i="1"/>
  <c r="AG8" i="1"/>
  <c r="AC8" i="1"/>
  <c r="AG7" i="1"/>
  <c r="AC7" i="1"/>
  <c r="AG6" i="1"/>
  <c r="AC6" i="1"/>
  <c r="AG5" i="1"/>
  <c r="AC5" i="1"/>
  <c r="AG4" i="1"/>
  <c r="AC4" i="1"/>
  <c r="AG3" i="1"/>
  <c r="AC3" i="1"/>
  <c r="AG2" i="1"/>
  <c r="AC2" i="1"/>
</calcChain>
</file>

<file path=xl/sharedStrings.xml><?xml version="1.0" encoding="utf-8"?>
<sst xmlns="http://schemas.openxmlformats.org/spreadsheetml/2006/main" count="100" uniqueCount="72">
  <si>
    <t>LoTSS Source</t>
  </si>
  <si>
    <t>RA (deg)</t>
  </si>
  <si>
    <t>DEC (deg)</t>
  </si>
  <si>
    <t>DR2 Flux (mJy)</t>
  </si>
  <si>
    <t>Error in Flux (mJy)</t>
  </si>
  <si>
    <t>FIRST Flux (mJy)</t>
  </si>
  <si>
    <t>SDSS RA (deg)</t>
  </si>
  <si>
    <t>SDSS DEC (deg)</t>
  </si>
  <si>
    <t>Offset from source to galaxy (arcsec)</t>
  </si>
  <si>
    <t>Spec from VLASS (upper limit)</t>
  </si>
  <si>
    <t>Spec from VLASS (lower limit)</t>
  </si>
  <si>
    <t>Spec from FIRST (upper limit)</t>
  </si>
  <si>
    <t>Projected Offset (kpc)</t>
  </si>
  <si>
    <t xml:space="preserve">Redshift </t>
  </si>
  <si>
    <t xml:space="preserve">Metallicity </t>
  </si>
  <si>
    <t>Log(Mass)</t>
  </si>
  <si>
    <t>SFR</t>
  </si>
  <si>
    <t>Name</t>
  </si>
  <si>
    <t>OIII5008</t>
  </si>
  <si>
    <t>OIII5008_err</t>
  </si>
  <si>
    <t>HBeta</t>
  </si>
  <si>
    <t>HBeta_err</t>
  </si>
  <si>
    <t>NII6549</t>
  </si>
  <si>
    <t>NII6549_err</t>
  </si>
  <si>
    <t>HAlpha</t>
  </si>
  <si>
    <t>HAlpha_err</t>
  </si>
  <si>
    <t>SIIsummed</t>
  </si>
  <si>
    <t>SIIsummed_err</t>
  </si>
  <si>
    <t>OI6302</t>
  </si>
  <si>
    <t>OI6302_err</t>
  </si>
  <si>
    <t>flux/cont (WHa)</t>
  </si>
  <si>
    <t>flux_err</t>
  </si>
  <si>
    <t>cont_err</t>
  </si>
  <si>
    <t>ILTJ115749.07+475408.8</t>
  </si>
  <si>
    <t>&lt;0.45</t>
  </si>
  <si>
    <t>&lt;-0.59</t>
  </si>
  <si>
    <t>&gt;-1.64</t>
  </si>
  <si>
    <t>&lt;-0.82</t>
  </si>
  <si>
    <t>ILTJ112023.11+470559.0</t>
  </si>
  <si>
    <t>&lt;-0.40</t>
  </si>
  <si>
    <t>&gt;-1.45</t>
  </si>
  <si>
    <t>&lt;-0.56</t>
  </si>
  <si>
    <t>ILTJ111720.02+472116.0</t>
  </si>
  <si>
    <t>&lt;-0.70</t>
  </si>
  <si>
    <t>&gt;-1.75</t>
  </si>
  <si>
    <t>ILTJ114257.32+522755.7</t>
  </si>
  <si>
    <t>&lt;-0.38</t>
  </si>
  <si>
    <t>&gt;-1.43</t>
  </si>
  <si>
    <t>&lt;-0.54</t>
  </si>
  <si>
    <t>ILTJ105436.51+460609.1</t>
  </si>
  <si>
    <t>&lt;-0.46</t>
  </si>
  <si>
    <t>&gt;-1.51</t>
  </si>
  <si>
    <t>&lt;-0.64</t>
  </si>
  <si>
    <t>ILTJ104833.55+475914.9</t>
  </si>
  <si>
    <t>&lt;-0.52</t>
  </si>
  <si>
    <t>&gt;-1.57</t>
  </si>
  <si>
    <t>&lt;-0.72</t>
  </si>
  <si>
    <t>ILTJ112837.50+504938.7</t>
  </si>
  <si>
    <t>ILTJ112909.71+505956.7</t>
  </si>
  <si>
    <t>&gt;-1.52</t>
  </si>
  <si>
    <t>&lt;-0.65</t>
  </si>
  <si>
    <t>ILTJ113852.22+530333.4</t>
  </si>
  <si>
    <t>&lt;-0.37</t>
  </si>
  <si>
    <t>&lt;-0.53</t>
  </si>
  <si>
    <t>-</t>
  </si>
  <si>
    <t>ILTJ105632.59+463802.8</t>
  </si>
  <si>
    <t>&lt;-0.39</t>
  </si>
  <si>
    <t>&gt;-1.44</t>
  </si>
  <si>
    <t>&lt;-0.55</t>
  </si>
  <si>
    <t>ILTJ112915.64+504544.3</t>
  </si>
  <si>
    <t>AVERAGES</t>
  </si>
  <si>
    <t>sSFR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</si>
</sst>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onospace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24"/>
  <sheetViews>
    <sheetView tabSelected="1" topLeftCell="F1" workbookViewId="0">
      <selection activeCell="P12" sqref="P12:Q12"/>
    </sheetView>
  </sheetViews>
  <sheetFormatPr baseColWidth="10" defaultColWidth="12.6640625" defaultRowHeight="15.75" customHeight="1"/>
  <cols>
    <col min="1" max="1" width="21.83203125" bestFit="1" customWidth="1"/>
    <col min="2" max="3" width="11.6640625" customWidth="1"/>
    <col min="4" max="4" width="12.6640625" customWidth="1"/>
    <col min="5" max="5" width="14.6640625" customWidth="1"/>
    <col min="6" max="6" width="14" customWidth="1"/>
    <col min="7" max="7" width="12.6640625" customWidth="1"/>
    <col min="8" max="8" width="13.83203125" customWidth="1"/>
    <col min="9" max="9" width="29.83203125" bestFit="1" customWidth="1"/>
    <col min="10" max="10" width="24.83203125" bestFit="1" customWidth="1"/>
    <col min="11" max="11" width="24.33203125" bestFit="1" customWidth="1"/>
    <col min="12" max="12" width="23.1640625" customWidth="1"/>
    <col min="13" max="13" width="17.1640625" customWidth="1"/>
    <col min="14" max="14" width="7.6640625" customWidth="1"/>
    <col min="15" max="15" width="8.6640625" customWidth="1"/>
    <col min="16" max="17" width="8.83203125" customWidth="1"/>
    <col min="18" max="18" width="12.6640625" customWidth="1"/>
    <col min="20" max="20" width="19.83203125" customWidth="1"/>
    <col min="21" max="21" width="8" customWidth="1"/>
    <col min="22" max="22" width="10.33203125" customWidth="1"/>
    <col min="23" max="23" width="8" customWidth="1"/>
    <col min="24" max="24" width="8.6640625" customWidth="1"/>
    <col min="25" max="25" width="8" customWidth="1"/>
    <col min="26" max="26" width="9.6640625" customWidth="1"/>
    <col min="27" max="27" width="8" customWidth="1"/>
    <col min="28" max="28" width="9.33203125" customWidth="1"/>
    <col min="29" max="29" width="10.6640625" customWidth="1"/>
    <col min="30" max="30" width="12.33203125" customWidth="1"/>
    <col min="31" max="31" width="8" customWidth="1"/>
    <col min="32" max="32" width="9.33203125" customWidth="1"/>
    <col min="33" max="33" width="12.5" customWidth="1"/>
    <col min="34" max="34" width="10.6640625" customWidth="1"/>
    <col min="35" max="35" width="9.6640625" customWidth="1"/>
    <col min="36" max="64" width="9.33203125" customWidth="1"/>
  </cols>
  <sheetData>
    <row r="1" spans="1:6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71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>
      <c r="A2" s="1" t="s">
        <v>33</v>
      </c>
      <c r="B2" s="2">
        <v>179.45447058563701</v>
      </c>
      <c r="C2" s="3">
        <v>47.902512432484002</v>
      </c>
      <c r="D2" s="4">
        <v>2.8610000000000002</v>
      </c>
      <c r="E2" s="4">
        <v>0.151</v>
      </c>
      <c r="F2" s="4" t="s">
        <v>34</v>
      </c>
      <c r="G2" s="3">
        <v>179.45447058563701</v>
      </c>
      <c r="H2" s="3">
        <v>47.902512432484002</v>
      </c>
      <c r="I2" s="4">
        <v>0.5</v>
      </c>
      <c r="J2" s="4" t="s">
        <v>35</v>
      </c>
      <c r="K2" s="4" t="s">
        <v>36</v>
      </c>
      <c r="L2" s="4" t="s">
        <v>37</v>
      </c>
      <c r="M2" s="4">
        <v>3.8759999999999999</v>
      </c>
      <c r="N2" s="4">
        <v>3.202E-2</v>
      </c>
      <c r="O2" s="4">
        <v>8.6654</v>
      </c>
      <c r="P2" s="6">
        <v>9.9357000000000006</v>
      </c>
      <c r="Q2" s="6">
        <v>-9.7416999999999998</v>
      </c>
      <c r="R2" s="4">
        <v>0.1042949187</v>
      </c>
      <c r="S2" s="1"/>
      <c r="T2" s="1" t="s">
        <v>33</v>
      </c>
      <c r="U2" s="4">
        <v>89.111819999999994</v>
      </c>
      <c r="V2" s="4">
        <v>3.2338010000000001</v>
      </c>
      <c r="W2" s="4">
        <v>158.67570000000001</v>
      </c>
      <c r="X2" s="4">
        <v>3.7324649999999999</v>
      </c>
      <c r="Y2" s="4">
        <v>87.805509999999998</v>
      </c>
      <c r="Z2" s="4">
        <v>1.30494</v>
      </c>
      <c r="AA2" s="4">
        <v>750.49649999999997</v>
      </c>
      <c r="AB2" s="4">
        <v>7.6200279999999996</v>
      </c>
      <c r="AC2" s="4">
        <f>142.4143+103.4306</f>
        <v>245.8449</v>
      </c>
      <c r="AD2" s="4">
        <v>4.6919411246799996</v>
      </c>
      <c r="AE2" s="4">
        <v>18.830179999999999</v>
      </c>
      <c r="AF2" s="4">
        <v>2.3711660000000001</v>
      </c>
      <c r="AG2" s="5">
        <f>750.4965/14.79515</f>
        <v>50.725845969794157</v>
      </c>
      <c r="AH2" s="5">
        <v>7.6200279999999996</v>
      </c>
      <c r="AI2" s="5">
        <v>0.77090539999999996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ht="15.75" customHeight="1">
      <c r="A3" s="1" t="s">
        <v>38</v>
      </c>
      <c r="B3" s="2">
        <v>170.09621581578901</v>
      </c>
      <c r="C3" s="3">
        <v>47.099808213482</v>
      </c>
      <c r="D3" s="4">
        <v>1.6020000000000001</v>
      </c>
      <c r="E3" s="4">
        <v>0.16900000000000001</v>
      </c>
      <c r="F3" s="4" t="s">
        <v>34</v>
      </c>
      <c r="G3" s="3">
        <v>170.09621581578901</v>
      </c>
      <c r="H3" s="3">
        <v>47.099808213482</v>
      </c>
      <c r="I3" s="4">
        <v>0.1</v>
      </c>
      <c r="J3" s="4" t="s">
        <v>39</v>
      </c>
      <c r="K3" s="4" t="s">
        <v>40</v>
      </c>
      <c r="L3" s="4" t="s">
        <v>41</v>
      </c>
      <c r="M3" s="4">
        <v>3.0249999999999999</v>
      </c>
      <c r="N3" s="4">
        <v>2.478E-2</v>
      </c>
      <c r="O3" s="4">
        <v>8.4885000000000002</v>
      </c>
      <c r="P3" s="6">
        <v>9.7017000000000007</v>
      </c>
      <c r="Q3" s="6">
        <v>-9.7426999999999992</v>
      </c>
      <c r="R3" s="4">
        <v>0.26263514560000001</v>
      </c>
      <c r="S3" s="1"/>
      <c r="T3" s="1" t="s">
        <v>38</v>
      </c>
      <c r="U3" s="4">
        <v>988.31769999999995</v>
      </c>
      <c r="V3" s="4">
        <v>11.158340000000001</v>
      </c>
      <c r="W3" s="4">
        <v>892.03700000000003</v>
      </c>
      <c r="X3" s="4">
        <v>9.7195029999999996</v>
      </c>
      <c r="Y3" s="4">
        <v>206.15600000000001</v>
      </c>
      <c r="Z3" s="4">
        <v>2.1881059999999999</v>
      </c>
      <c r="AA3" s="4">
        <v>3189.3339999999998</v>
      </c>
      <c r="AB3" s="4">
        <v>23.85389</v>
      </c>
      <c r="AC3" s="4">
        <f>450.8005+337.371</f>
        <v>788.17149999999992</v>
      </c>
      <c r="AD3" s="4">
        <v>8.5368472450800006</v>
      </c>
      <c r="AE3" s="4">
        <v>49.780009999999997</v>
      </c>
      <c r="AF3" s="4">
        <v>2.9552010000000002</v>
      </c>
      <c r="AG3" s="5">
        <f>3189.334/28.0516</f>
        <v>113.69526158935675</v>
      </c>
      <c r="AH3" s="5">
        <v>23.85389</v>
      </c>
      <c r="AI3" s="5">
        <v>1.139386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ht="15.75" customHeight="1">
      <c r="A4" s="1" t="s">
        <v>42</v>
      </c>
      <c r="B4" s="3">
        <v>169.33337273657301</v>
      </c>
      <c r="C4" s="3">
        <v>47.354530416857997</v>
      </c>
      <c r="D4" s="4">
        <v>3.9870000000000001</v>
      </c>
      <c r="E4" s="4">
        <v>0.15</v>
      </c>
      <c r="F4" s="4">
        <v>1.1100000000000001</v>
      </c>
      <c r="G4" s="3">
        <v>169.33337273657301</v>
      </c>
      <c r="H4" s="3">
        <v>47.354530416857997</v>
      </c>
      <c r="I4" s="4">
        <v>0.1</v>
      </c>
      <c r="J4" s="4" t="s">
        <v>43</v>
      </c>
      <c r="K4" s="4" t="s">
        <v>44</v>
      </c>
      <c r="L4" s="4">
        <v>-0.56000000000000005</v>
      </c>
      <c r="M4" s="4">
        <v>4.1980000000000004</v>
      </c>
      <c r="N4" s="4">
        <v>3.4799999999999998E-2</v>
      </c>
      <c r="O4" s="4">
        <v>8.8431999999999995</v>
      </c>
      <c r="P4" s="6">
        <v>10.5023</v>
      </c>
      <c r="Q4" s="6">
        <v>-9.7803000000000004</v>
      </c>
      <c r="R4" s="4">
        <v>0.1668139669</v>
      </c>
      <c r="S4" s="1"/>
      <c r="T4" s="1" t="s">
        <v>42</v>
      </c>
      <c r="U4" s="4">
        <v>32.046329999999998</v>
      </c>
      <c r="V4" s="4">
        <v>3.7896519999999998</v>
      </c>
      <c r="W4" s="4">
        <v>164.21969999999999</v>
      </c>
      <c r="X4" s="4">
        <v>4.4923010000000003</v>
      </c>
      <c r="Y4" s="4">
        <v>147.89879999999999</v>
      </c>
      <c r="Z4" s="4">
        <v>2.1178309999999998</v>
      </c>
      <c r="AA4" s="4">
        <v>1012.14</v>
      </c>
      <c r="AB4" s="4">
        <v>10.172980000000001</v>
      </c>
      <c r="AC4" s="4">
        <f>159.8276+136.5513</f>
        <v>296.37889999999999</v>
      </c>
      <c r="AD4" s="4">
        <v>6.9139555687399996</v>
      </c>
      <c r="AE4" s="4">
        <v>18.689550000000001</v>
      </c>
      <c r="AF4" s="4">
        <v>3.5946630000000002</v>
      </c>
      <c r="AG4" s="5">
        <f>1012.14/30.78771</f>
        <v>32.874806213258474</v>
      </c>
      <c r="AH4" s="5">
        <v>10.172980000000001</v>
      </c>
      <c r="AI4" s="5">
        <v>1.925802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4" ht="15.75" customHeight="1">
      <c r="A5" s="1" t="s">
        <v>45</v>
      </c>
      <c r="B5" s="2">
        <v>172.31734189435099</v>
      </c>
      <c r="C5" s="3">
        <v>50.759190924035998</v>
      </c>
      <c r="D5" s="4">
        <v>1.518</v>
      </c>
      <c r="E5" s="4">
        <v>0.23499999999999999</v>
      </c>
      <c r="F5" s="4" t="s">
        <v>34</v>
      </c>
      <c r="G5" s="3">
        <v>175.73922331263401</v>
      </c>
      <c r="H5" s="3">
        <v>52.465582890762001</v>
      </c>
      <c r="I5" s="4">
        <v>0.8</v>
      </c>
      <c r="J5" s="4" t="s">
        <v>46</v>
      </c>
      <c r="K5" s="4" t="s">
        <v>47</v>
      </c>
      <c r="L5" s="4" t="s">
        <v>48</v>
      </c>
      <c r="M5" s="4">
        <v>4.1109999999999998</v>
      </c>
      <c r="N5" s="4">
        <v>3.4040000000000001E-2</v>
      </c>
      <c r="O5" s="4">
        <v>8.5843000000000007</v>
      </c>
      <c r="P5" s="6">
        <v>10.0349</v>
      </c>
      <c r="Q5" s="6">
        <v>-9.9159000000000006</v>
      </c>
      <c r="R5" s="4">
        <v>2.4265726130000002E-2</v>
      </c>
      <c r="S5" s="1"/>
      <c r="T5" s="1" t="s">
        <v>45</v>
      </c>
      <c r="U5" s="4">
        <v>31.6493</v>
      </c>
      <c r="V5" s="4">
        <v>2.2213989999999999</v>
      </c>
      <c r="W5" s="4">
        <v>42.674840000000003</v>
      </c>
      <c r="X5" s="4">
        <v>2.3777659999999998</v>
      </c>
      <c r="Y5" s="4">
        <v>13.27943</v>
      </c>
      <c r="Z5" s="4">
        <v>0.51808430000000005</v>
      </c>
      <c r="AA5" s="4">
        <v>154.05000000000001</v>
      </c>
      <c r="AB5" s="4">
        <v>2.417675</v>
      </c>
      <c r="AC5" s="4">
        <f>34.91304+28.73253</f>
        <v>63.645570000000006</v>
      </c>
      <c r="AD5" s="4">
        <v>2.31283895274</v>
      </c>
      <c r="AE5" s="4">
        <v>3.6200730000000001</v>
      </c>
      <c r="AF5" s="4">
        <v>1.3585940000000001</v>
      </c>
      <c r="AG5" s="5">
        <f>1206.64/21.50708</f>
        <v>56.104315416132742</v>
      </c>
      <c r="AH5" s="5">
        <v>10.7347</v>
      </c>
      <c r="AI5" s="5">
        <v>0.59299679999999999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pans="1:64" ht="15.75" customHeight="1">
      <c r="A6" s="1" t="s">
        <v>49</v>
      </c>
      <c r="B6" s="2">
        <v>175.73922331263401</v>
      </c>
      <c r="C6" s="3">
        <v>52.465582890762001</v>
      </c>
      <c r="D6" s="4">
        <v>1.9139999999999999</v>
      </c>
      <c r="E6" s="4">
        <v>0.16900000000000001</v>
      </c>
      <c r="F6" s="4" t="s">
        <v>34</v>
      </c>
      <c r="G6" s="3">
        <v>163.652368255265</v>
      </c>
      <c r="H6" s="3">
        <v>46.102344078706999</v>
      </c>
      <c r="I6" s="4">
        <v>0.4</v>
      </c>
      <c r="J6" s="4" t="s">
        <v>50</v>
      </c>
      <c r="K6" s="4" t="s">
        <v>51</v>
      </c>
      <c r="L6" s="4" t="s">
        <v>52</v>
      </c>
      <c r="M6" s="4">
        <v>3.5870000000000002</v>
      </c>
      <c r="N6" s="4">
        <v>2.955E-2</v>
      </c>
      <c r="O6" s="4">
        <v>8.5304000000000002</v>
      </c>
      <c r="P6" s="6">
        <v>10.497400000000001</v>
      </c>
      <c r="Q6" s="6">
        <v>-10.0214</v>
      </c>
      <c r="R6" s="4">
        <v>0.14229621889999999</v>
      </c>
      <c r="S6" s="1"/>
      <c r="T6" s="1" t="s">
        <v>49</v>
      </c>
      <c r="U6" s="4">
        <v>367.56270000000001</v>
      </c>
      <c r="V6" s="4">
        <v>5.8431369999999996</v>
      </c>
      <c r="W6" s="4">
        <v>319.62220000000002</v>
      </c>
      <c r="X6" s="4">
        <v>5.152139</v>
      </c>
      <c r="Y6" s="4">
        <v>109.37869999999999</v>
      </c>
      <c r="Z6" s="4">
        <v>1.482305</v>
      </c>
      <c r="AA6" s="4">
        <v>1206.6400000000001</v>
      </c>
      <c r="AB6" s="4">
        <v>10.7347</v>
      </c>
      <c r="AC6" s="4">
        <f>213.7883+147.5038</f>
        <v>361.2921</v>
      </c>
      <c r="AD6" s="4">
        <v>5.6202682878300001</v>
      </c>
      <c r="AE6" s="4">
        <v>32.699179999999998</v>
      </c>
      <c r="AF6" s="4">
        <v>2.6014020000000002</v>
      </c>
      <c r="AG6" s="5">
        <f>341.8322/22.92431</f>
        <v>14.911340842974118</v>
      </c>
      <c r="AH6" s="5">
        <v>5.5019109999999998</v>
      </c>
      <c r="AI6" s="5">
        <v>0.89206909999999995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pans="1:64" ht="15.75" customHeight="1">
      <c r="A7" s="1" t="s">
        <v>53</v>
      </c>
      <c r="B7" s="2">
        <v>163.652368255265</v>
      </c>
      <c r="C7" s="3">
        <v>46.102344078706999</v>
      </c>
      <c r="D7" s="4">
        <v>2.2810000000000001</v>
      </c>
      <c r="E7" s="4">
        <v>0.13100000000000001</v>
      </c>
      <c r="F7" s="4" t="s">
        <v>34</v>
      </c>
      <c r="G7" s="3">
        <v>162.139981645402</v>
      </c>
      <c r="H7" s="3">
        <v>47.987429580023999</v>
      </c>
      <c r="I7" s="4">
        <v>0.2</v>
      </c>
      <c r="J7" s="4" t="s">
        <v>54</v>
      </c>
      <c r="K7" s="4" t="s">
        <v>55</v>
      </c>
      <c r="L7" s="4" t="s">
        <v>56</v>
      </c>
      <c r="M7" s="4">
        <v>4.62</v>
      </c>
      <c r="N7" s="4">
        <v>3.8460000000000001E-2</v>
      </c>
      <c r="O7" s="4">
        <v>8.7612000000000005</v>
      </c>
      <c r="P7" s="6">
        <v>10.323700000000001</v>
      </c>
      <c r="Q7" s="6">
        <v>-9.7996999999999996</v>
      </c>
      <c r="R7" s="4">
        <v>6.9178797190000002E-2</v>
      </c>
      <c r="S7" s="1"/>
      <c r="T7" s="1" t="s">
        <v>53</v>
      </c>
      <c r="U7" s="4">
        <v>19.3842</v>
      </c>
      <c r="V7" s="4">
        <v>3.3067190000000002</v>
      </c>
      <c r="W7" s="4">
        <v>58.317100000000003</v>
      </c>
      <c r="X7" s="4">
        <v>3.3357350000000001</v>
      </c>
      <c r="Y7" s="4">
        <v>47.163460000000001</v>
      </c>
      <c r="Z7" s="4">
        <v>1.3855219999999999</v>
      </c>
      <c r="AA7" s="4">
        <v>341.8322</v>
      </c>
      <c r="AB7" s="4">
        <v>5.5019109999999998</v>
      </c>
      <c r="AC7" s="4">
        <f>71.5885+44.37583</f>
        <v>115.96432999999999</v>
      </c>
      <c r="AD7" s="4">
        <v>5.0918012724099997</v>
      </c>
      <c r="AE7" s="4">
        <v>17.622900000000001</v>
      </c>
      <c r="AF7" s="4">
        <v>3.1384699999999999</v>
      </c>
      <c r="AG7" s="4">
        <f>3112.135/40.59068</f>
        <v>76.671171805941668</v>
      </c>
      <c r="AH7" s="4">
        <v>24.56823</v>
      </c>
      <c r="AI7" s="4">
        <v>3.283172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pans="1:64" ht="15.75" customHeight="1">
      <c r="A8" s="1" t="s">
        <v>57</v>
      </c>
      <c r="B8" s="2">
        <v>164.13813687727799</v>
      </c>
      <c r="C8" s="3">
        <v>46.631589655157001</v>
      </c>
      <c r="D8" s="4">
        <v>2.847</v>
      </c>
      <c r="E8" s="4">
        <v>0.154</v>
      </c>
      <c r="F8" s="4" t="s">
        <v>34</v>
      </c>
      <c r="G8" s="3">
        <v>172.15612887465301</v>
      </c>
      <c r="H8" s="3">
        <v>50.827405023277002</v>
      </c>
      <c r="I8" s="4">
        <v>0.5</v>
      </c>
      <c r="J8" s="4" t="s">
        <v>35</v>
      </c>
      <c r="K8" s="4" t="s">
        <v>36</v>
      </c>
      <c r="L8" s="4" t="s">
        <v>37</v>
      </c>
      <c r="M8" s="4">
        <v>4.6390000000000002</v>
      </c>
      <c r="N8" s="4">
        <v>3.8629999999999998E-2</v>
      </c>
      <c r="O8" s="4">
        <v>8.6031999999999993</v>
      </c>
      <c r="P8" s="6">
        <v>10.9848</v>
      </c>
      <c r="Q8" s="6">
        <v>-10.456799999999999</v>
      </c>
      <c r="R8" s="4">
        <v>2.0596401930000001E-2</v>
      </c>
      <c r="S8" s="1"/>
      <c r="T8" s="1" t="s">
        <v>57</v>
      </c>
      <c r="U8" s="4">
        <v>17.73808</v>
      </c>
      <c r="V8" s="4">
        <v>2.0849099999999998</v>
      </c>
      <c r="W8" s="4">
        <v>27.829689999999999</v>
      </c>
      <c r="X8" s="4">
        <v>2.06406</v>
      </c>
      <c r="Y8" s="4">
        <v>8.5573230000000002</v>
      </c>
      <c r="Z8" s="4">
        <v>0.54559800000000003</v>
      </c>
      <c r="AA8" s="4">
        <v>100.8541</v>
      </c>
      <c r="AB8" s="4">
        <v>2.356436</v>
      </c>
      <c r="AC8" s="4">
        <f>24.10182+20.47899</f>
        <v>44.58081</v>
      </c>
      <c r="AD8" s="4">
        <v>2.4332071415600001</v>
      </c>
      <c r="AE8" s="4">
        <v>4.8485659999999999</v>
      </c>
      <c r="AF8" s="4">
        <v>1.555285</v>
      </c>
      <c r="AG8" s="4">
        <f>677.5945/145.6554</f>
        <v>4.6520383041068172</v>
      </c>
      <c r="AH8" s="4">
        <v>12.54008</v>
      </c>
      <c r="AI8" s="4">
        <v>1.835744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spans="1:64" ht="15.75" customHeight="1">
      <c r="A9" s="1" t="s">
        <v>58</v>
      </c>
      <c r="B9" s="3">
        <v>162.139981645402</v>
      </c>
      <c r="C9" s="3">
        <v>47.987429580023999</v>
      </c>
      <c r="D9" s="4">
        <v>1.9430000000000001</v>
      </c>
      <c r="E9" s="4">
        <v>0.20300000000000001</v>
      </c>
      <c r="F9" s="4" t="s">
        <v>34</v>
      </c>
      <c r="G9" s="3">
        <v>172.29042382490499</v>
      </c>
      <c r="H9" s="3">
        <v>50.999181800721999</v>
      </c>
      <c r="I9" s="4">
        <v>0.3</v>
      </c>
      <c r="J9" s="4" t="s">
        <v>50</v>
      </c>
      <c r="K9" s="4" t="s">
        <v>59</v>
      </c>
      <c r="L9" s="4" t="s">
        <v>60</v>
      </c>
      <c r="M9" s="4">
        <v>4.0049999999999999</v>
      </c>
      <c r="N9" s="4">
        <v>3.313E-2</v>
      </c>
      <c r="O9" s="4">
        <v>8.5004000000000008</v>
      </c>
      <c r="P9" s="6">
        <v>10.3413</v>
      </c>
      <c r="Q9" s="6">
        <v>-10.283300000000001</v>
      </c>
      <c r="R9" s="4">
        <v>0.46374295539999999</v>
      </c>
      <c r="S9" s="1"/>
      <c r="T9" s="1" t="s">
        <v>58</v>
      </c>
      <c r="U9" s="4">
        <v>1542.8430000000001</v>
      </c>
      <c r="V9" s="4">
        <v>15.735950000000001</v>
      </c>
      <c r="W9" s="4">
        <v>734.88800000000003</v>
      </c>
      <c r="X9" s="4">
        <v>9.0555120000000002</v>
      </c>
      <c r="Y9" s="4">
        <v>415.2174</v>
      </c>
      <c r="Z9" s="4">
        <v>3.7605729999999999</v>
      </c>
      <c r="AA9" s="4">
        <v>3112.1350000000002</v>
      </c>
      <c r="AB9" s="4">
        <v>24.56823</v>
      </c>
      <c r="AC9" s="4">
        <f>451.5764+420.1425</f>
        <v>871.71889999999996</v>
      </c>
      <c r="AD9" s="4">
        <v>10.2204334574</v>
      </c>
      <c r="AE9" s="4">
        <v>78.14828</v>
      </c>
      <c r="AF9" s="4">
        <v>4.1618329999999997</v>
      </c>
      <c r="AG9" s="4">
        <f t="shared" ref="AG9:AH9" si="0">0</f>
        <v>0</v>
      </c>
      <c r="AH9" s="4">
        <f t="shared" si="0"/>
        <v>0</v>
      </c>
      <c r="AI9" s="4">
        <v>0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64" ht="15.75" customHeight="1">
      <c r="A10" s="1" t="s">
        <v>61</v>
      </c>
      <c r="B10" s="2">
        <v>172.29042382490499</v>
      </c>
      <c r="C10" s="3">
        <v>50.999181800721999</v>
      </c>
      <c r="D10" s="4">
        <v>1.4850000000000001</v>
      </c>
      <c r="E10" s="4">
        <v>0.16800000000000001</v>
      </c>
      <c r="F10" s="4" t="s">
        <v>34</v>
      </c>
      <c r="G10" s="3">
        <v>174.71766389380701</v>
      </c>
      <c r="H10" s="3">
        <v>53.059349928838003</v>
      </c>
      <c r="I10" s="4">
        <v>0.8</v>
      </c>
      <c r="J10" s="4" t="s">
        <v>62</v>
      </c>
      <c r="K10" s="4" t="s">
        <v>47</v>
      </c>
      <c r="L10" s="4" t="s">
        <v>63</v>
      </c>
      <c r="M10" s="4">
        <v>4.1020000000000003</v>
      </c>
      <c r="N10" s="4">
        <v>3.397E-2</v>
      </c>
      <c r="O10" s="1" t="s">
        <v>64</v>
      </c>
      <c r="P10" s="6">
        <v>8.7889999999999997</v>
      </c>
      <c r="Q10" s="6">
        <v>-9.7319999999999993</v>
      </c>
      <c r="R10" s="4">
        <v>-0.48499999999999999</v>
      </c>
      <c r="S10" s="4"/>
      <c r="T10" s="1" t="s">
        <v>61</v>
      </c>
      <c r="U10" s="4">
        <v>22.994990000000001</v>
      </c>
      <c r="V10" s="4">
        <v>3.2642479999999998</v>
      </c>
      <c r="W10" s="4">
        <v>30.21172</v>
      </c>
      <c r="X10" s="4">
        <v>3.0825109999999998</v>
      </c>
      <c r="Y10" s="4">
        <v>0</v>
      </c>
      <c r="Z10" s="4">
        <v>0</v>
      </c>
      <c r="AA10" s="4">
        <v>0</v>
      </c>
      <c r="AB10" s="4">
        <v>0</v>
      </c>
      <c r="AC10" s="4">
        <f>76380.48+37.53485</f>
        <v>76418.014849999992</v>
      </c>
      <c r="AD10" s="4">
        <v>265570.300025</v>
      </c>
      <c r="AE10" s="4">
        <v>8.147221</v>
      </c>
      <c r="AF10" s="4">
        <v>2.8202790000000002</v>
      </c>
      <c r="AG10" s="4">
        <f>181.5916/7.224627</f>
        <v>25.135083098407712</v>
      </c>
      <c r="AH10" s="4">
        <v>2.7979409999999998</v>
      </c>
      <c r="AI10" s="4">
        <v>0.37812780000000001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4" ht="15.75" customHeight="1">
      <c r="A11" s="1" t="s">
        <v>65</v>
      </c>
      <c r="B11" s="2">
        <v>174.71766389380701</v>
      </c>
      <c r="C11" s="3">
        <v>53.059349928838003</v>
      </c>
      <c r="D11" s="4">
        <v>1.56</v>
      </c>
      <c r="E11" s="4">
        <v>0.17299999999999999</v>
      </c>
      <c r="F11" s="4" t="s">
        <v>34</v>
      </c>
      <c r="G11" s="3">
        <v>164.13813687727799</v>
      </c>
      <c r="H11" s="3">
        <v>46.631589655157001</v>
      </c>
      <c r="I11" s="4">
        <v>11.7</v>
      </c>
      <c r="J11" s="4" t="s">
        <v>66</v>
      </c>
      <c r="K11" s="4" t="s">
        <v>67</v>
      </c>
      <c r="L11" s="4" t="s">
        <v>68</v>
      </c>
      <c r="M11" s="4">
        <v>3.399</v>
      </c>
      <c r="N11" s="4">
        <v>2.7949999999999999E-2</v>
      </c>
      <c r="O11" s="4">
        <v>8.4770000000000003</v>
      </c>
      <c r="P11" s="6">
        <v>9.4689999999999994</v>
      </c>
      <c r="Q11" s="6">
        <v>-9.7070000000000007</v>
      </c>
      <c r="R11" s="4">
        <v>1.911345683E-2</v>
      </c>
      <c r="S11" s="1"/>
      <c r="T11" s="1" t="s">
        <v>65</v>
      </c>
      <c r="U11" s="4">
        <v>58.062849999999997</v>
      </c>
      <c r="V11" s="4">
        <v>2.3060839999999998</v>
      </c>
      <c r="W11" s="4">
        <v>46.678170000000001</v>
      </c>
      <c r="X11" s="4">
        <v>2.0671590000000002</v>
      </c>
      <c r="Y11" s="4">
        <v>12.124779999999999</v>
      </c>
      <c r="Z11" s="4">
        <v>0.4984034</v>
      </c>
      <c r="AA11" s="4">
        <v>181.5916</v>
      </c>
      <c r="AB11" s="4">
        <v>2.7979409999999998</v>
      </c>
      <c r="AC11" s="4">
        <f>42.1985+28.29746</f>
        <v>70.495959999999997</v>
      </c>
      <c r="AD11" s="4">
        <v>2.43995639682</v>
      </c>
      <c r="AE11" s="4">
        <v>8.4924759999999999</v>
      </c>
      <c r="AF11" s="4">
        <v>1.4242429999999999</v>
      </c>
      <c r="AG11" s="5">
        <f>100.8541/6.300555</f>
        <v>16.007177145505437</v>
      </c>
      <c r="AH11" s="5">
        <v>2.356436</v>
      </c>
      <c r="AI11" s="5">
        <v>0.55261280000000002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spans="1:64" ht="15.75" customHeight="1">
      <c r="A12" s="1" t="s">
        <v>69</v>
      </c>
      <c r="B12" s="3">
        <v>175.35733412129699</v>
      </c>
      <c r="C12" s="3">
        <v>53.319531952372003</v>
      </c>
      <c r="D12" s="4">
        <v>1.5569999999999999</v>
      </c>
      <c r="E12" s="4">
        <v>0.20200000000000001</v>
      </c>
      <c r="F12" s="4" t="s">
        <v>34</v>
      </c>
      <c r="G12" s="3">
        <v>172.31734189435099</v>
      </c>
      <c r="H12" s="3">
        <v>50.759190924035998</v>
      </c>
      <c r="I12" s="4">
        <v>11.9</v>
      </c>
      <c r="J12" s="4" t="s">
        <v>66</v>
      </c>
      <c r="K12" s="4" t="s">
        <v>67</v>
      </c>
      <c r="L12" s="4" t="s">
        <v>68</v>
      </c>
      <c r="M12" s="4">
        <v>3.9849999999999999</v>
      </c>
      <c r="N12" s="4">
        <v>3.2960000000000003E-2</v>
      </c>
      <c r="O12" s="4">
        <v>8.7238000000000007</v>
      </c>
      <c r="P12" s="6">
        <v>9.2729999999999997</v>
      </c>
      <c r="Q12" s="6">
        <v>-9.6530000000000005</v>
      </c>
      <c r="R12" s="4">
        <v>0.22758250790000001</v>
      </c>
      <c r="S12" s="1"/>
      <c r="T12" s="1" t="s">
        <v>69</v>
      </c>
      <c r="U12" s="4">
        <v>133.74440000000001</v>
      </c>
      <c r="V12" s="4">
        <v>4.2527699999999999</v>
      </c>
      <c r="W12" s="4">
        <v>290.10210000000001</v>
      </c>
      <c r="X12" s="4">
        <v>5.1393269999999998</v>
      </c>
      <c r="Y12" s="4">
        <v>225.5746</v>
      </c>
      <c r="Z12" s="4">
        <v>2.3721399999999999</v>
      </c>
      <c r="AA12" s="4">
        <v>1543.463</v>
      </c>
      <c r="AB12" s="4">
        <v>13.593030000000001</v>
      </c>
      <c r="AC12" s="4">
        <f>207.3319+163.4978</f>
        <v>370.8297</v>
      </c>
      <c r="AD12" s="4">
        <v>6.8739043578199999</v>
      </c>
      <c r="AE12" s="4">
        <v>33.663379999999997</v>
      </c>
      <c r="AF12" s="4">
        <v>3.4827460000000001</v>
      </c>
      <c r="AG12" s="5">
        <f>154.05/8.416574</f>
        <v>18.303171813139169</v>
      </c>
      <c r="AH12" s="5">
        <v>2.417675</v>
      </c>
      <c r="AI12" s="5">
        <v>0.54810429999999999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spans="1:64" ht="15.75" customHeight="1">
      <c r="A13" s="1" t="s">
        <v>70</v>
      </c>
      <c r="B13" s="1"/>
      <c r="C13" s="1"/>
      <c r="D13">
        <f>AVERAGE(D2:D12)</f>
        <v>2.1413636363636361</v>
      </c>
      <c r="M13">
        <f>AVERAGE(M2:M12)</f>
        <v>3.9588181818181813</v>
      </c>
      <c r="N13">
        <f>AVERAGE(N2:N12)</f>
        <v>3.275363636363636E-2</v>
      </c>
    </row>
    <row r="14" spans="1:64" ht="15.75" customHeight="1">
      <c r="A14" s="5"/>
      <c r="B14" s="5"/>
      <c r="C14" s="5"/>
    </row>
    <row r="15" spans="1:64" ht="15.75" customHeight="1">
      <c r="A15" s="5"/>
      <c r="B15" s="5"/>
      <c r="C15" s="5"/>
    </row>
    <row r="16" spans="1:64" ht="15.75" customHeight="1">
      <c r="A16" s="5"/>
      <c r="B16" s="5"/>
      <c r="C16" s="5"/>
    </row>
    <row r="17" spans="1:3" ht="15.75" customHeight="1">
      <c r="A17" s="5"/>
      <c r="B17" s="5"/>
      <c r="C17" s="5"/>
    </row>
    <row r="18" spans="1:3" ht="15.75" customHeight="1">
      <c r="A18" s="5"/>
      <c r="B18" s="5"/>
      <c r="C18" s="5"/>
    </row>
    <row r="19" spans="1:3" ht="15.75" customHeight="1">
      <c r="A19" s="4"/>
      <c r="B19" s="4"/>
      <c r="C19" s="4"/>
    </row>
    <row r="20" spans="1:3" ht="15.75" customHeight="1">
      <c r="A20" s="4"/>
      <c r="B20" s="4"/>
      <c r="C20" s="4"/>
    </row>
    <row r="21" spans="1:3" ht="15.75" customHeight="1">
      <c r="A21" s="4"/>
      <c r="B21" s="4"/>
      <c r="C21" s="4"/>
    </row>
    <row r="22" spans="1:3" ht="15.75" customHeight="1">
      <c r="A22" s="4"/>
      <c r="B22" s="4"/>
      <c r="C22" s="4"/>
    </row>
    <row r="23" spans="1:3" ht="15.75" customHeight="1">
      <c r="A23" s="5"/>
      <c r="B23" s="5"/>
      <c r="C23" s="5"/>
    </row>
    <row r="24" spans="1:3" ht="15.75" customHeight="1">
      <c r="A24" s="5"/>
      <c r="B24" s="5"/>
      <c r="C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Ann Pelesky</cp:lastModifiedBy>
  <dcterms:modified xsi:type="dcterms:W3CDTF">2024-02-08T16:35:11Z</dcterms:modified>
</cp:coreProperties>
</file>