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encer/Coding/Matlabber/my_m-files/SAlab/"/>
    </mc:Choice>
  </mc:AlternateContent>
  <bookViews>
    <workbookView xWindow="1320" yWindow="520" windowWidth="24700" windowHeight="18880" tabRatio="500"/>
  </bookViews>
  <sheets>
    <sheet name="SUE model" sheetId="1" r:id="rId1"/>
    <sheet name="Inf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E50" i="1"/>
  <c r="A50" i="1"/>
  <c r="E1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0" i="1"/>
  <c r="F51" i="1"/>
  <c r="E51" i="1"/>
  <c r="A51" i="1"/>
  <c r="F52" i="1"/>
  <c r="E52" i="1"/>
  <c r="A52" i="1"/>
  <c r="F53" i="1"/>
  <c r="E53" i="1"/>
  <c r="A53" i="1"/>
  <c r="F54" i="1"/>
  <c r="E54" i="1"/>
  <c r="A54" i="1"/>
  <c r="F55" i="1"/>
  <c r="E55" i="1"/>
  <c r="A55" i="1"/>
  <c r="F56" i="1"/>
  <c r="E56" i="1"/>
  <c r="A56" i="1"/>
  <c r="F57" i="1"/>
  <c r="E57" i="1"/>
  <c r="A57" i="1"/>
  <c r="F58" i="1"/>
  <c r="E58" i="1"/>
  <c r="A58" i="1"/>
  <c r="F59" i="1"/>
  <c r="E59" i="1"/>
  <c r="A59" i="1"/>
  <c r="F60" i="1"/>
  <c r="E60" i="1"/>
  <c r="A60" i="1"/>
  <c r="F61" i="1"/>
  <c r="E61" i="1"/>
  <c r="A61" i="1"/>
  <c r="F62" i="1"/>
  <c r="E62" i="1"/>
  <c r="A62" i="1"/>
  <c r="F63" i="1"/>
  <c r="E63" i="1"/>
  <c r="A63" i="1"/>
  <c r="F64" i="1"/>
  <c r="E64" i="1"/>
  <c r="A64" i="1"/>
  <c r="F65" i="1"/>
  <c r="E65" i="1"/>
  <c r="A65" i="1"/>
  <c r="F66" i="1"/>
  <c r="E66" i="1"/>
  <c r="A66" i="1"/>
  <c r="F67" i="1"/>
  <c r="E67" i="1"/>
  <c r="A67" i="1"/>
  <c r="F68" i="1"/>
  <c r="E68" i="1"/>
  <c r="A68" i="1"/>
  <c r="F69" i="1"/>
  <c r="E69" i="1"/>
  <c r="A69" i="1"/>
  <c r="F70" i="1"/>
  <c r="E70" i="1"/>
  <c r="A70" i="1"/>
  <c r="F71" i="1"/>
  <c r="E71" i="1"/>
  <c r="A71" i="1"/>
  <c r="F72" i="1"/>
  <c r="E72" i="1"/>
  <c r="A72" i="1"/>
  <c r="F73" i="1"/>
  <c r="E73" i="1"/>
  <c r="A73" i="1"/>
  <c r="F74" i="1"/>
  <c r="E74" i="1"/>
  <c r="A74" i="1"/>
  <c r="F75" i="1"/>
  <c r="E75" i="1"/>
  <c r="A75" i="1"/>
  <c r="F76" i="1"/>
  <c r="E76" i="1"/>
  <c r="A76" i="1"/>
  <c r="F77" i="1"/>
  <c r="E77" i="1"/>
  <c r="A77" i="1"/>
  <c r="F78" i="1"/>
  <c r="E78" i="1"/>
  <c r="A78" i="1"/>
  <c r="F79" i="1"/>
  <c r="E79" i="1"/>
  <c r="A79" i="1"/>
  <c r="F80" i="1"/>
  <c r="E80" i="1"/>
  <c r="A80" i="1"/>
  <c r="F81" i="1"/>
  <c r="E81" i="1"/>
  <c r="A81" i="1"/>
  <c r="F82" i="1"/>
  <c r="E82" i="1"/>
  <c r="A82" i="1"/>
  <c r="F83" i="1"/>
  <c r="E83" i="1"/>
  <c r="A83" i="1"/>
  <c r="F84" i="1"/>
  <c r="E84" i="1"/>
  <c r="A84" i="1"/>
  <c r="F85" i="1"/>
  <c r="E85" i="1"/>
  <c r="A85" i="1"/>
  <c r="F86" i="1"/>
  <c r="E86" i="1"/>
  <c r="A86" i="1"/>
  <c r="F87" i="1"/>
  <c r="E87" i="1"/>
  <c r="A87" i="1"/>
  <c r="F88" i="1"/>
  <c r="E88" i="1"/>
  <c r="A88" i="1"/>
  <c r="F89" i="1"/>
  <c r="E89" i="1"/>
  <c r="A89" i="1"/>
  <c r="F90" i="1"/>
  <c r="E90" i="1"/>
  <c r="A90" i="1"/>
  <c r="F91" i="1"/>
  <c r="E91" i="1"/>
  <c r="A91" i="1"/>
  <c r="F92" i="1"/>
  <c r="E92" i="1"/>
  <c r="A92" i="1"/>
  <c r="F93" i="1"/>
  <c r="E93" i="1"/>
  <c r="A93" i="1"/>
  <c r="F94" i="1"/>
  <c r="E94" i="1"/>
  <c r="A94" i="1"/>
  <c r="F95" i="1"/>
  <c r="E95" i="1"/>
  <c r="A95" i="1"/>
  <c r="F96" i="1"/>
  <c r="E96" i="1"/>
  <c r="A96" i="1"/>
  <c r="F97" i="1"/>
  <c r="E97" i="1"/>
  <c r="A97" i="1"/>
  <c r="F98" i="1"/>
  <c r="E98" i="1"/>
  <c r="A98" i="1"/>
  <c r="F99" i="1"/>
  <c r="E99" i="1"/>
  <c r="A99" i="1"/>
  <c r="F100" i="1"/>
  <c r="E100" i="1"/>
  <c r="A100" i="1"/>
  <c r="F101" i="1"/>
  <c r="E101" i="1"/>
  <c r="A101" i="1"/>
  <c r="F102" i="1"/>
  <c r="E102" i="1"/>
  <c r="A102" i="1"/>
  <c r="F103" i="1"/>
  <c r="E103" i="1"/>
  <c r="A103" i="1"/>
  <c r="F104" i="1"/>
  <c r="E104" i="1"/>
  <c r="A104" i="1"/>
  <c r="F105" i="1"/>
  <c r="E105" i="1"/>
  <c r="A105" i="1"/>
  <c r="F106" i="1"/>
  <c r="E106" i="1"/>
  <c r="A106" i="1"/>
  <c r="F107" i="1"/>
  <c r="E107" i="1"/>
  <c r="A107" i="1"/>
  <c r="F108" i="1"/>
  <c r="E108" i="1"/>
  <c r="A108" i="1"/>
  <c r="F109" i="1"/>
  <c r="E109" i="1"/>
  <c r="A109" i="1"/>
  <c r="F110" i="1"/>
  <c r="E110" i="1"/>
  <c r="A110" i="1"/>
  <c r="F111" i="1"/>
  <c r="E111" i="1"/>
  <c r="A111" i="1"/>
  <c r="F112" i="1"/>
  <c r="E112" i="1"/>
  <c r="A112" i="1"/>
  <c r="F113" i="1"/>
  <c r="E113" i="1"/>
  <c r="A113" i="1"/>
  <c r="F114" i="1"/>
  <c r="E114" i="1"/>
  <c r="A114" i="1"/>
  <c r="F115" i="1"/>
  <c r="E115" i="1"/>
  <c r="A115" i="1"/>
  <c r="F116" i="1"/>
  <c r="E116" i="1"/>
  <c r="A116" i="1"/>
  <c r="F117" i="1"/>
  <c r="E117" i="1"/>
  <c r="A117" i="1"/>
  <c r="F118" i="1"/>
  <c r="E118" i="1"/>
  <c r="A118" i="1"/>
  <c r="F119" i="1"/>
  <c r="E119" i="1"/>
  <c r="A119" i="1"/>
  <c r="F120" i="1"/>
  <c r="E120" i="1"/>
  <c r="A120" i="1"/>
  <c r="F121" i="1"/>
  <c r="E121" i="1"/>
  <c r="A121" i="1"/>
  <c r="F122" i="1"/>
  <c r="E122" i="1"/>
  <c r="A122" i="1"/>
  <c r="F123" i="1"/>
  <c r="E123" i="1"/>
  <c r="A123" i="1"/>
  <c r="F124" i="1"/>
  <c r="E124" i="1"/>
  <c r="A124" i="1"/>
  <c r="F125" i="1"/>
  <c r="E125" i="1"/>
  <c r="A125" i="1"/>
  <c r="F126" i="1"/>
  <c r="E126" i="1"/>
  <c r="A126" i="1"/>
  <c r="F127" i="1"/>
  <c r="E127" i="1"/>
  <c r="A127" i="1"/>
  <c r="F128" i="1"/>
  <c r="E128" i="1"/>
  <c r="A128" i="1"/>
  <c r="F129" i="1"/>
  <c r="E129" i="1"/>
  <c r="A129" i="1"/>
  <c r="F130" i="1"/>
  <c r="E130" i="1"/>
  <c r="A130" i="1"/>
  <c r="F131" i="1"/>
  <c r="E131" i="1"/>
  <c r="A131" i="1"/>
  <c r="F132" i="1"/>
  <c r="E132" i="1"/>
  <c r="A132" i="1"/>
  <c r="F133" i="1"/>
  <c r="E133" i="1"/>
  <c r="A133" i="1"/>
  <c r="F134" i="1"/>
  <c r="E134" i="1"/>
  <c r="A134" i="1"/>
  <c r="F135" i="1"/>
  <c r="E135" i="1"/>
  <c r="A135" i="1"/>
  <c r="F136" i="1"/>
  <c r="E136" i="1"/>
  <c r="A136" i="1"/>
  <c r="F137" i="1"/>
  <c r="E137" i="1"/>
  <c r="A137" i="1"/>
  <c r="F138" i="1"/>
  <c r="E138" i="1"/>
  <c r="A138" i="1"/>
  <c r="F139" i="1"/>
  <c r="E139" i="1"/>
  <c r="A139" i="1"/>
  <c r="F140" i="1"/>
  <c r="E140" i="1"/>
  <c r="A140" i="1"/>
  <c r="F141" i="1"/>
  <c r="E141" i="1"/>
  <c r="A141" i="1"/>
  <c r="F142" i="1"/>
  <c r="E142" i="1"/>
  <c r="A142" i="1"/>
  <c r="F143" i="1"/>
  <c r="E143" i="1"/>
  <c r="A143" i="1"/>
  <c r="F144" i="1"/>
  <c r="E144" i="1"/>
  <c r="A144" i="1"/>
  <c r="F145" i="1"/>
  <c r="E145" i="1"/>
  <c r="A145" i="1"/>
  <c r="F146" i="1"/>
  <c r="E146" i="1"/>
  <c r="A146" i="1"/>
  <c r="F147" i="1"/>
  <c r="E147" i="1"/>
  <c r="A147" i="1"/>
  <c r="F148" i="1"/>
  <c r="E148" i="1"/>
  <c r="A148" i="1"/>
  <c r="F149" i="1"/>
  <c r="E149" i="1"/>
  <c r="A149" i="1"/>
  <c r="F150" i="1"/>
  <c r="E150" i="1"/>
  <c r="A150" i="1"/>
  <c r="E15" i="1"/>
  <c r="E9" i="1"/>
  <c r="E8" i="1"/>
  <c r="D14" i="1"/>
  <c r="E14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D15" i="1"/>
  <c r="D50" i="1"/>
  <c r="C50" i="1"/>
  <c r="D51" i="1"/>
  <c r="D52" i="1"/>
  <c r="D53" i="1"/>
  <c r="D54" i="1"/>
  <c r="D55" i="1"/>
  <c r="D56" i="1"/>
  <c r="D57" i="1"/>
  <c r="D58" i="1"/>
  <c r="D59" i="1"/>
  <c r="D6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<sst xmlns="http://schemas.openxmlformats.org/spreadsheetml/2006/main" count="67" uniqueCount="65">
  <si>
    <t>Foils</t>
  </si>
  <si>
    <t>Targets</t>
  </si>
  <si>
    <t>Signal strength</t>
  </si>
  <si>
    <t>Foil cumulative distn</t>
  </si>
  <si>
    <t>Target cumulative distn</t>
  </si>
  <si>
    <t>Target mean</t>
  </si>
  <si>
    <t>Target sd</t>
  </si>
  <si>
    <t>Foil mean</t>
  </si>
  <si>
    <t>Foil sd</t>
  </si>
  <si>
    <t>x</t>
  </si>
  <si>
    <t>y</t>
  </si>
  <si>
    <t>CD benefit</t>
  </si>
  <si>
    <t>MD cost</t>
  </si>
  <si>
    <t>FA cost</t>
  </si>
  <si>
    <t>CR benefit</t>
  </si>
  <si>
    <t>Base rate</t>
  </si>
  <si>
    <t>d'</t>
  </si>
  <si>
    <t>sensitivity, d'</t>
  </si>
  <si>
    <t>bias, c</t>
  </si>
  <si>
    <t>beta</t>
  </si>
  <si>
    <t>INF</t>
  </si>
  <si>
    <t>Line of Optimal Response</t>
  </si>
  <si>
    <t>Spencer</t>
    <phoneticPr fontId="1" type="noConversion"/>
  </si>
  <si>
    <t>spencer.lynn@gmail.com</t>
  </si>
  <si>
    <t>Decision parameters</t>
  </si>
  <si>
    <t>Change the decision parameters to see how they effect the optimality model graphs</t>
  </si>
  <si>
    <t>Papers defining the model</t>
  </si>
  <si>
    <t>Papers using the model</t>
  </si>
  <si>
    <t>Lynn, S. K., &amp; Barrett, L. F. (2014). "Utilizing" signal detection theory. Psychological Science, 25, 1663–1673.</t>
  </si>
  <si>
    <t>Lynn, S. K. (2010). Decision-making and learning: The peak shift behavioral response. In M. Breed &amp; J. Moore (Eds.), Encyclopedia of Animal Behavior (Vol. 1, pp. 470–475). Oxford: Academic Press.</t>
  </si>
  <si>
    <t>Lynn, S. K. (2006). Cognition and evolution: Learning and the evolution of sex traits. Current Biology, 16, R421–R423.</t>
  </si>
  <si>
    <t>Lynn, S. K., Ibagon, C., Bui, E., Palitz, S., Simon, N. M., &amp; Barrett, L. F. (2016). Working memory capacity is associated with optimal adaptation of response bias to perceptual sensitivity in emotion perception. Emotion, 16, 155–163.</t>
  </si>
  <si>
    <t>Lynn, S. K.*, Hoge, E. A.*, Fischer, L. E., Barrett, L. F., &amp; Simon, N. M. (2014). Gender differences in oxytocin-associated disruption of decision bias during emotion perception. Psychiatry Research, 219, 198–203. *Shared first-authorship.</t>
  </si>
  <si>
    <t>Lynn, S. K., Zhang, X., &amp; Barrett, L. F. (2012). Affective state influences perception by affecting decision parameters underlying bias and sensitivity. Emotion, 12, 726–736.</t>
  </si>
  <si>
    <t>Happy detecting!</t>
  </si>
  <si>
    <t>Worksheet for the Signal Utility Estimator (SUE) model of optimal deicsion making under perceptual uncertainty and economic risk</t>
  </si>
  <si>
    <t xml:space="preserve"> </t>
  </si>
  <si>
    <t>Signal detection utility and Gaussians</t>
  </si>
  <si>
    <t>Expected value</t>
  </si>
  <si>
    <t>For details, see: Lynn, S. K., &amp; Barrett, L. F. (2014). "Utilizing" signal detection theory. Psychological Science, 25, 1663–1673.</t>
  </si>
  <si>
    <t>Workbook verion 20170125</t>
  </si>
  <si>
    <t>Let beta = [(1-baserate)/baserate] • [(j-a)/(h-m)]</t>
  </si>
  <si>
    <t>where</t>
  </si>
  <si>
    <t>j = correct rejection cost</t>
  </si>
  <si>
    <t>a = false alarm cost</t>
  </si>
  <si>
    <t>h = correct detection benefit</t>
  </si>
  <si>
    <t>m = missed detection benefit</t>
  </si>
  <si>
    <t>- Just plug in a range of dprime values to get the corresponding optimal bias values.</t>
  </si>
  <si>
    <t>c_opt</t>
  </si>
  <si>
    <t>How to calculate the LOR itself:</t>
  </si>
  <si>
    <t>I use brute force with a Matlab function called PDIST. I’m sure there’s a more elegant way to solve for it the distance, but I haven’t looked into it. </t>
  </si>
  <si>
    <t>PDIST calculates the distance between observations, so I pass it the perceiver's observed (d’,c) point and all the points on the LOR, and pick the shortest distance from perceiver to LOR.</t>
  </si>
  <si>
    <t>c_opt = LN(beta)/dprime</t>
  </si>
  <si>
    <t>Then, optimal bias (c) for a given level of sensitivity (dprime) is</t>
  </si>
  <si>
    <t>How to calculate a person’s "bias optimality," his or her distance to the LOR:</t>
  </si>
  <si>
    <t>Maximum possible in the environment defined by the parameter values.</t>
  </si>
  <si>
    <t>Optimal value, given parameter values</t>
  </si>
  <si>
    <t>Here's an example perceiver, plotted on the LOR graph.</t>
  </si>
  <si>
    <t>observed c</t>
  </si>
  <si>
    <t>observed d'</t>
  </si>
  <si>
    <t>The SDT Expected Value Funtion is in cells A50:A150</t>
  </si>
  <si>
    <t>For a given signal value, x</t>
  </si>
  <si>
    <t>EV(x)=p(target_x)*baserate*h+p(target_x)*baserate*J+p(foil_x)*(1-baserate)*f+p(foil_x)*(1-baserate)*j</t>
  </si>
  <si>
    <t>- p(target_x) is a short hand, see cells for details.</t>
  </si>
  <si>
    <t>Criterion location coordinates (autocalculation)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</si>
</sst>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Verdana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u/>
      <sz val="14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11" applyFont="1" applyAlignment="1" applyProtection="1"/>
    <xf numFmtId="2" fontId="7" fillId="0" borderId="0" xfId="0" applyNumberFormat="1" applyFont="1"/>
    <xf numFmtId="0" fontId="7" fillId="0" borderId="0" xfId="0" applyFont="1"/>
    <xf numFmtId="0" fontId="7" fillId="0" borderId="0" xfId="11" applyFont="1" applyAlignment="1" applyProtection="1"/>
    <xf numFmtId="0" fontId="8" fillId="2" borderId="0" xfId="12" applyFont="1" applyAlignment="1" applyProtection="1"/>
    <xf numFmtId="2" fontId="8" fillId="2" borderId="0" xfId="12" applyNumberFormat="1" applyFont="1"/>
    <xf numFmtId="0" fontId="6" fillId="0" borderId="0" xfId="0" applyFont="1" applyAlignment="1">
      <alignment horizontal="right"/>
    </xf>
    <xf numFmtId="0" fontId="9" fillId="2" borderId="0" xfId="12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4" borderId="0" xfId="0" applyFont="1" applyFill="1"/>
    <xf numFmtId="2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quotePrefix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5" borderId="0" xfId="0" applyFont="1" applyFill="1"/>
    <xf numFmtId="2" fontId="13" fillId="3" borderId="0" xfId="13" applyNumberFormat="1" applyFont="1"/>
    <xf numFmtId="0" fontId="13" fillId="3" borderId="0" xfId="13" applyFont="1"/>
    <xf numFmtId="2" fontId="6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 applyAlignment="1">
      <alignment horizontal="center"/>
    </xf>
    <xf numFmtId="0" fontId="14" fillId="0" borderId="0" xfId="11" applyFont="1" applyAlignment="1" applyProtection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4" builtinId="9" hidden="1"/>
    <cellStyle name="Followed Hyperlink" xfId="15" builtinId="9" hidden="1"/>
    <cellStyle name="Good" xfId="1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eutral" xfId="1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Signal Detection System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861992781082"/>
          <c:y val="0.0320572278943601"/>
          <c:w val="0.74499120114064"/>
          <c:h val="0.823238330256565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'SUE model'!$A$49</c:f>
              <c:strCache>
                <c:ptCount val="1"/>
                <c:pt idx="0">
                  <c:v>Expected value</c:v>
                </c:pt>
              </c:strCache>
            </c:strRef>
          </c:tx>
          <c:spPr>
            <a:ln w="38100" cmpd="sng"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'SUE model'!$B$50:$B$150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'SUE model'!$A$50:$A$150</c:f>
              <c:numCache>
                <c:formatCode>0.0000</c:formatCode>
                <c:ptCount val="101"/>
                <c:pt idx="0">
                  <c:v>-2.749596194873038</c:v>
                </c:pt>
                <c:pt idx="1">
                  <c:v>-2.749386777520676</c:v>
                </c:pt>
                <c:pt idx="2">
                  <c:v>-2.74907757321613</c:v>
                </c:pt>
                <c:pt idx="3">
                  <c:v>-2.74862557286687</c:v>
                </c:pt>
                <c:pt idx="4">
                  <c:v>-2.74797140030766</c:v>
                </c:pt>
                <c:pt idx="5">
                  <c:v>-2.747034040958374</c:v>
                </c:pt>
                <c:pt idx="6">
                  <c:v>-2.745704260154077</c:v>
                </c:pt>
                <c:pt idx="7">
                  <c:v>-2.743836530363963</c:v>
                </c:pt>
                <c:pt idx="8">
                  <c:v>-2.741239315135429</c:v>
                </c:pt>
                <c:pt idx="9">
                  <c:v>-2.737663610968373</c:v>
                </c:pt>
                <c:pt idx="10">
                  <c:v>-2.732789731714325</c:v>
                </c:pt>
                <c:pt idx="11">
                  <c:v>-2.726212437765752</c:v>
                </c:pt>
                <c:pt idx="12">
                  <c:v>-2.717424666603537</c:v>
                </c:pt>
                <c:pt idx="13">
                  <c:v>-2.705800311635456</c:v>
                </c:pt>
                <c:pt idx="14">
                  <c:v>-2.69057671817537</c:v>
                </c:pt>
                <c:pt idx="15">
                  <c:v>-2.67083780953401</c:v>
                </c:pt>
                <c:pt idx="16">
                  <c:v>-2.6454990077291</c:v>
                </c:pt>
                <c:pt idx="17">
                  <c:v>-2.613295351916413</c:v>
                </c:pt>
                <c:pt idx="18">
                  <c:v>-2.572774417887195</c:v>
                </c:pt>
                <c:pt idx="19">
                  <c:v>-2.522295774721554</c:v>
                </c:pt>
                <c:pt idx="20">
                  <c:v>-2.460038749196673</c:v>
                </c:pt>
                <c:pt idx="21">
                  <c:v>-2.384020175464033</c:v>
                </c:pt>
                <c:pt idx="22">
                  <c:v>-2.292123562452953</c:v>
                </c:pt>
                <c:pt idx="23">
                  <c:v>-2.182140698962378</c:v>
                </c:pt>
                <c:pt idx="24">
                  <c:v>-2.051826133748648</c:v>
                </c:pt>
                <c:pt idx="25">
                  <c:v>-1.898964228328925</c:v>
                </c:pt>
                <c:pt idx="26">
                  <c:v>-1.721447614882869</c:v>
                </c:pt>
                <c:pt idx="27">
                  <c:v>-1.517364949996216</c:v>
                </c:pt>
                <c:pt idx="28">
                  <c:v>-1.285094902971446</c:v>
                </c:pt>
                <c:pt idx="29">
                  <c:v>-1.023402433376581</c:v>
                </c:pt>
                <c:pt idx="30">
                  <c:v>-0.731532680976721</c:v>
                </c:pt>
                <c:pt idx="31">
                  <c:v>-0.409297295055064</c:v>
                </c:pt>
                <c:pt idx="32">
                  <c:v>-0.0571478416355835</c:v>
                </c:pt>
                <c:pt idx="33">
                  <c:v>0.323768900984299</c:v>
                </c:pt>
                <c:pt idx="34">
                  <c:v>0.731578390236352</c:v>
                </c:pt>
                <c:pt idx="35">
                  <c:v>1.16367220644756</c:v>
                </c:pt>
                <c:pt idx="36">
                  <c:v>1.616730802713429</c:v>
                </c:pt>
                <c:pt idx="37">
                  <c:v>2.086776009520407</c:v>
                </c:pt>
                <c:pt idx="38">
                  <c:v>2.569252500232566</c:v>
                </c:pt>
                <c:pt idx="39">
                  <c:v>3.059135707888726</c:v>
                </c:pt>
                <c:pt idx="40">
                  <c:v>3.551062071168417</c:v>
                </c:pt>
                <c:pt idx="41">
                  <c:v>4.039476105880114</c:v>
                </c:pt>
                <c:pt idx="42">
                  <c:v>4.518787758231555</c:v>
                </c:pt>
                <c:pt idx="43">
                  <c:v>4.983532878943882</c:v>
                </c:pt>
                <c:pt idx="44">
                  <c:v>5.428529507508071</c:v>
                </c:pt>
                <c:pt idx="45">
                  <c:v>5.849022977119878</c:v>
                </c:pt>
                <c:pt idx="46">
                  <c:v>6.240813606176807</c:v>
                </c:pt>
                <c:pt idx="47">
                  <c:v>6.600361859252586</c:v>
                </c:pt>
                <c:pt idx="48">
                  <c:v>6.924867239841141</c:v>
                </c:pt>
                <c:pt idx="49">
                  <c:v>7.212318703753071</c:v>
                </c:pt>
                <c:pt idx="50">
                  <c:v>7.461515937096689</c:v>
                </c:pt>
                <c:pt idx="51">
                  <c:v>7.672062315556652</c:v>
                </c:pt>
                <c:pt idx="52">
                  <c:v>7.844331659277182</c:v>
                </c:pt>
                <c:pt idx="53">
                  <c:v>7.979411951808482</c:v>
                </c:pt>
                <c:pt idx="54">
                  <c:v>8.07902996208168</c:v>
                </c:pt>
                <c:pt idx="55">
                  <c:v>8.145461182962602</c:v>
                </c:pt>
                <c:pt idx="56">
                  <c:v>8.181429691064188</c:v>
                </c:pt>
                <c:pt idx="57">
                  <c:v>8.190002471942673</c:v>
                </c:pt>
                <c:pt idx="58">
                  <c:v>8.17448248698728</c:v>
                </c:pt>
                <c:pt idx="59">
                  <c:v>8.13830433349632</c:v>
                </c:pt>
                <c:pt idx="60">
                  <c:v>8.084935817660715</c:v>
                </c:pt>
                <c:pt idx="61">
                  <c:v>8.017788166673744</c:v>
                </c:pt>
                <c:pt idx="62">
                  <c:v>7.940136988525809</c:v>
                </c:pt>
                <c:pt idx="63">
                  <c:v>7.855055475109538</c:v>
                </c:pt>
                <c:pt idx="64">
                  <c:v>7.765360756727845</c:v>
                </c:pt>
                <c:pt idx="65">
                  <c:v>7.673573767955811</c:v>
                </c:pt>
                <c:pt idx="66">
                  <c:v>7.581892485385325</c:v>
                </c:pt>
                <c:pt idx="67">
                  <c:v>7.492177953736219</c:v>
                </c:pt>
                <c:pt idx="68">
                  <c:v>7.405952133683081</c:v>
                </c:pt>
                <c:pt idx="69">
                  <c:v>7.324406287797072</c:v>
                </c:pt>
                <c:pt idx="70">
                  <c:v>7.248418375373951</c:v>
                </c:pt>
                <c:pt idx="71">
                  <c:v>7.17857775710721</c:v>
                </c:pt>
                <c:pt idx="72">
                  <c:v>7.115215419512124</c:v>
                </c:pt>
                <c:pt idx="73">
                  <c:v>7.058437917087841</c:v>
                </c:pt>
                <c:pt idx="74">
                  <c:v>7.008163294372375</c:v>
                </c:pt>
                <c:pt idx="75">
                  <c:v>6.964157383366086</c:v>
                </c:pt>
                <c:pt idx="76">
                  <c:v>6.926069063499054</c:v>
                </c:pt>
                <c:pt idx="77">
                  <c:v>6.893463307363427</c:v>
                </c:pt>
                <c:pt idx="78">
                  <c:v>6.865851099556964</c:v>
                </c:pt>
                <c:pt idx="79">
                  <c:v>6.842715591015782</c:v>
                </c:pt>
                <c:pt idx="80">
                  <c:v>6.82353412049821</c:v>
                </c:pt>
                <c:pt idx="81">
                  <c:v>6.80779598361602</c:v>
                </c:pt>
                <c:pt idx="82">
                  <c:v>6.795016046118919</c:v>
                </c:pt>
                <c:pt idx="83">
                  <c:v>6.78474447377569</c:v>
                </c:pt>
                <c:pt idx="84">
                  <c:v>6.776572981820113</c:v>
                </c:pt>
                <c:pt idx="85">
                  <c:v>6.770138091976432</c:v>
                </c:pt>
                <c:pt idx="86">
                  <c:v>6.76512192727963</c:v>
                </c:pt>
                <c:pt idx="87">
                  <c:v>6.761251079564844</c:v>
                </c:pt>
                <c:pt idx="88">
                  <c:v>6.758294058639954</c:v>
                </c:pt>
                <c:pt idx="89">
                  <c:v>6.75605778363947</c:v>
                </c:pt>
                <c:pt idx="90">
                  <c:v>6.754383513795256</c:v>
                </c:pt>
                <c:pt idx="91">
                  <c:v>6.753142545152016</c:v>
                </c:pt>
                <c:pt idx="92">
                  <c:v>6.752231927833871</c:v>
                </c:pt>
                <c:pt idx="93">
                  <c:v>6.751570390220658</c:v>
                </c:pt>
                <c:pt idx="94">
                  <c:v>6.751094595277731</c:v>
                </c:pt>
                <c:pt idx="95">
                  <c:v>6.750755802389944</c:v>
                </c:pt>
                <c:pt idx="96">
                  <c:v>6.750516966268736</c:v>
                </c:pt>
                <c:pt idx="97">
                  <c:v>6.750350272756566</c:v>
                </c:pt>
                <c:pt idx="98">
                  <c:v>6.750235088866995</c:v>
                </c:pt>
                <c:pt idx="99">
                  <c:v>6.750156289944832</c:v>
                </c:pt>
                <c:pt idx="100">
                  <c:v>6.750102918956965</c:v>
                </c:pt>
              </c:numCache>
            </c:numRef>
          </c:yVal>
          <c:smooth val="1"/>
        </c:ser>
        <c:ser>
          <c:idx val="2"/>
          <c:order val="3"/>
          <c:tx>
            <c:v>Criterion</c:v>
          </c:tx>
          <c:spPr>
            <a:ln w="28575" cmpd="sng">
              <a:solidFill>
                <a:schemeClr val="tx1">
                  <a:lumMod val="75000"/>
                  <a:lumOff val="25000"/>
                </a:schemeClr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'SUE model'!$D$14:$D$15</c:f>
              <c:numCache>
                <c:formatCode>General</c:formatCode>
                <c:ptCount val="2"/>
                <c:pt idx="0">
                  <c:v>57.0</c:v>
                </c:pt>
                <c:pt idx="1">
                  <c:v>57.0</c:v>
                </c:pt>
              </c:numCache>
            </c:numRef>
          </c:xVal>
          <c:yVal>
            <c:numRef>
              <c:f>'SUE model'!$E$14:$E$15</c:f>
              <c:numCache>
                <c:formatCode>0.00</c:formatCode>
                <c:ptCount val="2"/>
                <c:pt idx="0">
                  <c:v>-2.749596194873038</c:v>
                </c:pt>
                <c:pt idx="1">
                  <c:v>8.190002471942673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121712"/>
        <c:axId val="-824119584"/>
      </c:scatterChart>
      <c:scatterChart>
        <c:scatterStyle val="smoothMarker"/>
        <c:varyColors val="0"/>
        <c:ser>
          <c:idx val="0"/>
          <c:order val="0"/>
          <c:tx>
            <c:strRef>
              <c:f>'SUE model'!$C$49</c:f>
              <c:strCache>
                <c:ptCount val="1"/>
                <c:pt idx="0">
                  <c:v>Foils</c:v>
                </c:pt>
              </c:strCache>
            </c:strRef>
          </c:tx>
          <c:marker>
            <c:symbol val="none"/>
          </c:marker>
          <c:xVal>
            <c:numRef>
              <c:f>'SUE model'!$B$50:$B$150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'SUE model'!$C$50:$C$150</c:f>
              <c:numCache>
                <c:formatCode>General</c:formatCode>
                <c:ptCount val="101"/>
                <c:pt idx="0">
                  <c:v>1.33830225764885E-5</c:v>
                </c:pt>
                <c:pt idx="1">
                  <c:v>1.98655471392773E-5</c:v>
                </c:pt>
                <c:pt idx="2">
                  <c:v>2.9194692579146E-5</c:v>
                </c:pt>
                <c:pt idx="3">
                  <c:v>4.24780270550751E-5</c:v>
                </c:pt>
                <c:pt idx="4">
                  <c:v>6.11901930113772E-5</c:v>
                </c:pt>
                <c:pt idx="5">
                  <c:v>8.7268269504576E-5</c:v>
                </c:pt>
                <c:pt idx="6">
                  <c:v>0.000123221916847302</c:v>
                </c:pt>
                <c:pt idx="7">
                  <c:v>0.000172256893905368</c:v>
                </c:pt>
                <c:pt idx="8">
                  <c:v>0.000238408820146484</c:v>
                </c:pt>
                <c:pt idx="9">
                  <c:v>0.000326681905619992</c:v>
                </c:pt>
                <c:pt idx="10">
                  <c:v>0.000443184841193801</c:v>
                </c:pt>
                <c:pt idx="11">
                  <c:v>0.000595253241977585</c:v>
                </c:pt>
                <c:pt idx="12">
                  <c:v>0.000791545158297997</c:v>
                </c:pt>
                <c:pt idx="13">
                  <c:v>0.00104209348144226</c:v>
                </c:pt>
                <c:pt idx="14">
                  <c:v>0.00135829692336856</c:v>
                </c:pt>
                <c:pt idx="15">
                  <c:v>0.00175283004935685</c:v>
                </c:pt>
                <c:pt idx="16">
                  <c:v>0.00223945302948429</c:v>
                </c:pt>
                <c:pt idx="17">
                  <c:v>0.00283270377416012</c:v>
                </c:pt>
                <c:pt idx="18">
                  <c:v>0.00354745928462314</c:v>
                </c:pt>
                <c:pt idx="19">
                  <c:v>0.00439835959804272</c:v>
                </c:pt>
                <c:pt idx="20">
                  <c:v>0.00539909665131881</c:v>
                </c:pt>
                <c:pt idx="21">
                  <c:v>0.00656158147746766</c:v>
                </c:pt>
                <c:pt idx="22">
                  <c:v>0.00789501583008941</c:v>
                </c:pt>
                <c:pt idx="23">
                  <c:v>0.00940490773768869</c:v>
                </c:pt>
                <c:pt idx="24">
                  <c:v>0.0110920834679456</c:v>
                </c:pt>
                <c:pt idx="25">
                  <c:v>0.0129517595665892</c:v>
                </c:pt>
                <c:pt idx="26">
                  <c:v>0.0149727465635745</c:v>
                </c:pt>
                <c:pt idx="27">
                  <c:v>0.0171368592047807</c:v>
                </c:pt>
                <c:pt idx="28">
                  <c:v>0.0194186054983213</c:v>
                </c:pt>
                <c:pt idx="29">
                  <c:v>0.021785217703255</c:v>
                </c:pt>
                <c:pt idx="30">
                  <c:v>0.0241970724519143</c:v>
                </c:pt>
                <c:pt idx="31">
                  <c:v>0.0266085249898755</c:v>
                </c:pt>
                <c:pt idx="32">
                  <c:v>0.0289691552761483</c:v>
                </c:pt>
                <c:pt idx="33">
                  <c:v>0.0312253933366761</c:v>
                </c:pt>
                <c:pt idx="34">
                  <c:v>0.03332246028918</c:v>
                </c:pt>
                <c:pt idx="35">
                  <c:v>0.0352065326764299</c:v>
                </c:pt>
                <c:pt idx="36">
                  <c:v>0.0368270140303323</c:v>
                </c:pt>
                <c:pt idx="37">
                  <c:v>0.0381387815460524</c:v>
                </c:pt>
                <c:pt idx="38">
                  <c:v>0.0391042693975456</c:v>
                </c:pt>
                <c:pt idx="39">
                  <c:v>0.0396952547477012</c:v>
                </c:pt>
                <c:pt idx="40">
                  <c:v>0.0398942280401433</c:v>
                </c:pt>
                <c:pt idx="41">
                  <c:v>0.0396952547477012</c:v>
                </c:pt>
                <c:pt idx="42">
                  <c:v>0.0391042693975456</c:v>
                </c:pt>
                <c:pt idx="43">
                  <c:v>0.0381387815460524</c:v>
                </c:pt>
                <c:pt idx="44">
                  <c:v>0.0368270140303323</c:v>
                </c:pt>
                <c:pt idx="45">
                  <c:v>0.0352065326764299</c:v>
                </c:pt>
                <c:pt idx="46">
                  <c:v>0.03332246028918</c:v>
                </c:pt>
                <c:pt idx="47">
                  <c:v>0.0312253933366761</c:v>
                </c:pt>
                <c:pt idx="48">
                  <c:v>0.0289691552761483</c:v>
                </c:pt>
                <c:pt idx="49">
                  <c:v>0.0266085249898755</c:v>
                </c:pt>
                <c:pt idx="50">
                  <c:v>0.0241970724519143</c:v>
                </c:pt>
                <c:pt idx="51">
                  <c:v>0.021785217703255</c:v>
                </c:pt>
                <c:pt idx="52">
                  <c:v>0.0194186054983213</c:v>
                </c:pt>
                <c:pt idx="53">
                  <c:v>0.0171368592047807</c:v>
                </c:pt>
                <c:pt idx="54">
                  <c:v>0.0149727465635745</c:v>
                </c:pt>
                <c:pt idx="55">
                  <c:v>0.0129517595665892</c:v>
                </c:pt>
                <c:pt idx="56">
                  <c:v>0.0110920834679456</c:v>
                </c:pt>
                <c:pt idx="57">
                  <c:v>0.00940490773768869</c:v>
                </c:pt>
                <c:pt idx="58">
                  <c:v>0.00789501583008941</c:v>
                </c:pt>
                <c:pt idx="59">
                  <c:v>0.00656158147746766</c:v>
                </c:pt>
                <c:pt idx="60">
                  <c:v>0.00539909665131881</c:v>
                </c:pt>
                <c:pt idx="61">
                  <c:v>0.00439835959804272</c:v>
                </c:pt>
                <c:pt idx="62">
                  <c:v>0.00354745928462314</c:v>
                </c:pt>
                <c:pt idx="63">
                  <c:v>0.00283270377416012</c:v>
                </c:pt>
                <c:pt idx="64">
                  <c:v>0.00223945302948429</c:v>
                </c:pt>
                <c:pt idx="65">
                  <c:v>0.00175283004935685</c:v>
                </c:pt>
                <c:pt idx="66">
                  <c:v>0.00135829692336856</c:v>
                </c:pt>
                <c:pt idx="67">
                  <c:v>0.00104209348144226</c:v>
                </c:pt>
                <c:pt idx="68">
                  <c:v>0.000791545158297997</c:v>
                </c:pt>
                <c:pt idx="69">
                  <c:v>0.000595253241977585</c:v>
                </c:pt>
                <c:pt idx="70">
                  <c:v>0.000443184841193801</c:v>
                </c:pt>
                <c:pt idx="71">
                  <c:v>0.000326681905619992</c:v>
                </c:pt>
                <c:pt idx="72">
                  <c:v>0.000238408820146484</c:v>
                </c:pt>
                <c:pt idx="73">
                  <c:v>0.000172256893905368</c:v>
                </c:pt>
                <c:pt idx="74">
                  <c:v>0.000123221916847302</c:v>
                </c:pt>
                <c:pt idx="75">
                  <c:v>8.7268269504576E-5</c:v>
                </c:pt>
                <c:pt idx="76">
                  <c:v>6.11901930113772E-5</c:v>
                </c:pt>
                <c:pt idx="77">
                  <c:v>4.24780270550751E-5</c:v>
                </c:pt>
                <c:pt idx="78">
                  <c:v>2.9194692579146E-5</c:v>
                </c:pt>
                <c:pt idx="79">
                  <c:v>1.98655471392773E-5</c:v>
                </c:pt>
                <c:pt idx="80">
                  <c:v>1.33830225764885E-5</c:v>
                </c:pt>
                <c:pt idx="81">
                  <c:v>8.9261657177133E-6</c:v>
                </c:pt>
                <c:pt idx="82">
                  <c:v>5.89430677565398E-6</c:v>
                </c:pt>
                <c:pt idx="83">
                  <c:v>3.85351967420871E-6</c:v>
                </c:pt>
                <c:pt idx="84">
                  <c:v>2.49424712900535E-6</c:v>
                </c:pt>
                <c:pt idx="85">
                  <c:v>1.59837411069055E-6</c:v>
                </c:pt>
                <c:pt idx="86">
                  <c:v>1.01408520654868E-6</c:v>
                </c:pt>
                <c:pt idx="87">
                  <c:v>6.36982517886709E-7</c:v>
                </c:pt>
                <c:pt idx="88">
                  <c:v>3.96129909103207E-7</c:v>
                </c:pt>
                <c:pt idx="89">
                  <c:v>2.43896074589335E-7</c:v>
                </c:pt>
                <c:pt idx="90">
                  <c:v>1.4867195147343E-7</c:v>
                </c:pt>
                <c:pt idx="91">
                  <c:v>8.97243516238333E-8</c:v>
                </c:pt>
                <c:pt idx="92">
                  <c:v>5.36103534469761E-8</c:v>
                </c:pt>
                <c:pt idx="93">
                  <c:v>3.17134921671598E-8</c:v>
                </c:pt>
                <c:pt idx="94">
                  <c:v>1.85736184455529E-8</c:v>
                </c:pt>
                <c:pt idx="95">
                  <c:v>1.07697600425433E-8</c:v>
                </c:pt>
                <c:pt idx="96">
                  <c:v>6.18262050016586E-9</c:v>
                </c:pt>
                <c:pt idx="97">
                  <c:v>3.51395509482043E-9</c:v>
                </c:pt>
                <c:pt idx="98">
                  <c:v>1.97731964062447E-9</c:v>
                </c:pt>
                <c:pt idx="99">
                  <c:v>1.10157636246823E-9</c:v>
                </c:pt>
                <c:pt idx="100">
                  <c:v>6.07588284982328E-10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'SUE model'!$D$49</c:f>
              <c:strCache>
                <c:ptCount val="1"/>
                <c:pt idx="0">
                  <c:v>Targets</c:v>
                </c:pt>
              </c:strCache>
            </c:strRef>
          </c:tx>
          <c:marker>
            <c:symbol val="none"/>
          </c:marker>
          <c:xVal>
            <c:numRef>
              <c:f>'SUE model'!$B$50:$B$150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'SUE model'!$D$50:$D$150</c:f>
              <c:numCache>
                <c:formatCode>General</c:formatCode>
                <c:ptCount val="101"/>
                <c:pt idx="0">
                  <c:v>6.07588284982328E-10</c:v>
                </c:pt>
                <c:pt idx="1">
                  <c:v>1.10157636246823E-9</c:v>
                </c:pt>
                <c:pt idx="2">
                  <c:v>1.97731964062447E-9</c:v>
                </c:pt>
                <c:pt idx="3">
                  <c:v>3.51395509482043E-9</c:v>
                </c:pt>
                <c:pt idx="4">
                  <c:v>6.18262050016586E-9</c:v>
                </c:pt>
                <c:pt idx="5">
                  <c:v>1.07697600425433E-8</c:v>
                </c:pt>
                <c:pt idx="6">
                  <c:v>1.85736184455529E-8</c:v>
                </c:pt>
                <c:pt idx="7">
                  <c:v>3.17134921671598E-8</c:v>
                </c:pt>
                <c:pt idx="8">
                  <c:v>5.36103534469761E-8</c:v>
                </c:pt>
                <c:pt idx="9">
                  <c:v>8.97243516238333E-8</c:v>
                </c:pt>
                <c:pt idx="10">
                  <c:v>1.4867195147343E-7</c:v>
                </c:pt>
                <c:pt idx="11">
                  <c:v>2.43896074589335E-7</c:v>
                </c:pt>
                <c:pt idx="12">
                  <c:v>3.96129909103207E-7</c:v>
                </c:pt>
                <c:pt idx="13">
                  <c:v>6.36982517886709E-7</c:v>
                </c:pt>
                <c:pt idx="14">
                  <c:v>1.01408520654868E-6</c:v>
                </c:pt>
                <c:pt idx="15">
                  <c:v>1.59837411069055E-6</c:v>
                </c:pt>
                <c:pt idx="16">
                  <c:v>2.49424712900535E-6</c:v>
                </c:pt>
                <c:pt idx="17">
                  <c:v>3.85351967420871E-6</c:v>
                </c:pt>
                <c:pt idx="18">
                  <c:v>5.89430677565398E-6</c:v>
                </c:pt>
                <c:pt idx="19">
                  <c:v>8.9261657177133E-6</c:v>
                </c:pt>
                <c:pt idx="20">
                  <c:v>1.33830225764885E-5</c:v>
                </c:pt>
                <c:pt idx="21">
                  <c:v>1.98655471392773E-5</c:v>
                </c:pt>
                <c:pt idx="22">
                  <c:v>2.9194692579146E-5</c:v>
                </c:pt>
                <c:pt idx="23">
                  <c:v>4.24780270550751E-5</c:v>
                </c:pt>
                <c:pt idx="24">
                  <c:v>6.11901930113772E-5</c:v>
                </c:pt>
                <c:pt idx="25">
                  <c:v>8.7268269504576E-5</c:v>
                </c:pt>
                <c:pt idx="26">
                  <c:v>0.000123221916847302</c:v>
                </c:pt>
                <c:pt idx="27">
                  <c:v>0.000172256893905368</c:v>
                </c:pt>
                <c:pt idx="28">
                  <c:v>0.000238408820146484</c:v>
                </c:pt>
                <c:pt idx="29">
                  <c:v>0.000326681905619992</c:v>
                </c:pt>
                <c:pt idx="30">
                  <c:v>0.000443184841193801</c:v>
                </c:pt>
                <c:pt idx="31">
                  <c:v>0.000595253241977585</c:v>
                </c:pt>
                <c:pt idx="32">
                  <c:v>0.000791545158297997</c:v>
                </c:pt>
                <c:pt idx="33">
                  <c:v>0.00104209348144226</c:v>
                </c:pt>
                <c:pt idx="34">
                  <c:v>0.00135829692336856</c:v>
                </c:pt>
                <c:pt idx="35">
                  <c:v>0.00175283004935685</c:v>
                </c:pt>
                <c:pt idx="36">
                  <c:v>0.00223945302948429</c:v>
                </c:pt>
                <c:pt idx="37">
                  <c:v>0.00283270377416012</c:v>
                </c:pt>
                <c:pt idx="38">
                  <c:v>0.00354745928462314</c:v>
                </c:pt>
                <c:pt idx="39">
                  <c:v>0.00439835959804272</c:v>
                </c:pt>
                <c:pt idx="40">
                  <c:v>0.00539909665131881</c:v>
                </c:pt>
                <c:pt idx="41">
                  <c:v>0.00656158147746766</c:v>
                </c:pt>
                <c:pt idx="42">
                  <c:v>0.00789501583008941</c:v>
                </c:pt>
                <c:pt idx="43">
                  <c:v>0.00940490773768869</c:v>
                </c:pt>
                <c:pt idx="44">
                  <c:v>0.0110920834679456</c:v>
                </c:pt>
                <c:pt idx="45">
                  <c:v>0.0129517595665892</c:v>
                </c:pt>
                <c:pt idx="46">
                  <c:v>0.0149727465635745</c:v>
                </c:pt>
                <c:pt idx="47">
                  <c:v>0.0171368592047807</c:v>
                </c:pt>
                <c:pt idx="48">
                  <c:v>0.0194186054983213</c:v>
                </c:pt>
                <c:pt idx="49">
                  <c:v>0.021785217703255</c:v>
                </c:pt>
                <c:pt idx="50">
                  <c:v>0.0241970724519143</c:v>
                </c:pt>
                <c:pt idx="51">
                  <c:v>0.0266085249898755</c:v>
                </c:pt>
                <c:pt idx="52">
                  <c:v>0.0289691552761483</c:v>
                </c:pt>
                <c:pt idx="53">
                  <c:v>0.0312253933366761</c:v>
                </c:pt>
                <c:pt idx="54">
                  <c:v>0.03332246028918</c:v>
                </c:pt>
                <c:pt idx="55">
                  <c:v>0.0352065326764299</c:v>
                </c:pt>
                <c:pt idx="56">
                  <c:v>0.0368270140303323</c:v>
                </c:pt>
                <c:pt idx="57">
                  <c:v>0.0381387815460524</c:v>
                </c:pt>
                <c:pt idx="58">
                  <c:v>0.0391042693975456</c:v>
                </c:pt>
                <c:pt idx="59">
                  <c:v>0.0396952547477012</c:v>
                </c:pt>
                <c:pt idx="60">
                  <c:v>0.0398942280401433</c:v>
                </c:pt>
                <c:pt idx="61">
                  <c:v>0.0396952547477012</c:v>
                </c:pt>
                <c:pt idx="62">
                  <c:v>0.0391042693975456</c:v>
                </c:pt>
                <c:pt idx="63">
                  <c:v>0.0381387815460524</c:v>
                </c:pt>
                <c:pt idx="64">
                  <c:v>0.0368270140303323</c:v>
                </c:pt>
                <c:pt idx="65">
                  <c:v>0.0352065326764299</c:v>
                </c:pt>
                <c:pt idx="66">
                  <c:v>0.03332246028918</c:v>
                </c:pt>
                <c:pt idx="67">
                  <c:v>0.0312253933366761</c:v>
                </c:pt>
                <c:pt idx="68">
                  <c:v>0.0289691552761483</c:v>
                </c:pt>
                <c:pt idx="69">
                  <c:v>0.0266085249898755</c:v>
                </c:pt>
                <c:pt idx="70">
                  <c:v>0.0241970724519143</c:v>
                </c:pt>
                <c:pt idx="71">
                  <c:v>0.021785217703255</c:v>
                </c:pt>
                <c:pt idx="72">
                  <c:v>0.0194186054983213</c:v>
                </c:pt>
                <c:pt idx="73">
                  <c:v>0.0171368592047807</c:v>
                </c:pt>
                <c:pt idx="74">
                  <c:v>0.0149727465635745</c:v>
                </c:pt>
                <c:pt idx="75">
                  <c:v>0.0129517595665892</c:v>
                </c:pt>
                <c:pt idx="76">
                  <c:v>0.0110920834679456</c:v>
                </c:pt>
                <c:pt idx="77">
                  <c:v>0.00940490773768869</c:v>
                </c:pt>
                <c:pt idx="78">
                  <c:v>0.00789501583008941</c:v>
                </c:pt>
                <c:pt idx="79">
                  <c:v>0.00656158147746766</c:v>
                </c:pt>
                <c:pt idx="80">
                  <c:v>0.00539909665131881</c:v>
                </c:pt>
                <c:pt idx="81">
                  <c:v>0.00439835959804272</c:v>
                </c:pt>
                <c:pt idx="82">
                  <c:v>0.00354745928462314</c:v>
                </c:pt>
                <c:pt idx="83">
                  <c:v>0.00283270377416012</c:v>
                </c:pt>
                <c:pt idx="84">
                  <c:v>0.00223945302948429</c:v>
                </c:pt>
                <c:pt idx="85">
                  <c:v>0.00175283004935685</c:v>
                </c:pt>
                <c:pt idx="86">
                  <c:v>0.00135829692336856</c:v>
                </c:pt>
                <c:pt idx="87">
                  <c:v>0.00104209348144226</c:v>
                </c:pt>
                <c:pt idx="88">
                  <c:v>0.000791545158297997</c:v>
                </c:pt>
                <c:pt idx="89">
                  <c:v>0.000595253241977585</c:v>
                </c:pt>
                <c:pt idx="90">
                  <c:v>0.000443184841193801</c:v>
                </c:pt>
                <c:pt idx="91">
                  <c:v>0.000326681905619992</c:v>
                </c:pt>
                <c:pt idx="92">
                  <c:v>0.000238408820146484</c:v>
                </c:pt>
                <c:pt idx="93">
                  <c:v>0.000172256893905368</c:v>
                </c:pt>
                <c:pt idx="94">
                  <c:v>0.000123221916847302</c:v>
                </c:pt>
                <c:pt idx="95">
                  <c:v>8.7268269504576E-5</c:v>
                </c:pt>
                <c:pt idx="96">
                  <c:v>6.11901930113772E-5</c:v>
                </c:pt>
                <c:pt idx="97">
                  <c:v>4.24780270550751E-5</c:v>
                </c:pt>
                <c:pt idx="98">
                  <c:v>2.9194692579146E-5</c:v>
                </c:pt>
                <c:pt idx="99">
                  <c:v>1.98655471392773E-5</c:v>
                </c:pt>
                <c:pt idx="100">
                  <c:v>1.33830225764885E-5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113344"/>
        <c:axId val="-824116736"/>
      </c:scatterChart>
      <c:valAx>
        <c:axId val="-8241217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low"/>
        <c:crossAx val="-824119584"/>
        <c:crosses val="autoZero"/>
        <c:crossBetween val="midCat"/>
        <c:majorUnit val="10.0"/>
        <c:minorUnit val="2.0"/>
      </c:valAx>
      <c:valAx>
        <c:axId val="-824119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Value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824121712"/>
        <c:crosses val="autoZero"/>
        <c:crossBetween val="midCat"/>
      </c:valAx>
      <c:valAx>
        <c:axId val="-824116736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density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-824113344"/>
        <c:crosses val="max"/>
        <c:crossBetween val="midCat"/>
      </c:valAx>
      <c:valAx>
        <c:axId val="-82411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2411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769046142891"/>
          <c:y val="0.114160579810695"/>
          <c:w val="0.315637909973175"/>
          <c:h val="0.26281471171996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Line of Optimal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2825016316169"/>
          <c:y val="0.17934547651817"/>
          <c:w val="0.67150654003982"/>
          <c:h val="0.60392227397726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'SUE model'!$J$49</c:f>
              <c:strCache>
                <c:ptCount val="1"/>
                <c:pt idx="0">
                  <c:v>c_opt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'SUE model'!$I$50:$I$69</c:f>
              <c:numCache>
                <c:formatCode>0.0</c:formatCode>
                <c:ptCount val="20"/>
                <c:pt idx="0">
                  <c:v>2.0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</c:v>
                </c:pt>
                <c:pt idx="10">
                  <c:v>1.0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</c:numCache>
            </c:numRef>
          </c:xVal>
          <c:yVal>
            <c:numRef>
              <c:f>'SUE model'!$J$50:$J$69</c:f>
              <c:numCache>
                <c:formatCode>0.00</c:formatCode>
                <c:ptCount val="20"/>
                <c:pt idx="0">
                  <c:v>0.683438137631394</c:v>
                </c:pt>
                <c:pt idx="1">
                  <c:v>0.719408565927784</c:v>
                </c:pt>
                <c:pt idx="2">
                  <c:v>0.759375708479327</c:v>
                </c:pt>
                <c:pt idx="3">
                  <c:v>0.804044867801641</c:v>
                </c:pt>
                <c:pt idx="4">
                  <c:v>0.854297672039243</c:v>
                </c:pt>
                <c:pt idx="5">
                  <c:v>0.911250850175193</c:v>
                </c:pt>
                <c:pt idx="6">
                  <c:v>0.976340196616278</c:v>
                </c:pt>
                <c:pt idx="7">
                  <c:v>1.051443288663684</c:v>
                </c:pt>
                <c:pt idx="8">
                  <c:v>1.139063562718991</c:v>
                </c:pt>
                <c:pt idx="9">
                  <c:v>1.242614795693445</c:v>
                </c:pt>
                <c:pt idx="10">
                  <c:v>1.366876275262789</c:v>
                </c:pt>
                <c:pt idx="11">
                  <c:v>1.518751416958655</c:v>
                </c:pt>
                <c:pt idx="12">
                  <c:v>1.708595344078486</c:v>
                </c:pt>
                <c:pt idx="13">
                  <c:v>1.952680393232556</c:v>
                </c:pt>
                <c:pt idx="14">
                  <c:v>2.278127125437982</c:v>
                </c:pt>
                <c:pt idx="15">
                  <c:v>2.733752550525578</c:v>
                </c:pt>
                <c:pt idx="16">
                  <c:v>3.417190688156972</c:v>
                </c:pt>
                <c:pt idx="17">
                  <c:v>4.556254250875964</c:v>
                </c:pt>
                <c:pt idx="18">
                  <c:v>6.834381376313946</c:v>
                </c:pt>
                <c:pt idx="19">
                  <c:v>13.66876275262789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'SUE model'!$J$49</c:f>
              <c:strCache>
                <c:ptCount val="1"/>
                <c:pt idx="0">
                  <c:v>c_opt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'SUE model'!$O$41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'SUE model'!$O$42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634384"/>
        <c:axId val="-869108208"/>
      </c:scatterChart>
      <c:valAx>
        <c:axId val="-868634384"/>
        <c:scaling>
          <c:orientation val="minMax"/>
          <c:max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 (d')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869108208"/>
        <c:crosses val="autoZero"/>
        <c:crossBetween val="midCat"/>
      </c:valAx>
      <c:valAx>
        <c:axId val="-869108208"/>
        <c:scaling>
          <c:orientation val="minMax"/>
          <c:max val="2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Bias (c)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868634384"/>
        <c:crosses val="autoZero"/>
        <c:crossBetween val="midCat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276744</xdr:colOff>
      <xdr:row>17</xdr:row>
      <xdr:rowOff>181936</xdr:rowOff>
    </xdr:from>
    <xdr:to>
      <xdr:col>7</xdr:col>
      <xdr:colOff>29536</xdr:colOff>
      <xdr:row>45</xdr:row>
      <xdr:rowOff>118140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376422</xdr:colOff>
      <xdr:row>21</xdr:row>
      <xdr:rowOff>112084</xdr:rowOff>
    </xdr:from>
    <xdr:to>
      <xdr:col>11</xdr:col>
      <xdr:colOff>457791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pencer.lyn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zoomScale="86" workbookViewId="0">
      <selection activeCell="A3" sqref="A3"/>
    </sheetView>
  </sheetViews>
  <sheetFormatPr baseColWidth="10" defaultRowHeight="19" x14ac:dyDescent="0.25"/>
  <cols>
    <col min="1" max="1" width="13.5" style="2" customWidth="1"/>
    <col min="2" max="2" width="14.6640625" style="3" customWidth="1"/>
    <col min="3" max="3" width="12.83203125" style="3" bestFit="1" customWidth="1"/>
    <col min="4" max="4" width="12.33203125" style="3" bestFit="1" customWidth="1"/>
    <col min="5" max="5" width="15" style="3" customWidth="1"/>
    <col min="6" max="6" width="13.6640625" style="3" bestFit="1" customWidth="1"/>
    <col min="7" max="7" width="12.1640625" style="3" customWidth="1"/>
    <col min="8" max="8" width="10.83203125" style="3"/>
    <col min="9" max="9" width="11.1640625" style="3" customWidth="1"/>
    <col min="10" max="10" width="11" style="3" bestFit="1" customWidth="1"/>
    <col min="11" max="14" width="10.83203125" style="3"/>
    <col min="15" max="15" width="11" style="3" bestFit="1" customWidth="1"/>
    <col min="16" max="16384" width="10.83203125" style="3"/>
  </cols>
  <sheetData>
    <row r="1" spans="1:7" x14ac:dyDescent="0.25">
      <c r="A1" s="1" t="s">
        <v>35</v>
      </c>
      <c r="B1" s="2"/>
      <c r="C1" s="2"/>
      <c r="D1" s="2"/>
    </row>
    <row r="2" spans="1:7" x14ac:dyDescent="0.25">
      <c r="A2" s="4" t="s">
        <v>39</v>
      </c>
      <c r="B2" s="2"/>
      <c r="C2" s="2"/>
      <c r="D2" s="2"/>
    </row>
    <row r="3" spans="1:7" x14ac:dyDescent="0.25">
      <c r="A3" s="4"/>
      <c r="B3" s="2"/>
      <c r="C3" s="2"/>
      <c r="D3" s="2"/>
    </row>
    <row r="4" spans="1:7" x14ac:dyDescent="0.25">
      <c r="B4" s="2"/>
      <c r="C4" s="2"/>
      <c r="D4" s="2"/>
    </row>
    <row r="5" spans="1:7" x14ac:dyDescent="0.25">
      <c r="A5" s="1" t="s">
        <v>25</v>
      </c>
      <c r="B5" s="2"/>
      <c r="C5" s="2"/>
      <c r="D5" s="2"/>
    </row>
    <row r="6" spans="1:7" x14ac:dyDescent="0.25">
      <c r="A6" s="5" t="s">
        <v>24</v>
      </c>
      <c r="B6" s="6"/>
      <c r="C6" s="2"/>
      <c r="D6" s="2"/>
    </row>
    <row r="7" spans="1:7" x14ac:dyDescent="0.25">
      <c r="A7" s="7" t="s">
        <v>5</v>
      </c>
      <c r="B7" s="8">
        <v>60</v>
      </c>
      <c r="C7" s="2"/>
    </row>
    <row r="8" spans="1:7" x14ac:dyDescent="0.25">
      <c r="A8" s="7" t="s">
        <v>6</v>
      </c>
      <c r="B8" s="8">
        <v>10</v>
      </c>
      <c r="C8" s="2"/>
      <c r="D8" s="7" t="s">
        <v>17</v>
      </c>
      <c r="E8" s="9">
        <f>(1-NORMINV(VLOOKUP(E15,A49:F150,6,FALSE),0,1))-(1-NORMINV(VLOOKUP(E15,A49:F150,5,FALSE),0,1))</f>
        <v>2</v>
      </c>
      <c r="F8" s="10" t="s">
        <v>55</v>
      </c>
      <c r="G8" s="11"/>
    </row>
    <row r="9" spans="1:7" x14ac:dyDescent="0.25">
      <c r="A9" s="7" t="s">
        <v>7</v>
      </c>
      <c r="B9" s="8">
        <v>40</v>
      </c>
      <c r="C9" s="11"/>
      <c r="D9" s="7" t="s">
        <v>18</v>
      </c>
      <c r="E9" s="9">
        <f>0.5*((NORMINV(VLOOKUP(E15,A49:F150,6,FALSE),0,1))+(NORMINV(VLOOKUP(E15,A49:F150,5,FALSE),0,1)))</f>
        <v>0.7</v>
      </c>
      <c r="F9" s="10" t="s">
        <v>56</v>
      </c>
    </row>
    <row r="10" spans="1:7" x14ac:dyDescent="0.25">
      <c r="A10" s="7" t="s">
        <v>8</v>
      </c>
      <c r="B10" s="8">
        <v>10</v>
      </c>
      <c r="C10" s="11"/>
      <c r="D10" s="7" t="s">
        <v>19</v>
      </c>
      <c r="E10" s="9">
        <f>((1-B11)/B11)*((B15-B14)/(B12-B13))</f>
        <v>3.9230769230769234</v>
      </c>
      <c r="F10" s="10" t="s">
        <v>56</v>
      </c>
    </row>
    <row r="11" spans="1:7" x14ac:dyDescent="0.25">
      <c r="A11" s="7" t="s">
        <v>15</v>
      </c>
      <c r="B11" s="8">
        <v>0.25</v>
      </c>
      <c r="C11" s="11"/>
      <c r="D11" s="11"/>
      <c r="E11" s="11"/>
    </row>
    <row r="12" spans="1:7" x14ac:dyDescent="0.25">
      <c r="A12" s="7" t="s">
        <v>11</v>
      </c>
      <c r="B12" s="8">
        <v>10</v>
      </c>
      <c r="C12" s="11"/>
      <c r="D12" s="12" t="s">
        <v>64</v>
      </c>
      <c r="E12" s="12"/>
      <c r="F12" s="10" t="s">
        <v>36</v>
      </c>
    </row>
    <row r="13" spans="1:7" x14ac:dyDescent="0.25">
      <c r="A13" s="7" t="s">
        <v>12</v>
      </c>
      <c r="B13" s="8">
        <v>-3</v>
      </c>
      <c r="C13" s="11"/>
      <c r="D13" s="13" t="s">
        <v>9</v>
      </c>
      <c r="E13" s="14" t="s">
        <v>10</v>
      </c>
    </row>
    <row r="14" spans="1:7" x14ac:dyDescent="0.25">
      <c r="A14" s="7" t="s">
        <v>13</v>
      </c>
      <c r="B14" s="8">
        <v>-7</v>
      </c>
      <c r="C14" s="11"/>
      <c r="D14" s="14">
        <f>VLOOKUP(E15,A50:B150,2,FALSE)</f>
        <v>57</v>
      </c>
      <c r="E14" s="13">
        <f>MIN(A50:A150)</f>
        <v>-2.7495961948730376</v>
      </c>
    </row>
    <row r="15" spans="1:7" x14ac:dyDescent="0.25">
      <c r="A15" s="7" t="s">
        <v>14</v>
      </c>
      <c r="B15" s="8">
        <v>10</v>
      </c>
      <c r="C15" s="11"/>
      <c r="D15" s="14">
        <f>D14</f>
        <v>57</v>
      </c>
      <c r="E15" s="13">
        <f>MAX(A50:A150)</f>
        <v>8.1900024719426732</v>
      </c>
    </row>
    <row r="16" spans="1:7" x14ac:dyDescent="0.25">
      <c r="B16" s="15"/>
      <c r="C16" s="11"/>
      <c r="D16" s="11"/>
      <c r="E16" s="15"/>
      <c r="F16" s="11"/>
      <c r="G16" s="11"/>
    </row>
    <row r="17" spans="2:15" x14ac:dyDescent="0.25">
      <c r="B17" s="15"/>
      <c r="C17" s="11"/>
      <c r="D17" s="11"/>
      <c r="E17" s="15"/>
      <c r="F17" s="11"/>
      <c r="G17" s="11"/>
    </row>
    <row r="18" spans="2:15" x14ac:dyDescent="0.25">
      <c r="B18" s="15"/>
      <c r="C18" s="11"/>
      <c r="D18" s="11"/>
      <c r="E18" s="15"/>
      <c r="F18" s="11"/>
      <c r="G18" s="11"/>
    </row>
    <row r="19" spans="2:15" x14ac:dyDescent="0.25">
      <c r="B19" s="15"/>
      <c r="C19" s="11"/>
      <c r="D19" s="11"/>
      <c r="E19" s="15"/>
      <c r="F19" s="11"/>
      <c r="G19" s="11"/>
      <c r="N19" s="16" t="s">
        <v>60</v>
      </c>
    </row>
    <row r="20" spans="2:15" x14ac:dyDescent="0.25">
      <c r="B20" s="15"/>
      <c r="C20" s="11"/>
      <c r="D20" s="11"/>
      <c r="E20" s="15"/>
      <c r="F20" s="11"/>
      <c r="G20" s="11"/>
      <c r="N20" s="3" t="s">
        <v>61</v>
      </c>
    </row>
    <row r="21" spans="2:15" x14ac:dyDescent="0.25">
      <c r="B21" s="15"/>
      <c r="C21" s="11"/>
      <c r="D21" s="11"/>
      <c r="E21" s="15"/>
      <c r="F21" s="11"/>
      <c r="G21" s="11"/>
      <c r="N21" s="3" t="s">
        <v>62</v>
      </c>
    </row>
    <row r="22" spans="2:15" x14ac:dyDescent="0.25">
      <c r="B22" s="15"/>
      <c r="C22" s="11"/>
      <c r="D22" s="11"/>
      <c r="E22" s="15"/>
      <c r="F22" s="11"/>
      <c r="G22" s="11"/>
      <c r="O22" s="17" t="s">
        <v>63</v>
      </c>
    </row>
    <row r="23" spans="2:15" x14ac:dyDescent="0.25">
      <c r="B23" s="15"/>
      <c r="C23" s="11"/>
      <c r="D23" s="11"/>
      <c r="E23" s="15"/>
      <c r="F23" s="11"/>
      <c r="G23" s="11"/>
    </row>
    <row r="24" spans="2:15" x14ac:dyDescent="0.25">
      <c r="B24" s="15"/>
      <c r="C24" s="11"/>
      <c r="D24" s="11"/>
      <c r="E24" s="15"/>
      <c r="F24" s="11"/>
      <c r="G24" s="11"/>
      <c r="N24" s="16" t="s">
        <v>49</v>
      </c>
    </row>
    <row r="25" spans="2:15" x14ac:dyDescent="0.25">
      <c r="B25" s="15"/>
      <c r="C25" s="11"/>
      <c r="D25" s="11"/>
      <c r="E25" s="15"/>
      <c r="F25" s="11"/>
      <c r="G25" s="11"/>
      <c r="N25" s="3" t="s">
        <v>41</v>
      </c>
    </row>
    <row r="26" spans="2:15" x14ac:dyDescent="0.25">
      <c r="B26" s="15"/>
      <c r="C26" s="11"/>
      <c r="D26" s="11"/>
      <c r="E26" s="15"/>
      <c r="F26" s="11"/>
      <c r="G26" s="11"/>
      <c r="N26" s="3" t="s">
        <v>42</v>
      </c>
    </row>
    <row r="27" spans="2:15" x14ac:dyDescent="0.25">
      <c r="B27" s="15"/>
      <c r="C27" s="11"/>
      <c r="D27" s="11"/>
      <c r="E27" s="15"/>
      <c r="F27" s="11"/>
      <c r="G27" s="11"/>
      <c r="N27" s="3" t="s">
        <v>43</v>
      </c>
    </row>
    <row r="28" spans="2:15" x14ac:dyDescent="0.25">
      <c r="B28" s="15"/>
      <c r="C28" s="11"/>
      <c r="D28" s="11"/>
      <c r="E28" s="15"/>
      <c r="F28" s="11"/>
      <c r="G28" s="11"/>
      <c r="N28" s="3" t="s">
        <v>44</v>
      </c>
    </row>
    <row r="29" spans="2:15" x14ac:dyDescent="0.25">
      <c r="B29" s="15"/>
      <c r="C29" s="11"/>
      <c r="D29" s="11"/>
      <c r="E29" s="15"/>
      <c r="F29" s="11"/>
      <c r="G29" s="11"/>
      <c r="N29" s="3" t="s">
        <v>45</v>
      </c>
    </row>
    <row r="30" spans="2:15" x14ac:dyDescent="0.25">
      <c r="B30" s="15"/>
      <c r="C30" s="11"/>
      <c r="D30" s="11"/>
      <c r="E30" s="15"/>
      <c r="F30" s="11"/>
      <c r="G30" s="11"/>
      <c r="N30" s="3" t="s">
        <v>46</v>
      </c>
    </row>
    <row r="31" spans="2:15" x14ac:dyDescent="0.25">
      <c r="B31" s="15"/>
      <c r="C31" s="11"/>
      <c r="D31" s="11"/>
      <c r="E31" s="15"/>
      <c r="F31" s="11"/>
      <c r="G31" s="11"/>
      <c r="N31" s="3" t="s">
        <v>53</v>
      </c>
    </row>
    <row r="32" spans="2:15" x14ac:dyDescent="0.25">
      <c r="B32" s="15"/>
      <c r="C32" s="11"/>
      <c r="D32" s="11"/>
      <c r="E32" s="15"/>
      <c r="F32" s="11"/>
      <c r="G32" s="11"/>
      <c r="N32" s="3" t="s">
        <v>52</v>
      </c>
    </row>
    <row r="33" spans="1:15" x14ac:dyDescent="0.25">
      <c r="B33" s="15"/>
      <c r="C33" s="11"/>
      <c r="D33" s="11"/>
      <c r="E33" s="15"/>
      <c r="F33" s="11"/>
      <c r="G33" s="11"/>
      <c r="N33" s="3" t="s">
        <v>47</v>
      </c>
    </row>
    <row r="34" spans="1:15" x14ac:dyDescent="0.25">
      <c r="B34" s="15"/>
      <c r="C34" s="11"/>
      <c r="D34" s="11"/>
      <c r="E34" s="15"/>
      <c r="F34" s="11"/>
      <c r="G34" s="11"/>
    </row>
    <row r="35" spans="1:15" x14ac:dyDescent="0.25">
      <c r="B35" s="15"/>
      <c r="C35" s="11"/>
      <c r="D35" s="11"/>
      <c r="E35" s="15"/>
      <c r="F35" s="11"/>
      <c r="G35" s="11"/>
    </row>
    <row r="36" spans="1:15" x14ac:dyDescent="0.25">
      <c r="B36" s="15"/>
      <c r="C36" s="11"/>
      <c r="D36" s="11"/>
      <c r="E36" s="15"/>
      <c r="F36" s="11"/>
      <c r="G36" s="11"/>
      <c r="N36" s="18" t="s">
        <v>54</v>
      </c>
    </row>
    <row r="37" spans="1:15" x14ac:dyDescent="0.25">
      <c r="B37" s="15"/>
      <c r="C37" s="11"/>
      <c r="D37" s="11"/>
      <c r="E37" s="15"/>
      <c r="F37" s="11"/>
      <c r="G37" s="11"/>
      <c r="N37" s="19" t="s">
        <v>50</v>
      </c>
    </row>
    <row r="38" spans="1:15" x14ac:dyDescent="0.25">
      <c r="B38" s="15"/>
      <c r="C38" s="11"/>
      <c r="D38" s="11"/>
      <c r="E38" s="15"/>
      <c r="F38" s="11"/>
      <c r="G38" s="11"/>
      <c r="N38" s="3" t="s">
        <v>51</v>
      </c>
    </row>
    <row r="39" spans="1:15" x14ac:dyDescent="0.25">
      <c r="B39" s="15"/>
      <c r="C39" s="11"/>
      <c r="D39" s="11"/>
      <c r="E39" s="15"/>
      <c r="F39" s="11"/>
      <c r="G39" s="11"/>
    </row>
    <row r="40" spans="1:15" x14ac:dyDescent="0.25">
      <c r="B40" s="15"/>
      <c r="C40" s="11"/>
      <c r="D40" s="11"/>
      <c r="E40" s="15"/>
      <c r="F40" s="11"/>
      <c r="G40" s="11"/>
      <c r="N40" s="20" t="s">
        <v>57</v>
      </c>
    </row>
    <row r="41" spans="1:15" x14ac:dyDescent="0.25">
      <c r="B41" s="15"/>
      <c r="C41" s="11"/>
      <c r="D41" s="11"/>
      <c r="E41" s="15"/>
      <c r="F41" s="11"/>
      <c r="G41" s="11"/>
      <c r="N41" s="3" t="s">
        <v>59</v>
      </c>
      <c r="O41" s="21">
        <v>1</v>
      </c>
    </row>
    <row r="42" spans="1:15" x14ac:dyDescent="0.25">
      <c r="B42" s="15"/>
      <c r="C42" s="11"/>
      <c r="D42" s="11"/>
      <c r="E42" s="15"/>
      <c r="F42" s="11"/>
      <c r="G42" s="11"/>
      <c r="N42" s="3" t="s">
        <v>58</v>
      </c>
      <c r="O42" s="21">
        <v>1</v>
      </c>
    </row>
    <row r="43" spans="1:15" x14ac:dyDescent="0.25">
      <c r="B43" s="15"/>
      <c r="C43" s="11"/>
      <c r="D43" s="11"/>
      <c r="E43" s="15"/>
      <c r="F43" s="11"/>
      <c r="G43" s="11"/>
    </row>
    <row r="44" spans="1:15" x14ac:dyDescent="0.25">
      <c r="B44" s="15"/>
      <c r="C44" s="11"/>
      <c r="D44" s="11"/>
      <c r="E44" s="15"/>
      <c r="F44" s="11"/>
      <c r="G44" s="11"/>
    </row>
    <row r="45" spans="1:15" x14ac:dyDescent="0.25">
      <c r="B45" s="15"/>
      <c r="C45" s="11"/>
      <c r="D45" s="11"/>
    </row>
    <row r="46" spans="1:15" x14ac:dyDescent="0.25">
      <c r="B46" s="15"/>
      <c r="C46" s="11"/>
      <c r="D46" s="11"/>
    </row>
    <row r="47" spans="1:15" x14ac:dyDescent="0.25">
      <c r="B47" s="15"/>
      <c r="C47" s="11"/>
      <c r="D47" s="11"/>
    </row>
    <row r="48" spans="1:15" x14ac:dyDescent="0.25">
      <c r="A48" s="22" t="s">
        <v>37</v>
      </c>
      <c r="B48" s="23"/>
      <c r="C48" s="23"/>
      <c r="D48" s="23"/>
      <c r="E48" s="23"/>
      <c r="F48" s="23"/>
      <c r="G48" s="23"/>
      <c r="I48" s="23" t="s">
        <v>21</v>
      </c>
      <c r="J48" s="23"/>
    </row>
    <row r="49" spans="1:10" x14ac:dyDescent="0.25">
      <c r="A49" s="24" t="s">
        <v>38</v>
      </c>
      <c r="B49" s="16" t="s">
        <v>2</v>
      </c>
      <c r="C49" s="16" t="s">
        <v>0</v>
      </c>
      <c r="D49" s="16" t="s">
        <v>1</v>
      </c>
      <c r="E49" s="16" t="s">
        <v>3</v>
      </c>
      <c r="F49" s="16" t="s">
        <v>4</v>
      </c>
      <c r="G49" s="16"/>
      <c r="H49" s="16" t="s">
        <v>36</v>
      </c>
      <c r="I49" s="11" t="s">
        <v>16</v>
      </c>
      <c r="J49" s="11" t="s">
        <v>48</v>
      </c>
    </row>
    <row r="50" spans="1:10" x14ac:dyDescent="0.25">
      <c r="A50" s="25">
        <f>(1-F50)*$B$11*$B$12+F50*$B$11*$B$13+(1-E50)*(1-$B$11)*$B$14+E50*(1-$B$11)*$B$15</f>
        <v>-2.7495961948730376</v>
      </c>
      <c r="B50" s="3">
        <v>0</v>
      </c>
      <c r="C50" s="3">
        <f t="shared" ref="C50:C60" si="0">_xlfn.NORM.DIST(B50,$B$9,$B$10,FALSE)</f>
        <v>1.3383022576488536E-5</v>
      </c>
      <c r="D50" s="3">
        <f t="shared" ref="D50:D60" si="1">_xlfn.NORM.DIST(B50,$B$7,$B$8,FALSE)</f>
        <v>6.0758828498232861E-10</v>
      </c>
      <c r="E50" s="3">
        <f t="shared" ref="E50:E60" si="2">_xlfn.NORM.DIST(B50,$B$9,$B$10,TRUE)</f>
        <v>3.1671241833119857E-5</v>
      </c>
      <c r="F50" s="3">
        <f t="shared" ref="F50:F60" si="3">_xlfn.NORM.DIST(B50,$B$7,$B$8,TRUE)</f>
        <v>9.8658764503769437E-10</v>
      </c>
      <c r="I50" s="26">
        <v>2</v>
      </c>
      <c r="J50" s="9">
        <f t="shared" ref="J50:J69" si="4">LN($E$10)/I50</f>
        <v>0.6834381376313946</v>
      </c>
    </row>
    <row r="51" spans="1:10" x14ac:dyDescent="0.25">
      <c r="A51" s="25">
        <f t="shared" ref="A51:A60" si="5">(1-F51)*$B$11*$B$12+F51*$B$11*$B$13+(1-E51)*(1-$B$11)*$B$14+E51*(1-$B$11)*$B$15</f>
        <v>-2.7493867775206766</v>
      </c>
      <c r="B51" s="3">
        <v>1</v>
      </c>
      <c r="C51" s="3">
        <f t="shared" si="0"/>
        <v>1.9865547139277272E-5</v>
      </c>
      <c r="D51" s="3">
        <f t="shared" si="1"/>
        <v>1.1015763624682308E-9</v>
      </c>
      <c r="E51" s="3">
        <f t="shared" si="2"/>
        <v>4.8096344017602614E-5</v>
      </c>
      <c r="F51" s="3">
        <f t="shared" si="3"/>
        <v>1.8175078630994233E-9</v>
      </c>
      <c r="I51" s="26">
        <v>1.9</v>
      </c>
      <c r="J51" s="9">
        <f t="shared" si="4"/>
        <v>0.71940856592778379</v>
      </c>
    </row>
    <row r="52" spans="1:10" x14ac:dyDescent="0.25">
      <c r="A52" s="25">
        <f t="shared" si="5"/>
        <v>-2.7490775732161299</v>
      </c>
      <c r="B52" s="3">
        <v>2</v>
      </c>
      <c r="C52" s="3">
        <f t="shared" si="0"/>
        <v>2.9194692579146026E-5</v>
      </c>
      <c r="D52" s="3">
        <f t="shared" si="1"/>
        <v>1.9773196406244672E-9</v>
      </c>
      <c r="E52" s="3">
        <f t="shared" si="2"/>
        <v>7.234804392511999E-5</v>
      </c>
      <c r="F52" s="3">
        <f t="shared" si="3"/>
        <v>3.31574597832616E-9</v>
      </c>
      <c r="I52" s="26">
        <v>1.8</v>
      </c>
      <c r="J52" s="9">
        <f t="shared" si="4"/>
        <v>0.75937570847932734</v>
      </c>
    </row>
    <row r="53" spans="1:10" x14ac:dyDescent="0.25">
      <c r="A53" s="25">
        <f t="shared" si="5"/>
        <v>-2.7486255728668705</v>
      </c>
      <c r="B53" s="3">
        <v>3</v>
      </c>
      <c r="C53" s="3">
        <f t="shared" si="0"/>
        <v>4.2478027055075142E-5</v>
      </c>
      <c r="D53" s="3">
        <f t="shared" si="1"/>
        <v>3.5139550948204335E-9</v>
      </c>
      <c r="E53" s="3">
        <f t="shared" si="2"/>
        <v>1.0779973347738824E-4</v>
      </c>
      <c r="F53" s="3">
        <f t="shared" si="3"/>
        <v>5.9903714010635288E-9</v>
      </c>
      <c r="I53" s="26">
        <v>1.7</v>
      </c>
      <c r="J53" s="9">
        <f t="shared" si="4"/>
        <v>0.80404486780164075</v>
      </c>
    </row>
    <row r="54" spans="1:10" x14ac:dyDescent="0.25">
      <c r="A54" s="25">
        <f t="shared" si="5"/>
        <v>-2.7479714003076592</v>
      </c>
      <c r="B54" s="3">
        <v>4</v>
      </c>
      <c r="C54" s="3">
        <f t="shared" si="0"/>
        <v>6.1190193011377187E-5</v>
      </c>
      <c r="D54" s="3">
        <f t="shared" si="1"/>
        <v>6.1826205001658568E-9</v>
      </c>
      <c r="E54" s="3">
        <f t="shared" si="2"/>
        <v>1.5910859015753364E-4</v>
      </c>
      <c r="F54" s="3">
        <f t="shared" si="3"/>
        <v>1.0717590258310892E-8</v>
      </c>
      <c r="I54" s="26">
        <v>1.6</v>
      </c>
      <c r="J54" s="9">
        <f t="shared" si="4"/>
        <v>0.85429767203924323</v>
      </c>
    </row>
    <row r="55" spans="1:10" x14ac:dyDescent="0.25">
      <c r="A55" s="25">
        <f t="shared" si="5"/>
        <v>-2.7470340409583747</v>
      </c>
      <c r="B55" s="3">
        <v>5</v>
      </c>
      <c r="C55" s="3">
        <f t="shared" si="0"/>
        <v>8.726826950457601E-5</v>
      </c>
      <c r="D55" s="3">
        <f t="shared" si="1"/>
        <v>1.0769760042543275E-8</v>
      </c>
      <c r="E55" s="3">
        <f t="shared" si="2"/>
        <v>2.3262907903552504E-4</v>
      </c>
      <c r="F55" s="3">
        <f t="shared" si="3"/>
        <v>1.8989562465887691E-8</v>
      </c>
      <c r="I55" s="26">
        <v>1.5</v>
      </c>
      <c r="J55" s="9">
        <f t="shared" si="4"/>
        <v>0.91125085017519281</v>
      </c>
    </row>
    <row r="56" spans="1:10" x14ac:dyDescent="0.25">
      <c r="A56" s="25">
        <f t="shared" si="5"/>
        <v>-2.7457042601540778</v>
      </c>
      <c r="B56" s="3">
        <v>6</v>
      </c>
      <c r="C56" s="3">
        <f t="shared" si="0"/>
        <v>1.2322191684730198E-4</v>
      </c>
      <c r="D56" s="3">
        <f t="shared" si="1"/>
        <v>1.8573618445552898E-8</v>
      </c>
      <c r="E56" s="3">
        <f t="shared" si="2"/>
        <v>3.369292656768808E-4</v>
      </c>
      <c r="F56" s="3">
        <f t="shared" si="3"/>
        <v>3.3320448485428455E-8</v>
      </c>
      <c r="I56" s="26">
        <v>1.4</v>
      </c>
      <c r="J56" s="9">
        <f t="shared" si="4"/>
        <v>0.97634019661627802</v>
      </c>
    </row>
    <row r="57" spans="1:10" x14ac:dyDescent="0.25">
      <c r="A57" s="25">
        <f t="shared" si="5"/>
        <v>-2.7438365303639629</v>
      </c>
      <c r="B57" s="3">
        <v>7</v>
      </c>
      <c r="C57" s="3">
        <f t="shared" si="0"/>
        <v>1.722568939053681E-4</v>
      </c>
      <c r="D57" s="3">
        <f t="shared" si="1"/>
        <v>3.1713492167159761E-8</v>
      </c>
      <c r="E57" s="3">
        <f t="shared" si="2"/>
        <v>4.8342414238377744E-4</v>
      </c>
      <c r="F57" s="3">
        <f t="shared" si="3"/>
        <v>5.7901340399645781E-8</v>
      </c>
      <c r="I57" s="26">
        <v>1.3</v>
      </c>
      <c r="J57" s="9">
        <f t="shared" si="4"/>
        <v>1.051443288663684</v>
      </c>
    </row>
    <row r="58" spans="1:10" x14ac:dyDescent="0.25">
      <c r="A58" s="25">
        <f t="shared" si="5"/>
        <v>-2.7412393151354286</v>
      </c>
      <c r="B58" s="3">
        <v>8</v>
      </c>
      <c r="C58" s="3">
        <f t="shared" si="0"/>
        <v>2.3840882014648405E-4</v>
      </c>
      <c r="D58" s="3">
        <f t="shared" si="1"/>
        <v>5.3610353446976141E-8</v>
      </c>
      <c r="E58" s="3">
        <f t="shared" si="2"/>
        <v>6.8713793791584719E-4</v>
      </c>
      <c r="F58" s="3">
        <f t="shared" si="3"/>
        <v>9.9644263169334635E-8</v>
      </c>
      <c r="I58" s="26">
        <v>1.2</v>
      </c>
      <c r="J58" s="9">
        <f t="shared" si="4"/>
        <v>1.1390635627189911</v>
      </c>
    </row>
    <row r="59" spans="1:10" x14ac:dyDescent="0.25">
      <c r="A59" s="25">
        <f t="shared" si="5"/>
        <v>-2.7376636109683727</v>
      </c>
      <c r="B59" s="3">
        <v>9</v>
      </c>
      <c r="C59" s="3">
        <f t="shared" si="0"/>
        <v>3.2668190561999186E-4</v>
      </c>
      <c r="D59" s="3">
        <f t="shared" si="1"/>
        <v>8.9724351623833366E-8</v>
      </c>
      <c r="E59" s="3">
        <f t="shared" si="2"/>
        <v>9.676032132183561E-4</v>
      </c>
      <c r="F59" s="3">
        <f t="shared" si="3"/>
        <v>1.6982674071475971E-7</v>
      </c>
      <c r="I59" s="26">
        <v>1.1000000000000001</v>
      </c>
      <c r="J59" s="9">
        <f t="shared" si="4"/>
        <v>1.2426147956934446</v>
      </c>
    </row>
    <row r="60" spans="1:10" x14ac:dyDescent="0.25">
      <c r="A60" s="25">
        <f t="shared" si="5"/>
        <v>-2.732789731714325</v>
      </c>
      <c r="B60" s="3">
        <v>10</v>
      </c>
      <c r="C60" s="3">
        <f t="shared" si="0"/>
        <v>4.4318484119380076E-4</v>
      </c>
      <c r="D60" s="3">
        <f t="shared" si="1"/>
        <v>1.4867195147342977E-7</v>
      </c>
      <c r="E60" s="3">
        <f t="shared" si="2"/>
        <v>1.3498980316300933E-3</v>
      </c>
      <c r="F60" s="3">
        <f t="shared" si="3"/>
        <v>2.8665157187919333E-7</v>
      </c>
      <c r="I60" s="26">
        <v>1</v>
      </c>
      <c r="J60" s="9">
        <f t="shared" si="4"/>
        <v>1.3668762752627892</v>
      </c>
    </row>
    <row r="61" spans="1:10" x14ac:dyDescent="0.25">
      <c r="A61" s="25">
        <f t="shared" ref="A61:A124" si="6">(1-F61)*$B$11*$B$12+F61*$B$11*$B$13+(1-E61)*(1-$B$11)*$B$14+E61*(1-$B$11)*$B$15</f>
        <v>-2.726212437765752</v>
      </c>
      <c r="B61" s="3">
        <v>11</v>
      </c>
      <c r="C61" s="3">
        <f t="shared" ref="C61:C124" si="7">_xlfn.NORM.DIST(B61,$B$9,$B$10,FALSE)</f>
        <v>5.9525324197758534E-4</v>
      </c>
      <c r="D61" s="3">
        <f t="shared" ref="D61:D124" si="8">_xlfn.NORM.DIST(B61,$B$7,$B$8,FALSE)</f>
        <v>2.438960745893352E-7</v>
      </c>
      <c r="E61" s="3">
        <f t="shared" ref="E61:E124" si="9">_xlfn.NORM.DIST(B61,$B$9,$B$10,TRUE)</f>
        <v>1.8658133003840378E-3</v>
      </c>
      <c r="F61" s="3">
        <f t="shared" ref="F61:F124" si="10">_xlfn.NORM.DIST(B61,$B$7,$B$8,TRUE)</f>
        <v>4.7918327659031834E-7</v>
      </c>
      <c r="I61" s="26">
        <v>0.9</v>
      </c>
      <c r="J61" s="9">
        <f t="shared" si="4"/>
        <v>1.5187514169586547</v>
      </c>
    </row>
    <row r="62" spans="1:10" x14ac:dyDescent="0.25">
      <c r="A62" s="25">
        <f t="shared" si="6"/>
        <v>-2.7174246666035375</v>
      </c>
      <c r="B62" s="3">
        <v>12</v>
      </c>
      <c r="C62" s="3">
        <f t="shared" si="7"/>
        <v>7.9154515829799694E-4</v>
      </c>
      <c r="D62" s="3">
        <f t="shared" si="8"/>
        <v>3.9612990910320755E-7</v>
      </c>
      <c r="E62" s="3">
        <f t="shared" si="9"/>
        <v>2.5551303304279312E-3</v>
      </c>
      <c r="F62" s="3">
        <f t="shared" si="10"/>
        <v>7.933281519755948E-7</v>
      </c>
      <c r="I62" s="26">
        <v>0.8</v>
      </c>
      <c r="J62" s="9">
        <f t="shared" si="4"/>
        <v>1.7085953440784865</v>
      </c>
    </row>
    <row r="63" spans="1:10" x14ac:dyDescent="0.25">
      <c r="A63" s="25">
        <f t="shared" si="6"/>
        <v>-2.7058003116354565</v>
      </c>
      <c r="B63" s="3">
        <v>13</v>
      </c>
      <c r="C63" s="3">
        <f t="shared" si="7"/>
        <v>1.0420934814422591E-3</v>
      </c>
      <c r="D63" s="3">
        <f t="shared" si="8"/>
        <v>6.3698251788670893E-7</v>
      </c>
      <c r="E63" s="3">
        <f t="shared" si="9"/>
        <v>3.4669738030406643E-3</v>
      </c>
      <c r="F63" s="3">
        <f t="shared" si="10"/>
        <v>1.3008074539172773E-6</v>
      </c>
      <c r="I63" s="26">
        <v>0.7</v>
      </c>
      <c r="J63" s="9">
        <f t="shared" si="4"/>
        <v>1.952680393232556</v>
      </c>
    </row>
    <row r="64" spans="1:10" x14ac:dyDescent="0.25">
      <c r="A64" s="25">
        <f t="shared" si="6"/>
        <v>-2.6905767181753699</v>
      </c>
      <c r="B64" s="3">
        <v>14</v>
      </c>
      <c r="C64" s="3">
        <f t="shared" si="7"/>
        <v>1.3582969233685612E-3</v>
      </c>
      <c r="D64" s="3">
        <f t="shared" si="8"/>
        <v>1.014085206548676E-6</v>
      </c>
      <c r="E64" s="3">
        <f t="shared" si="9"/>
        <v>4.6611880237187476E-3</v>
      </c>
      <c r="F64" s="3">
        <f t="shared" si="10"/>
        <v>2.1124547025028533E-6</v>
      </c>
      <c r="I64" s="26">
        <v>0.6</v>
      </c>
      <c r="J64" s="9">
        <f t="shared" si="4"/>
        <v>2.2781271254379822</v>
      </c>
    </row>
    <row r="65" spans="1:10" x14ac:dyDescent="0.25">
      <c r="A65" s="25">
        <f t="shared" si="6"/>
        <v>-2.6708378095340097</v>
      </c>
      <c r="B65" s="3">
        <v>15</v>
      </c>
      <c r="C65" s="3">
        <f t="shared" si="7"/>
        <v>1.752830049356854E-3</v>
      </c>
      <c r="D65" s="3">
        <f t="shared" si="8"/>
        <v>1.5983741106905478E-6</v>
      </c>
      <c r="E65" s="3">
        <f t="shared" si="9"/>
        <v>6.2096653257761331E-3</v>
      </c>
      <c r="F65" s="3">
        <f t="shared" si="10"/>
        <v>3.3976731247300535E-6</v>
      </c>
      <c r="I65" s="26">
        <v>0.5</v>
      </c>
      <c r="J65" s="9">
        <f t="shared" si="4"/>
        <v>2.7337525505255784</v>
      </c>
    </row>
    <row r="66" spans="1:10" x14ac:dyDescent="0.25">
      <c r="A66" s="25">
        <f t="shared" si="6"/>
        <v>-2.6454990077290992</v>
      </c>
      <c r="B66" s="3">
        <v>16</v>
      </c>
      <c r="C66" s="3">
        <f t="shared" si="7"/>
        <v>2.2394530294842902E-3</v>
      </c>
      <c r="D66" s="3">
        <f t="shared" si="8"/>
        <v>2.4942471290053532E-6</v>
      </c>
      <c r="E66" s="3">
        <f t="shared" si="9"/>
        <v>8.1975359245961311E-3</v>
      </c>
      <c r="F66" s="3">
        <f t="shared" si="10"/>
        <v>5.4125439077038416E-6</v>
      </c>
      <c r="I66" s="26">
        <v>0.4</v>
      </c>
      <c r="J66" s="9">
        <f t="shared" si="4"/>
        <v>3.4171906881569729</v>
      </c>
    </row>
    <row r="67" spans="1:10" x14ac:dyDescent="0.25">
      <c r="A67" s="25">
        <f t="shared" si="6"/>
        <v>-2.6132953519164137</v>
      </c>
      <c r="B67" s="3">
        <v>17</v>
      </c>
      <c r="C67" s="3">
        <f t="shared" si="7"/>
        <v>2.8327037741601186E-3</v>
      </c>
      <c r="D67" s="3">
        <f t="shared" si="8"/>
        <v>3.8535196742087128E-6</v>
      </c>
      <c r="E67" s="3">
        <f t="shared" si="9"/>
        <v>1.0724110021675811E-2</v>
      </c>
      <c r="F67" s="3">
        <f t="shared" si="10"/>
        <v>8.5399054709917942E-6</v>
      </c>
      <c r="I67" s="26">
        <v>0.3</v>
      </c>
      <c r="J67" s="9">
        <f t="shared" si="4"/>
        <v>4.5562542508759645</v>
      </c>
    </row>
    <row r="68" spans="1:10" x14ac:dyDescent="0.25">
      <c r="A68" s="25">
        <f t="shared" si="6"/>
        <v>-2.5727744178871954</v>
      </c>
      <c r="B68" s="3">
        <v>18</v>
      </c>
      <c r="C68" s="3">
        <f t="shared" si="7"/>
        <v>3.5474592846231421E-3</v>
      </c>
      <c r="D68" s="3">
        <f t="shared" si="8"/>
        <v>5.8943067756539858E-6</v>
      </c>
      <c r="E68" s="3">
        <f t="shared" si="9"/>
        <v>1.3903447513498597E-2</v>
      </c>
      <c r="F68" s="3">
        <f t="shared" si="10"/>
        <v>1.3345749015906309E-5</v>
      </c>
      <c r="I68" s="26">
        <v>0.2</v>
      </c>
      <c r="J68" s="9">
        <f t="shared" si="4"/>
        <v>6.8343813763139458</v>
      </c>
    </row>
    <row r="69" spans="1:10" x14ac:dyDescent="0.25">
      <c r="A69" s="25">
        <f t="shared" si="6"/>
        <v>-2.5222957747215542</v>
      </c>
      <c r="B69" s="3">
        <v>19</v>
      </c>
      <c r="C69" s="3">
        <f t="shared" si="7"/>
        <v>4.3983595980427196E-3</v>
      </c>
      <c r="D69" s="3">
        <f t="shared" si="8"/>
        <v>8.9261657177132918E-6</v>
      </c>
      <c r="E69" s="3">
        <f t="shared" si="9"/>
        <v>1.7864420562816546E-2</v>
      </c>
      <c r="F69" s="3">
        <f t="shared" si="10"/>
        <v>2.0657506912546714E-5</v>
      </c>
      <c r="I69" s="26">
        <v>0.1</v>
      </c>
      <c r="J69" s="9">
        <f t="shared" si="4"/>
        <v>13.668762752627892</v>
      </c>
    </row>
    <row r="70" spans="1:10" x14ac:dyDescent="0.25">
      <c r="A70" s="25">
        <f t="shared" si="6"/>
        <v>-2.4600387491966731</v>
      </c>
      <c r="B70" s="3">
        <v>20</v>
      </c>
      <c r="C70" s="3">
        <f t="shared" si="7"/>
        <v>5.3990966513188061E-3</v>
      </c>
      <c r="D70" s="3">
        <f t="shared" si="8"/>
        <v>1.3383022576488536E-5</v>
      </c>
      <c r="E70" s="3">
        <f t="shared" si="9"/>
        <v>2.2750131948179191E-2</v>
      </c>
      <c r="F70" s="3">
        <f t="shared" si="10"/>
        <v>3.1671241833119857E-5</v>
      </c>
      <c r="I70" s="26">
        <v>0</v>
      </c>
      <c r="J70" s="11" t="s">
        <v>20</v>
      </c>
    </row>
    <row r="71" spans="1:10" x14ac:dyDescent="0.25">
      <c r="A71" s="25">
        <f t="shared" si="6"/>
        <v>-2.3840201754640336</v>
      </c>
      <c r="B71" s="3">
        <v>21</v>
      </c>
      <c r="C71" s="3">
        <f t="shared" si="7"/>
        <v>6.5615814774676604E-3</v>
      </c>
      <c r="D71" s="3">
        <f t="shared" si="8"/>
        <v>1.9865547139277272E-5</v>
      </c>
      <c r="E71" s="3">
        <f t="shared" si="9"/>
        <v>2.87165598160018E-2</v>
      </c>
      <c r="F71" s="3">
        <f t="shared" si="10"/>
        <v>4.8096344017602614E-5</v>
      </c>
    </row>
    <row r="72" spans="1:10" x14ac:dyDescent="0.25">
      <c r="A72" s="25">
        <f t="shared" si="6"/>
        <v>-2.2921235624529537</v>
      </c>
      <c r="B72" s="3">
        <v>22</v>
      </c>
      <c r="C72" s="3">
        <f t="shared" si="7"/>
        <v>7.8950158300894139E-3</v>
      </c>
      <c r="D72" s="3">
        <f t="shared" si="8"/>
        <v>2.9194692579146026E-5</v>
      </c>
      <c r="E72" s="3">
        <f t="shared" si="9"/>
        <v>3.5930319112925789E-2</v>
      </c>
      <c r="F72" s="3">
        <f t="shared" si="10"/>
        <v>7.234804392511999E-5</v>
      </c>
    </row>
    <row r="73" spans="1:10" x14ac:dyDescent="0.25">
      <c r="A73" s="25">
        <f t="shared" si="6"/>
        <v>-2.1821406989623782</v>
      </c>
      <c r="B73" s="3">
        <v>23</v>
      </c>
      <c r="C73" s="3">
        <f t="shared" si="7"/>
        <v>9.4049077376886937E-3</v>
      </c>
      <c r="D73" s="3">
        <f t="shared" si="8"/>
        <v>4.2478027055075142E-5</v>
      </c>
      <c r="E73" s="3">
        <f t="shared" si="9"/>
        <v>4.4565462758543041E-2</v>
      </c>
      <c r="F73" s="3">
        <f t="shared" si="10"/>
        <v>1.0779973347738824E-4</v>
      </c>
    </row>
    <row r="74" spans="1:10" x14ac:dyDescent="0.25">
      <c r="A74" s="25">
        <f t="shared" si="6"/>
        <v>-2.0518261337486479</v>
      </c>
      <c r="B74" s="3">
        <v>24</v>
      </c>
      <c r="C74" s="3">
        <f t="shared" si="7"/>
        <v>1.1092083467945555E-2</v>
      </c>
      <c r="D74" s="3">
        <f t="shared" si="8"/>
        <v>6.1190193011377187E-5</v>
      </c>
      <c r="E74" s="3">
        <f t="shared" si="9"/>
        <v>5.4799291699557967E-2</v>
      </c>
      <c r="F74" s="3">
        <f t="shared" si="10"/>
        <v>1.5910859015753364E-4</v>
      </c>
    </row>
    <row r="75" spans="1:10" x14ac:dyDescent="0.25">
      <c r="A75" s="25">
        <f t="shared" si="6"/>
        <v>-1.8989642283289254</v>
      </c>
      <c r="B75" s="3">
        <v>25</v>
      </c>
      <c r="C75" s="3">
        <f t="shared" si="7"/>
        <v>1.2951759566589173E-2</v>
      </c>
      <c r="D75" s="3">
        <f t="shared" si="8"/>
        <v>8.726826950457601E-5</v>
      </c>
      <c r="E75" s="3">
        <f t="shared" si="9"/>
        <v>6.6807201268858057E-2</v>
      </c>
      <c r="F75" s="3">
        <f t="shared" si="10"/>
        <v>2.3262907903552504E-4</v>
      </c>
    </row>
    <row r="76" spans="1:10" x14ac:dyDescent="0.25">
      <c r="A76" s="25">
        <f t="shared" si="6"/>
        <v>-1.721447614882869</v>
      </c>
      <c r="B76" s="3">
        <v>26</v>
      </c>
      <c r="C76" s="3">
        <f t="shared" si="7"/>
        <v>1.4972746563574486E-2</v>
      </c>
      <c r="D76" s="3">
        <f t="shared" si="8"/>
        <v>1.2322191684730198E-4</v>
      </c>
      <c r="E76" s="3">
        <f t="shared" si="9"/>
        <v>8.0756659233771053E-2</v>
      </c>
      <c r="F76" s="3">
        <f t="shared" si="10"/>
        <v>3.369292656768808E-4</v>
      </c>
    </row>
    <row r="77" spans="1:10" x14ac:dyDescent="0.25">
      <c r="A77" s="25">
        <f t="shared" si="6"/>
        <v>-1.5173649499962161</v>
      </c>
      <c r="B77" s="3">
        <v>27</v>
      </c>
      <c r="C77" s="3">
        <f t="shared" si="7"/>
        <v>1.7136859204780735E-2</v>
      </c>
      <c r="D77" s="3">
        <f t="shared" si="8"/>
        <v>1.722568939053681E-4</v>
      </c>
      <c r="E77" s="3">
        <f t="shared" si="9"/>
        <v>9.6800484585610316E-2</v>
      </c>
      <c r="F77" s="3">
        <f t="shared" si="10"/>
        <v>4.8342414238377744E-4</v>
      </c>
    </row>
    <row r="78" spans="1:10" x14ac:dyDescent="0.25">
      <c r="A78" s="25">
        <f t="shared" si="6"/>
        <v>-1.2850949029714465</v>
      </c>
      <c r="B78" s="3">
        <v>28</v>
      </c>
      <c r="C78" s="3">
        <f t="shared" si="7"/>
        <v>1.9418605498321296E-2</v>
      </c>
      <c r="D78" s="3">
        <f t="shared" si="8"/>
        <v>2.3840882014648405E-4</v>
      </c>
      <c r="E78" s="3">
        <f t="shared" si="9"/>
        <v>0.11506967022170828</v>
      </c>
      <c r="F78" s="3">
        <f t="shared" si="10"/>
        <v>6.8713793791584719E-4</v>
      </c>
    </row>
    <row r="79" spans="1:10" x14ac:dyDescent="0.25">
      <c r="A79" s="25">
        <f t="shared" si="6"/>
        <v>-1.0234024333765805</v>
      </c>
      <c r="B79" s="3">
        <v>29</v>
      </c>
      <c r="C79" s="3">
        <f t="shared" si="7"/>
        <v>2.1785217703255054E-2</v>
      </c>
      <c r="D79" s="3">
        <f t="shared" si="8"/>
        <v>3.2668190561999186E-4</v>
      </c>
      <c r="E79" s="3">
        <f t="shared" si="9"/>
        <v>0.13566606094638264</v>
      </c>
      <c r="F79" s="3">
        <f t="shared" si="10"/>
        <v>9.676032132183561E-4</v>
      </c>
    </row>
    <row r="80" spans="1:10" x14ac:dyDescent="0.25">
      <c r="A80" s="25">
        <f t="shared" si="6"/>
        <v>-0.73153268097672064</v>
      </c>
      <c r="B80" s="3">
        <v>30</v>
      </c>
      <c r="C80" s="3">
        <f t="shared" si="7"/>
        <v>2.4197072451914336E-2</v>
      </c>
      <c r="D80" s="3">
        <f t="shared" si="8"/>
        <v>4.4318484119380076E-4</v>
      </c>
      <c r="E80" s="3">
        <f t="shared" si="9"/>
        <v>0.15865525393145699</v>
      </c>
      <c r="F80" s="3">
        <f t="shared" si="10"/>
        <v>1.3498980316300933E-3</v>
      </c>
    </row>
    <row r="81" spans="1:6" x14ac:dyDescent="0.25">
      <c r="A81" s="25">
        <f t="shared" si="6"/>
        <v>-0.4092972950550644</v>
      </c>
      <c r="B81" s="3">
        <v>31</v>
      </c>
      <c r="C81" s="3">
        <f t="shared" si="7"/>
        <v>2.6608524989875482E-2</v>
      </c>
      <c r="D81" s="3">
        <f t="shared" si="8"/>
        <v>5.9525324197758534E-4</v>
      </c>
      <c r="E81" s="3">
        <f t="shared" si="9"/>
        <v>0.1840601253467595</v>
      </c>
      <c r="F81" s="3">
        <f t="shared" si="10"/>
        <v>1.8658133003840378E-3</v>
      </c>
    </row>
    <row r="82" spans="1:6" x14ac:dyDescent="0.25">
      <c r="A82" s="25">
        <f t="shared" si="6"/>
        <v>-5.7147841635583507E-2</v>
      </c>
      <c r="B82" s="3">
        <v>32</v>
      </c>
      <c r="C82" s="3">
        <f t="shared" si="7"/>
        <v>2.8969155276148274E-2</v>
      </c>
      <c r="D82" s="3">
        <f t="shared" si="8"/>
        <v>7.9154515829799694E-4</v>
      </c>
      <c r="E82" s="3">
        <f t="shared" si="9"/>
        <v>0.21185539858339661</v>
      </c>
      <c r="F82" s="3">
        <f t="shared" si="10"/>
        <v>2.5551303304279312E-3</v>
      </c>
    </row>
    <row r="83" spans="1:6" x14ac:dyDescent="0.25">
      <c r="A83" s="25">
        <f t="shared" si="6"/>
        <v>0.323768900984299</v>
      </c>
      <c r="B83" s="3">
        <v>33</v>
      </c>
      <c r="C83" s="3">
        <f t="shared" si="7"/>
        <v>3.1225393336676129E-2</v>
      </c>
      <c r="D83" s="3">
        <f t="shared" si="8"/>
        <v>1.0420934814422591E-3</v>
      </c>
      <c r="E83" s="3">
        <f t="shared" si="9"/>
        <v>0.24196365222307298</v>
      </c>
      <c r="F83" s="3">
        <f t="shared" si="10"/>
        <v>3.4669738030406643E-3</v>
      </c>
    </row>
    <row r="84" spans="1:6" x14ac:dyDescent="0.25">
      <c r="A84" s="25">
        <f t="shared" si="6"/>
        <v>0.7315783902363524</v>
      </c>
      <c r="B84" s="3">
        <v>34</v>
      </c>
      <c r="C84" s="3">
        <f t="shared" si="7"/>
        <v>3.3322460289179963E-2</v>
      </c>
      <c r="D84" s="3">
        <f t="shared" si="8"/>
        <v>1.3582969233685612E-3</v>
      </c>
      <c r="E84" s="3">
        <f t="shared" si="9"/>
        <v>0.27425311775007355</v>
      </c>
      <c r="F84" s="3">
        <f t="shared" si="10"/>
        <v>4.6611880237187476E-3</v>
      </c>
    </row>
    <row r="85" spans="1:6" x14ac:dyDescent="0.25">
      <c r="A85" s="25">
        <f t="shared" si="6"/>
        <v>1.1636722064475604</v>
      </c>
      <c r="B85" s="3">
        <v>35</v>
      </c>
      <c r="C85" s="3">
        <f t="shared" si="7"/>
        <v>3.5206532676429952E-2</v>
      </c>
      <c r="D85" s="3">
        <f t="shared" si="8"/>
        <v>1.752830049356854E-3</v>
      </c>
      <c r="E85" s="3">
        <f t="shared" si="9"/>
        <v>0.30853753872598688</v>
      </c>
      <c r="F85" s="3">
        <f t="shared" si="10"/>
        <v>6.2096653257761331E-3</v>
      </c>
    </row>
    <row r="86" spans="1:6" x14ac:dyDescent="0.25">
      <c r="A86" s="25">
        <f t="shared" si="6"/>
        <v>1.6167308027134286</v>
      </c>
      <c r="B86" s="3">
        <v>36</v>
      </c>
      <c r="C86" s="3">
        <f t="shared" si="7"/>
        <v>3.6827014030332332E-2</v>
      </c>
      <c r="D86" s="3">
        <f t="shared" si="8"/>
        <v>2.2394530294842902E-3</v>
      </c>
      <c r="E86" s="3">
        <f t="shared" si="9"/>
        <v>0.34457825838967576</v>
      </c>
      <c r="F86" s="3">
        <f t="shared" si="10"/>
        <v>8.1975359245961311E-3</v>
      </c>
    </row>
    <row r="87" spans="1:6" x14ac:dyDescent="0.25">
      <c r="A87" s="25">
        <f t="shared" si="6"/>
        <v>2.0867760095204066</v>
      </c>
      <c r="B87" s="3">
        <v>37</v>
      </c>
      <c r="C87" s="3">
        <f t="shared" si="7"/>
        <v>3.8138781546052408E-2</v>
      </c>
      <c r="D87" s="3">
        <f t="shared" si="8"/>
        <v>2.8327037741601186E-3</v>
      </c>
      <c r="E87" s="3">
        <f t="shared" si="9"/>
        <v>0.38208857781104733</v>
      </c>
      <c r="F87" s="3">
        <f t="shared" si="10"/>
        <v>1.0724110021675811E-2</v>
      </c>
    </row>
    <row r="88" spans="1:6" x14ac:dyDescent="0.25">
      <c r="A88" s="25">
        <f t="shared" si="6"/>
        <v>2.5692525002325657</v>
      </c>
      <c r="B88" s="3">
        <v>38</v>
      </c>
      <c r="C88" s="3">
        <f t="shared" si="7"/>
        <v>3.9104269397545591E-2</v>
      </c>
      <c r="D88" s="3">
        <f t="shared" si="8"/>
        <v>3.5474592846231421E-3</v>
      </c>
      <c r="E88" s="3">
        <f t="shared" si="9"/>
        <v>0.42074029056089696</v>
      </c>
      <c r="F88" s="3">
        <f t="shared" si="10"/>
        <v>1.3903447513498597E-2</v>
      </c>
    </row>
    <row r="89" spans="1:6" x14ac:dyDescent="0.25">
      <c r="A89" s="25">
        <f t="shared" si="6"/>
        <v>3.0591357078887262</v>
      </c>
      <c r="B89" s="3">
        <v>39</v>
      </c>
      <c r="C89" s="3">
        <f t="shared" si="7"/>
        <v>3.9695254747701178E-2</v>
      </c>
      <c r="D89" s="3">
        <f t="shared" si="8"/>
        <v>4.3983595980427196E-3</v>
      </c>
      <c r="E89" s="3">
        <f t="shared" si="9"/>
        <v>0.46017216272297101</v>
      </c>
      <c r="F89" s="3">
        <f t="shared" si="10"/>
        <v>1.7864420562816546E-2</v>
      </c>
    </row>
    <row r="90" spans="1:6" x14ac:dyDescent="0.25">
      <c r="A90" s="25">
        <f t="shared" si="6"/>
        <v>3.5510620711684173</v>
      </c>
      <c r="B90" s="3">
        <v>40</v>
      </c>
      <c r="C90" s="3">
        <f t="shared" si="7"/>
        <v>3.9894228040143274E-2</v>
      </c>
      <c r="D90" s="3">
        <f t="shared" si="8"/>
        <v>5.3990966513188061E-3</v>
      </c>
      <c r="E90" s="3">
        <f t="shared" si="9"/>
        <v>0.5</v>
      </c>
      <c r="F90" s="3">
        <f t="shared" si="10"/>
        <v>2.2750131948179191E-2</v>
      </c>
    </row>
    <row r="91" spans="1:6" x14ac:dyDescent="0.25">
      <c r="A91" s="25">
        <f t="shared" si="6"/>
        <v>4.0394761058801141</v>
      </c>
      <c r="B91" s="3">
        <v>41</v>
      </c>
      <c r="C91" s="3">
        <f t="shared" si="7"/>
        <v>3.9695254747701178E-2</v>
      </c>
      <c r="D91" s="3">
        <f t="shared" si="8"/>
        <v>6.5615814774676604E-3</v>
      </c>
      <c r="E91" s="3">
        <f t="shared" si="9"/>
        <v>0.53982783727702899</v>
      </c>
      <c r="F91" s="3">
        <f t="shared" si="10"/>
        <v>2.87165598160018E-2</v>
      </c>
    </row>
    <row r="92" spans="1:6" x14ac:dyDescent="0.25">
      <c r="A92" s="25">
        <f t="shared" si="6"/>
        <v>4.5187877582315545</v>
      </c>
      <c r="B92" s="3">
        <v>42</v>
      </c>
      <c r="C92" s="3">
        <f t="shared" si="7"/>
        <v>3.9104269397545591E-2</v>
      </c>
      <c r="D92" s="3">
        <f t="shared" si="8"/>
        <v>7.8950158300894139E-3</v>
      </c>
      <c r="E92" s="3">
        <f t="shared" si="9"/>
        <v>0.57925970943910299</v>
      </c>
      <c r="F92" s="3">
        <f t="shared" si="10"/>
        <v>3.5930319112925789E-2</v>
      </c>
    </row>
    <row r="93" spans="1:6" x14ac:dyDescent="0.25">
      <c r="A93" s="25">
        <f t="shared" si="6"/>
        <v>4.9835328789438824</v>
      </c>
      <c r="B93" s="3">
        <v>43</v>
      </c>
      <c r="C93" s="3">
        <f t="shared" si="7"/>
        <v>3.8138781546052408E-2</v>
      </c>
      <c r="D93" s="3">
        <f t="shared" si="8"/>
        <v>9.4049077376886937E-3</v>
      </c>
      <c r="E93" s="3">
        <f t="shared" si="9"/>
        <v>0.61791142218895267</v>
      </c>
      <c r="F93" s="3">
        <f t="shared" si="10"/>
        <v>4.4565462758543041E-2</v>
      </c>
    </row>
    <row r="94" spans="1:6" x14ac:dyDescent="0.25">
      <c r="A94" s="25">
        <f t="shared" si="6"/>
        <v>5.4285295075080713</v>
      </c>
      <c r="B94" s="3">
        <v>44</v>
      </c>
      <c r="C94" s="3">
        <f t="shared" si="7"/>
        <v>3.6827014030332332E-2</v>
      </c>
      <c r="D94" s="3">
        <f t="shared" si="8"/>
        <v>1.1092083467945555E-2</v>
      </c>
      <c r="E94" s="3">
        <f t="shared" si="9"/>
        <v>0.65542174161032429</v>
      </c>
      <c r="F94" s="3">
        <f t="shared" si="10"/>
        <v>5.4799291699557967E-2</v>
      </c>
    </row>
    <row r="95" spans="1:6" x14ac:dyDescent="0.25">
      <c r="A95" s="25">
        <f t="shared" si="6"/>
        <v>5.8490229771198781</v>
      </c>
      <c r="B95" s="3">
        <v>45</v>
      </c>
      <c r="C95" s="3">
        <f t="shared" si="7"/>
        <v>3.5206532676429952E-2</v>
      </c>
      <c r="D95" s="3">
        <f t="shared" si="8"/>
        <v>1.2951759566589173E-2</v>
      </c>
      <c r="E95" s="3">
        <f t="shared" si="9"/>
        <v>0.69146246127401312</v>
      </c>
      <c r="F95" s="3">
        <f t="shared" si="10"/>
        <v>6.6807201268858057E-2</v>
      </c>
    </row>
    <row r="96" spans="1:6" x14ac:dyDescent="0.25">
      <c r="A96" s="25">
        <f t="shared" si="6"/>
        <v>6.2408136061768067</v>
      </c>
      <c r="B96" s="3">
        <v>46</v>
      </c>
      <c r="C96" s="3">
        <f t="shared" si="7"/>
        <v>3.3322460289179963E-2</v>
      </c>
      <c r="D96" s="3">
        <f t="shared" si="8"/>
        <v>1.4972746563574486E-2</v>
      </c>
      <c r="E96" s="3">
        <f t="shared" si="9"/>
        <v>0.72574688224992645</v>
      </c>
      <c r="F96" s="3">
        <f t="shared" si="10"/>
        <v>8.0756659233771053E-2</v>
      </c>
    </row>
    <row r="97" spans="1:6" x14ac:dyDescent="0.25">
      <c r="A97" s="25">
        <f t="shared" si="6"/>
        <v>6.6003618592525859</v>
      </c>
      <c r="B97" s="3">
        <v>47</v>
      </c>
      <c r="C97" s="3">
        <f t="shared" si="7"/>
        <v>3.1225393336676129E-2</v>
      </c>
      <c r="D97" s="3">
        <f t="shared" si="8"/>
        <v>1.7136859204780735E-2</v>
      </c>
      <c r="E97" s="3">
        <f t="shared" si="9"/>
        <v>0.75803634777692697</v>
      </c>
      <c r="F97" s="3">
        <f t="shared" si="10"/>
        <v>9.6800484585610316E-2</v>
      </c>
    </row>
    <row r="98" spans="1:6" x14ac:dyDescent="0.25">
      <c r="A98" s="25">
        <f t="shared" si="6"/>
        <v>6.9248672398411406</v>
      </c>
      <c r="B98" s="3">
        <v>48</v>
      </c>
      <c r="C98" s="3">
        <f t="shared" si="7"/>
        <v>2.8969155276148274E-2</v>
      </c>
      <c r="D98" s="3">
        <f t="shared" si="8"/>
        <v>1.9418605498321296E-2</v>
      </c>
      <c r="E98" s="3">
        <f t="shared" si="9"/>
        <v>0.78814460141660336</v>
      </c>
      <c r="F98" s="3">
        <f t="shared" si="10"/>
        <v>0.11506967022170828</v>
      </c>
    </row>
    <row r="99" spans="1:6" x14ac:dyDescent="0.25">
      <c r="A99" s="25">
        <f t="shared" si="6"/>
        <v>7.2123187037530716</v>
      </c>
      <c r="B99" s="3">
        <v>49</v>
      </c>
      <c r="C99" s="3">
        <f t="shared" si="7"/>
        <v>2.6608524989875482E-2</v>
      </c>
      <c r="D99" s="3">
        <f t="shared" si="8"/>
        <v>2.1785217703255054E-2</v>
      </c>
      <c r="E99" s="3">
        <f t="shared" si="9"/>
        <v>0.81593987465324047</v>
      </c>
      <c r="F99" s="3">
        <f t="shared" si="10"/>
        <v>0.13566606094638264</v>
      </c>
    </row>
    <row r="100" spans="1:6" x14ac:dyDescent="0.25">
      <c r="A100" s="25">
        <f t="shared" si="6"/>
        <v>7.4615159370966886</v>
      </c>
      <c r="B100" s="3">
        <v>50</v>
      </c>
      <c r="C100" s="3">
        <f t="shared" si="7"/>
        <v>2.4197072451914336E-2</v>
      </c>
      <c r="D100" s="3">
        <f t="shared" si="8"/>
        <v>2.4197072451914336E-2</v>
      </c>
      <c r="E100" s="3">
        <f t="shared" si="9"/>
        <v>0.84134474606854304</v>
      </c>
      <c r="F100" s="3">
        <f t="shared" si="10"/>
        <v>0.15865525393145699</v>
      </c>
    </row>
    <row r="101" spans="1:6" x14ac:dyDescent="0.25">
      <c r="A101" s="25">
        <f t="shared" si="6"/>
        <v>7.6720623155566523</v>
      </c>
      <c r="B101" s="3">
        <v>51</v>
      </c>
      <c r="C101" s="3">
        <f t="shared" si="7"/>
        <v>2.1785217703255054E-2</v>
      </c>
      <c r="D101" s="3">
        <f t="shared" si="8"/>
        <v>2.6608524989875482E-2</v>
      </c>
      <c r="E101" s="3">
        <f t="shared" si="9"/>
        <v>0.86433393905361733</v>
      </c>
      <c r="F101" s="3">
        <f t="shared" si="10"/>
        <v>0.1840601253467595</v>
      </c>
    </row>
    <row r="102" spans="1:6" x14ac:dyDescent="0.25">
      <c r="A102" s="25">
        <f t="shared" si="6"/>
        <v>7.8443316592771817</v>
      </c>
      <c r="B102" s="3">
        <v>52</v>
      </c>
      <c r="C102" s="3">
        <f t="shared" si="7"/>
        <v>1.9418605498321296E-2</v>
      </c>
      <c r="D102" s="3">
        <f t="shared" si="8"/>
        <v>2.8969155276148274E-2</v>
      </c>
      <c r="E102" s="3">
        <f t="shared" si="9"/>
        <v>0.88493032977829178</v>
      </c>
      <c r="F102" s="3">
        <f t="shared" si="10"/>
        <v>0.21185539858339661</v>
      </c>
    </row>
    <row r="103" spans="1:6" x14ac:dyDescent="0.25">
      <c r="A103" s="25">
        <f t="shared" si="6"/>
        <v>7.9794119518084816</v>
      </c>
      <c r="B103" s="3">
        <v>53</v>
      </c>
      <c r="C103" s="3">
        <f t="shared" si="7"/>
        <v>1.7136859204780735E-2</v>
      </c>
      <c r="D103" s="3">
        <f t="shared" si="8"/>
        <v>3.1225393336676129E-2</v>
      </c>
      <c r="E103" s="3">
        <f t="shared" si="9"/>
        <v>0.9031995154143897</v>
      </c>
      <c r="F103" s="3">
        <f t="shared" si="10"/>
        <v>0.24196365222307298</v>
      </c>
    </row>
    <row r="104" spans="1:6" x14ac:dyDescent="0.25">
      <c r="A104" s="25">
        <f t="shared" si="6"/>
        <v>8.0790299620816803</v>
      </c>
      <c r="B104" s="3">
        <v>54</v>
      </c>
      <c r="C104" s="3">
        <f t="shared" si="7"/>
        <v>1.4972746563574486E-2</v>
      </c>
      <c r="D104" s="3">
        <f t="shared" si="8"/>
        <v>3.3322460289179963E-2</v>
      </c>
      <c r="E104" s="3">
        <f t="shared" si="9"/>
        <v>0.91924334076622893</v>
      </c>
      <c r="F104" s="3">
        <f t="shared" si="10"/>
        <v>0.27425311775007355</v>
      </c>
    </row>
    <row r="105" spans="1:6" x14ac:dyDescent="0.25">
      <c r="A105" s="25">
        <f t="shared" si="6"/>
        <v>8.1454611829626025</v>
      </c>
      <c r="B105" s="3">
        <v>55</v>
      </c>
      <c r="C105" s="3">
        <f t="shared" si="7"/>
        <v>1.2951759566589173E-2</v>
      </c>
      <c r="D105" s="3">
        <f t="shared" si="8"/>
        <v>3.5206532676429952E-2</v>
      </c>
      <c r="E105" s="3">
        <f t="shared" si="9"/>
        <v>0.93319279873114191</v>
      </c>
      <c r="F105" s="3">
        <f t="shared" si="10"/>
        <v>0.30853753872598688</v>
      </c>
    </row>
    <row r="106" spans="1:6" x14ac:dyDescent="0.25">
      <c r="A106" s="25">
        <f t="shared" si="6"/>
        <v>8.1814296910641886</v>
      </c>
      <c r="B106" s="3">
        <v>56</v>
      </c>
      <c r="C106" s="3">
        <f t="shared" si="7"/>
        <v>1.1092083467945555E-2</v>
      </c>
      <c r="D106" s="3">
        <f t="shared" si="8"/>
        <v>3.6827014030332332E-2</v>
      </c>
      <c r="E106" s="3">
        <f t="shared" si="9"/>
        <v>0.94520070830044201</v>
      </c>
      <c r="F106" s="3">
        <f t="shared" si="10"/>
        <v>0.34457825838967576</v>
      </c>
    </row>
    <row r="107" spans="1:6" x14ac:dyDescent="0.25">
      <c r="A107" s="25">
        <f t="shared" si="6"/>
        <v>8.1900024719426732</v>
      </c>
      <c r="B107" s="3">
        <v>57</v>
      </c>
      <c r="C107" s="3">
        <f t="shared" si="7"/>
        <v>9.4049077376886937E-3</v>
      </c>
      <c r="D107" s="3">
        <f t="shared" si="8"/>
        <v>3.8138781546052408E-2</v>
      </c>
      <c r="E107" s="3">
        <f t="shared" si="9"/>
        <v>0.95543453724145699</v>
      </c>
      <c r="F107" s="3">
        <f t="shared" si="10"/>
        <v>0.38208857781104733</v>
      </c>
    </row>
    <row r="108" spans="1:6" x14ac:dyDescent="0.25">
      <c r="A108" s="25">
        <f t="shared" si="6"/>
        <v>8.1744824869872819</v>
      </c>
      <c r="B108" s="3">
        <v>58</v>
      </c>
      <c r="C108" s="3">
        <f t="shared" si="7"/>
        <v>7.8950158300894139E-3</v>
      </c>
      <c r="D108" s="3">
        <f t="shared" si="8"/>
        <v>3.9104269397545591E-2</v>
      </c>
      <c r="E108" s="3">
        <f t="shared" si="9"/>
        <v>0.96406968088707423</v>
      </c>
      <c r="F108" s="3">
        <f t="shared" si="10"/>
        <v>0.42074029056089696</v>
      </c>
    </row>
    <row r="109" spans="1:6" x14ac:dyDescent="0.25">
      <c r="A109" s="25">
        <f t="shared" si="6"/>
        <v>8.1383043334963201</v>
      </c>
      <c r="B109" s="3">
        <v>59</v>
      </c>
      <c r="C109" s="3">
        <f t="shared" si="7"/>
        <v>6.5615814774676604E-3</v>
      </c>
      <c r="D109" s="3">
        <f t="shared" si="8"/>
        <v>3.9695254747701178E-2</v>
      </c>
      <c r="E109" s="3">
        <f t="shared" si="9"/>
        <v>0.97128344018399815</v>
      </c>
      <c r="F109" s="3">
        <f t="shared" si="10"/>
        <v>0.46017216272297101</v>
      </c>
    </row>
    <row r="110" spans="1:6" x14ac:dyDescent="0.25">
      <c r="A110" s="25">
        <f t="shared" si="6"/>
        <v>8.0849358176607158</v>
      </c>
      <c r="B110" s="3">
        <v>60</v>
      </c>
      <c r="C110" s="3">
        <f t="shared" si="7"/>
        <v>5.3990966513188061E-3</v>
      </c>
      <c r="D110" s="3">
        <f t="shared" si="8"/>
        <v>3.9894228040143274E-2</v>
      </c>
      <c r="E110" s="3">
        <f t="shared" si="9"/>
        <v>0.97724986805182079</v>
      </c>
      <c r="F110" s="3">
        <f t="shared" si="10"/>
        <v>0.5</v>
      </c>
    </row>
    <row r="111" spans="1:6" x14ac:dyDescent="0.25">
      <c r="A111" s="25">
        <f t="shared" si="6"/>
        <v>8.0177881666737445</v>
      </c>
      <c r="B111" s="3">
        <v>61</v>
      </c>
      <c r="C111" s="3">
        <f t="shared" si="7"/>
        <v>4.3983595980427196E-3</v>
      </c>
      <c r="D111" s="3">
        <f t="shared" si="8"/>
        <v>3.9695254747701178E-2</v>
      </c>
      <c r="E111" s="3">
        <f t="shared" si="9"/>
        <v>0.98213557943718344</v>
      </c>
      <c r="F111" s="3">
        <f t="shared" si="10"/>
        <v>0.53982783727702899</v>
      </c>
    </row>
    <row r="112" spans="1:6" x14ac:dyDescent="0.25">
      <c r="A112" s="25">
        <f t="shared" si="6"/>
        <v>7.9401369885258086</v>
      </c>
      <c r="B112" s="3">
        <v>62</v>
      </c>
      <c r="C112" s="3">
        <f t="shared" si="7"/>
        <v>3.5474592846231421E-3</v>
      </c>
      <c r="D112" s="3">
        <f t="shared" si="8"/>
        <v>3.9104269397545591E-2</v>
      </c>
      <c r="E112" s="3">
        <f t="shared" si="9"/>
        <v>0.98609655248650141</v>
      </c>
      <c r="F112" s="3">
        <f t="shared" si="10"/>
        <v>0.57925970943910299</v>
      </c>
    </row>
    <row r="113" spans="1:6" x14ac:dyDescent="0.25">
      <c r="A113" s="25">
        <f t="shared" si="6"/>
        <v>7.8550554751095376</v>
      </c>
      <c r="B113" s="3">
        <v>63</v>
      </c>
      <c r="C113" s="3">
        <f t="shared" si="7"/>
        <v>2.8327037741601186E-3</v>
      </c>
      <c r="D113" s="3">
        <f t="shared" si="8"/>
        <v>3.8138781546052408E-2</v>
      </c>
      <c r="E113" s="3">
        <f t="shared" si="9"/>
        <v>0.98927588997832416</v>
      </c>
      <c r="F113" s="3">
        <f t="shared" si="10"/>
        <v>0.61791142218895267</v>
      </c>
    </row>
    <row r="114" spans="1:6" x14ac:dyDescent="0.25">
      <c r="A114" s="25">
        <f t="shared" si="6"/>
        <v>7.7653607567278451</v>
      </c>
      <c r="B114" s="3">
        <v>64</v>
      </c>
      <c r="C114" s="3">
        <f t="shared" si="7"/>
        <v>2.2394530294842902E-3</v>
      </c>
      <c r="D114" s="3">
        <f t="shared" si="8"/>
        <v>3.6827014030332332E-2</v>
      </c>
      <c r="E114" s="3">
        <f t="shared" si="9"/>
        <v>0.99180246407540384</v>
      </c>
      <c r="F114" s="3">
        <f t="shared" si="10"/>
        <v>0.65542174161032429</v>
      </c>
    </row>
    <row r="115" spans="1:6" x14ac:dyDescent="0.25">
      <c r="A115" s="25">
        <f t="shared" si="6"/>
        <v>7.6735737679558111</v>
      </c>
      <c r="B115" s="3">
        <v>65</v>
      </c>
      <c r="C115" s="3">
        <f t="shared" si="7"/>
        <v>1.752830049356854E-3</v>
      </c>
      <c r="D115" s="3">
        <f t="shared" si="8"/>
        <v>3.5206532676429952E-2</v>
      </c>
      <c r="E115" s="3">
        <f t="shared" si="9"/>
        <v>0.99379033467422384</v>
      </c>
      <c r="F115" s="3">
        <f t="shared" si="10"/>
        <v>0.69146246127401312</v>
      </c>
    </row>
    <row r="116" spans="1:6" x14ac:dyDescent="0.25">
      <c r="A116" s="25">
        <f t="shared" si="6"/>
        <v>7.5818924853853256</v>
      </c>
      <c r="B116" s="3">
        <v>66</v>
      </c>
      <c r="C116" s="3">
        <f t="shared" si="7"/>
        <v>1.3582969233685612E-3</v>
      </c>
      <c r="D116" s="3">
        <f t="shared" si="8"/>
        <v>3.3322460289179963E-2</v>
      </c>
      <c r="E116" s="3">
        <f t="shared" si="9"/>
        <v>0.99533881197628127</v>
      </c>
      <c r="F116" s="3">
        <f t="shared" si="10"/>
        <v>0.72574688224992645</v>
      </c>
    </row>
    <row r="117" spans="1:6" x14ac:dyDescent="0.25">
      <c r="A117" s="25">
        <f t="shared" si="6"/>
        <v>7.4921779537362188</v>
      </c>
      <c r="B117" s="3">
        <v>67</v>
      </c>
      <c r="C117" s="3">
        <f t="shared" si="7"/>
        <v>1.0420934814422591E-3</v>
      </c>
      <c r="D117" s="3">
        <f t="shared" si="8"/>
        <v>3.1225393336676129E-2</v>
      </c>
      <c r="E117" s="3">
        <f t="shared" si="9"/>
        <v>0.99653302619695938</v>
      </c>
      <c r="F117" s="3">
        <f t="shared" si="10"/>
        <v>0.75803634777692697</v>
      </c>
    </row>
    <row r="118" spans="1:6" x14ac:dyDescent="0.25">
      <c r="A118" s="25">
        <f t="shared" si="6"/>
        <v>7.4059521336830816</v>
      </c>
      <c r="B118" s="3">
        <v>68</v>
      </c>
      <c r="C118" s="3">
        <f t="shared" si="7"/>
        <v>7.9154515829799694E-4</v>
      </c>
      <c r="D118" s="3">
        <f t="shared" si="8"/>
        <v>2.8969155276148274E-2</v>
      </c>
      <c r="E118" s="3">
        <f t="shared" si="9"/>
        <v>0.99744486966957202</v>
      </c>
      <c r="F118" s="3">
        <f t="shared" si="10"/>
        <v>0.78814460141660336</v>
      </c>
    </row>
    <row r="119" spans="1:6" x14ac:dyDescent="0.25">
      <c r="A119" s="25">
        <f t="shared" si="6"/>
        <v>7.3244062877970721</v>
      </c>
      <c r="B119" s="3">
        <v>69</v>
      </c>
      <c r="C119" s="3">
        <f t="shared" si="7"/>
        <v>5.9525324197758534E-4</v>
      </c>
      <c r="D119" s="3">
        <f t="shared" si="8"/>
        <v>2.6608524989875482E-2</v>
      </c>
      <c r="E119" s="3">
        <f t="shared" si="9"/>
        <v>0.99813418669961596</v>
      </c>
      <c r="F119" s="3">
        <f t="shared" si="10"/>
        <v>0.81593987465324047</v>
      </c>
    </row>
    <row r="120" spans="1:6" x14ac:dyDescent="0.25">
      <c r="A120" s="25">
        <f t="shared" si="6"/>
        <v>7.2484183753739515</v>
      </c>
      <c r="B120" s="3">
        <v>70</v>
      </c>
      <c r="C120" s="3">
        <f t="shared" si="7"/>
        <v>4.4318484119380076E-4</v>
      </c>
      <c r="D120" s="3">
        <f t="shared" si="8"/>
        <v>2.4197072451914336E-2</v>
      </c>
      <c r="E120" s="3">
        <f t="shared" si="9"/>
        <v>0.9986501019683699</v>
      </c>
      <c r="F120" s="3">
        <f t="shared" si="10"/>
        <v>0.84134474606854304</v>
      </c>
    </row>
    <row r="121" spans="1:6" x14ac:dyDescent="0.25">
      <c r="A121" s="25">
        <f t="shared" si="6"/>
        <v>7.1785777571072096</v>
      </c>
      <c r="B121" s="3">
        <v>71</v>
      </c>
      <c r="C121" s="3">
        <f t="shared" si="7"/>
        <v>3.2668190561999186E-4</v>
      </c>
      <c r="D121" s="3">
        <f t="shared" si="8"/>
        <v>2.1785217703255054E-2</v>
      </c>
      <c r="E121" s="3">
        <f t="shared" si="9"/>
        <v>0.99903239678678168</v>
      </c>
      <c r="F121" s="3">
        <f t="shared" si="10"/>
        <v>0.86433393905361733</v>
      </c>
    </row>
    <row r="122" spans="1:6" x14ac:dyDescent="0.25">
      <c r="A122" s="25">
        <f t="shared" si="6"/>
        <v>7.1152154195121247</v>
      </c>
      <c r="B122" s="3">
        <v>72</v>
      </c>
      <c r="C122" s="3">
        <f t="shared" si="7"/>
        <v>2.3840882014648405E-4</v>
      </c>
      <c r="D122" s="3">
        <f t="shared" si="8"/>
        <v>1.9418605498321296E-2</v>
      </c>
      <c r="E122" s="3">
        <f t="shared" si="9"/>
        <v>0.99931286206208414</v>
      </c>
      <c r="F122" s="3">
        <f t="shared" si="10"/>
        <v>0.88493032977829178</v>
      </c>
    </row>
    <row r="123" spans="1:6" x14ac:dyDescent="0.25">
      <c r="A123" s="25">
        <f t="shared" si="6"/>
        <v>7.0584379170878409</v>
      </c>
      <c r="B123" s="3">
        <v>73</v>
      </c>
      <c r="C123" s="3">
        <f t="shared" si="7"/>
        <v>1.722568939053681E-4</v>
      </c>
      <c r="D123" s="3">
        <f t="shared" si="8"/>
        <v>1.7136859204780735E-2</v>
      </c>
      <c r="E123" s="3">
        <f t="shared" si="9"/>
        <v>0.99951657585761622</v>
      </c>
      <c r="F123" s="3">
        <f t="shared" si="10"/>
        <v>0.9031995154143897</v>
      </c>
    </row>
    <row r="124" spans="1:6" x14ac:dyDescent="0.25">
      <c r="A124" s="25">
        <f t="shared" si="6"/>
        <v>7.008163294372376</v>
      </c>
      <c r="B124" s="3">
        <v>74</v>
      </c>
      <c r="C124" s="3">
        <f t="shared" si="7"/>
        <v>1.2322191684730198E-4</v>
      </c>
      <c r="D124" s="3">
        <f t="shared" si="8"/>
        <v>1.4972746563574486E-2</v>
      </c>
      <c r="E124" s="3">
        <f t="shared" si="9"/>
        <v>0.99966307073432314</v>
      </c>
      <c r="F124" s="3">
        <f t="shared" si="10"/>
        <v>0.91924334076622893</v>
      </c>
    </row>
    <row r="125" spans="1:6" x14ac:dyDescent="0.25">
      <c r="A125" s="25">
        <f t="shared" ref="A125:A150" si="11">(1-F125)*$B$11*$B$12+F125*$B$11*$B$13+(1-E125)*(1-$B$11)*$B$14+E125*(1-$B$11)*$B$15</f>
        <v>6.9641573833660857</v>
      </c>
      <c r="B125" s="3">
        <v>75</v>
      </c>
      <c r="C125" s="3">
        <f t="shared" ref="C125:C150" si="12">_xlfn.NORM.DIST(B125,$B$9,$B$10,FALSE)</f>
        <v>8.726826950457601E-5</v>
      </c>
      <c r="D125" s="3">
        <f t="shared" ref="D125:D150" si="13">_xlfn.NORM.DIST(B125,$B$7,$B$8,FALSE)</f>
        <v>1.2951759566589173E-2</v>
      </c>
      <c r="E125" s="3">
        <f t="shared" ref="E125:E150" si="14">_xlfn.NORM.DIST(B125,$B$9,$B$10,TRUE)</f>
        <v>0.99976737092096446</v>
      </c>
      <c r="F125" s="3">
        <f t="shared" ref="F125:F150" si="15">_xlfn.NORM.DIST(B125,$B$7,$B$8,TRUE)</f>
        <v>0.93319279873114191</v>
      </c>
    </row>
    <row r="126" spans="1:6" x14ac:dyDescent="0.25">
      <c r="A126" s="25">
        <f t="shared" si="11"/>
        <v>6.9260690634990549</v>
      </c>
      <c r="B126" s="3">
        <v>76</v>
      </c>
      <c r="C126" s="3">
        <f t="shared" si="12"/>
        <v>6.1190193011377187E-5</v>
      </c>
      <c r="D126" s="3">
        <f t="shared" si="13"/>
        <v>1.1092083467945555E-2</v>
      </c>
      <c r="E126" s="3">
        <f t="shared" si="14"/>
        <v>0.99984089140984245</v>
      </c>
      <c r="F126" s="3">
        <f t="shared" si="15"/>
        <v>0.94520070830044201</v>
      </c>
    </row>
    <row r="127" spans="1:6" x14ac:dyDescent="0.25">
      <c r="A127" s="25">
        <f t="shared" si="11"/>
        <v>6.8934633073634277</v>
      </c>
      <c r="B127" s="3">
        <v>77</v>
      </c>
      <c r="C127" s="3">
        <f t="shared" si="12"/>
        <v>4.2478027055075142E-5</v>
      </c>
      <c r="D127" s="3">
        <f t="shared" si="13"/>
        <v>9.4049077376886937E-3</v>
      </c>
      <c r="E127" s="3">
        <f t="shared" si="14"/>
        <v>0.99989220026652259</v>
      </c>
      <c r="F127" s="3">
        <f t="shared" si="15"/>
        <v>0.95543453724145699</v>
      </c>
    </row>
    <row r="128" spans="1:6" x14ac:dyDescent="0.25">
      <c r="A128" s="25">
        <f t="shared" si="11"/>
        <v>6.8658510995569637</v>
      </c>
      <c r="B128" s="3">
        <v>78</v>
      </c>
      <c r="C128" s="3">
        <f t="shared" si="12"/>
        <v>2.9194692579146026E-5</v>
      </c>
      <c r="D128" s="3">
        <f t="shared" si="13"/>
        <v>7.8950158300894139E-3</v>
      </c>
      <c r="E128" s="3">
        <f t="shared" si="14"/>
        <v>0.99992765195607491</v>
      </c>
      <c r="F128" s="3">
        <f t="shared" si="15"/>
        <v>0.96406968088707423</v>
      </c>
    </row>
    <row r="129" spans="1:6" x14ac:dyDescent="0.25">
      <c r="A129" s="25">
        <f t="shared" si="11"/>
        <v>6.8427155910157822</v>
      </c>
      <c r="B129" s="3">
        <v>79</v>
      </c>
      <c r="C129" s="3">
        <f t="shared" si="12"/>
        <v>1.9865547139277272E-5</v>
      </c>
      <c r="D129" s="3">
        <f t="shared" si="13"/>
        <v>6.5615814774676604E-3</v>
      </c>
      <c r="E129" s="3">
        <f t="shared" si="14"/>
        <v>0.99995190365598241</v>
      </c>
      <c r="F129" s="3">
        <f t="shared" si="15"/>
        <v>0.97128344018399815</v>
      </c>
    </row>
    <row r="130" spans="1:6" x14ac:dyDescent="0.25">
      <c r="A130" s="25">
        <f t="shared" si="11"/>
        <v>6.8235341204982101</v>
      </c>
      <c r="B130" s="3">
        <v>80</v>
      </c>
      <c r="C130" s="3">
        <f t="shared" si="12"/>
        <v>1.3383022576488536E-5</v>
      </c>
      <c r="D130" s="3">
        <f t="shared" si="13"/>
        <v>5.3990966513188061E-3</v>
      </c>
      <c r="E130" s="3">
        <f t="shared" si="14"/>
        <v>0.99996832875816688</v>
      </c>
      <c r="F130" s="3">
        <f t="shared" si="15"/>
        <v>0.97724986805182079</v>
      </c>
    </row>
    <row r="131" spans="1:6" x14ac:dyDescent="0.25">
      <c r="A131" s="25">
        <f t="shared" si="11"/>
        <v>6.8077959836160202</v>
      </c>
      <c r="B131" s="3">
        <v>81</v>
      </c>
      <c r="C131" s="3">
        <f t="shared" si="12"/>
        <v>8.9261657177132918E-6</v>
      </c>
      <c r="D131" s="3">
        <f t="shared" si="13"/>
        <v>4.3983595980427196E-3</v>
      </c>
      <c r="E131" s="3">
        <f t="shared" si="14"/>
        <v>0.99997934249308751</v>
      </c>
      <c r="F131" s="3">
        <f t="shared" si="15"/>
        <v>0.98213557943718344</v>
      </c>
    </row>
    <row r="132" spans="1:6" x14ac:dyDescent="0.25">
      <c r="A132" s="25">
        <f t="shared" si="11"/>
        <v>6.7950160461189189</v>
      </c>
      <c r="B132" s="3">
        <v>82</v>
      </c>
      <c r="C132" s="3">
        <f t="shared" si="12"/>
        <v>5.8943067756539858E-6</v>
      </c>
      <c r="D132" s="3">
        <f t="shared" si="13"/>
        <v>3.5474592846231421E-3</v>
      </c>
      <c r="E132" s="3">
        <f t="shared" si="14"/>
        <v>0.9999866542509841</v>
      </c>
      <c r="F132" s="3">
        <f t="shared" si="15"/>
        <v>0.98609655248650141</v>
      </c>
    </row>
    <row r="133" spans="1:6" x14ac:dyDescent="0.25">
      <c r="A133" s="25">
        <f t="shared" si="11"/>
        <v>6.7847444737756906</v>
      </c>
      <c r="B133" s="3">
        <v>83</v>
      </c>
      <c r="C133" s="3">
        <f t="shared" si="12"/>
        <v>3.8535196742087128E-6</v>
      </c>
      <c r="D133" s="3">
        <f t="shared" si="13"/>
        <v>2.8327037741601186E-3</v>
      </c>
      <c r="E133" s="3">
        <f t="shared" si="14"/>
        <v>0.99999146009452899</v>
      </c>
      <c r="F133" s="3">
        <f t="shared" si="15"/>
        <v>0.98927588997832416</v>
      </c>
    </row>
    <row r="134" spans="1:6" x14ac:dyDescent="0.25">
      <c r="A134" s="25">
        <f t="shared" si="11"/>
        <v>6.7765729818201139</v>
      </c>
      <c r="B134" s="3">
        <v>84</v>
      </c>
      <c r="C134" s="3">
        <f t="shared" si="12"/>
        <v>2.4942471290053532E-6</v>
      </c>
      <c r="D134" s="3">
        <f t="shared" si="13"/>
        <v>2.2394530294842902E-3</v>
      </c>
      <c r="E134" s="3">
        <f t="shared" si="14"/>
        <v>0.99999458745609227</v>
      </c>
      <c r="F134" s="3">
        <f t="shared" si="15"/>
        <v>0.99180246407540384</v>
      </c>
    </row>
    <row r="135" spans="1:6" x14ac:dyDescent="0.25">
      <c r="A135" s="25">
        <f t="shared" si="11"/>
        <v>6.770138091976432</v>
      </c>
      <c r="B135" s="3">
        <v>85</v>
      </c>
      <c r="C135" s="3">
        <f t="shared" si="12"/>
        <v>1.5983741106905478E-6</v>
      </c>
      <c r="D135" s="3">
        <f t="shared" si="13"/>
        <v>1.752830049356854E-3</v>
      </c>
      <c r="E135" s="3">
        <f t="shared" si="14"/>
        <v>0.99999660232687526</v>
      </c>
      <c r="F135" s="3">
        <f t="shared" si="15"/>
        <v>0.99379033467422384</v>
      </c>
    </row>
    <row r="136" spans="1:6" x14ac:dyDescent="0.25">
      <c r="A136" s="25">
        <f t="shared" si="11"/>
        <v>6.7651219272796297</v>
      </c>
      <c r="B136" s="3">
        <v>86</v>
      </c>
      <c r="C136" s="3">
        <f t="shared" si="12"/>
        <v>1.014085206548676E-6</v>
      </c>
      <c r="D136" s="3">
        <f t="shared" si="13"/>
        <v>1.3582969233685612E-3</v>
      </c>
      <c r="E136" s="3">
        <f t="shared" si="14"/>
        <v>0.9999978875452975</v>
      </c>
      <c r="F136" s="3">
        <f t="shared" si="15"/>
        <v>0.99533881197628127</v>
      </c>
    </row>
    <row r="137" spans="1:6" x14ac:dyDescent="0.25">
      <c r="A137" s="25">
        <f t="shared" si="11"/>
        <v>6.7612510795648451</v>
      </c>
      <c r="B137" s="3">
        <v>87</v>
      </c>
      <c r="C137" s="3">
        <f t="shared" si="12"/>
        <v>6.3698251788670893E-7</v>
      </c>
      <c r="D137" s="3">
        <f t="shared" si="13"/>
        <v>1.0420934814422591E-3</v>
      </c>
      <c r="E137" s="3">
        <f t="shared" si="14"/>
        <v>0.99999869919254614</v>
      </c>
      <c r="F137" s="3">
        <f t="shared" si="15"/>
        <v>0.99653302619695938</v>
      </c>
    </row>
    <row r="138" spans="1:6" x14ac:dyDescent="0.25">
      <c r="A138" s="25">
        <f t="shared" si="11"/>
        <v>6.7582940586399545</v>
      </c>
      <c r="B138" s="3">
        <v>88</v>
      </c>
      <c r="C138" s="3">
        <f t="shared" si="12"/>
        <v>3.9612990910320755E-7</v>
      </c>
      <c r="D138" s="3">
        <f t="shared" si="13"/>
        <v>7.9154515829799694E-4</v>
      </c>
      <c r="E138" s="3">
        <f t="shared" si="14"/>
        <v>0.99999920667184805</v>
      </c>
      <c r="F138" s="3">
        <f t="shared" si="15"/>
        <v>0.99744486966957202</v>
      </c>
    </row>
    <row r="139" spans="1:6" x14ac:dyDescent="0.25">
      <c r="A139" s="25">
        <f t="shared" si="11"/>
        <v>6.7560577836394708</v>
      </c>
      <c r="B139" s="3">
        <v>89</v>
      </c>
      <c r="C139" s="3">
        <f t="shared" si="12"/>
        <v>2.438960745893352E-7</v>
      </c>
      <c r="D139" s="3">
        <f t="shared" si="13"/>
        <v>5.9525324197758534E-4</v>
      </c>
      <c r="E139" s="3">
        <f t="shared" si="14"/>
        <v>0.99999952081672339</v>
      </c>
      <c r="F139" s="3">
        <f t="shared" si="15"/>
        <v>0.99813418669961596</v>
      </c>
    </row>
    <row r="140" spans="1:6" x14ac:dyDescent="0.25">
      <c r="A140" s="25">
        <f t="shared" si="11"/>
        <v>6.7543835137952559</v>
      </c>
      <c r="B140" s="3">
        <v>90</v>
      </c>
      <c r="C140" s="3">
        <f t="shared" si="12"/>
        <v>1.4867195147342977E-7</v>
      </c>
      <c r="D140" s="3">
        <f t="shared" si="13"/>
        <v>4.4318484119380076E-4</v>
      </c>
      <c r="E140" s="3">
        <f t="shared" si="14"/>
        <v>0.99999971334842808</v>
      </c>
      <c r="F140" s="3">
        <f t="shared" si="15"/>
        <v>0.9986501019683699</v>
      </c>
    </row>
    <row r="141" spans="1:6" x14ac:dyDescent="0.25">
      <c r="A141" s="25">
        <f t="shared" si="11"/>
        <v>6.7531425451520164</v>
      </c>
      <c r="B141" s="3">
        <v>91</v>
      </c>
      <c r="C141" s="3">
        <f t="shared" si="12"/>
        <v>8.9724351623833366E-8</v>
      </c>
      <c r="D141" s="3">
        <f t="shared" si="13"/>
        <v>3.2668190561999186E-4</v>
      </c>
      <c r="E141" s="3">
        <f t="shared" si="14"/>
        <v>0.99999983017325933</v>
      </c>
      <c r="F141" s="3">
        <f t="shared" si="15"/>
        <v>0.99903239678678168</v>
      </c>
    </row>
    <row r="142" spans="1:6" x14ac:dyDescent="0.25">
      <c r="A142" s="25">
        <f t="shared" si="11"/>
        <v>6.7522319278338712</v>
      </c>
      <c r="B142" s="3">
        <v>92</v>
      </c>
      <c r="C142" s="3">
        <f t="shared" si="12"/>
        <v>5.3610353446976141E-8</v>
      </c>
      <c r="D142" s="3">
        <f t="shared" si="13"/>
        <v>2.3840882014648405E-4</v>
      </c>
      <c r="E142" s="3">
        <f t="shared" si="14"/>
        <v>0.99999990035573683</v>
      </c>
      <c r="F142" s="3">
        <f t="shared" si="15"/>
        <v>0.99931286206208414</v>
      </c>
    </row>
    <row r="143" spans="1:6" x14ac:dyDescent="0.25">
      <c r="A143" s="25">
        <f t="shared" si="11"/>
        <v>6.7515703902206585</v>
      </c>
      <c r="B143" s="3">
        <v>93</v>
      </c>
      <c r="C143" s="3">
        <f t="shared" si="12"/>
        <v>3.1713492167159761E-8</v>
      </c>
      <c r="D143" s="3">
        <f t="shared" si="13"/>
        <v>1.722568939053681E-4</v>
      </c>
      <c r="E143" s="3">
        <f t="shared" si="14"/>
        <v>0.99999994209865961</v>
      </c>
      <c r="F143" s="3">
        <f t="shared" si="15"/>
        <v>0.99951657585761622</v>
      </c>
    </row>
    <row r="144" spans="1:6" x14ac:dyDescent="0.25">
      <c r="A144" s="25">
        <f t="shared" si="11"/>
        <v>6.7510945952777313</v>
      </c>
      <c r="B144" s="3">
        <v>94</v>
      </c>
      <c r="C144" s="3">
        <f t="shared" si="12"/>
        <v>1.8573618445552898E-8</v>
      </c>
      <c r="D144" s="3">
        <f t="shared" si="13"/>
        <v>1.2322191684730198E-4</v>
      </c>
      <c r="E144" s="3">
        <f t="shared" si="14"/>
        <v>0.99999996667955149</v>
      </c>
      <c r="F144" s="3">
        <f t="shared" si="15"/>
        <v>0.99966307073432314</v>
      </c>
    </row>
    <row r="145" spans="1:6" x14ac:dyDescent="0.25">
      <c r="A145" s="25">
        <f t="shared" si="11"/>
        <v>6.7507558023899437</v>
      </c>
      <c r="B145" s="3">
        <v>95</v>
      </c>
      <c r="C145" s="3">
        <f t="shared" si="12"/>
        <v>1.0769760042543275E-8</v>
      </c>
      <c r="D145" s="3">
        <f t="shared" si="13"/>
        <v>8.726826950457601E-5</v>
      </c>
      <c r="E145" s="3">
        <f t="shared" si="14"/>
        <v>0.99999998101043752</v>
      </c>
      <c r="F145" s="3">
        <f t="shared" si="15"/>
        <v>0.99976737092096446</v>
      </c>
    </row>
    <row r="146" spans="1:6" x14ac:dyDescent="0.25">
      <c r="A146" s="25">
        <f t="shared" si="11"/>
        <v>6.7505169662687363</v>
      </c>
      <c r="B146" s="3">
        <v>96</v>
      </c>
      <c r="C146" s="3">
        <f t="shared" si="12"/>
        <v>6.1826205001658568E-9</v>
      </c>
      <c r="D146" s="3">
        <f t="shared" si="13"/>
        <v>6.1190193011377187E-5</v>
      </c>
      <c r="E146" s="3">
        <f t="shared" si="14"/>
        <v>0.99999998928240974</v>
      </c>
      <c r="F146" s="3">
        <f t="shared" si="15"/>
        <v>0.99984089140984245</v>
      </c>
    </row>
    <row r="147" spans="1:6" x14ac:dyDescent="0.25">
      <c r="A147" s="25">
        <f t="shared" si="11"/>
        <v>6.7503502727565659</v>
      </c>
      <c r="B147" s="3">
        <v>97</v>
      </c>
      <c r="C147" s="3">
        <f t="shared" si="12"/>
        <v>3.5139550948204335E-9</v>
      </c>
      <c r="D147" s="3">
        <f t="shared" si="13"/>
        <v>4.2478027055075142E-5</v>
      </c>
      <c r="E147" s="3">
        <f t="shared" si="14"/>
        <v>0.99999999400962858</v>
      </c>
      <c r="F147" s="3">
        <f t="shared" si="15"/>
        <v>0.99989220026652259</v>
      </c>
    </row>
    <row r="148" spans="1:6" x14ac:dyDescent="0.25">
      <c r="A148" s="25">
        <f t="shared" si="11"/>
        <v>6.7502350888669946</v>
      </c>
      <c r="B148" s="3">
        <v>98</v>
      </c>
      <c r="C148" s="3">
        <f t="shared" si="12"/>
        <v>1.9773196406244672E-9</v>
      </c>
      <c r="D148" s="3">
        <f t="shared" si="13"/>
        <v>2.9194692579146026E-5</v>
      </c>
      <c r="E148" s="3">
        <f t="shared" si="14"/>
        <v>0.99999999668425399</v>
      </c>
      <c r="F148" s="3">
        <f t="shared" si="15"/>
        <v>0.99992765195607491</v>
      </c>
    </row>
    <row r="149" spans="1:6" x14ac:dyDescent="0.25">
      <c r="A149" s="25">
        <f t="shared" si="11"/>
        <v>6.7501562899448322</v>
      </c>
      <c r="B149" s="3">
        <v>99</v>
      </c>
      <c r="C149" s="3">
        <f t="shared" si="12"/>
        <v>1.1015763624682308E-9</v>
      </c>
      <c r="D149" s="3">
        <f t="shared" si="13"/>
        <v>1.9865547139277272E-5</v>
      </c>
      <c r="E149" s="3">
        <f t="shared" si="14"/>
        <v>0.99999999818249219</v>
      </c>
      <c r="F149" s="3">
        <f t="shared" si="15"/>
        <v>0.99995190365598241</v>
      </c>
    </row>
    <row r="150" spans="1:6" x14ac:dyDescent="0.25">
      <c r="A150" s="25">
        <f t="shared" si="11"/>
        <v>6.7501029189569648</v>
      </c>
      <c r="B150" s="3">
        <v>100</v>
      </c>
      <c r="C150" s="3">
        <f t="shared" si="12"/>
        <v>6.0758828498232861E-10</v>
      </c>
      <c r="D150" s="3">
        <f t="shared" si="13"/>
        <v>1.3383022576488536E-5</v>
      </c>
      <c r="E150" s="3">
        <f t="shared" si="14"/>
        <v>0.9999999990134123</v>
      </c>
      <c r="F150" s="3">
        <f t="shared" si="15"/>
        <v>0.99996832875816688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2" sqref="A22"/>
    </sheetView>
  </sheetViews>
  <sheetFormatPr baseColWidth="10" defaultRowHeight="19" x14ac:dyDescent="0.25"/>
  <cols>
    <col min="1" max="16384" width="10.83203125" style="3"/>
  </cols>
  <sheetData>
    <row r="1" spans="1:4" x14ac:dyDescent="0.25">
      <c r="A1" s="3" t="s">
        <v>40</v>
      </c>
    </row>
    <row r="3" spans="1:4" x14ac:dyDescent="0.25">
      <c r="A3" s="3" t="s">
        <v>34</v>
      </c>
    </row>
    <row r="4" spans="1:4" x14ac:dyDescent="0.25">
      <c r="A4" s="3" t="s">
        <v>22</v>
      </c>
    </row>
    <row r="5" spans="1:4" x14ac:dyDescent="0.25">
      <c r="A5" s="27" t="s">
        <v>23</v>
      </c>
      <c r="B5" s="2"/>
      <c r="C5" s="2"/>
      <c r="D5" s="2"/>
    </row>
    <row r="6" spans="1:4" x14ac:dyDescent="0.25">
      <c r="A6" s="4"/>
      <c r="B6" s="2"/>
      <c r="C6" s="2"/>
      <c r="D6" s="2"/>
    </row>
    <row r="7" spans="1:4" x14ac:dyDescent="0.25">
      <c r="A7" s="1" t="s">
        <v>26</v>
      </c>
      <c r="B7" s="2"/>
      <c r="C7" s="2"/>
      <c r="D7" s="2"/>
    </row>
    <row r="8" spans="1:4" x14ac:dyDescent="0.25">
      <c r="A8" s="3" t="s">
        <v>28</v>
      </c>
      <c r="B8" s="2"/>
      <c r="C8" s="2"/>
      <c r="D8" s="2"/>
    </row>
    <row r="9" spans="1:4" x14ac:dyDescent="0.25">
      <c r="A9" s="3" t="s">
        <v>29</v>
      </c>
      <c r="B9" s="2"/>
      <c r="C9" s="2"/>
      <c r="D9" s="2"/>
    </row>
    <row r="10" spans="1:4" x14ac:dyDescent="0.25">
      <c r="A10" s="3" t="s">
        <v>30</v>
      </c>
      <c r="B10" s="2"/>
      <c r="C10" s="2"/>
      <c r="D10" s="2"/>
    </row>
    <row r="11" spans="1:4" x14ac:dyDescent="0.25">
      <c r="B11" s="2"/>
      <c r="C11" s="2"/>
      <c r="D11" s="2"/>
    </row>
    <row r="12" spans="1:4" x14ac:dyDescent="0.25">
      <c r="A12" s="16" t="s">
        <v>27</v>
      </c>
      <c r="B12" s="2"/>
      <c r="C12" s="2"/>
      <c r="D12" s="2"/>
    </row>
    <row r="13" spans="1:4" x14ac:dyDescent="0.25">
      <c r="A13" s="3" t="s">
        <v>31</v>
      </c>
      <c r="B13" s="2"/>
      <c r="C13" s="2"/>
      <c r="D13" s="2"/>
    </row>
    <row r="14" spans="1:4" x14ac:dyDescent="0.25">
      <c r="A14" s="3" t="s">
        <v>32</v>
      </c>
      <c r="B14" s="2"/>
      <c r="C14" s="2"/>
      <c r="D14" s="2"/>
    </row>
    <row r="15" spans="1:4" x14ac:dyDescent="0.25">
      <c r="A15" s="3" t="s">
        <v>33</v>
      </c>
      <c r="B15" s="2"/>
      <c r="C15" s="2"/>
      <c r="D15" s="2"/>
    </row>
  </sheetData>
  <hyperlinks>
    <hyperlink ref="A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SUE model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Lynn</dc:creator>
  <cp:lastModifiedBy>Spencer Lynn</cp:lastModifiedBy>
  <dcterms:created xsi:type="dcterms:W3CDTF">2015-03-30T15:10:19Z</dcterms:created>
  <dcterms:modified xsi:type="dcterms:W3CDTF">2017-01-25T22:00:03Z</dcterms:modified>
</cp:coreProperties>
</file>