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saxani/My Drive/CosmicWatch/GitHub/CosmicWatch-Desktop-Muon-Detector-v3X/"/>
    </mc:Choice>
  </mc:AlternateContent>
  <xr:revisionPtr revIDLastSave="0" documentId="13_ncr:1_{502BE373-B7A4-804F-9FD5-5FF756327F25}" xr6:coauthVersionLast="47" xr6:coauthVersionMax="47" xr10:uidLastSave="{00000000-0000-0000-0000-000000000000}"/>
  <bookViews>
    <workbookView xWindow="1100" yWindow="760" windowWidth="24540" windowHeight="18880" xr2:uid="{00000000-000D-0000-FFFF-FFFF00000000}"/>
  </bookViews>
  <sheets>
    <sheet name="Sheet 1 - BOM"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8" i="1" l="1"/>
  <c r="J68" i="1"/>
  <c r="I64" i="1"/>
  <c r="J64" i="1" s="1"/>
  <c r="I63" i="1"/>
  <c r="J63" i="1" s="1"/>
  <c r="I62" i="1"/>
  <c r="J62" i="1" s="1"/>
  <c r="J60" i="1"/>
  <c r="I60" i="1"/>
  <c r="I57" i="1"/>
  <c r="I58" i="1"/>
  <c r="J58" i="1" s="1"/>
  <c r="J52" i="1"/>
  <c r="I52" i="1"/>
  <c r="I42" i="1"/>
  <c r="J42" i="1" s="1"/>
  <c r="J40" i="1"/>
  <c r="J39" i="1"/>
  <c r="I40" i="1"/>
  <c r="I39" i="1"/>
  <c r="J38" i="1"/>
  <c r="J37" i="1"/>
  <c r="I37" i="1"/>
  <c r="I36" i="1"/>
</calcChain>
</file>

<file path=xl/sharedStrings.xml><?xml version="1.0" encoding="utf-8"?>
<sst xmlns="http://schemas.openxmlformats.org/spreadsheetml/2006/main" count="291" uniqueCount="206">
  <si>
    <t>1k</t>
  </si>
  <si>
    <t>22.1k</t>
  </si>
  <si>
    <t>U6</t>
  </si>
  <si>
    <t>U4</t>
  </si>
  <si>
    <t>Buzzer</t>
  </si>
  <si>
    <t>R5</t>
  </si>
  <si>
    <t>R2</t>
  </si>
  <si>
    <t>R1</t>
  </si>
  <si>
    <t>6.65k</t>
  </si>
  <si>
    <t>L1</t>
  </si>
  <si>
    <t>C1,C14,C11,C21,C22,C18,C6</t>
  </si>
  <si>
    <t>U1</t>
  </si>
  <si>
    <t>MAX5026</t>
  </si>
  <si>
    <t>U2,U5</t>
  </si>
  <si>
    <t>C10,C23</t>
  </si>
  <si>
    <t>C9,C15</t>
  </si>
  <si>
    <t>U8</t>
  </si>
  <si>
    <t>D1,D4</t>
  </si>
  <si>
    <t>BAT54S</t>
  </si>
  <si>
    <t>D3</t>
  </si>
  <si>
    <t>FB1</t>
  </si>
  <si>
    <t>100k</t>
  </si>
  <si>
    <t>Q2</t>
  </si>
  <si>
    <t>2N7002</t>
  </si>
  <si>
    <t>U7</t>
  </si>
  <si>
    <t>RJ45, 8p8c right angle</t>
  </si>
  <si>
    <t>BAT54WS</t>
  </si>
  <si>
    <t>Notes</t>
  </si>
  <si>
    <t>R31</t>
  </si>
  <si>
    <t>2k</t>
  </si>
  <si>
    <t>FIXED IND 47UH 190MA 4.86OHM SMD</t>
  </si>
  <si>
    <t>DIODE ARR SCHOT 30V 200MA SOT233</t>
  </si>
  <si>
    <t>DIODE SCHOTTKY 30V 200MA SOD323</t>
  </si>
  <si>
    <t>FB ULTRA 0805 31 OHM 6A .015DC</t>
  </si>
  <si>
    <t>MOSFET SOT23 N 60V 5OHM 150C</t>
  </si>
  <si>
    <t>IC VREF SHUNT 0.5% SOT23</t>
  </si>
  <si>
    <t>Component</t>
  </si>
  <si>
    <t>Value</t>
  </si>
  <si>
    <t>Description</t>
  </si>
  <si>
    <t>RES SMD 1K OHM 1% 1/8W 0805</t>
  </si>
  <si>
    <t>RES SMD 100 OHM 1% 1/8W 0805</t>
  </si>
  <si>
    <t>RES SMD 0 OHM</t>
  </si>
  <si>
    <t>This is a short</t>
  </si>
  <si>
    <t>RP Pico</t>
  </si>
  <si>
    <t>0.1uF</t>
  </si>
  <si>
    <t>CAP CER 0.1UF 50V X7R 0805</t>
  </si>
  <si>
    <t>1uF</t>
  </si>
  <si>
    <t>CAP CER 1UF 50V Y5V 0805</t>
  </si>
  <si>
    <t>LM4040 2.5V</t>
  </si>
  <si>
    <t>This component references the ADC to 2.5V</t>
  </si>
  <si>
    <t xml:space="preserve">Note direction. </t>
  </si>
  <si>
    <t>4.7uF</t>
  </si>
  <si>
    <t xml:space="preserve">CAP CER 4.7UF 50V X7R 0805 </t>
  </si>
  <si>
    <t>IC OPAMP 2 CIRCUIT</t>
  </si>
  <si>
    <t>TPH2502</t>
  </si>
  <si>
    <t>Smaller component to reduce ripple on DC-DC Booster</t>
  </si>
  <si>
    <t>2.54mm 2x3 pin</t>
  </si>
  <si>
    <t xml:space="preserve">6-pin header </t>
  </si>
  <si>
    <t>CONN SOCKET 6POS 0.1 GOLD PCB</t>
  </si>
  <si>
    <t>RES SMD 100k OHM 1% 1/8W 0805</t>
  </si>
  <si>
    <t>620</t>
  </si>
  <si>
    <t>RES SMD 620 OHM 1% 1/8W 0805</t>
  </si>
  <si>
    <t>CAP CER 200pF 50V Y5V 0805</t>
  </si>
  <si>
    <t>200pF</t>
  </si>
  <si>
    <t>Note direction. This provides 29.5V to SiPM.</t>
  </si>
  <si>
    <t xml:space="preserve">BNC receptacle </t>
  </si>
  <si>
    <t xml:space="preserve">BNC header </t>
  </si>
  <si>
    <t xml:space="preserve">CONN BNC JACK R/A 50 OHM PCB </t>
  </si>
  <si>
    <t>Mount on top side of board</t>
  </si>
  <si>
    <t>D1 is a voltage clamp. D4 is for the peak detector.</t>
  </si>
  <si>
    <t>RES SMD 2K OHM 1% 1/8W 0805</t>
  </si>
  <si>
    <t xml:space="preserve">Reset Button </t>
  </si>
  <si>
    <t xml:space="preserve">Top side </t>
  </si>
  <si>
    <t xml:space="preserve">Coincidence connector </t>
  </si>
  <si>
    <t>RJ45</t>
  </si>
  <si>
    <t>BUZZER MAGNETIC</t>
  </si>
  <si>
    <t>Top side, note + direction</t>
  </si>
  <si>
    <t>Temp/Pressure sensor</t>
  </si>
  <si>
    <t>BMP280</t>
  </si>
  <si>
    <t>BMP280-3.3V</t>
  </si>
  <si>
    <t xml:space="preserve">LED 3mm </t>
  </si>
  <si>
    <t>3mm LED</t>
  </si>
  <si>
    <t>Top Side, note how far to put it in</t>
  </si>
  <si>
    <t xml:space="preserve">LED 5mm </t>
  </si>
  <si>
    <t>5mm LED</t>
  </si>
  <si>
    <t>Top Side, not how far to put it in</t>
  </si>
  <si>
    <t xml:space="preserve">OLED screen </t>
  </si>
  <si>
    <t xml:space="preserve">128x64 Yellow Blue OLED </t>
  </si>
  <si>
    <t>SD Card socket</t>
  </si>
  <si>
    <t>Micro SD Memory Card Slot Holder Sockets</t>
  </si>
  <si>
    <t>Bottom side</t>
  </si>
  <si>
    <t>47uH</t>
  </si>
  <si>
    <t>Top side. Note GND connection of OLED must be one of the side pins.</t>
  </si>
  <si>
    <t xml:space="preserve">Step 5:  You should now be able to upload the firmare. Hold the bootselect button on the RP Pico while plugging it into your computer. Release it, and it will appear as a mountable drive. Drag and drop the .uf2 file into the drive. </t>
  </si>
  <si>
    <t>10pF</t>
  </si>
  <si>
    <t>CAP CER 10PF 50V C0G/NP0 0805</t>
  </si>
  <si>
    <t>10nF</t>
  </si>
  <si>
    <t>CAP CER 10000PF 50V X7R 0805</t>
  </si>
  <si>
    <t xml:space="preserve">6 pin SMT (on SiPM board) </t>
  </si>
  <si>
    <t xml:space="preserve">2x3 pins </t>
  </si>
  <si>
    <t>SiPM</t>
  </si>
  <si>
    <t>SiPM PCB, align it well with the footprint.</t>
  </si>
  <si>
    <t>Standoff</t>
  </si>
  <si>
    <t xml:space="preserve">1/8" Hex Size, 7/16"" Length, 0-80 Thread Size </t>
  </si>
  <si>
    <t>2x Standoffs on SiPM PCB</t>
  </si>
  <si>
    <t>Step 6:  Wrap scintillator in aluminum foil from Bag, leaving a hole for the SiPM face. Add small mount of optical gel to SiPM surface, and a silicon pad. Screw PCB board in
place with #2 screws from bag. Optically isolate the scintillator using the black electrical tape. Please do the best job you can!</t>
  </si>
  <si>
    <t>CONN HEADER SMD 6POS 2.54MM</t>
  </si>
  <si>
    <t>2x screws to mount the standoffs to SiPM board</t>
  </si>
  <si>
    <t>0-80 Thread Size, 1/4" Long</t>
  </si>
  <si>
    <t xml:space="preserve">Screw through SiPM side in board. </t>
  </si>
  <si>
    <t>Make sure you put it on the correct side of the board. Top side of board with RP Pico.</t>
  </si>
  <si>
    <t>50x50x10mm</t>
  </si>
  <si>
    <t>Silicon pad</t>
  </si>
  <si>
    <t>Optical Gel</t>
  </si>
  <si>
    <t>Reflective foil</t>
  </si>
  <si>
    <t>Link</t>
  </si>
  <si>
    <t>🔗</t>
  </si>
  <si>
    <t>Ferrite Bead</t>
  </si>
  <si>
    <t>DC-DC Booster, IC REG BOOST ADJ 260MA SOT6</t>
  </si>
  <si>
    <t>RES SMD 22.1k OHM 1% 1/8W 0805</t>
  </si>
  <si>
    <t>Mount on bottom side (non SiPM side), inner two holes (91780A029)</t>
  </si>
  <si>
    <t>Plastic Scintillator</t>
  </si>
  <si>
    <t>Aluminium case: 2506-2.9</t>
  </si>
  <si>
    <t>Electronics Case (optional)</t>
  </si>
  <si>
    <t>2506-2.9</t>
  </si>
  <si>
    <t>Rubber feet for case (optional)</t>
  </si>
  <si>
    <t>CAT6 cable</t>
  </si>
  <si>
    <t>15cm (or longer) CAT6 Cable</t>
  </si>
  <si>
    <t>Needed for coincidence detection</t>
  </si>
  <si>
    <t>0.3mm thick silicon</t>
  </si>
  <si>
    <t>Sheet for optical coupling between SiPM and scintillator</t>
  </si>
  <si>
    <t>Alum foil</t>
  </si>
  <si>
    <t>5mm Plastic E</t>
  </si>
  <si>
    <t>5mm LED holder (optional)</t>
  </si>
  <si>
    <t>3mm LED holder (optional)</t>
  </si>
  <si>
    <t>3mm Plastic E</t>
  </si>
  <si>
    <t>1m BNC cable</t>
  </si>
  <si>
    <t>Black electrical tape</t>
  </si>
  <si>
    <t>Tape</t>
  </si>
  <si>
    <t>Black tape</t>
  </si>
  <si>
    <t>Optical isolation</t>
  </si>
  <si>
    <t>Optical gel</t>
  </si>
  <si>
    <t>BNC cable for readout (optional)</t>
  </si>
  <si>
    <t>10cm x 15cm x 2.5mm acrylic end plates.</t>
  </si>
  <si>
    <t>8x4mm circular</t>
  </si>
  <si>
    <t>Face plates for case (optional)</t>
  </si>
  <si>
    <t>Acrylic</t>
  </si>
  <si>
    <t>#2 screw for SiPM PCB/scintillator</t>
  </si>
  <si>
    <t>Step 1: Break off SiPM PCB from the Main PCB (in Bag) and mount the following items in order.</t>
  </si>
  <si>
    <t>SWITCH TACTILE SPST-NO 6x6x9mm</t>
  </si>
  <si>
    <t>#</t>
  </si>
  <si>
    <t>Component Identifier</t>
  </si>
  <si>
    <t>Step 4: If you have access to a working and SiPM-scintilaltor board already, plug into your main PCB. Power on the RP Pico in. Connect BNC connection into oscilloscope channel 1. Check for 10mV, 200ns pulses. Next add the digital components.
100ns pulses? Use an oscilloscope proble on Channel 2 to connect to TP1/2/3, what do you see?</t>
  </si>
  <si>
    <t>Reflective foil for scintillator</t>
  </si>
  <si>
    <t>Step 2: The RP Pico powers the circit. The LM4040 generats 2.5V to reference the ADC and bias various parts of the circuit. Plug RP Pico in via the Micro USB cable into a USB port, and check that you get 2.5V across C25. If yes, unplug and continue.</t>
  </si>
  <si>
    <t>R27</t>
  </si>
  <si>
    <t>1.3k</t>
  </si>
  <si>
    <t>RES SMD 1.3K OHM 1% 1/8W 0805</t>
  </si>
  <si>
    <t>R24,R12,R22,R19,R17,R21,R25,R30</t>
  </si>
  <si>
    <t>R4</t>
  </si>
  <si>
    <t>C2,C3,C19,C17,C20</t>
  </si>
  <si>
    <t>154k</t>
  </si>
  <si>
    <t>R3</t>
  </si>
  <si>
    <t>RES SMD 49.9 OHM 1% 1/8W 0805</t>
  </si>
  <si>
    <t>49.9</t>
  </si>
  <si>
    <t>RES SMD 154k OHM 0.1% 1/8W 0603</t>
  </si>
  <si>
    <t>RES SMD 6.65k OHM 0.1% 1/8W 0603</t>
  </si>
  <si>
    <t>R7</t>
  </si>
  <si>
    <t>R26, R10, R14</t>
  </si>
  <si>
    <t>C5,C13</t>
  </si>
  <si>
    <t>MPU-6050</t>
  </si>
  <si>
    <t>3-axis Gyrometer-Accelerometer</t>
  </si>
  <si>
    <t>Accelerometer</t>
  </si>
  <si>
    <t>C24,C8</t>
  </si>
  <si>
    <t>C4,C12,C25,C16</t>
  </si>
  <si>
    <t>R11</t>
  </si>
  <si>
    <t>10</t>
  </si>
  <si>
    <t>RES SMD 10 OHM 1% 1/8W 0805</t>
  </si>
  <si>
    <t>Simple alum foil works as well.</t>
  </si>
  <si>
    <t>Add gel to SIPM surface</t>
  </si>
  <si>
    <t>Optical coupling (optional)</t>
  </si>
  <si>
    <t>8x4 mm rubber bumpers 50pcs</t>
  </si>
  <si>
    <t>Laser cut by uploading Enclosures/Faceplates.zip file to elecrow.com</t>
  </si>
  <si>
    <t>Uses same pins as BMP280, although on other side of board. Careful with direction. Sensor faces into the PCB.</t>
  </si>
  <si>
    <t>Bottom side of board. Align VCC pin.</t>
  </si>
  <si>
    <t>CosmicWatch v3X Componet Placement Sheet</t>
  </si>
  <si>
    <t>No Header Pins, just the board</t>
  </si>
  <si>
    <t>Step 3: Plug RP Pico. You just built the high voltage that is used to power the SiPM. Verify that you get +30V from the HV pin to GND on the 6-pin header. If yes, unplug and continue.</t>
  </si>
  <si>
    <t>R13</t>
  </si>
  <si>
    <t>100</t>
  </si>
  <si>
    <t>R8,R18,R23,R28,R29, R9</t>
  </si>
  <si>
    <t>Drill holes for #2 screws using #48 bit, diameter = 1.93mm, 30mm apart, in a square.</t>
  </si>
  <si>
    <t>18-8 Stainless Steel, Number 2 Size, 3/8" Long</t>
  </si>
  <si>
    <t>#2 3/8"</t>
  </si>
  <si>
    <t>10x</t>
  </si>
  <si>
    <t>MICROFC-60035-SMT-TR</t>
  </si>
  <si>
    <t>Very important, Note direction. Find pin 1</t>
  </si>
  <si>
    <t>Request for a 2506-2.9 split body case</t>
  </si>
  <si>
    <t>Coincidence cable  (for two detectors)</t>
  </si>
  <si>
    <t>MicroSD Card</t>
  </si>
  <si>
    <t>microSD card</t>
  </si>
  <si>
    <t>ExFAT formatted, something &gt;4GB is good.</t>
  </si>
  <si>
    <t>Total ($):</t>
  </si>
  <si>
    <t>Price ($)</t>
  </si>
  <si>
    <t>1x (unit)</t>
  </si>
  <si>
    <t>Alt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</si>
</sst>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indexed="8"/>
      <name val="Helvetica Neue"/>
    </font>
    <font>
      <sz val="12"/>
      <color indexed="8"/>
      <name val="Helvetica Neue"/>
      <family val="2"/>
    </font>
    <font>
      <u/>
      <sz val="10"/>
      <color theme="10"/>
      <name val="Helvetica Neue"/>
      <family val="2"/>
    </font>
    <font>
      <sz val="12"/>
      <color rgb="FF444444"/>
      <name val="Arial"/>
      <family val="2"/>
    </font>
    <font>
      <sz val="20"/>
      <color indexed="8"/>
      <name val="Helvetica Neue"/>
      <family val="2"/>
    </font>
    <font>
      <b/>
      <sz val="12"/>
      <color indexed="8"/>
      <name val="Helvetica Neue"/>
      <family val="2"/>
    </font>
    <font>
      <u/>
      <sz val="12"/>
      <color theme="10"/>
      <name val="Helvetica Neue"/>
      <family val="2"/>
    </font>
    <font>
      <sz val="12"/>
      <color rgb="FFBFBFBF"/>
      <name val="Helvetica Neue"/>
      <family val="2"/>
    </font>
    <font>
      <sz val="12"/>
      <color theme="1"/>
      <name val="Helvetica Neue"/>
      <family val="2"/>
    </font>
    <font>
      <sz val="12"/>
      <color theme="1"/>
      <name val="Arial"/>
      <family val="2"/>
    </font>
    <font>
      <b/>
      <sz val="12"/>
      <color theme="1"/>
      <name val="Helvetica Neue"/>
      <family val="2"/>
    </font>
    <font>
      <sz val="10"/>
      <color indexed="8"/>
      <name val="Helvetica Neue"/>
      <family val="2"/>
    </font>
    <font>
      <b/>
      <sz val="10"/>
      <color indexed="8"/>
      <name val="Helvetica Neue"/>
      <family val="2"/>
    </font>
  </fonts>
  <fills count="6">
    <fill>
      <patternFill patternType="none"/>
    </fill>
    <fill>
      <patternFill patternType="gray125"/>
    </fill>
    <fill>
      <patternFill patternType="solid">
        <fgColor indexed="9"/>
        <bgColor auto="1"/>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42">
    <xf numFmtId="0" fontId="0" fillId="0" borderId="0" xfId="0">
      <alignment vertical="top" wrapText="1"/>
    </xf>
    <xf numFmtId="0" fontId="0" fillId="0" borderId="0" xfId="0" applyNumberFormat="1" applyAlignment="1">
      <alignment horizontal="left" vertical="center"/>
    </xf>
    <xf numFmtId="0" fontId="0" fillId="3" borderId="0" xfId="0" applyNumberFormat="1" applyFill="1" applyAlignment="1">
      <alignment horizontal="left" vertical="center"/>
    </xf>
    <xf numFmtId="0" fontId="3" fillId="3" borderId="1" xfId="0" applyFont="1" applyFill="1" applyBorder="1" applyAlignment="1">
      <alignment horizontal="left" vertical="center" wrapText="1"/>
    </xf>
    <xf numFmtId="0" fontId="2" fillId="0" borderId="1" xfId="1" applyBorder="1" applyAlignment="1">
      <alignment horizontal="center" vertical="center" wrapText="1"/>
    </xf>
    <xf numFmtId="49" fontId="5" fillId="2" borderId="1" xfId="0" applyNumberFormat="1" applyFont="1" applyFill="1" applyBorder="1" applyAlignment="1">
      <alignment horizontal="left" vertical="center"/>
    </xf>
    <xf numFmtId="49" fontId="1" fillId="3" borderId="1" xfId="0" applyNumberFormat="1" applyFont="1" applyFill="1" applyBorder="1" applyAlignment="1">
      <alignment horizontal="left" vertical="center" wrapText="1"/>
    </xf>
    <xf numFmtId="0" fontId="6" fillId="0" borderId="1" xfId="1" applyFont="1" applyBorder="1" applyAlignment="1">
      <alignment horizontal="center" vertical="center" wrapText="1"/>
    </xf>
    <xf numFmtId="0" fontId="1" fillId="3" borderId="1" xfId="0" applyNumberFormat="1" applyFont="1" applyFill="1" applyBorder="1" applyAlignment="1">
      <alignment horizontal="left" vertical="center" wrapText="1"/>
    </xf>
    <xf numFmtId="0" fontId="1" fillId="3" borderId="1" xfId="0" applyFont="1" applyFill="1" applyBorder="1" applyAlignment="1">
      <alignment horizontal="left" vertical="center" wrapText="1"/>
    </xf>
    <xf numFmtId="0" fontId="5" fillId="3" borderId="1" xfId="0" applyNumberFormat="1" applyFont="1" applyFill="1" applyBorder="1" applyAlignment="1">
      <alignment horizontal="left" vertical="center" wrapText="1"/>
    </xf>
    <xf numFmtId="0" fontId="8" fillId="3" borderId="1" xfId="0" applyNumberFormat="1" applyFont="1" applyFill="1" applyBorder="1" applyAlignment="1">
      <alignment horizontal="left" vertical="center" wrapText="1"/>
    </xf>
    <xf numFmtId="0" fontId="8"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10" fillId="3" borderId="1" xfId="0" applyNumberFormat="1" applyFont="1" applyFill="1" applyBorder="1" applyAlignment="1">
      <alignment horizontal="left" vertical="center" wrapText="1"/>
    </xf>
    <xf numFmtId="49" fontId="8" fillId="3" borderId="1" xfId="0" applyNumberFormat="1" applyFont="1" applyFill="1" applyBorder="1" applyAlignment="1">
      <alignment horizontal="left" vertical="center" wrapText="1"/>
    </xf>
    <xf numFmtId="0" fontId="5" fillId="0" borderId="0" xfId="0" applyNumberFormat="1" applyFont="1" applyAlignment="1">
      <alignment horizontal="left" vertical="center"/>
    </xf>
    <xf numFmtId="49" fontId="5" fillId="2" borderId="2" xfId="0" applyNumberFormat="1" applyFont="1" applyFill="1" applyBorder="1" applyAlignment="1">
      <alignment horizontal="left" vertical="center"/>
    </xf>
    <xf numFmtId="0" fontId="2" fillId="0" borderId="2" xfId="1" applyBorder="1" applyAlignment="1">
      <alignment horizontal="center" vertical="center" wrapText="1"/>
    </xf>
    <xf numFmtId="0" fontId="7" fillId="0" borderId="2" xfId="0" applyFont="1" applyBorder="1" applyAlignment="1">
      <alignment horizontal="center" vertical="center" wrapText="1"/>
    </xf>
    <xf numFmtId="0" fontId="1" fillId="3" borderId="2" xfId="0" applyNumberFormat="1" applyFont="1" applyFill="1" applyBorder="1" applyAlignment="1">
      <alignment horizontal="left" vertical="center"/>
    </xf>
    <xf numFmtId="0" fontId="1" fillId="0" borderId="2" xfId="0" applyNumberFormat="1" applyFont="1" applyBorder="1" applyAlignment="1">
      <alignment horizontal="left" vertical="center"/>
    </xf>
    <xf numFmtId="0" fontId="0" fillId="5" borderId="1" xfId="0" applyNumberFormat="1" applyFill="1" applyBorder="1" applyAlignment="1">
      <alignment horizontal="left" vertical="center"/>
    </xf>
    <xf numFmtId="0" fontId="12" fillId="5" borderId="1" xfId="0" applyNumberFormat="1" applyFont="1" applyFill="1" applyBorder="1" applyAlignment="1">
      <alignment horizontal="center" vertical="center"/>
    </xf>
    <xf numFmtId="0" fontId="11" fillId="5" borderId="1" xfId="0" applyNumberFormat="1" applyFont="1" applyFill="1" applyBorder="1" applyAlignment="1">
      <alignment horizontal="left" vertical="center"/>
    </xf>
    <xf numFmtId="0"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4" fillId="4" borderId="4" xfId="0" applyNumberFormat="1" applyFont="1" applyFill="1"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49" fontId="5" fillId="5" borderId="2" xfId="0" applyNumberFormat="1" applyFont="1" applyFill="1" applyBorder="1" applyAlignment="1">
      <alignment horizontal="left" vertical="center" wrapText="1"/>
    </xf>
    <xf numFmtId="0" fontId="1" fillId="5" borderId="3" xfId="0" applyFont="1" applyFill="1" applyBorder="1" applyAlignment="1">
      <alignment horizontal="left" vertical="center" wrapText="1"/>
    </xf>
    <xf numFmtId="0" fontId="0" fillId="0" borderId="3" xfId="0" applyBorder="1" applyAlignment="1">
      <alignment horizontal="left" vertical="center" wrapText="1"/>
    </xf>
    <xf numFmtId="49" fontId="10" fillId="5" borderId="2" xfId="0" applyNumberFormat="1" applyFont="1" applyFill="1" applyBorder="1" applyAlignment="1">
      <alignment horizontal="left" vertical="center" wrapText="1"/>
    </xf>
    <xf numFmtId="0" fontId="8" fillId="5" borderId="3" xfId="0" applyFont="1" applyFill="1" applyBorder="1" applyAlignment="1">
      <alignment horizontal="left" vertical="center" wrapText="1"/>
    </xf>
    <xf numFmtId="0" fontId="0" fillId="0" borderId="3" xfId="0" applyBorder="1" applyAlignment="1">
      <alignment vertical="center" wrapText="1"/>
    </xf>
    <xf numFmtId="49" fontId="5" fillId="5" borderId="2" xfId="0" applyNumberFormat="1" applyFont="1" applyFill="1" applyBorder="1" applyAlignment="1">
      <alignment horizontal="left" vertical="center"/>
    </xf>
    <xf numFmtId="0" fontId="1" fillId="5" borderId="3" xfId="0" applyFont="1" applyFill="1" applyBorder="1" applyAlignment="1">
      <alignment horizontal="left" vertical="center"/>
    </xf>
    <xf numFmtId="0" fontId="1" fillId="0" borderId="3" xfId="0" applyFont="1" applyBorder="1" applyAlignment="1">
      <alignment horizontal="left" vertical="center"/>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3" Type="http://schemas.openxmlformats.org/officeDocument/2006/relationships/image" Target="../media/image3.jpg"/><Relationship Id="rId21" Type="http://schemas.openxmlformats.org/officeDocument/2006/relationships/image" Target="../media/image21.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10" Type="http://schemas.openxmlformats.org/officeDocument/2006/relationships/image" Target="../media/image10.jpg"/><Relationship Id="rId19" Type="http://schemas.openxmlformats.org/officeDocument/2006/relationships/image" Target="../media/image19.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3</xdr:col>
      <xdr:colOff>417992</xdr:colOff>
      <xdr:row>34</xdr:row>
      <xdr:rowOff>90650</xdr:rowOff>
    </xdr:from>
    <xdr:to>
      <xdr:col>3</xdr:col>
      <xdr:colOff>786893</xdr:colOff>
      <xdr:row>34</xdr:row>
      <xdr:rowOff>428413</xdr:rowOff>
    </xdr:to>
    <xdr:pic>
      <xdr:nvPicPr>
        <xdr:cNvPr id="2" name="Picture 1">
          <a:extLst>
            <a:ext uri="{FF2B5EF4-FFF2-40B4-BE49-F238E27FC236}">
              <a16:creationId xmlns:a16="http://schemas.microsoft.com/office/drawing/2014/main" id="{EFEEE27D-26DF-0C19-33A9-23C9A55AD4C2}"/>
            </a:ext>
          </a:extLst>
        </xdr:cNvPr>
        <xdr:cNvPicPr>
          <a:picLocks noChangeAspect="1"/>
        </xdr:cNvPicPr>
      </xdr:nvPicPr>
      <xdr:blipFill>
        <a:blip xmlns:r="http://schemas.openxmlformats.org/officeDocument/2006/relationships" r:embed="rId1"/>
        <a:stretch>
          <a:fillRect/>
        </a:stretch>
      </xdr:blipFill>
      <xdr:spPr>
        <a:xfrm rot="9900000">
          <a:off x="5084859" y="18344987"/>
          <a:ext cx="368901" cy="337763"/>
        </a:xfrm>
        <a:prstGeom prst="rect">
          <a:avLst/>
        </a:prstGeom>
      </xdr:spPr>
    </xdr:pic>
    <xdr:clientData/>
  </xdr:twoCellAnchor>
  <xdr:twoCellAnchor editAs="oneCell">
    <xdr:from>
      <xdr:col>3</xdr:col>
      <xdr:colOff>286440</xdr:colOff>
      <xdr:row>14</xdr:row>
      <xdr:rowOff>57321</xdr:rowOff>
    </xdr:from>
    <xdr:to>
      <xdr:col>3</xdr:col>
      <xdr:colOff>912593</xdr:colOff>
      <xdr:row>14</xdr:row>
      <xdr:rowOff>486505</xdr:rowOff>
    </xdr:to>
    <xdr:pic>
      <xdr:nvPicPr>
        <xdr:cNvPr id="3" name="Picture 2">
          <a:extLst>
            <a:ext uri="{FF2B5EF4-FFF2-40B4-BE49-F238E27FC236}">
              <a16:creationId xmlns:a16="http://schemas.microsoft.com/office/drawing/2014/main" id="{A7F4E8D9-AB14-43AB-8077-0FCAFBDBFBC2}"/>
            </a:ext>
          </a:extLst>
        </xdr:cNvPr>
        <xdr:cNvPicPr>
          <a:picLocks noChangeAspect="1"/>
        </xdr:cNvPicPr>
      </xdr:nvPicPr>
      <xdr:blipFill>
        <a:blip xmlns:r="http://schemas.openxmlformats.org/officeDocument/2006/relationships" r:embed="rId2"/>
        <a:stretch>
          <a:fillRect/>
        </a:stretch>
      </xdr:blipFill>
      <xdr:spPr>
        <a:xfrm>
          <a:off x="4953307" y="6896960"/>
          <a:ext cx="626153" cy="429184"/>
        </a:xfrm>
        <a:prstGeom prst="rect">
          <a:avLst/>
        </a:prstGeom>
      </xdr:spPr>
    </xdr:pic>
    <xdr:clientData/>
  </xdr:twoCellAnchor>
  <xdr:twoCellAnchor editAs="oneCell">
    <xdr:from>
      <xdr:col>3</xdr:col>
      <xdr:colOff>438379</xdr:colOff>
      <xdr:row>23</xdr:row>
      <xdr:rowOff>137405</xdr:rowOff>
    </xdr:from>
    <xdr:to>
      <xdr:col>3</xdr:col>
      <xdr:colOff>722255</xdr:colOff>
      <xdr:row>23</xdr:row>
      <xdr:rowOff>480305</xdr:rowOff>
    </xdr:to>
    <xdr:pic>
      <xdr:nvPicPr>
        <xdr:cNvPr id="4" name="Picture 3">
          <a:extLst>
            <a:ext uri="{FF2B5EF4-FFF2-40B4-BE49-F238E27FC236}">
              <a16:creationId xmlns:a16="http://schemas.microsoft.com/office/drawing/2014/main" id="{83F36FB9-9C30-9792-D632-49FBD5D206D3}"/>
            </a:ext>
          </a:extLst>
        </xdr:cNvPr>
        <xdr:cNvPicPr>
          <a:picLocks noChangeAspect="1"/>
        </xdr:cNvPicPr>
      </xdr:nvPicPr>
      <xdr:blipFill>
        <a:blip xmlns:r="http://schemas.openxmlformats.org/officeDocument/2006/relationships" r:embed="rId3"/>
        <a:stretch>
          <a:fillRect/>
        </a:stretch>
      </xdr:blipFill>
      <xdr:spPr>
        <a:xfrm>
          <a:off x="5105246" y="12057044"/>
          <a:ext cx="283876" cy="342900"/>
        </a:xfrm>
        <a:prstGeom prst="rect">
          <a:avLst/>
        </a:prstGeom>
      </xdr:spPr>
    </xdr:pic>
    <xdr:clientData/>
  </xdr:twoCellAnchor>
  <xdr:twoCellAnchor editAs="oneCell">
    <xdr:from>
      <xdr:col>3</xdr:col>
      <xdr:colOff>356109</xdr:colOff>
      <xdr:row>31</xdr:row>
      <xdr:rowOff>109052</xdr:rowOff>
    </xdr:from>
    <xdr:to>
      <xdr:col>3</xdr:col>
      <xdr:colOff>868394</xdr:colOff>
      <xdr:row>31</xdr:row>
      <xdr:rowOff>472667</xdr:rowOff>
    </xdr:to>
    <xdr:pic>
      <xdr:nvPicPr>
        <xdr:cNvPr id="6" name="Picture 5">
          <a:extLst>
            <a:ext uri="{FF2B5EF4-FFF2-40B4-BE49-F238E27FC236}">
              <a16:creationId xmlns:a16="http://schemas.microsoft.com/office/drawing/2014/main" id="{DBD78205-DA7E-6803-120D-ADC95D64BA00}"/>
            </a:ext>
          </a:extLst>
        </xdr:cNvPr>
        <xdr:cNvPicPr>
          <a:picLocks noChangeAspect="1"/>
        </xdr:cNvPicPr>
      </xdr:nvPicPr>
      <xdr:blipFill>
        <a:blip xmlns:r="http://schemas.openxmlformats.org/officeDocument/2006/relationships" r:embed="rId4"/>
        <a:stretch>
          <a:fillRect/>
        </a:stretch>
      </xdr:blipFill>
      <xdr:spPr>
        <a:xfrm rot="4500000">
          <a:off x="5097311" y="16743633"/>
          <a:ext cx="363615" cy="512285"/>
        </a:xfrm>
        <a:prstGeom prst="rect">
          <a:avLst/>
        </a:prstGeom>
      </xdr:spPr>
    </xdr:pic>
    <xdr:clientData/>
  </xdr:twoCellAnchor>
  <xdr:twoCellAnchor editAs="oneCell">
    <xdr:from>
      <xdr:col>3</xdr:col>
      <xdr:colOff>343843</xdr:colOff>
      <xdr:row>33</xdr:row>
      <xdr:rowOff>87039</xdr:rowOff>
    </xdr:from>
    <xdr:to>
      <xdr:col>3</xdr:col>
      <xdr:colOff>774216</xdr:colOff>
      <xdr:row>33</xdr:row>
      <xdr:rowOff>455339</xdr:rowOff>
    </xdr:to>
    <xdr:pic>
      <xdr:nvPicPr>
        <xdr:cNvPr id="7" name="Picture 6">
          <a:extLst>
            <a:ext uri="{FF2B5EF4-FFF2-40B4-BE49-F238E27FC236}">
              <a16:creationId xmlns:a16="http://schemas.microsoft.com/office/drawing/2014/main" id="{DE7CB116-F479-21DA-1EF4-770D1E1BBA5E}"/>
            </a:ext>
          </a:extLst>
        </xdr:cNvPr>
        <xdr:cNvPicPr>
          <a:picLocks noChangeAspect="1"/>
        </xdr:cNvPicPr>
      </xdr:nvPicPr>
      <xdr:blipFill>
        <a:blip xmlns:r="http://schemas.openxmlformats.org/officeDocument/2006/relationships" r:embed="rId5"/>
        <a:stretch>
          <a:fillRect/>
        </a:stretch>
      </xdr:blipFill>
      <xdr:spPr>
        <a:xfrm rot="16200000">
          <a:off x="5041747" y="17744195"/>
          <a:ext cx="368300" cy="430373"/>
        </a:xfrm>
        <a:prstGeom prst="rect">
          <a:avLst/>
        </a:prstGeom>
      </xdr:spPr>
    </xdr:pic>
    <xdr:clientData/>
  </xdr:twoCellAnchor>
  <xdr:twoCellAnchor editAs="oneCell">
    <xdr:from>
      <xdr:col>3</xdr:col>
      <xdr:colOff>374879</xdr:colOff>
      <xdr:row>35</xdr:row>
      <xdr:rowOff>106802</xdr:rowOff>
    </xdr:from>
    <xdr:to>
      <xdr:col>3</xdr:col>
      <xdr:colOff>743179</xdr:colOff>
      <xdr:row>35</xdr:row>
      <xdr:rowOff>438087</xdr:rowOff>
    </xdr:to>
    <xdr:pic>
      <xdr:nvPicPr>
        <xdr:cNvPr id="8" name="Picture 7">
          <a:extLst>
            <a:ext uri="{FF2B5EF4-FFF2-40B4-BE49-F238E27FC236}">
              <a16:creationId xmlns:a16="http://schemas.microsoft.com/office/drawing/2014/main" id="{F92A4416-823C-8F07-BCAE-85BF2C667E7C}"/>
            </a:ext>
          </a:extLst>
        </xdr:cNvPr>
        <xdr:cNvPicPr>
          <a:picLocks noChangeAspect="1"/>
        </xdr:cNvPicPr>
      </xdr:nvPicPr>
      <xdr:blipFill>
        <a:blip xmlns:r="http://schemas.openxmlformats.org/officeDocument/2006/relationships" r:embed="rId6"/>
        <a:stretch>
          <a:fillRect/>
        </a:stretch>
      </xdr:blipFill>
      <xdr:spPr>
        <a:xfrm>
          <a:off x="5041746" y="18927284"/>
          <a:ext cx="368300" cy="331285"/>
        </a:xfrm>
        <a:prstGeom prst="rect">
          <a:avLst/>
        </a:prstGeom>
      </xdr:spPr>
    </xdr:pic>
    <xdr:clientData/>
  </xdr:twoCellAnchor>
  <xdr:twoCellAnchor editAs="oneCell">
    <xdr:from>
      <xdr:col>3</xdr:col>
      <xdr:colOff>425678</xdr:colOff>
      <xdr:row>38</xdr:row>
      <xdr:rowOff>132202</xdr:rowOff>
    </xdr:from>
    <xdr:to>
      <xdr:col>3</xdr:col>
      <xdr:colOff>751499</xdr:colOff>
      <xdr:row>38</xdr:row>
      <xdr:rowOff>437002</xdr:rowOff>
    </xdr:to>
    <xdr:pic>
      <xdr:nvPicPr>
        <xdr:cNvPr id="11" name="Picture 10">
          <a:extLst>
            <a:ext uri="{FF2B5EF4-FFF2-40B4-BE49-F238E27FC236}">
              <a16:creationId xmlns:a16="http://schemas.microsoft.com/office/drawing/2014/main" id="{E52CF98E-0B5D-7E01-E2C2-5C5E62B3EC4A}"/>
            </a:ext>
          </a:extLst>
        </xdr:cNvPr>
        <xdr:cNvPicPr>
          <a:picLocks noChangeAspect="1"/>
        </xdr:cNvPicPr>
      </xdr:nvPicPr>
      <xdr:blipFill>
        <a:blip xmlns:r="http://schemas.openxmlformats.org/officeDocument/2006/relationships" r:embed="rId7"/>
        <a:stretch>
          <a:fillRect/>
        </a:stretch>
      </xdr:blipFill>
      <xdr:spPr>
        <a:xfrm>
          <a:off x="5092545" y="20084973"/>
          <a:ext cx="325821" cy="304800"/>
        </a:xfrm>
        <a:prstGeom prst="rect">
          <a:avLst/>
        </a:prstGeom>
      </xdr:spPr>
    </xdr:pic>
    <xdr:clientData/>
  </xdr:twoCellAnchor>
  <xdr:twoCellAnchor editAs="oneCell">
    <xdr:from>
      <xdr:col>3</xdr:col>
      <xdr:colOff>374879</xdr:colOff>
      <xdr:row>39</xdr:row>
      <xdr:rowOff>81402</xdr:rowOff>
    </xdr:from>
    <xdr:to>
      <xdr:col>3</xdr:col>
      <xdr:colOff>694079</xdr:colOff>
      <xdr:row>39</xdr:row>
      <xdr:rowOff>437002</xdr:rowOff>
    </xdr:to>
    <xdr:pic>
      <xdr:nvPicPr>
        <xdr:cNvPr id="12" name="Picture 11">
          <a:extLst>
            <a:ext uri="{FF2B5EF4-FFF2-40B4-BE49-F238E27FC236}">
              <a16:creationId xmlns:a16="http://schemas.microsoft.com/office/drawing/2014/main" id="{90CA2F07-CC2F-E256-8438-D1AF329449AD}"/>
            </a:ext>
          </a:extLst>
        </xdr:cNvPr>
        <xdr:cNvPicPr>
          <a:picLocks noChangeAspect="1"/>
        </xdr:cNvPicPr>
      </xdr:nvPicPr>
      <xdr:blipFill>
        <a:blip xmlns:r="http://schemas.openxmlformats.org/officeDocument/2006/relationships" r:embed="rId8"/>
        <a:stretch>
          <a:fillRect/>
        </a:stretch>
      </xdr:blipFill>
      <xdr:spPr>
        <a:xfrm>
          <a:off x="5041746" y="20600318"/>
          <a:ext cx="319200" cy="355600"/>
        </a:xfrm>
        <a:prstGeom prst="rect">
          <a:avLst/>
        </a:prstGeom>
      </xdr:spPr>
    </xdr:pic>
    <xdr:clientData/>
  </xdr:twoCellAnchor>
  <xdr:twoCellAnchor editAs="oneCell">
    <xdr:from>
      <xdr:col>3</xdr:col>
      <xdr:colOff>412979</xdr:colOff>
      <xdr:row>40</xdr:row>
      <xdr:rowOff>94102</xdr:rowOff>
    </xdr:from>
    <xdr:to>
      <xdr:col>3</xdr:col>
      <xdr:colOff>783493</xdr:colOff>
      <xdr:row>40</xdr:row>
      <xdr:rowOff>475102</xdr:rowOff>
    </xdr:to>
    <xdr:pic>
      <xdr:nvPicPr>
        <xdr:cNvPr id="13" name="Picture 12">
          <a:extLst>
            <a:ext uri="{FF2B5EF4-FFF2-40B4-BE49-F238E27FC236}">
              <a16:creationId xmlns:a16="http://schemas.microsoft.com/office/drawing/2014/main" id="{FB6E6DF8-411F-6436-BF1B-F6F256A26910}"/>
            </a:ext>
          </a:extLst>
        </xdr:cNvPr>
        <xdr:cNvPicPr>
          <a:picLocks noChangeAspect="1"/>
        </xdr:cNvPicPr>
      </xdr:nvPicPr>
      <xdr:blipFill>
        <a:blip xmlns:r="http://schemas.openxmlformats.org/officeDocument/2006/relationships" r:embed="rId9"/>
        <a:stretch>
          <a:fillRect/>
        </a:stretch>
      </xdr:blipFill>
      <xdr:spPr>
        <a:xfrm>
          <a:off x="5079846" y="21179162"/>
          <a:ext cx="370514" cy="381000"/>
        </a:xfrm>
        <a:prstGeom prst="rect">
          <a:avLst/>
        </a:prstGeom>
      </xdr:spPr>
    </xdr:pic>
    <xdr:clientData/>
  </xdr:twoCellAnchor>
  <xdr:twoCellAnchor editAs="oneCell">
    <xdr:from>
      <xdr:col>3</xdr:col>
      <xdr:colOff>400279</xdr:colOff>
      <xdr:row>41</xdr:row>
      <xdr:rowOff>119502</xdr:rowOff>
    </xdr:from>
    <xdr:to>
      <xdr:col>3</xdr:col>
      <xdr:colOff>752250</xdr:colOff>
      <xdr:row>41</xdr:row>
      <xdr:rowOff>424302</xdr:rowOff>
    </xdr:to>
    <xdr:pic>
      <xdr:nvPicPr>
        <xdr:cNvPr id="14" name="Picture 13">
          <a:extLst>
            <a:ext uri="{FF2B5EF4-FFF2-40B4-BE49-F238E27FC236}">
              <a16:creationId xmlns:a16="http://schemas.microsoft.com/office/drawing/2014/main" id="{26816A53-92F5-B42D-C8E4-986C40BF3AE7}"/>
            </a:ext>
          </a:extLst>
        </xdr:cNvPr>
        <xdr:cNvPicPr>
          <a:picLocks noChangeAspect="1"/>
        </xdr:cNvPicPr>
      </xdr:nvPicPr>
      <xdr:blipFill>
        <a:blip xmlns:r="http://schemas.openxmlformats.org/officeDocument/2006/relationships" r:embed="rId10"/>
        <a:stretch>
          <a:fillRect/>
        </a:stretch>
      </xdr:blipFill>
      <xdr:spPr>
        <a:xfrm>
          <a:off x="5067146" y="21770707"/>
          <a:ext cx="351971" cy="304800"/>
        </a:xfrm>
        <a:prstGeom prst="rect">
          <a:avLst/>
        </a:prstGeom>
      </xdr:spPr>
    </xdr:pic>
    <xdr:clientData/>
  </xdr:twoCellAnchor>
  <xdr:twoCellAnchor editAs="oneCell">
    <xdr:from>
      <xdr:col>3</xdr:col>
      <xdr:colOff>435778</xdr:colOff>
      <xdr:row>48</xdr:row>
      <xdr:rowOff>68702</xdr:rowOff>
    </xdr:from>
    <xdr:to>
      <xdr:col>3</xdr:col>
      <xdr:colOff>765978</xdr:colOff>
      <xdr:row>48</xdr:row>
      <xdr:rowOff>453416</xdr:rowOff>
    </xdr:to>
    <xdr:pic>
      <xdr:nvPicPr>
        <xdr:cNvPr id="17" name="Picture 16">
          <a:extLst>
            <a:ext uri="{FF2B5EF4-FFF2-40B4-BE49-F238E27FC236}">
              <a16:creationId xmlns:a16="http://schemas.microsoft.com/office/drawing/2014/main" id="{ABA74648-9FBB-EF61-6C1A-FB8E48D45CCB}"/>
            </a:ext>
          </a:extLst>
        </xdr:cNvPr>
        <xdr:cNvPicPr>
          <a:picLocks noChangeAspect="1"/>
        </xdr:cNvPicPr>
      </xdr:nvPicPr>
      <xdr:blipFill>
        <a:blip xmlns:r="http://schemas.openxmlformats.org/officeDocument/2006/relationships" r:embed="rId11"/>
        <a:stretch>
          <a:fillRect/>
        </a:stretch>
      </xdr:blipFill>
      <xdr:spPr>
        <a:xfrm>
          <a:off x="5102645" y="23831473"/>
          <a:ext cx="330200" cy="384714"/>
        </a:xfrm>
        <a:prstGeom prst="rect">
          <a:avLst/>
        </a:prstGeom>
      </xdr:spPr>
    </xdr:pic>
    <xdr:clientData/>
  </xdr:twoCellAnchor>
  <xdr:oneCellAnchor>
    <xdr:from>
      <xdr:col>3</xdr:col>
      <xdr:colOff>257978</xdr:colOff>
      <xdr:row>50</xdr:row>
      <xdr:rowOff>132202</xdr:rowOff>
    </xdr:from>
    <xdr:ext cx="533400" cy="278571"/>
    <xdr:pic>
      <xdr:nvPicPr>
        <xdr:cNvPr id="20" name="Picture 19">
          <a:extLst>
            <a:ext uri="{FF2B5EF4-FFF2-40B4-BE49-F238E27FC236}">
              <a16:creationId xmlns:a16="http://schemas.microsoft.com/office/drawing/2014/main" id="{9354A8C8-A31E-B046-8418-5775D49E4BDF}"/>
            </a:ext>
          </a:extLst>
        </xdr:cNvPr>
        <xdr:cNvPicPr>
          <a:picLocks noChangeAspect="1"/>
        </xdr:cNvPicPr>
      </xdr:nvPicPr>
      <xdr:blipFill>
        <a:blip xmlns:r="http://schemas.openxmlformats.org/officeDocument/2006/relationships" r:embed="rId12"/>
        <a:stretch>
          <a:fillRect/>
        </a:stretch>
      </xdr:blipFill>
      <xdr:spPr>
        <a:xfrm>
          <a:off x="4924845" y="25027262"/>
          <a:ext cx="533400" cy="278571"/>
        </a:xfrm>
        <a:prstGeom prst="rect">
          <a:avLst/>
        </a:prstGeom>
      </xdr:spPr>
    </xdr:pic>
    <xdr:clientData/>
  </xdr:oneCellAnchor>
  <xdr:twoCellAnchor editAs="oneCell">
    <xdr:from>
      <xdr:col>3</xdr:col>
      <xdr:colOff>346878</xdr:colOff>
      <xdr:row>51</xdr:row>
      <xdr:rowOff>106802</xdr:rowOff>
    </xdr:from>
    <xdr:to>
      <xdr:col>3</xdr:col>
      <xdr:colOff>818366</xdr:colOff>
      <xdr:row>51</xdr:row>
      <xdr:rowOff>386202</xdr:rowOff>
    </xdr:to>
    <xdr:pic>
      <xdr:nvPicPr>
        <xdr:cNvPr id="21" name="Picture 20">
          <a:extLst>
            <a:ext uri="{FF2B5EF4-FFF2-40B4-BE49-F238E27FC236}">
              <a16:creationId xmlns:a16="http://schemas.microsoft.com/office/drawing/2014/main" id="{5C8CD057-FA62-8C23-567B-999148892ABC}"/>
            </a:ext>
          </a:extLst>
        </xdr:cNvPr>
        <xdr:cNvPicPr>
          <a:picLocks noChangeAspect="1"/>
        </xdr:cNvPicPr>
      </xdr:nvPicPr>
      <xdr:blipFill>
        <a:blip xmlns:r="http://schemas.openxmlformats.org/officeDocument/2006/relationships" r:embed="rId13"/>
        <a:stretch>
          <a:fillRect/>
        </a:stretch>
      </xdr:blipFill>
      <xdr:spPr>
        <a:xfrm>
          <a:off x="5013745" y="25568007"/>
          <a:ext cx="471488" cy="279400"/>
        </a:xfrm>
        <a:prstGeom prst="rect">
          <a:avLst/>
        </a:prstGeom>
      </xdr:spPr>
    </xdr:pic>
    <xdr:clientData/>
  </xdr:twoCellAnchor>
  <xdr:twoCellAnchor editAs="oneCell">
    <xdr:from>
      <xdr:col>3</xdr:col>
      <xdr:colOff>308779</xdr:colOff>
      <xdr:row>61</xdr:row>
      <xdr:rowOff>119705</xdr:rowOff>
    </xdr:from>
    <xdr:to>
      <xdr:col>3</xdr:col>
      <xdr:colOff>816779</xdr:colOff>
      <xdr:row>61</xdr:row>
      <xdr:rowOff>457200</xdr:rowOff>
    </xdr:to>
    <xdr:pic>
      <xdr:nvPicPr>
        <xdr:cNvPr id="27" name="Picture 26">
          <a:extLst>
            <a:ext uri="{FF2B5EF4-FFF2-40B4-BE49-F238E27FC236}">
              <a16:creationId xmlns:a16="http://schemas.microsoft.com/office/drawing/2014/main" id="{EB3B2C75-83D1-D52B-6DCB-238466A2261D}"/>
            </a:ext>
          </a:extLst>
        </xdr:cNvPr>
        <xdr:cNvPicPr>
          <a:picLocks noChangeAspect="1"/>
        </xdr:cNvPicPr>
      </xdr:nvPicPr>
      <xdr:blipFill>
        <a:blip xmlns:r="http://schemas.openxmlformats.org/officeDocument/2006/relationships" r:embed="rId14"/>
        <a:stretch>
          <a:fillRect/>
        </a:stretch>
      </xdr:blipFill>
      <xdr:spPr>
        <a:xfrm flipV="1">
          <a:off x="4975646" y="31089344"/>
          <a:ext cx="508000" cy="337495"/>
        </a:xfrm>
        <a:prstGeom prst="rect">
          <a:avLst/>
        </a:prstGeom>
      </xdr:spPr>
    </xdr:pic>
    <xdr:clientData/>
  </xdr:twoCellAnchor>
  <xdr:twoCellAnchor editAs="oneCell">
    <xdr:from>
      <xdr:col>3</xdr:col>
      <xdr:colOff>405176</xdr:colOff>
      <xdr:row>63</xdr:row>
      <xdr:rowOff>96703</xdr:rowOff>
    </xdr:from>
    <xdr:to>
      <xdr:col>3</xdr:col>
      <xdr:colOff>735376</xdr:colOff>
      <xdr:row>63</xdr:row>
      <xdr:rowOff>512174</xdr:rowOff>
    </xdr:to>
    <xdr:pic>
      <xdr:nvPicPr>
        <xdr:cNvPr id="28" name="Picture 27">
          <a:extLst>
            <a:ext uri="{FF2B5EF4-FFF2-40B4-BE49-F238E27FC236}">
              <a16:creationId xmlns:a16="http://schemas.microsoft.com/office/drawing/2014/main" id="{B3FB66F2-B2B1-0453-9ED4-A9EA298BCAAB}"/>
            </a:ext>
          </a:extLst>
        </xdr:cNvPr>
        <xdr:cNvPicPr>
          <a:picLocks noChangeAspect="1"/>
        </xdr:cNvPicPr>
      </xdr:nvPicPr>
      <xdr:blipFill>
        <a:blip xmlns:r="http://schemas.openxmlformats.org/officeDocument/2006/relationships" r:embed="rId15"/>
        <a:stretch>
          <a:fillRect/>
        </a:stretch>
      </xdr:blipFill>
      <xdr:spPr>
        <a:xfrm>
          <a:off x="5072043" y="32198631"/>
          <a:ext cx="330200" cy="415471"/>
        </a:xfrm>
        <a:prstGeom prst="rect">
          <a:avLst/>
        </a:prstGeom>
      </xdr:spPr>
    </xdr:pic>
    <xdr:clientData/>
  </xdr:twoCellAnchor>
  <xdr:twoCellAnchor editAs="oneCell">
    <xdr:from>
      <xdr:col>3</xdr:col>
      <xdr:colOff>300090</xdr:colOff>
      <xdr:row>62</xdr:row>
      <xdr:rowOff>123514</xdr:rowOff>
    </xdr:from>
    <xdr:to>
      <xdr:col>3</xdr:col>
      <xdr:colOff>891910</xdr:colOff>
      <xdr:row>62</xdr:row>
      <xdr:rowOff>452303</xdr:rowOff>
    </xdr:to>
    <xdr:pic>
      <xdr:nvPicPr>
        <xdr:cNvPr id="29" name="Picture 28">
          <a:extLst>
            <a:ext uri="{FF2B5EF4-FFF2-40B4-BE49-F238E27FC236}">
              <a16:creationId xmlns:a16="http://schemas.microsoft.com/office/drawing/2014/main" id="{082BE1D6-174B-3FC3-93D8-B549A2FB509D}"/>
            </a:ext>
          </a:extLst>
        </xdr:cNvPr>
        <xdr:cNvPicPr>
          <a:picLocks noChangeAspect="1"/>
        </xdr:cNvPicPr>
      </xdr:nvPicPr>
      <xdr:blipFill>
        <a:blip xmlns:r="http://schemas.openxmlformats.org/officeDocument/2006/relationships" r:embed="rId16"/>
        <a:stretch>
          <a:fillRect/>
        </a:stretch>
      </xdr:blipFill>
      <xdr:spPr>
        <a:xfrm rot="5400000" flipH="1">
          <a:off x="5098472" y="31527782"/>
          <a:ext cx="328789" cy="591820"/>
        </a:xfrm>
        <a:prstGeom prst="rect">
          <a:avLst/>
        </a:prstGeom>
      </xdr:spPr>
    </xdr:pic>
    <xdr:clientData/>
  </xdr:twoCellAnchor>
  <xdr:twoCellAnchor editAs="oneCell">
    <xdr:from>
      <xdr:col>3</xdr:col>
      <xdr:colOff>235178</xdr:colOff>
      <xdr:row>59</xdr:row>
      <xdr:rowOff>129602</xdr:rowOff>
    </xdr:from>
    <xdr:to>
      <xdr:col>3</xdr:col>
      <xdr:colOff>902211</xdr:colOff>
      <xdr:row>59</xdr:row>
      <xdr:rowOff>472502</xdr:rowOff>
    </xdr:to>
    <xdr:pic>
      <xdr:nvPicPr>
        <xdr:cNvPr id="30" name="Picture 29">
          <a:extLst>
            <a:ext uri="{FF2B5EF4-FFF2-40B4-BE49-F238E27FC236}">
              <a16:creationId xmlns:a16="http://schemas.microsoft.com/office/drawing/2014/main" id="{7BD51F2E-1B07-7374-9C91-F74000BAF444}"/>
            </a:ext>
          </a:extLst>
        </xdr:cNvPr>
        <xdr:cNvPicPr>
          <a:picLocks noChangeAspect="1"/>
        </xdr:cNvPicPr>
      </xdr:nvPicPr>
      <xdr:blipFill>
        <a:blip xmlns:r="http://schemas.openxmlformats.org/officeDocument/2006/relationships" r:embed="rId17"/>
        <a:stretch>
          <a:fillRect/>
        </a:stretch>
      </xdr:blipFill>
      <xdr:spPr>
        <a:xfrm>
          <a:off x="4902045" y="29966951"/>
          <a:ext cx="667033" cy="342900"/>
        </a:xfrm>
        <a:prstGeom prst="rect">
          <a:avLst/>
        </a:prstGeom>
      </xdr:spPr>
    </xdr:pic>
    <xdr:clientData/>
  </xdr:twoCellAnchor>
  <xdr:twoCellAnchor editAs="oneCell">
    <xdr:from>
      <xdr:col>3</xdr:col>
      <xdr:colOff>368417</xdr:colOff>
      <xdr:row>58</xdr:row>
      <xdr:rowOff>39666</xdr:rowOff>
    </xdr:from>
    <xdr:to>
      <xdr:col>3</xdr:col>
      <xdr:colOff>930349</xdr:colOff>
      <xdr:row>58</xdr:row>
      <xdr:rowOff>522266</xdr:rowOff>
    </xdr:to>
    <xdr:pic>
      <xdr:nvPicPr>
        <xdr:cNvPr id="32" name="Picture 31">
          <a:extLst>
            <a:ext uri="{FF2B5EF4-FFF2-40B4-BE49-F238E27FC236}">
              <a16:creationId xmlns:a16="http://schemas.microsoft.com/office/drawing/2014/main" id="{A4D56191-4192-58E0-C80B-66CDF51A5687}"/>
            </a:ext>
          </a:extLst>
        </xdr:cNvPr>
        <xdr:cNvPicPr>
          <a:picLocks noChangeAspect="1"/>
        </xdr:cNvPicPr>
      </xdr:nvPicPr>
      <xdr:blipFill>
        <a:blip xmlns:r="http://schemas.openxmlformats.org/officeDocument/2006/relationships" r:embed="rId18"/>
        <a:stretch>
          <a:fillRect/>
        </a:stretch>
      </xdr:blipFill>
      <xdr:spPr>
        <a:xfrm rot="5400000">
          <a:off x="5074950" y="29271205"/>
          <a:ext cx="482600" cy="561932"/>
        </a:xfrm>
        <a:prstGeom prst="rect">
          <a:avLst/>
        </a:prstGeom>
      </xdr:spPr>
    </xdr:pic>
    <xdr:clientData/>
  </xdr:twoCellAnchor>
  <xdr:oneCellAnchor>
    <xdr:from>
      <xdr:col>3</xdr:col>
      <xdr:colOff>422113</xdr:colOff>
      <xdr:row>36</xdr:row>
      <xdr:rowOff>84968</xdr:rowOff>
    </xdr:from>
    <xdr:ext cx="355600" cy="348468"/>
    <xdr:pic>
      <xdr:nvPicPr>
        <xdr:cNvPr id="5" name="Picture 4">
          <a:extLst>
            <a:ext uri="{FF2B5EF4-FFF2-40B4-BE49-F238E27FC236}">
              <a16:creationId xmlns:a16="http://schemas.microsoft.com/office/drawing/2014/main" id="{C8F49ED5-06D7-F043-8794-8E2E1E21CBCC}"/>
            </a:ext>
          </a:extLst>
        </xdr:cNvPr>
        <xdr:cNvPicPr>
          <a:picLocks noChangeAspect="1"/>
        </xdr:cNvPicPr>
      </xdr:nvPicPr>
      <xdr:blipFill>
        <a:blip xmlns:r="http://schemas.openxmlformats.org/officeDocument/2006/relationships" r:embed="rId19"/>
        <a:stretch>
          <a:fillRect/>
        </a:stretch>
      </xdr:blipFill>
      <xdr:spPr>
        <a:xfrm rot="15300000" flipV="1">
          <a:off x="5092546" y="19728149"/>
          <a:ext cx="348468" cy="355600"/>
        </a:xfrm>
        <a:prstGeom prst="rect">
          <a:avLst/>
        </a:prstGeom>
      </xdr:spPr>
    </xdr:pic>
    <xdr:clientData/>
  </xdr:oneCellAnchor>
  <xdr:twoCellAnchor editAs="oneCell">
    <xdr:from>
      <xdr:col>3</xdr:col>
      <xdr:colOff>367230</xdr:colOff>
      <xdr:row>37</xdr:row>
      <xdr:rowOff>91807</xdr:rowOff>
    </xdr:from>
    <xdr:to>
      <xdr:col>3</xdr:col>
      <xdr:colOff>856868</xdr:colOff>
      <xdr:row>37</xdr:row>
      <xdr:rowOff>486293</xdr:rowOff>
    </xdr:to>
    <xdr:pic>
      <xdr:nvPicPr>
        <xdr:cNvPr id="10" name="Picture 9">
          <a:extLst>
            <a:ext uri="{FF2B5EF4-FFF2-40B4-BE49-F238E27FC236}">
              <a16:creationId xmlns:a16="http://schemas.microsoft.com/office/drawing/2014/main" id="{B6CB3E39-693A-D86D-9363-1189C768196B}"/>
            </a:ext>
          </a:extLst>
        </xdr:cNvPr>
        <xdr:cNvPicPr>
          <a:picLocks noChangeAspect="1"/>
        </xdr:cNvPicPr>
      </xdr:nvPicPr>
      <xdr:blipFill>
        <a:blip xmlns:r="http://schemas.openxmlformats.org/officeDocument/2006/relationships" r:embed="rId20"/>
        <a:stretch>
          <a:fillRect/>
        </a:stretch>
      </xdr:blipFill>
      <xdr:spPr>
        <a:xfrm>
          <a:off x="5034097" y="19738554"/>
          <a:ext cx="489638" cy="394486"/>
        </a:xfrm>
        <a:prstGeom prst="rect">
          <a:avLst/>
        </a:prstGeom>
      </xdr:spPr>
    </xdr:pic>
    <xdr:clientData/>
  </xdr:twoCellAnchor>
  <xdr:twoCellAnchor editAs="oneCell">
    <xdr:from>
      <xdr:col>3</xdr:col>
      <xdr:colOff>346406</xdr:colOff>
      <xdr:row>57</xdr:row>
      <xdr:rowOff>138170</xdr:rowOff>
    </xdr:from>
    <xdr:to>
      <xdr:col>3</xdr:col>
      <xdr:colOff>872767</xdr:colOff>
      <xdr:row>57</xdr:row>
      <xdr:rowOff>486376</xdr:rowOff>
    </xdr:to>
    <xdr:pic>
      <xdr:nvPicPr>
        <xdr:cNvPr id="9" name="Picture 8">
          <a:extLst>
            <a:ext uri="{FF2B5EF4-FFF2-40B4-BE49-F238E27FC236}">
              <a16:creationId xmlns:a16="http://schemas.microsoft.com/office/drawing/2014/main" id="{97AA1E02-7C4F-77C2-EB92-80BFC63A787A}"/>
            </a:ext>
          </a:extLst>
        </xdr:cNvPr>
        <xdr:cNvPicPr>
          <a:picLocks noChangeAspect="1"/>
        </xdr:cNvPicPr>
      </xdr:nvPicPr>
      <xdr:blipFill>
        <a:blip xmlns:r="http://schemas.openxmlformats.org/officeDocument/2006/relationships" r:embed="rId21"/>
        <a:stretch>
          <a:fillRect/>
        </a:stretch>
      </xdr:blipFill>
      <xdr:spPr>
        <a:xfrm>
          <a:off x="5006256" y="31391629"/>
          <a:ext cx="526361" cy="348206"/>
        </a:xfrm>
        <a:prstGeom prst="rect">
          <a:avLst/>
        </a:prstGeom>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digikey.com/en/products/detail/c-k/PTS645VH83-2-LFS/1146776?s=N4IgTCBcDaIAoBUDKA2ALAVgGoAkAcAzALRgAEAMgGJIgC6AvkA" TargetMode="External"/><Relationship Id="rId21" Type="http://schemas.openxmlformats.org/officeDocument/2006/relationships/hyperlink" Target="https://www.digikey.com/en/products/detail/yageo/RC0805FR-07620RL/728083" TargetMode="External"/><Relationship Id="rId42" Type="http://schemas.openxmlformats.org/officeDocument/2006/relationships/hyperlink" Target="https://www.amazon.com/dp/B0C39YHGC3?ref_=ppx_hzsearch_conn_dt_b_fed_asin_title_1" TargetMode="External"/><Relationship Id="rId47" Type="http://schemas.openxmlformats.org/officeDocument/2006/relationships/hyperlink" Target="https://www.digikey.com/en/products/detail/thin-film-technology-corp/D1TFA0805WJUMPF-T5/23598486" TargetMode="External"/><Relationship Id="rId63" Type="http://schemas.openxmlformats.org/officeDocument/2006/relationships/hyperlink" Target="https://www.ebay.com/itm/264903211281?_skw=scintilltor+5cm&amp;epid=2044114641&amp;itmmeta=01JT5SE9ZXMKJ35AZDZFF65KMX&amp;hash=item3dad763911:g:zn0AAOSwvChfi0QP&amp;itmprp=enc%3AAQAKAAAA8FkggFvd1GGDu0w3yXCmi1eZzmBdGYiXVxtW3EDl4Yni4rbeKxzk9MaV1JtqSjeP8Wj%2BBm6wyxkU1TGfduqguPCx7H%2Bj%2BrQHD8cWvhwSgUYrb0CDLiLwycbKhDfXkptK--VAwaKPaHzuPFLKA1T5tqnSUmuJvLg%2BFTrp%2F3kr1YYf12sAV2qpAHnPqum33f97gUT0eEoxik2pfjSe4HMFVc66%2B2P32mgKEkiYVVNnnryHUKlBMGynXy71O2kKfXgE6CKYejsuBdbL2U9myKdT5fKYjBopf0ZZI8B2DPAdS1V7E1x3I9DmYd0gwQtJEOkfdw%3D%3D%7Ctkp%3ABk9SR_igubnRZQ" TargetMode="External"/><Relationship Id="rId68" Type="http://schemas.openxmlformats.org/officeDocument/2006/relationships/hyperlink" Target="https://www.amazon.com/Monoprice-Viper-HD-SDI-RG6-Cable/dp/B01LYOSYOA/ref=sr_1_8?crid=D0YP3QV8Y59W&amp;dib=eyJ2IjoiMSJ9.ouVMlXtW52xcQCNVfWhdMHtWze7aPQGA57QfMcnibn2Fp_zEIPZbB-CYSkktuk-58ZNGVwM9jBUV3PdTJJ19jSjF9Yq3ZNLEqDZG5mCFOACkVjpLGSLZSNOKofcjhKaH1AXli7hhgHccFD7xq5wm5UznqXsbSxDvQpfcv3GTCW8N29P5q4sDC-wUFiokqC92v4rTFOcjse6sWY-rexljwke2k3gowVvTNrtCrLhqTbI.cBa7HpzQ2Q4vtAqxxz0G3ohUmivEOZNBlIvOpHOaRy0&amp;dib_tag=se&amp;keywords=bnc+cable&amp;qid=1746125810&amp;sprefix=bnc+cabl%2Caps%2C128&amp;sr=8-8" TargetMode="External"/><Relationship Id="rId7" Type="http://schemas.openxmlformats.org/officeDocument/2006/relationships/hyperlink" Target="https://www.digikey.com/en/products/detail/cal-chip-electronics-inc/FBU201209T-310Y-S/22479480" TargetMode="External"/><Relationship Id="rId2" Type="http://schemas.openxmlformats.org/officeDocument/2006/relationships/hyperlink" Target="https://www.digikey.com/en/products/detail/yageo/RC0805FR-072KL/727664" TargetMode="External"/><Relationship Id="rId16" Type="http://schemas.openxmlformats.org/officeDocument/2006/relationships/hyperlink" Target="https://www.digikey.com/en/products/detail/evvo/BAT54WS/21407178" TargetMode="External"/><Relationship Id="rId29" Type="http://schemas.openxmlformats.org/officeDocument/2006/relationships/hyperlink" Target="https://www.amazon.com/Transparent-Lighting-Electronics-Components-Emitting/dp/B01BTYHOJ0/ref=sr_1_4?crid=3QS9US5QPXKBJ&amp;dib=eyJ2IjoiMSJ9.4StSeUKQqoOTODhHN7I_YmebuQenDuJWzUGOGyI_pZCMSlQij3zJzNFaB2MGHScow6YliSkuO_h2OgmkEGcC1s2NCS3erw7o3WCRR9NROsB6DofeTy9N9ZN8kFqvlNPVDLoRvcPb0eRhx8prtfuVxZvojiZ_rMheShekL-Tb36IaZhlPuQwlXMkSzjfRqi7AfGru_rUPmlTBApS3pnA52dFAn_DApLf5p5x-kGdvjmc.IvKbsFNHslNR_f0vy3jiMwue0E7fAEUFP-8EmJJ8rtY&amp;dib_tag=se&amp;keywords=blue%2B3mm%2Bled&amp;qid=1735827386&amp;sprefix=blue%2Bmm%2Bled%2Caps%2C181&amp;sr=8-4&amp;th=1" TargetMode="External"/><Relationship Id="rId11" Type="http://schemas.openxmlformats.org/officeDocument/2006/relationships/hyperlink" Target="https://www.digikey.com/en/products/detail/shenzhen-slkormicro-semicon-co-ltd/2N7002/21853067" TargetMode="External"/><Relationship Id="rId24" Type="http://schemas.openxmlformats.org/officeDocument/2006/relationships/hyperlink" Target="https://www.digikey.com/en/products/detail/diotec-semiconductor/BAT54S/13164121" TargetMode="External"/><Relationship Id="rId32" Type="http://schemas.openxmlformats.org/officeDocument/2006/relationships/hyperlink" Target="https://www.digikey.com/en/products/detail/yageo/CC0805KRNPO9BN100/11491833" TargetMode="External"/><Relationship Id="rId37" Type="http://schemas.openxmlformats.org/officeDocument/2006/relationships/hyperlink" Target="https://www.amazon.com/Lichamp-Electrical-Waterproof-Industrial-Electric/dp/B07VNTC9LH/ref=sr_1_2_pp?crid=3LCB146OV0WJI&amp;dib=eyJ2IjoiMSJ9.Gcl4RNv8zp225gq0DAHkVi4EDCIq6D5AzeEl8wUS-2kTHgABCYWdM0lrkBwrC6UxC8Ef4YyRNKwF7vNuBw-aTVGNhJIg_WzYaUcfJ4GlJWXieTI7fwRWBMVYsPK0xuZKg5fsyXEOvMxt6ctoMXw_qb-oTLRsmL1Y21WXFEQTszCN59tWRd8Yyh7NFhDmEUPrL5lsuSnftzG0bXoeHHLLyT8TeHSw4fh-0OjyDDp-0Ik.9VYv_LrRUWx0K5tPN1byAXXHpDxFfnFxWOSeu-zEIr4&amp;dib_tag=se&amp;keywords=black+electrical+tape&amp;qid=1736882194&amp;sprefix=black+electrical+tape%2Caps%2C144&amp;sr=8-2" TargetMode="External"/><Relationship Id="rId40" Type="http://schemas.openxmlformats.org/officeDocument/2006/relationships/hyperlink" Target="https://www.amazon.com/uxcell-Holder-Plastic-Light-emitting-Lighting/dp/B07CPY23TC/ref=sr_1_7_sspa?crid=3O4JENX22K2BB&amp;dib=eyJ2IjoiMSJ9.aEEBuzAdmZAO38q7GhaWPwAbEeu0N_kiJ77K4y2ZEima5E9luIgODwq5-eJo78OiGiMgYSddVSscSZdrVKNcNKkZ7_yb7Z7EI5GNYMOaTjirCSxHMPC_S-kA4NXSyrHsPmrS2dDF0uhbTW0-eGgk8NPP48veHRPB3lYdgrvg69ZjwxRb43NaJ4rd2RF5IbsxSi5Y5D9CUOMJp-sCLXu3-XI9-c8XZBez421InP8WB73ob8BXVf8AmjCag3v8XuZ6PTwcwr0GBl74cmZX5jtPdz3qRA-UwSZcRx5L6Oam8_U.ewokDUvZ2wojYHYpbxZ-hOg7uZNlEq2wlaEE758LoAo&amp;dib_tag=se&amp;keywords=LED+holder+5mm&amp;qid=1746125654&amp;s=home-garden&amp;sprefix=led+holder+5mm%2Cgarden%2C116&amp;sr=1-7-spons&amp;sp_csd=d2lkZ2V0TmFtZT1zcF9tdGY&amp;psc=1" TargetMode="External"/><Relationship Id="rId45" Type="http://schemas.openxmlformats.org/officeDocument/2006/relationships/hyperlink" Target="https://www.elecrow.com/acrylic-cutting.html" TargetMode="External"/><Relationship Id="rId53" Type="http://schemas.openxmlformats.org/officeDocument/2006/relationships/hyperlink" Target="https://www.digikey.com/en/products/detail/stackpole-electronics-inc/RMCF0805FT100R/1760711" TargetMode="External"/><Relationship Id="rId58" Type="http://schemas.openxmlformats.org/officeDocument/2006/relationships/hyperlink" Target="https://www.aliexpress.us/item/3256803501753106.html?spm=a2g0o.productlist.main.1.23243c09cmb3pv&amp;algo_pvid=b1bff989-8685-4762-8aa2-96f1fae00c6c&amp;algo_exp_id=b1bff989-8685-4762-8aa2-96f1fae00c6c-0&amp;pdp_npi=4@dis!USD!4.16!4.16!!!4.16!4.16!@2101fb1517246716358194643e6340!12000029397729122!sea!US!6040781666!X&amp;curPageLogUid=9zLGHXd8MteZ&amp;utparam-url=scene:search%7Cquery_from:" TargetMode="External"/><Relationship Id="rId66" Type="http://schemas.openxmlformats.org/officeDocument/2006/relationships/hyperlink" Target="https://www.aliexpress.us/item/3256803199423599.html?spm=a2g0o.productlist.main.1.7cc8227cXoL8bZ&amp;algo_pvid=1db28b67-fc10-43a1-830b-c2e7dfaa6391&amp;algo_exp_id=1db28b67-fc10-43a1-830b-c2e7dfaa6391-0&amp;pdp_npi=4%40dis%21USD%211.87%211.87%21%21%211.87%211.87%21%40210308a417368818302367180e1761%2112000025535375962%21sea%21US%216040781666%21X&amp;curPageLogUid=Uks32m2I4Zrk&amp;utparam-url=scene%3Asearch%7Cquery_from%3A" TargetMode="External"/><Relationship Id="rId5" Type="http://schemas.openxmlformats.org/officeDocument/2006/relationships/hyperlink" Target="https://www.digikey.com/en/products/detail/samsung-electro-mechanics/CL21B105KBFNFNE/3891014" TargetMode="External"/><Relationship Id="rId61" Type="http://schemas.openxmlformats.org/officeDocument/2006/relationships/hyperlink" Target="https://www.aliexpress.us/item/3256805131369565.html?spm=a2g0o.productlist.main.5.3686ZLajZLajGo&amp;algo_pvid=cf911998-8cce-4a45-b5ac-7f6650304f4e&amp;algo_exp_id=cf911998-8cce-4a45-b5ac-7f6650304f4e-2&amp;pdp_npi=4@dis!USD!0.65!0.65!!!0.65!0.65!@210308a617246282808778826ef867!12000032607449424!sea!US!6040781666!X&amp;curPageLogUid=UgtBNXNm6exj&amp;utparam-url=scene:search%7Cquery_from:" TargetMode="External"/><Relationship Id="rId19" Type="http://schemas.openxmlformats.org/officeDocument/2006/relationships/hyperlink" Target="https://www.digikey.com/en/products/detail/yageo/RC0805FR-07100KL/727544" TargetMode="External"/><Relationship Id="rId14" Type="http://schemas.openxmlformats.org/officeDocument/2006/relationships/hyperlink" Target="https://www.digikey.com/en/products/detail/yageo/RT0603BRD07154KL/1072259" TargetMode="External"/><Relationship Id="rId22" Type="http://schemas.openxmlformats.org/officeDocument/2006/relationships/hyperlink" Target="https://www.digikey.com/en/products/detail/yageo/RC0805FR-0722K1L/727738" TargetMode="External"/><Relationship Id="rId27" Type="http://schemas.openxmlformats.org/officeDocument/2006/relationships/hyperlink" Target="https://www.amazon.com/Cylewet-Electronic-Magnetic-Continuous-Arduino/dp/B01N7NHSY6/ref=sr_1_3?crid=1MNYVMDNFEG3E&amp;dib=eyJ2IjoiMSJ9.OyPyJJ4xtWru7f8xcsfDi8e4qjY9GGAhTKncBv3i2HdX6MDcc_WhKZdq7ahgIYUhKmLfsGVyf3I-vsAssihzpUcWaJiIX5gbA4AItcrNK7LowPi3mg4oIsQaiWEhRinMSsN5eMUNHLtiiEgH6x5uT_KSIfgea3YTN3SxXZy1nukWkFEV_bmoknKGc1dfM3E8rM0jEiIJZ2aqGXCxnRtBUBjffVhiofeTTyZutbFfT1A.dkBYlqof22OIS1K7N3muU6fY-olB7VYYAUiOiKpEmuk&amp;dib_tag=se&amp;keywords=arduino+buzzer&amp;qid=1746097136&amp;sprefix=arduino+buzze%2Caps%2C98&amp;sr=8-3" TargetMode="External"/><Relationship Id="rId30" Type="http://schemas.openxmlformats.org/officeDocument/2006/relationships/hyperlink" Target="https://www.amazon.com/Transparent-Intensity-Lighting-Electronics-Components/dp/B01AUI4VQU/ref=sr_1_3_pp?crid=3BWLD8K6RYN1J&amp;dib=eyJ2IjoiMSJ9.DEoDH6fGAts6Er9N_7YOdQy3nyqyc32kjRyI-wnBA8WwzpxQGk38ThGkKKhFlgVBrDljy5PwZUESkA6HFTvAJP8wx8OpvZg0-F9vKaCV7XAgmuBc2m2zFYOHqO6ulBdxyrdJ6NkGjCKhw3Hau1fg4JTX58VS-PVtmlw_AtMd-14V-KDrP23-qf9c1bkYzRwiwkfTLfN9Sof3PNZ9IoGmo-nHbHNhcelKst5pddWsAp8.U0G1R5x2jG1QDWp4l903Jg2U8u08ZmS90QFt2UA2x6c&amp;dib_tag=se&amp;keywords=white%2B5mm%2Bled&amp;qid=1735827351&amp;sprefix=white%2B5mm%2Bled%2Caps%2C155&amp;sr=8-3&amp;th=1" TargetMode="External"/><Relationship Id="rId35" Type="http://schemas.openxmlformats.org/officeDocument/2006/relationships/hyperlink" Target="https://www.amazon.com/LLRY-Adhesive-Dampening-Furniture-Diameter/dp/B07G8926LH/ref=sxin_16_pa_sp_search_thematic_sspa?content-id=amzn1.sym.87b1f643-33a9-49d2-948f-44f2ccfe0508%3Aamzn1.sym.87b1f643-33a9-49d2-948f-44f2ccfe0508&amp;crid=25CWKIPTA3XXG&amp;cv_ct_cx=rubber%2Bbumpers%2Bblack&amp;keywords=rubber%2Bbumpers%2Bblack&amp;pd_rd_i=B07G8926LH&amp;pd_rd_r=d93086ad-8ef0-42b0-ae01-51c3499207cc&amp;pd_rd_w=Xv5PW&amp;pd_rd_wg=RtzDG&amp;pf_rd_p=87b1f643-33a9-49d2-948f-44f2ccfe0508&amp;pf_rd_r=809YWTE9AKC7EQYD6Q40&amp;qid=1746125586&amp;sbo=RZvfv%2F%2FHxDF%2BO5021pAnSA%3D%3D&amp;sprefix=rubber%2Bbumpers%2Bblack%2Caps%2C170&amp;sr=1-1-6024b2a3-78e4-4fed-8fed-e1613be3bcce-spons&amp;sp_csd=d2lkZ2V0TmFtZT1zcF9zZWFyY2hfdGhlbWF0aWM&amp;th=1" TargetMode="External"/><Relationship Id="rId43" Type="http://schemas.openxmlformats.org/officeDocument/2006/relationships/hyperlink" Target="https://www.amazon.com/Elecan-Ethernet-Internet-Flexible-Cord-White/dp/B0C5CHQ6S4/ref=sxin_16_pa_sp_search_thematic_sspa?content-id=amzn1.sym.87b1f643-33a9-49d2-948f-44f2ccfe0508%3Aamzn1.sym.87b1f643-33a9-49d2-948f-44f2ccfe0508&amp;crid=3Q7SBA8AP8HYV&amp;cv_ct_cx=6%2Binch%2Bcat%2B6%2Bribbon%2Bcable%2Bwhite&amp;keywords=6%2Binch%2Bcat%2B6%2Bribbon%2Bcable%2Bwhite&amp;pd_rd_i=B0C5CHQ6S4&amp;pd_rd_r=7ab66b82-7e1a-4a11-bfce-81bf71b082e2&amp;pd_rd_w=UR89D&amp;pd_rd_wg=fnLfk&amp;pf_rd_p=87b1f643-33a9-49d2-948f-44f2ccfe0508&amp;pf_rd_r=7ZVEK6H8969KBN57PNQ9&amp;qid=1746125417&amp;sbo=RZvfv%2F%2FHxDF%2BO5021pAnSA%3D%3D&amp;sprefix=6%2Binch%2Bcat%2B6%2Bribbon%2Bcable%2Bwhite%2Caps%2C169&amp;sr=1-2-6024b2a3-78e4-4fed-8fed-e1613be3bcce-spons&amp;sp_csd=d2lkZ2V0TmFtZT1zcF9zZWFyY2hfdGhlbWF0aWM&amp;th=1" TargetMode="External"/><Relationship Id="rId48" Type="http://schemas.openxmlformats.org/officeDocument/2006/relationships/hyperlink" Target="https://www.amazon.com/HiLetgo-Precision-BMP280-3-3-Atmospheric-Pressure/dp/B07VNDZ6N4/ref=sr_1_1_sspa?crid=2WA8RRS5GLFWX&amp;dib=eyJ2IjoiMSJ9.PQHrDGGwwh2cgTLuXX4nF870sAt6XAz8U4CIdF9DeBC-pZwJTkwLVYbG8BdzLpK5zaqfsrpGI2wCy9JOiFchuh7r5tl0vOwMbviwKmGzx8L0TcxGB9_IqqF4padTynuO8OPTuwr6SL-1H4MVOmpxrOkB_Tpxd29W9FvHxMmEem6-JngjtrfqaU4N1Gu7UtFGtMBhAB1_HoO2W1lhA_XMdSmut5iOsYaf2o_jmvpvxhf0onzMkvQEjZDfLrtyfCp5Tc4RxoXtnE7xHGKVku-39glbg5G-T_m9pZHHUdvePfI.5lhtVtIPaCO5bfaS23RDG1KnPseKv40k5e5wTOpRGok&amp;dib_tag=se&amp;keywords=bmp280&amp;qid=1746097268&amp;s=industrial&amp;sprefix=bmp280%2Cindustrial%2C69&amp;sr=1-1-spons&amp;sp_csd=d2lkZ2V0TmFtZT1zcF9hdGY&amp;th=1" TargetMode="External"/><Relationship Id="rId56" Type="http://schemas.openxmlformats.org/officeDocument/2006/relationships/hyperlink" Target="https://www.aliexpress.us/item/2255800047081475.html?spm=a2g0o.productlist.main.5.75041f08oHxKQj&amp;algo_pvid=f5a390b0-14d5-48aa-8d78-c397a6a95e25&amp;algo_exp_id=f5a390b0-14d5-48aa-8d78-c397a6a95e25-2&amp;pdp_npi=4@dis!USD!1.86!1.86!!!1.86!1.86!@2103080e17246694755947771e7eb6!10000000946738865!sea!US!6040781666!X&amp;curPageLogUid=AuMGfRufyP3g&amp;utparam-url=scene:search%7Cquery_from:" TargetMode="External"/><Relationship Id="rId64" Type="http://schemas.openxmlformats.org/officeDocument/2006/relationships/hyperlink" Target="https://www.aliexpress.us/item/3256803809436337.html?spm=a2g0o.productlist.main.13.29f420e21GFmlj&amp;algo_pvid=a8b8c78d-e7ec-423a-a5e6-335958b778cf&amp;algo_exp_id=a8b8c78d-e7ec-423a-a5e6-335958b778cf-6&amp;pdp_npi=4%40dis%21USD%218.36%215.35%21%21%2161.00%2139.04%21%402101c5b117368815154106640ee5d2%2112000027682407101%21sea%21US%216040781666%21X&amp;curPageLogUid=FHKpr64RkIEp&amp;utparam-url=scene%3Asearch%7Cquery_from%3A" TargetMode="External"/><Relationship Id="rId69" Type="http://schemas.openxmlformats.org/officeDocument/2006/relationships/hyperlink" Target="https://www.amazon.com/Hosa-BNC-59-103-75-Ohm-Coax-Cable/dp/B000068OFB/ref=sxin_2_ac_d_pm?ac_md=1-0-VW5kZXIgJDEw-ac_d_pm&amp;cv_ct_cx=bnc+cable&amp;keywords=bnc+cable&amp;pd_rd_i=B000068OFB&amp;pd_rd_r=1cda2177-58fe-4ab1-9b9b-8d25fb08ecd7&amp;pd_rd_w=T8pUo&amp;pd_rd_wg=aacgH&amp;pf_rd_p=709d2064-e546-4799-9e66-b352ea89951f&amp;pf_rd_r=7JTRZ5RG5EVZGCSKHM2J&amp;psc=1&amp;qid=1578433945&amp;s=electronics" TargetMode="External"/><Relationship Id="rId8" Type="http://schemas.openxmlformats.org/officeDocument/2006/relationships/hyperlink" Target="https://www.digikey.com/en/products/detail/diodes-incorporated/LM4040C25FTA/1557717" TargetMode="External"/><Relationship Id="rId51" Type="http://schemas.openxmlformats.org/officeDocument/2006/relationships/hyperlink" Target="https://www.digikey.com/en/products/detail/samsung-electro-mechanics/CL21B104KBCNNNC/3886661" TargetMode="External"/><Relationship Id="rId3" Type="http://schemas.openxmlformats.org/officeDocument/2006/relationships/hyperlink" Target="https://www.digikey.com/en/products/detail/stackpole-electronics-inc/RMCF0805FT100R/1760711" TargetMode="External"/><Relationship Id="rId12" Type="http://schemas.openxmlformats.org/officeDocument/2006/relationships/hyperlink" Target="https://www.digikey.com/en/products/detail/3peak/TPH2502-SR/22228733" TargetMode="External"/><Relationship Id="rId17" Type="http://schemas.openxmlformats.org/officeDocument/2006/relationships/hyperlink" Target="https://www.digikey.com/en/products/detail/molex/0015910060/614773?s=N4IgTCBcDaIOoFkCMB2ALAVhQWgHIBEQBdAXyA" TargetMode="External"/><Relationship Id="rId25" Type="http://schemas.openxmlformats.org/officeDocument/2006/relationships/hyperlink" Target="https://www.digikey.com/en/products/detail/adam-tech/RF1-01K-D-00-50-BK-HDW/9830586" TargetMode="External"/><Relationship Id="rId33" Type="http://schemas.openxmlformats.org/officeDocument/2006/relationships/hyperlink" Target="https://www.mcmaster.com/91780A029/" TargetMode="External"/><Relationship Id="rId38" Type="http://schemas.openxmlformats.org/officeDocument/2006/relationships/hyperlink" Target="https://www.amazon.com/dp/B09KNN5KLN?ref=ppx_yo2ov_dt_b_fed_asin_title&amp;th=1" TargetMode="External"/><Relationship Id="rId46" Type="http://schemas.openxmlformats.org/officeDocument/2006/relationships/hyperlink" Target="https://www.amazon.com/Silicone-Membrane-Superclear-Resistant-300x370x0-3mm/dp/B0732MC941/ref=sr_1_4_pp?crid=3O21RWLINAZZI&amp;dib=eyJ2IjoiMSJ9.5rSioiAyq_DIXJHCMObgEXQsalhQWO_0SyQTbtBN96Em30crjl-U6pzYifjcaLFgEEwYb7_R6owyxvLdiD0E_KHjX8HdjA_MUSl4vugugQpOZ3fCcCWhVwJcaUSR4Y2jkoHdoKx84z20eiiXb9DVOJYblYlCFMjG_OQupHt2OHRo6zu7DfGqn7Yq8nWERw0h5pn5KBxhG6DFF7JkOfrUzg62tYBwaIXbS_k77ClxhMp_yJF_M0qneJpFXd3xc4PPXtff2ZnqK2D2Ia9_YXu3VEKLGSIfRsRSeGlZCfNErP9xoxnxOL7ldo4wWfEMu7T0fGhgsN5cA9dBb83WKWRWKWBP23kAJqR6O6tuUatvZOk.QTaEVFsum7qP8zF5budJ87h8aFzIzO86WyDtjfD_dRI&amp;dib_tag=se&amp;keywords=silicone+sheet&amp;qid=1736881689&amp;s=industrial&amp;sprefix=silicon+shee%2Cindustrial%2C89&amp;sr=1-4" TargetMode="External"/><Relationship Id="rId59" Type="http://schemas.openxmlformats.org/officeDocument/2006/relationships/hyperlink" Target="https://www.aliexpress.us/item/3256806675422820.html?spm=a2g0o.productlist.main.61.48ec71a8PhU3Qk&amp;algo_pvid=b66cc100-601d-4b7f-8110-5be12ffdc5fc&amp;algo_exp_id=b66cc100-601d-4b7f-8110-5be12ffdc5fc-30&amp;pdp_npi=4%40dis%21USD%213.66%211.83%21%21%2125.96%2112.98%21%402103244817292777052395011e48be%2112000038545720777%21sea%21US%216040781666%21X&amp;curPageLogUid=4Pnt7bBcdzpP&amp;utparam-url=scene%3Asearch%7Cquery_from%3A" TargetMode="External"/><Relationship Id="rId67" Type="http://schemas.openxmlformats.org/officeDocument/2006/relationships/hyperlink" Target="https://www.amazon.com/uxcell-100pcs-Holder-Light-emitting-Lighting/dp/B07CPY6P7N/ref=sr_1_16?crid=2JZHORQ9Q0JEV&amp;dib=eyJ2IjoiMSJ9.LFHA5ZTzbAlKNW81ssOUFbHZQEhLg4VvasBTAXEX664JnYlcwMmpLo3Xpqq-rqZVCOof7aKCfmjv-uDoH8_PftbtFdEL_TCsfE_N34__9VgqOF1urRjXgM6Q1wD9SMaF19fMEWhZ3LIKpaLjo7rZOmYCOK_npeLbSkTPvwVOg5TrvlVpHWgQ5HRBIpnEAhqRDF0BTj2bUbS0_mLxjou2iOvbNA-nHAoTRYemW8J5evesrSvoLiy3PT0JjVT2qoU70CKDZ0TJreHg2sFvPwLRUYFAO4V1LlaSPpjEQVwWce6ABD8AdKRd8wRZpuNHARsb6Blnp5aHhju6KBOG36Ym5aaRrHJ5KJd5bSv687pwEz7alNPVZJk2VCYpGHKuEj5-Im4VKc0HCEorm-p2qSHPCUZPD96U0LwXo_SHHc0PtYW_Waf0kp6C6xs-isaYebEL.FJM-DSaPQl9Iof-H3tXRiPNPio4ahyBt4TXQg7I-kiE&amp;dib_tag=se&amp;keywords=3mm+led+holder&amp;qid=1736882105&amp;sprefix=3mm+led+holde%2Caps%2C95&amp;sr=8-16" TargetMode="External"/><Relationship Id="rId20" Type="http://schemas.openxmlformats.org/officeDocument/2006/relationships/hyperlink" Target="https://www.digikey.com/en/products/detail/yageo/RC0805FR-0749R9L/727984" TargetMode="External"/><Relationship Id="rId41" Type="http://schemas.openxmlformats.org/officeDocument/2006/relationships/hyperlink" Target="https://www.amazon.com/uxcell-100pcs-Holder-Light-emitting-Lighting/dp/B07CPY6P7N/ref=sr_1_16?crid=2JZHORQ9Q0JEV&amp;dib=eyJ2IjoiMSJ9.LFHA5ZTzbAlKNW81ssOUFbHZQEhLg4VvasBTAXEX664JnYlcwMmpLo3Xpqq-rqZVCOof7aKCfmjv-uDoH8_PftbtFdEL_TCsfE_N34__9VgqOF1urRjXgM6Q1wD9SMaF19fMEWhZ3LIKpaLjo7rZOmYCOK_npeLbSkTPvwVOg5TrvlVpHWgQ5HRBIpnEAhqRDF0BTj2bUbS0_mLxjou2iOvbNA-nHAoTRYemW8J5evesrSvoLiy3PT0JjVT2qoU70CKDZ0TJreHg2sFvPwLRUYFAO4V1LlaSPpjEQVwWce6ABD8AdKRd8wRZpuNHARsb6Blnp5aHhju6KBOG36Ym5aaRrHJ5KJd5bSv687pwEz7alNPVZJk2VCYpGHKuEj5-Im4VKc0HCEorm-p2qSHPCUZPD96U0LwXo_SHHc0PtYW_Waf0kp6C6xs-isaYebEL.FJM-DSaPQl9Iof-H3tXRiPNPio4ahyBt4TXQg7I-kiE&amp;dib_tag=se&amp;keywords=3mm+led+holder&amp;qid=1736882105&amp;sprefix=3mm+led+holde%2Caps%2C95&amp;sr=8-16" TargetMode="External"/><Relationship Id="rId54" Type="http://schemas.openxmlformats.org/officeDocument/2006/relationships/hyperlink" Target="https://www.aliexpress.us/item/3256808135373041.html?spm=a2g0o.productlist.main.83.4ed4iAnUiAnUFT&amp;algo_pvid=e9fdd4dc-45cd-4661-834a-0a95d6c29953&amp;algo_exp_id=e9fdd4dc-45cd-4661-834a-0a95d6c29953-41&amp;pdp_npi=4%40dis%21USD%212.34%211.99%21%21%212.34%211.99%21%40210308a417358268926547219e9e35%2112000044602774281%21sea%21US%216040781666%21X&amp;curPageLogUid=lzX0iuf1BLZx&amp;utparam-url=scene%3Asearch%7Cquery_from%3A" TargetMode="External"/><Relationship Id="rId62" Type="http://schemas.openxmlformats.org/officeDocument/2006/relationships/hyperlink" Target="https://www.digikey.com/en/products/detail/onsemi/MICROFC-60035-SMT-TR/9742618" TargetMode="External"/><Relationship Id="rId70" Type="http://schemas.openxmlformats.org/officeDocument/2006/relationships/drawing" Target="../drawings/drawing1.xml"/><Relationship Id="rId1" Type="http://schemas.openxmlformats.org/officeDocument/2006/relationships/hyperlink" Target="https://www.digikey.com/en/products/detail/yageo/RC0805FR-071KL/727444" TargetMode="External"/><Relationship Id="rId6" Type="http://schemas.openxmlformats.org/officeDocument/2006/relationships/hyperlink" Target="https://www.digikey.com/en/products/detail/samsung-electro-mechanics/CL21B104KBCNNNC/3886661" TargetMode="External"/><Relationship Id="rId15" Type="http://schemas.openxmlformats.org/officeDocument/2006/relationships/hyperlink" Target="https://www.digikey.com/en/products/detail/panasonic-electronic-components/ERA-3AEB6651V/2026823" TargetMode="External"/><Relationship Id="rId23" Type="http://schemas.openxmlformats.org/officeDocument/2006/relationships/hyperlink" Target="https://www.digikey.com/en/products/detail/kemet/C0805C201K5HACTU/7948822" TargetMode="External"/><Relationship Id="rId28" Type="http://schemas.openxmlformats.org/officeDocument/2006/relationships/hyperlink" Target="https://www.amazon.com/HiLetgo-MPU-6050-Accelerometer-Gyroscope-Converter/dp/B00LP25V1A?th=1" TargetMode="External"/><Relationship Id="rId36" Type="http://schemas.openxmlformats.org/officeDocument/2006/relationships/hyperlink" Target="http://www.enclosuresandcasesinc.com/" TargetMode="External"/><Relationship Id="rId49" Type="http://schemas.openxmlformats.org/officeDocument/2006/relationships/hyperlink" Target="https://www.digikey.com/en/products/detail/stackpole-electronics-inc/RMCF0805FT1K30/1760146" TargetMode="External"/><Relationship Id="rId57" Type="http://schemas.openxmlformats.org/officeDocument/2006/relationships/hyperlink" Target="https://www.aliexpress.us/item/3256806114046837.html?gatewayAdapt=glo2usa4itemAdapt" TargetMode="External"/><Relationship Id="rId10" Type="http://schemas.openxmlformats.org/officeDocument/2006/relationships/hyperlink" Target="https://www.digikey.com/en/products/detail/taiyo-yuden/CB2012T470K/2230241?s=N4IgTCBcDaIMICEwAYCMYAqAWA7Mg1iALoC%2BQA" TargetMode="External"/><Relationship Id="rId31" Type="http://schemas.openxmlformats.org/officeDocument/2006/relationships/hyperlink" Target="https://www.amazon.com/Uxcell-a14061000ux0287-Memory-Holder-Sockets/dp/B01AHYS7K8/ref=sr_1_1_pp?crid=34LACP2N6RNQ0&amp;dib=eyJ2IjoiMSJ9.x94X55AoBN6klXn13s3gEECU9ngxp9Ixa2sv3I0jVd9jVKK0daLL3m8UxZZm0uib_nk2QVt-_-ru0DXMNAbQ7o8ie-czXoS7Nzo8uin0mAIK2RrKT9NXrP1a2himsmyLJirFsddpnKYkSSt2CJz4Wx6oW8zbAXKwSlyX3JLh2vG4Fhs0XVSWv5f1uR_eT_9l2t-rgzL5HwmWdIGttYB4qsuIr55OWLlwu5zI0XEUQgk.PNXZFjxyGdP6hBnsgMJqRs5KqZwOkqvaAJax7Vg7Who&amp;dib_tag=se&amp;keywords=sd+card+socket&amp;qid=1746097997&amp;sprefix=sd+card+socket%2Caps%2C101&amp;sr=8-1" TargetMode="External"/><Relationship Id="rId44" Type="http://schemas.openxmlformats.org/officeDocument/2006/relationships/hyperlink" Target="https://www.ebay.com/itm/Silicone-Optical-Coupling-Compound-for-PMT-Photomultiplier-Scintillator-Detector-/261918290249" TargetMode="External"/><Relationship Id="rId52" Type="http://schemas.openxmlformats.org/officeDocument/2006/relationships/hyperlink" Target="https://www.digikey.com/en/products/detail/yageo/RC0805FR-0710RL/727534" TargetMode="External"/><Relationship Id="rId60" Type="http://schemas.openxmlformats.org/officeDocument/2006/relationships/hyperlink" Target="https://www.amazon.com/GeeekPi-Display-Two-Color-Compatible-Raspberry/dp/B0B7RPCZ4Z/ref=sr_1_18?crid=XRA8IL6EI5EX&amp;dib=eyJ2IjoiMSJ9.IJoxWF1pbbgjuFzVxunatoOj69kwe-DLyV8RxRBubCIOyg8NoRW19EsUHPnubJuNByIxnRIXSU58iXO7XET-q0lwTKKQn_QR2fOiQ7eSaqiMg3db--H1dYqBcaCKRjXR3be-3d-lHDwHQVH8NFO4wWZ2wzTbmznxD5QRPywuAl2yuj8GkpC_emhogNafr1-pMeRndhPBhnwm7UfD_rMAlI1CIW5yGFoMmmR_e8EPoMY.sQvrvhDpgw4G22yg5OljLWP-HkBicaurYq3Bo0dMwhA&amp;dib_tag=se&amp;keywords=0.96+oled&amp;qid=1746097898&amp;sprefix=0.96+ole%2Caps%2C85&amp;sr=8-18" TargetMode="External"/><Relationship Id="rId65" Type="http://schemas.openxmlformats.org/officeDocument/2006/relationships/hyperlink" Target="https://www.aliexpress.us/item/3256801658571146.html?spm=a2g0o.order_detail.order_detail_item.3.4ca9f19cyyEyv7&amp;gatewayAdapt=glo2usa" TargetMode="External"/><Relationship Id="rId4" Type="http://schemas.openxmlformats.org/officeDocument/2006/relationships/hyperlink" Target="https://www.digikey.com/en/products/detail/murata-electronics/GRM21BR61H475KE51L/4905540" TargetMode="External"/><Relationship Id="rId9" Type="http://schemas.openxmlformats.org/officeDocument/2006/relationships/hyperlink" Target="https://www.digikey.com/en/products/detail/raspberry-pi/SC0915/13624793" TargetMode="External"/><Relationship Id="rId13" Type="http://schemas.openxmlformats.org/officeDocument/2006/relationships/hyperlink" Target="https://www.digikey.com/en/products/detail/analog-devices-inc-maxim-integrated/MAX5026EUT-T/1516355" TargetMode="External"/><Relationship Id="rId18" Type="http://schemas.openxmlformats.org/officeDocument/2006/relationships/hyperlink" Target="https://www.digikey.com/en/products/detail/preci-dip/803-87-006-10-001101/3757479?s=N4IgTCBcDaIAQEYxILRLAThQOQCIgF0BfIA" TargetMode="External"/><Relationship Id="rId39" Type="http://schemas.openxmlformats.org/officeDocument/2006/relationships/hyperlink" Target="https://www.mcmaster.com/90065A079/" TargetMode="External"/><Relationship Id="rId34" Type="http://schemas.openxmlformats.org/officeDocument/2006/relationships/hyperlink" Target="https://www.mcmaster.com/91771A055/" TargetMode="External"/><Relationship Id="rId50" Type="http://schemas.openxmlformats.org/officeDocument/2006/relationships/hyperlink" Target="https://www.digikey.com/en/products/detail/samsung-electro-mechanics/CL21B103KBANNNC/3886673" TargetMode="External"/><Relationship Id="rId55" Type="http://schemas.openxmlformats.org/officeDocument/2006/relationships/hyperlink" Target="https://www.aliexpress.us/item/2255800088886713.html?spm=a2g0o.productlist.main.1.5d172f2c2b4LB4&amp;algo_pvid=44ab2c8b-7d04-41c8-a2d4-f8e5a7af6b37&amp;algo_exp_id=44ab2c8b-7d04-41c8-a2d4-f8e5a7af6b37-0&amp;pdp_npi=4@dis!USD!2.40!2.18!!!2.40!2.18!@2103246c17246283151024594e04ed!10000001116412896!sea!US!6040781666!X&amp;curPageLogUid=aCQMXpZQFYzb&amp;utparam-url=scene:search%7Cquery_fr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68"/>
  <sheetViews>
    <sheetView showGridLines="0" tabSelected="1" topLeftCell="A29" zoomScale="75" zoomScaleNormal="100" workbookViewId="0">
      <selection activeCell="G35" sqref="G35"/>
    </sheetView>
  </sheetViews>
  <sheetFormatPr baseColWidth="10" defaultColWidth="8.33203125" defaultRowHeight="20" customHeight="1" x14ac:dyDescent="0.15"/>
  <cols>
    <col min="1" max="1" width="3.33203125" style="1" customWidth="1"/>
    <col min="2" max="2" width="42.1640625" style="1" bestFit="1" customWidth="1"/>
    <col min="3" max="3" width="15.6640625" style="1" bestFit="1" customWidth="1"/>
    <col min="4" max="4" width="15.5" style="1" customWidth="1"/>
    <col min="5" max="5" width="48" style="1" bestFit="1" customWidth="1"/>
    <col min="6" max="6" width="39.6640625" style="1" customWidth="1"/>
    <col min="7" max="7" width="5.33203125" style="1" customWidth="1"/>
    <col min="8" max="8" width="8.33203125" style="1" bestFit="1" customWidth="1"/>
    <col min="9" max="9" width="8.5" style="1" customWidth="1"/>
    <col min="10" max="10" width="6.83203125" style="1" customWidth="1"/>
    <col min="11" max="16384" width="8.33203125" style="1"/>
  </cols>
  <sheetData>
    <row r="1" spans="1:10" ht="13" x14ac:dyDescent="0.15">
      <c r="A1" s="27" t="s">
        <v>185</v>
      </c>
      <c r="B1" s="28"/>
      <c r="C1" s="28"/>
      <c r="D1" s="28"/>
      <c r="E1" s="28"/>
      <c r="F1" s="28"/>
      <c r="G1" s="28"/>
      <c r="H1" s="28"/>
      <c r="I1" s="28"/>
      <c r="J1" s="29"/>
    </row>
    <row r="2" spans="1:10" ht="27.75" customHeight="1" x14ac:dyDescent="0.15">
      <c r="A2" s="30"/>
      <c r="B2" s="31"/>
      <c r="C2" s="31"/>
      <c r="D2" s="31"/>
      <c r="E2" s="31"/>
      <c r="F2" s="31"/>
      <c r="G2" s="31"/>
      <c r="H2" s="31"/>
      <c r="I2" s="31"/>
      <c r="J2" s="32"/>
    </row>
    <row r="3" spans="1:10" ht="20.25" customHeight="1" x14ac:dyDescent="0.15">
      <c r="A3" s="5" t="s">
        <v>150</v>
      </c>
      <c r="B3" s="5" t="s">
        <v>151</v>
      </c>
      <c r="C3" s="5" t="s">
        <v>37</v>
      </c>
      <c r="D3" s="5" t="s">
        <v>36</v>
      </c>
      <c r="E3" s="5" t="s">
        <v>38</v>
      </c>
      <c r="F3" s="5" t="s">
        <v>27</v>
      </c>
      <c r="G3" s="5" t="s">
        <v>115</v>
      </c>
      <c r="H3" s="17" t="s">
        <v>205</v>
      </c>
      <c r="I3" s="25" t="s">
        <v>203</v>
      </c>
      <c r="J3" s="26"/>
    </row>
    <row r="4" spans="1:10" ht="20.25" customHeight="1" x14ac:dyDescent="0.15">
      <c r="A4" s="39" t="s">
        <v>148</v>
      </c>
      <c r="B4" s="40"/>
      <c r="C4" s="40"/>
      <c r="D4" s="40"/>
      <c r="E4" s="40"/>
      <c r="F4" s="40"/>
      <c r="G4" s="41"/>
      <c r="H4" s="41"/>
      <c r="I4" s="23" t="s">
        <v>204</v>
      </c>
      <c r="J4" s="23" t="s">
        <v>194</v>
      </c>
    </row>
    <row r="5" spans="1:10" s="2" customFormat="1" ht="45" customHeight="1" x14ac:dyDescent="0.15">
      <c r="A5" s="10">
        <v>1</v>
      </c>
      <c r="B5" s="15" t="s">
        <v>158</v>
      </c>
      <c r="C5" s="6" t="s">
        <v>0</v>
      </c>
      <c r="D5" s="8"/>
      <c r="E5" s="6" t="s">
        <v>39</v>
      </c>
      <c r="F5" s="6"/>
      <c r="G5" s="7" t="s">
        <v>116</v>
      </c>
      <c r="H5" s="18"/>
      <c r="I5" s="22">
        <v>0.1</v>
      </c>
      <c r="J5" s="22">
        <v>0.12</v>
      </c>
    </row>
    <row r="6" spans="1:10" s="2" customFormat="1" ht="45" customHeight="1" x14ac:dyDescent="0.15">
      <c r="A6" s="10">
        <v>2</v>
      </c>
      <c r="B6" s="15" t="s">
        <v>155</v>
      </c>
      <c r="C6" s="6" t="s">
        <v>156</v>
      </c>
      <c r="D6" s="8"/>
      <c r="E6" s="6" t="s">
        <v>157</v>
      </c>
      <c r="F6" s="6"/>
      <c r="G6" s="4" t="s">
        <v>116</v>
      </c>
      <c r="H6" s="19"/>
      <c r="I6" s="22">
        <v>0.1</v>
      </c>
      <c r="J6" s="22">
        <v>0.25</v>
      </c>
    </row>
    <row r="7" spans="1:10" s="2" customFormat="1" ht="45" customHeight="1" x14ac:dyDescent="0.15">
      <c r="A7" s="10">
        <v>3</v>
      </c>
      <c r="B7" s="15" t="s">
        <v>28</v>
      </c>
      <c r="C7" s="6" t="s">
        <v>29</v>
      </c>
      <c r="D7" s="8"/>
      <c r="E7" s="6" t="s">
        <v>70</v>
      </c>
      <c r="F7" s="6"/>
      <c r="G7" s="7" t="s">
        <v>116</v>
      </c>
      <c r="H7" s="19"/>
      <c r="I7" s="22">
        <v>0.1</v>
      </c>
      <c r="J7" s="22">
        <v>0.14000000000000001</v>
      </c>
    </row>
    <row r="8" spans="1:10" s="2" customFormat="1" ht="45" customHeight="1" x14ac:dyDescent="0.15">
      <c r="A8" s="10">
        <v>4</v>
      </c>
      <c r="B8" s="15" t="s">
        <v>190</v>
      </c>
      <c r="C8" s="8">
        <v>100</v>
      </c>
      <c r="D8" s="8"/>
      <c r="E8" s="6" t="s">
        <v>40</v>
      </c>
      <c r="F8" s="6"/>
      <c r="G8" s="7" t="s">
        <v>116</v>
      </c>
      <c r="H8" s="19"/>
      <c r="I8" s="22">
        <v>0.1</v>
      </c>
      <c r="J8" s="22">
        <v>0.25</v>
      </c>
    </row>
    <row r="9" spans="1:10" s="2" customFormat="1" ht="45" customHeight="1" x14ac:dyDescent="0.15">
      <c r="A9" s="10">
        <v>5</v>
      </c>
      <c r="B9" s="15" t="s">
        <v>159</v>
      </c>
      <c r="C9" s="8">
        <v>0</v>
      </c>
      <c r="D9" s="8"/>
      <c r="E9" s="6" t="s">
        <v>41</v>
      </c>
      <c r="F9" s="6" t="s">
        <v>42</v>
      </c>
      <c r="G9" s="7" t="s">
        <v>116</v>
      </c>
      <c r="H9" s="19"/>
      <c r="I9" s="22">
        <v>0.1</v>
      </c>
      <c r="J9" s="22">
        <v>0.27</v>
      </c>
    </row>
    <row r="10" spans="1:10" s="2" customFormat="1" ht="45" customHeight="1" x14ac:dyDescent="0.15">
      <c r="A10" s="10">
        <v>6</v>
      </c>
      <c r="B10" s="15" t="s">
        <v>160</v>
      </c>
      <c r="C10" s="6" t="s">
        <v>51</v>
      </c>
      <c r="D10" s="8"/>
      <c r="E10" s="6" t="s">
        <v>52</v>
      </c>
      <c r="F10" s="6"/>
      <c r="G10" s="7" t="s">
        <v>116</v>
      </c>
      <c r="H10" s="20"/>
      <c r="I10" s="22">
        <v>0.19</v>
      </c>
      <c r="J10" s="22">
        <v>1.08</v>
      </c>
    </row>
    <row r="11" spans="1:10" s="2" customFormat="1" ht="45" customHeight="1" x14ac:dyDescent="0.15">
      <c r="A11" s="10">
        <v>7</v>
      </c>
      <c r="B11" s="15" t="s">
        <v>10</v>
      </c>
      <c r="C11" s="6" t="s">
        <v>46</v>
      </c>
      <c r="D11" s="8"/>
      <c r="E11" s="6" t="s">
        <v>47</v>
      </c>
      <c r="F11" s="6"/>
      <c r="G11" s="4" t="s">
        <v>116</v>
      </c>
      <c r="H11" s="20"/>
      <c r="I11" s="22">
        <v>0.11</v>
      </c>
      <c r="J11" s="22">
        <v>0.63</v>
      </c>
    </row>
    <row r="12" spans="1:10" s="2" customFormat="1" ht="45" customHeight="1" x14ac:dyDescent="0.15">
      <c r="A12" s="10">
        <v>8</v>
      </c>
      <c r="B12" s="15" t="s">
        <v>174</v>
      </c>
      <c r="C12" s="6" t="s">
        <v>44</v>
      </c>
      <c r="D12" s="8"/>
      <c r="E12" s="6" t="s">
        <v>45</v>
      </c>
      <c r="F12" s="6"/>
      <c r="G12" s="7" t="s">
        <v>116</v>
      </c>
      <c r="H12" s="20"/>
      <c r="I12" s="22">
        <v>0.08</v>
      </c>
      <c r="J12" s="22">
        <v>0.08</v>
      </c>
    </row>
    <row r="13" spans="1:10" s="2" customFormat="1" ht="45" customHeight="1" x14ac:dyDescent="0.15">
      <c r="A13" s="10">
        <v>9</v>
      </c>
      <c r="B13" s="15" t="s">
        <v>20</v>
      </c>
      <c r="C13" s="6" t="s">
        <v>117</v>
      </c>
      <c r="D13" s="8"/>
      <c r="E13" s="6" t="s">
        <v>33</v>
      </c>
      <c r="F13" s="6"/>
      <c r="G13" s="7" t="s">
        <v>116</v>
      </c>
      <c r="H13" s="20"/>
      <c r="I13" s="22">
        <v>0.1</v>
      </c>
      <c r="J13" s="22">
        <v>0.22</v>
      </c>
    </row>
    <row r="14" spans="1:10" s="2" customFormat="1" ht="45" customHeight="1" x14ac:dyDescent="0.15">
      <c r="A14" s="10">
        <v>10</v>
      </c>
      <c r="B14" s="15" t="s">
        <v>24</v>
      </c>
      <c r="C14" s="6" t="s">
        <v>48</v>
      </c>
      <c r="D14" s="8"/>
      <c r="E14" s="6" t="s">
        <v>35</v>
      </c>
      <c r="F14" s="6" t="s">
        <v>49</v>
      </c>
      <c r="G14" s="7" t="s">
        <v>116</v>
      </c>
      <c r="H14" s="20"/>
      <c r="I14" s="22">
        <v>1.04</v>
      </c>
      <c r="J14" s="22">
        <v>6.31</v>
      </c>
    </row>
    <row r="15" spans="1:10" s="2" customFormat="1" ht="45" customHeight="1" x14ac:dyDescent="0.15">
      <c r="A15" s="10">
        <v>11</v>
      </c>
      <c r="B15" s="6" t="s">
        <v>3</v>
      </c>
      <c r="C15" s="6" t="s">
        <v>43</v>
      </c>
      <c r="D15" s="8"/>
      <c r="E15" s="6" t="s">
        <v>186</v>
      </c>
      <c r="F15" s="6" t="s">
        <v>50</v>
      </c>
      <c r="G15" s="4" t="s">
        <v>116</v>
      </c>
      <c r="H15" s="20"/>
      <c r="I15" s="22">
        <v>4</v>
      </c>
      <c r="J15" s="22">
        <v>40</v>
      </c>
    </row>
    <row r="16" spans="1:10" ht="43" customHeight="1" x14ac:dyDescent="0.15">
      <c r="A16" s="33" t="s">
        <v>154</v>
      </c>
      <c r="B16" s="34"/>
      <c r="C16" s="34"/>
      <c r="D16" s="34"/>
      <c r="E16" s="34"/>
      <c r="F16" s="34"/>
      <c r="G16" s="38"/>
      <c r="H16" s="38"/>
      <c r="I16" s="22"/>
      <c r="J16" s="22"/>
    </row>
    <row r="17" spans="1:10" s="2" customFormat="1" ht="45" customHeight="1" x14ac:dyDescent="0.15">
      <c r="A17" s="10">
        <v>12</v>
      </c>
      <c r="B17" s="6" t="s">
        <v>9</v>
      </c>
      <c r="C17" s="6" t="s">
        <v>91</v>
      </c>
      <c r="D17" s="8"/>
      <c r="E17" s="6" t="s">
        <v>30</v>
      </c>
      <c r="F17" s="8"/>
      <c r="G17" s="7" t="s">
        <v>116</v>
      </c>
      <c r="H17" s="20"/>
      <c r="I17" s="22">
        <v>0.15</v>
      </c>
      <c r="J17" s="22">
        <v>1.22</v>
      </c>
    </row>
    <row r="18" spans="1:10" s="2" customFormat="1" ht="45" customHeight="1" x14ac:dyDescent="0.15">
      <c r="A18" s="10">
        <v>13</v>
      </c>
      <c r="B18" s="6" t="s">
        <v>22</v>
      </c>
      <c r="C18" s="6" t="s">
        <v>23</v>
      </c>
      <c r="D18" s="8"/>
      <c r="E18" s="6" t="s">
        <v>34</v>
      </c>
      <c r="F18" s="8"/>
      <c r="G18" s="4" t="s">
        <v>116</v>
      </c>
      <c r="H18" s="20"/>
      <c r="I18" s="22">
        <v>0.1</v>
      </c>
      <c r="J18" s="22">
        <v>0.54</v>
      </c>
    </row>
    <row r="19" spans="1:10" s="2" customFormat="1" ht="45" customHeight="1" x14ac:dyDescent="0.15">
      <c r="A19" s="10">
        <v>14</v>
      </c>
      <c r="B19" s="6" t="s">
        <v>13</v>
      </c>
      <c r="C19" s="6" t="s">
        <v>54</v>
      </c>
      <c r="D19" s="8"/>
      <c r="E19" s="6" t="s">
        <v>53</v>
      </c>
      <c r="F19" s="6" t="s">
        <v>50</v>
      </c>
      <c r="G19" s="7" t="s">
        <v>116</v>
      </c>
      <c r="H19" s="20"/>
      <c r="I19" s="22">
        <v>1.92</v>
      </c>
      <c r="J19" s="22">
        <v>11.92</v>
      </c>
    </row>
    <row r="20" spans="1:10" s="2" customFormat="1" ht="45" customHeight="1" x14ac:dyDescent="0.15">
      <c r="A20" s="10">
        <v>15</v>
      </c>
      <c r="B20" s="6" t="s">
        <v>11</v>
      </c>
      <c r="C20" s="6" t="s">
        <v>12</v>
      </c>
      <c r="D20" s="8"/>
      <c r="E20" s="6" t="s">
        <v>118</v>
      </c>
      <c r="F20" s="6" t="s">
        <v>64</v>
      </c>
      <c r="G20" s="7" t="s">
        <v>116</v>
      </c>
      <c r="H20" s="20"/>
      <c r="I20" s="22">
        <v>1.67</v>
      </c>
      <c r="J20" s="22">
        <v>12.26</v>
      </c>
    </row>
    <row r="21" spans="1:10" s="2" customFormat="1" ht="45" customHeight="1" x14ac:dyDescent="0.15">
      <c r="A21" s="10">
        <v>16</v>
      </c>
      <c r="B21" s="6" t="s">
        <v>6</v>
      </c>
      <c r="C21" s="6" t="s">
        <v>161</v>
      </c>
      <c r="D21" s="8"/>
      <c r="E21" s="6" t="s">
        <v>165</v>
      </c>
      <c r="F21" s="6" t="s">
        <v>55</v>
      </c>
      <c r="G21" s="4" t="s">
        <v>116</v>
      </c>
      <c r="H21" s="20"/>
      <c r="I21" s="22">
        <v>0.14000000000000001</v>
      </c>
      <c r="J21" s="22">
        <v>1.08</v>
      </c>
    </row>
    <row r="22" spans="1:10" s="2" customFormat="1" ht="45" customHeight="1" x14ac:dyDescent="0.15">
      <c r="A22" s="10">
        <v>17</v>
      </c>
      <c r="B22" s="6" t="s">
        <v>7</v>
      </c>
      <c r="C22" s="6" t="s">
        <v>8</v>
      </c>
      <c r="D22" s="8"/>
      <c r="E22" s="6" t="s">
        <v>166</v>
      </c>
      <c r="F22" s="6" t="s">
        <v>55</v>
      </c>
      <c r="G22" s="4" t="s">
        <v>116</v>
      </c>
      <c r="H22" s="20"/>
      <c r="I22" s="22">
        <v>0.1</v>
      </c>
      <c r="J22" s="22">
        <v>0.61</v>
      </c>
    </row>
    <row r="23" spans="1:10" s="2" customFormat="1" ht="45" customHeight="1" x14ac:dyDescent="0.15">
      <c r="A23" s="10">
        <v>18</v>
      </c>
      <c r="B23" s="6" t="s">
        <v>19</v>
      </c>
      <c r="C23" s="6" t="s">
        <v>26</v>
      </c>
      <c r="D23" s="8"/>
      <c r="E23" s="6" t="s">
        <v>32</v>
      </c>
      <c r="F23" s="6" t="s">
        <v>50</v>
      </c>
      <c r="G23" s="4" t="s">
        <v>116</v>
      </c>
      <c r="H23" s="20"/>
      <c r="I23" s="22">
        <v>0.13</v>
      </c>
      <c r="J23" s="22">
        <v>0.8</v>
      </c>
    </row>
    <row r="24" spans="1:10" s="2" customFormat="1" ht="45" customHeight="1" x14ac:dyDescent="0.15">
      <c r="A24" s="10">
        <v>19</v>
      </c>
      <c r="B24" s="6" t="s">
        <v>57</v>
      </c>
      <c r="C24" s="6" t="s">
        <v>56</v>
      </c>
      <c r="D24" s="8"/>
      <c r="E24" s="6" t="s">
        <v>58</v>
      </c>
      <c r="F24" s="6" t="s">
        <v>110</v>
      </c>
      <c r="G24" s="4" t="s">
        <v>116</v>
      </c>
      <c r="H24" s="20"/>
      <c r="I24" s="22">
        <v>0.89</v>
      </c>
      <c r="J24" s="22">
        <v>7.55</v>
      </c>
    </row>
    <row r="25" spans="1:10" ht="41" customHeight="1" x14ac:dyDescent="0.15">
      <c r="A25" s="33" t="s">
        <v>187</v>
      </c>
      <c r="B25" s="34"/>
      <c r="C25" s="34"/>
      <c r="D25" s="34"/>
      <c r="E25" s="34"/>
      <c r="F25" s="34"/>
      <c r="G25" s="35"/>
      <c r="H25" s="35"/>
      <c r="I25" s="22"/>
      <c r="J25" s="22"/>
    </row>
    <row r="26" spans="1:10" s="2" customFormat="1" ht="45" customHeight="1" x14ac:dyDescent="0.15">
      <c r="A26" s="10">
        <v>20</v>
      </c>
      <c r="B26" s="6" t="s">
        <v>168</v>
      </c>
      <c r="C26" s="6" t="s">
        <v>21</v>
      </c>
      <c r="D26" s="8"/>
      <c r="E26" s="6" t="s">
        <v>59</v>
      </c>
      <c r="F26" s="6"/>
      <c r="G26" s="4" t="s">
        <v>116</v>
      </c>
      <c r="H26" s="20"/>
      <c r="I26" s="22">
        <v>0.1</v>
      </c>
      <c r="J26" s="22">
        <v>0.14000000000000001</v>
      </c>
    </row>
    <row r="27" spans="1:10" s="2" customFormat="1" ht="45" customHeight="1" x14ac:dyDescent="0.15">
      <c r="A27" s="10">
        <v>21</v>
      </c>
      <c r="B27" s="6" t="s">
        <v>162</v>
      </c>
      <c r="C27" s="6" t="s">
        <v>164</v>
      </c>
      <c r="D27" s="8"/>
      <c r="E27" s="6" t="s">
        <v>163</v>
      </c>
      <c r="F27" s="6"/>
      <c r="G27" s="4" t="s">
        <v>116</v>
      </c>
      <c r="H27" s="20"/>
      <c r="I27" s="22">
        <v>0.1</v>
      </c>
      <c r="J27" s="22">
        <v>0.12</v>
      </c>
    </row>
    <row r="28" spans="1:10" s="2" customFormat="1" ht="45" customHeight="1" x14ac:dyDescent="0.15">
      <c r="A28" s="10">
        <v>22</v>
      </c>
      <c r="B28" s="6" t="s">
        <v>5</v>
      </c>
      <c r="C28" s="6" t="s">
        <v>60</v>
      </c>
      <c r="D28" s="8"/>
      <c r="E28" s="6" t="s">
        <v>61</v>
      </c>
      <c r="F28" s="6"/>
      <c r="G28" s="4" t="s">
        <v>116</v>
      </c>
      <c r="H28" s="20"/>
      <c r="I28" s="22">
        <v>0.1</v>
      </c>
      <c r="J28" s="22">
        <v>0.12</v>
      </c>
    </row>
    <row r="29" spans="1:10" s="2" customFormat="1" ht="45" customHeight="1" x14ac:dyDescent="0.15">
      <c r="A29" s="10">
        <v>23</v>
      </c>
      <c r="B29" s="6" t="s">
        <v>167</v>
      </c>
      <c r="C29" s="6" t="s">
        <v>1</v>
      </c>
      <c r="D29" s="8"/>
      <c r="E29" s="6" t="s">
        <v>119</v>
      </c>
      <c r="F29" s="6"/>
      <c r="G29" s="4" t="s">
        <v>116</v>
      </c>
      <c r="H29" s="20"/>
      <c r="I29" s="22">
        <v>0.13</v>
      </c>
      <c r="J29" s="22">
        <v>0.16</v>
      </c>
    </row>
    <row r="30" spans="1:10" s="2" customFormat="1" ht="45" customHeight="1" x14ac:dyDescent="0.15">
      <c r="A30" s="10">
        <v>25</v>
      </c>
      <c r="B30" s="6" t="s">
        <v>169</v>
      </c>
      <c r="C30" s="6" t="s">
        <v>63</v>
      </c>
      <c r="D30" s="8"/>
      <c r="E30" s="6" t="s">
        <v>62</v>
      </c>
      <c r="F30" s="8"/>
      <c r="G30" s="4" t="s">
        <v>116</v>
      </c>
      <c r="H30" s="20"/>
      <c r="I30" s="22">
        <v>0.1</v>
      </c>
      <c r="J30" s="22">
        <v>0.49</v>
      </c>
    </row>
    <row r="31" spans="1:10" s="2" customFormat="1" ht="45" customHeight="1" x14ac:dyDescent="0.15">
      <c r="A31" s="10">
        <v>26</v>
      </c>
      <c r="B31" s="6" t="s">
        <v>17</v>
      </c>
      <c r="C31" s="6" t="s">
        <v>18</v>
      </c>
      <c r="D31" s="8"/>
      <c r="E31" s="6" t="s">
        <v>31</v>
      </c>
      <c r="F31" s="8" t="s">
        <v>69</v>
      </c>
      <c r="G31" s="4" t="s">
        <v>116</v>
      </c>
      <c r="H31" s="20"/>
      <c r="I31" s="22">
        <v>0.13</v>
      </c>
      <c r="J31" s="22">
        <v>0.73</v>
      </c>
    </row>
    <row r="32" spans="1:10" s="2" customFormat="1" ht="45" customHeight="1" x14ac:dyDescent="0.15">
      <c r="A32" s="10">
        <v>27</v>
      </c>
      <c r="B32" s="6" t="s">
        <v>65</v>
      </c>
      <c r="C32" s="6" t="s">
        <v>66</v>
      </c>
      <c r="D32" s="8"/>
      <c r="E32" s="6" t="s">
        <v>67</v>
      </c>
      <c r="F32" s="6" t="s">
        <v>68</v>
      </c>
      <c r="G32" s="4" t="s">
        <v>116</v>
      </c>
      <c r="H32" s="18" t="s">
        <v>116</v>
      </c>
      <c r="I32" s="22">
        <v>2.48</v>
      </c>
      <c r="J32" s="22">
        <v>21.07</v>
      </c>
    </row>
    <row r="33" spans="1:10" ht="32" customHeight="1" x14ac:dyDescent="0.15">
      <c r="A33" s="33" t="s">
        <v>152</v>
      </c>
      <c r="B33" s="34"/>
      <c r="C33" s="34"/>
      <c r="D33" s="34"/>
      <c r="E33" s="34"/>
      <c r="F33" s="34"/>
      <c r="G33" s="35"/>
      <c r="H33" s="35"/>
      <c r="I33" s="22"/>
      <c r="J33" s="22"/>
    </row>
    <row r="34" spans="1:10" s="2" customFormat="1" ht="45" customHeight="1" x14ac:dyDescent="0.15">
      <c r="A34" s="10">
        <v>28</v>
      </c>
      <c r="B34" s="6" t="s">
        <v>71</v>
      </c>
      <c r="C34" s="6" t="s">
        <v>71</v>
      </c>
      <c r="D34" s="8"/>
      <c r="E34" s="6" t="s">
        <v>149</v>
      </c>
      <c r="F34" s="9" t="s">
        <v>72</v>
      </c>
      <c r="G34" s="4" t="s">
        <v>116</v>
      </c>
      <c r="H34" s="18" t="s">
        <v>116</v>
      </c>
      <c r="I34" s="22">
        <v>0.33</v>
      </c>
      <c r="J34" s="22">
        <v>2.82</v>
      </c>
    </row>
    <row r="35" spans="1:10" s="2" customFormat="1" ht="45" customHeight="1" x14ac:dyDescent="0.15">
      <c r="A35" s="10">
        <v>29</v>
      </c>
      <c r="B35" s="6" t="s">
        <v>73</v>
      </c>
      <c r="C35" s="6" t="s">
        <v>74</v>
      </c>
      <c r="D35" s="8"/>
      <c r="E35" s="6" t="s">
        <v>25</v>
      </c>
      <c r="F35" s="6" t="s">
        <v>72</v>
      </c>
      <c r="G35" s="4"/>
      <c r="H35" s="18" t="s">
        <v>116</v>
      </c>
      <c r="I35" s="22">
        <v>0.45</v>
      </c>
      <c r="J35" s="22">
        <v>3.83</v>
      </c>
    </row>
    <row r="36" spans="1:10" s="2" customFormat="1" ht="45" customHeight="1" x14ac:dyDescent="0.15">
      <c r="A36" s="10">
        <v>30</v>
      </c>
      <c r="B36" s="6" t="s">
        <v>4</v>
      </c>
      <c r="C36" s="6" t="s">
        <v>4</v>
      </c>
      <c r="D36" s="8"/>
      <c r="E36" s="6" t="s">
        <v>75</v>
      </c>
      <c r="F36" s="11" t="s">
        <v>76</v>
      </c>
      <c r="G36" s="4" t="s">
        <v>116</v>
      </c>
      <c r="H36" s="18" t="s">
        <v>116</v>
      </c>
      <c r="I36" s="24">
        <f>6.89/10</f>
        <v>0.68899999999999995</v>
      </c>
      <c r="J36" s="22">
        <v>6.89</v>
      </c>
    </row>
    <row r="37" spans="1:10" s="2" customFormat="1" ht="45" customHeight="1" x14ac:dyDescent="0.15">
      <c r="A37" s="10">
        <v>31</v>
      </c>
      <c r="B37" s="6" t="s">
        <v>77</v>
      </c>
      <c r="C37" s="6" t="s">
        <v>78</v>
      </c>
      <c r="D37" s="8"/>
      <c r="E37" s="6" t="s">
        <v>79</v>
      </c>
      <c r="F37" s="12" t="s">
        <v>184</v>
      </c>
      <c r="G37" s="4" t="s">
        <v>116</v>
      </c>
      <c r="H37" s="18" t="s">
        <v>116</v>
      </c>
      <c r="I37" s="22">
        <f>7.39/5</f>
        <v>1.478</v>
      </c>
      <c r="J37" s="22">
        <f>7.39*2</f>
        <v>14.78</v>
      </c>
    </row>
    <row r="38" spans="1:10" s="2" customFormat="1" ht="45" customHeight="1" x14ac:dyDescent="0.15">
      <c r="A38" s="10">
        <v>32</v>
      </c>
      <c r="B38" s="6" t="s">
        <v>172</v>
      </c>
      <c r="C38" s="6" t="s">
        <v>170</v>
      </c>
      <c r="D38" s="8"/>
      <c r="E38" s="6" t="s">
        <v>171</v>
      </c>
      <c r="F38" s="12" t="s">
        <v>183</v>
      </c>
      <c r="G38" s="4" t="s">
        <v>116</v>
      </c>
      <c r="H38" s="20"/>
      <c r="I38" s="22">
        <v>6.99</v>
      </c>
      <c r="J38" s="22">
        <f>3.663333333*10</f>
        <v>36.633333329999999</v>
      </c>
    </row>
    <row r="39" spans="1:10" s="2" customFormat="1" ht="45" customHeight="1" x14ac:dyDescent="0.15">
      <c r="A39" s="10">
        <v>33</v>
      </c>
      <c r="B39" s="6" t="s">
        <v>80</v>
      </c>
      <c r="C39" s="6" t="s">
        <v>80</v>
      </c>
      <c r="D39" s="8"/>
      <c r="E39" s="6" t="s">
        <v>81</v>
      </c>
      <c r="F39" s="12" t="s">
        <v>82</v>
      </c>
      <c r="G39" s="4" t="s">
        <v>116</v>
      </c>
      <c r="H39" s="20"/>
      <c r="I39" s="24">
        <f>6.99/100</f>
        <v>6.9900000000000004E-2</v>
      </c>
      <c r="J39" s="22">
        <f>6.99/10</f>
        <v>0.69900000000000007</v>
      </c>
    </row>
    <row r="40" spans="1:10" s="2" customFormat="1" ht="45" customHeight="1" x14ac:dyDescent="0.15">
      <c r="A40" s="10">
        <v>34</v>
      </c>
      <c r="B40" s="6" t="s">
        <v>83</v>
      </c>
      <c r="C40" s="6" t="s">
        <v>83</v>
      </c>
      <c r="D40" s="8"/>
      <c r="E40" s="3" t="s">
        <v>84</v>
      </c>
      <c r="F40" s="13" t="s">
        <v>85</v>
      </c>
      <c r="G40" s="4" t="s">
        <v>116</v>
      </c>
      <c r="H40" s="20"/>
      <c r="I40" s="22">
        <f>6.99/100</f>
        <v>6.9900000000000004E-2</v>
      </c>
      <c r="J40" s="22">
        <f>6.99/10</f>
        <v>0.69900000000000007</v>
      </c>
    </row>
    <row r="41" spans="1:10" s="2" customFormat="1" ht="45" customHeight="1" x14ac:dyDescent="0.15">
      <c r="A41" s="10">
        <v>35</v>
      </c>
      <c r="B41" s="6" t="s">
        <v>86</v>
      </c>
      <c r="C41" s="6" t="s">
        <v>86</v>
      </c>
      <c r="D41" s="8"/>
      <c r="E41" s="6" t="s">
        <v>87</v>
      </c>
      <c r="F41" s="12" t="s">
        <v>92</v>
      </c>
      <c r="G41" s="4" t="s">
        <v>116</v>
      </c>
      <c r="H41" s="18" t="s">
        <v>116</v>
      </c>
      <c r="I41" s="22">
        <v>5</v>
      </c>
      <c r="J41" s="22">
        <v>28</v>
      </c>
    </row>
    <row r="42" spans="1:10" s="2" customFormat="1" ht="45" customHeight="1" x14ac:dyDescent="0.15">
      <c r="A42" s="10">
        <v>36</v>
      </c>
      <c r="B42" s="6" t="s">
        <v>16</v>
      </c>
      <c r="C42" s="6" t="s">
        <v>88</v>
      </c>
      <c r="D42" s="8"/>
      <c r="E42" s="8" t="s">
        <v>89</v>
      </c>
      <c r="F42" s="11" t="s">
        <v>90</v>
      </c>
      <c r="G42" s="4" t="s">
        <v>116</v>
      </c>
      <c r="H42" s="18" t="s">
        <v>116</v>
      </c>
      <c r="I42" s="22">
        <f>7.29/6</f>
        <v>1.2150000000000001</v>
      </c>
      <c r="J42" s="22">
        <f>I42*10</f>
        <v>12.15</v>
      </c>
    </row>
    <row r="43" spans="1:10" ht="54" customHeight="1" x14ac:dyDescent="0.15">
      <c r="A43" s="33" t="s">
        <v>93</v>
      </c>
      <c r="B43" s="34"/>
      <c r="C43" s="34"/>
      <c r="D43" s="34"/>
      <c r="E43" s="34"/>
      <c r="F43" s="34"/>
      <c r="G43" s="35"/>
      <c r="H43" s="35"/>
      <c r="I43" s="22"/>
      <c r="J43" s="22"/>
    </row>
    <row r="44" spans="1:10" s="2" customFormat="1" ht="45" customHeight="1" x14ac:dyDescent="0.15">
      <c r="A44" s="14">
        <v>37</v>
      </c>
      <c r="B44" s="15" t="s">
        <v>14</v>
      </c>
      <c r="C44" s="15" t="s">
        <v>94</v>
      </c>
      <c r="D44" s="11"/>
      <c r="E44" s="15" t="s">
        <v>95</v>
      </c>
      <c r="F44" s="13"/>
      <c r="G44" s="4" t="s">
        <v>116</v>
      </c>
      <c r="H44" s="20"/>
      <c r="I44" s="22">
        <v>0.11</v>
      </c>
      <c r="J44" s="22">
        <v>0.61</v>
      </c>
    </row>
    <row r="45" spans="1:10" s="2" customFormat="1" ht="45" customHeight="1" x14ac:dyDescent="0.15">
      <c r="A45" s="14">
        <v>38</v>
      </c>
      <c r="B45" s="15" t="s">
        <v>15</v>
      </c>
      <c r="C45" s="15" t="s">
        <v>96</v>
      </c>
      <c r="D45" s="11"/>
      <c r="E45" s="15" t="s">
        <v>97</v>
      </c>
      <c r="F45" s="13"/>
      <c r="G45" s="4" t="s">
        <v>116</v>
      </c>
      <c r="H45" s="20"/>
      <c r="I45" s="22">
        <v>0.08</v>
      </c>
      <c r="J45" s="22">
        <v>0.11</v>
      </c>
    </row>
    <row r="46" spans="1:10" s="2" customFormat="1" ht="45" customHeight="1" x14ac:dyDescent="0.15">
      <c r="A46" s="14">
        <v>39</v>
      </c>
      <c r="B46" s="15" t="s">
        <v>173</v>
      </c>
      <c r="C46" s="6" t="s">
        <v>44</v>
      </c>
      <c r="D46" s="8"/>
      <c r="E46" s="6" t="s">
        <v>45</v>
      </c>
      <c r="F46" s="13"/>
      <c r="G46" s="7" t="s">
        <v>116</v>
      </c>
      <c r="H46" s="20"/>
      <c r="I46" s="22">
        <v>0.08</v>
      </c>
      <c r="J46" s="22">
        <v>0.08</v>
      </c>
    </row>
    <row r="47" spans="1:10" s="2" customFormat="1" ht="45" customHeight="1" x14ac:dyDescent="0.15">
      <c r="A47" s="14">
        <v>40</v>
      </c>
      <c r="B47" s="15" t="s">
        <v>175</v>
      </c>
      <c r="C47" s="6" t="s">
        <v>176</v>
      </c>
      <c r="D47" s="8"/>
      <c r="E47" s="6" t="s">
        <v>177</v>
      </c>
      <c r="F47" s="13"/>
      <c r="G47" s="4" t="s">
        <v>116</v>
      </c>
      <c r="H47" s="20"/>
      <c r="I47" s="22">
        <v>0.11</v>
      </c>
      <c r="J47" s="22">
        <v>0.35</v>
      </c>
    </row>
    <row r="48" spans="1:10" s="2" customFormat="1" ht="45" customHeight="1" x14ac:dyDescent="0.15">
      <c r="A48" s="14">
        <v>41</v>
      </c>
      <c r="B48" s="15" t="s">
        <v>188</v>
      </c>
      <c r="C48" s="6" t="s">
        <v>189</v>
      </c>
      <c r="D48" s="8"/>
      <c r="E48" s="6" t="s">
        <v>40</v>
      </c>
      <c r="F48" s="13"/>
      <c r="G48" s="7" t="s">
        <v>116</v>
      </c>
      <c r="H48" s="20"/>
      <c r="I48" s="22">
        <v>0.1</v>
      </c>
      <c r="J48" s="22">
        <v>0.25</v>
      </c>
    </row>
    <row r="49" spans="1:10" s="2" customFormat="1" ht="45" customHeight="1" x14ac:dyDescent="0.15">
      <c r="A49" s="14">
        <v>42</v>
      </c>
      <c r="B49" s="15" t="s">
        <v>98</v>
      </c>
      <c r="C49" s="15" t="s">
        <v>99</v>
      </c>
      <c r="D49" s="11"/>
      <c r="E49" s="15" t="s">
        <v>106</v>
      </c>
      <c r="F49" s="12" t="s">
        <v>101</v>
      </c>
      <c r="G49" s="4" t="s">
        <v>116</v>
      </c>
      <c r="H49" s="20"/>
      <c r="I49" s="22">
        <v>0.53</v>
      </c>
      <c r="J49" s="22">
        <v>4.51</v>
      </c>
    </row>
    <row r="50" spans="1:10" s="2" customFormat="1" ht="45" customHeight="1" x14ac:dyDescent="0.15">
      <c r="A50" s="14">
        <v>43</v>
      </c>
      <c r="B50" s="15" t="s">
        <v>2</v>
      </c>
      <c r="C50" s="15" t="s">
        <v>100</v>
      </c>
      <c r="D50" s="11"/>
      <c r="E50" s="15" t="s">
        <v>195</v>
      </c>
      <c r="F50" s="12" t="s">
        <v>196</v>
      </c>
      <c r="G50" s="4" t="s">
        <v>116</v>
      </c>
      <c r="H50" s="20"/>
      <c r="I50" s="22">
        <v>28.41</v>
      </c>
      <c r="J50" s="22">
        <v>251.47</v>
      </c>
    </row>
    <row r="51" spans="1:10" s="2" customFormat="1" ht="45" customHeight="1" x14ac:dyDescent="0.15">
      <c r="A51" s="14">
        <v>44</v>
      </c>
      <c r="B51" s="15" t="s">
        <v>104</v>
      </c>
      <c r="C51" s="15" t="s">
        <v>102</v>
      </c>
      <c r="D51" s="11"/>
      <c r="E51" s="15" t="s">
        <v>103</v>
      </c>
      <c r="F51" s="11" t="s">
        <v>120</v>
      </c>
      <c r="G51" s="4" t="s">
        <v>116</v>
      </c>
      <c r="H51" s="20"/>
      <c r="I51" s="22">
        <v>0.7</v>
      </c>
      <c r="J51" s="22">
        <v>5.9</v>
      </c>
    </row>
    <row r="52" spans="1:10" s="2" customFormat="1" ht="45" customHeight="1" x14ac:dyDescent="0.15">
      <c r="A52" s="14">
        <v>45</v>
      </c>
      <c r="B52" s="15" t="s">
        <v>107</v>
      </c>
      <c r="C52" s="15" t="s">
        <v>102</v>
      </c>
      <c r="D52" s="11"/>
      <c r="E52" s="15" t="s">
        <v>108</v>
      </c>
      <c r="F52" s="11" t="s">
        <v>109</v>
      </c>
      <c r="G52" s="4" t="s">
        <v>116</v>
      </c>
      <c r="H52" s="20"/>
      <c r="I52" s="22">
        <f>6.79/100</f>
        <v>6.7900000000000002E-2</v>
      </c>
      <c r="J52" s="22">
        <f>6.79/10</f>
        <v>0.67900000000000005</v>
      </c>
    </row>
    <row r="53" spans="1:10" ht="32" customHeight="1" x14ac:dyDescent="0.15">
      <c r="A53" s="36" t="s">
        <v>105</v>
      </c>
      <c r="B53" s="37"/>
      <c r="C53" s="37"/>
      <c r="D53" s="37"/>
      <c r="E53" s="37"/>
      <c r="F53" s="37"/>
      <c r="G53" s="38"/>
      <c r="H53" s="38"/>
      <c r="I53" s="22"/>
      <c r="J53" s="22"/>
    </row>
    <row r="54" spans="1:10" s="2" customFormat="1" ht="45" customHeight="1" x14ac:dyDescent="0.15">
      <c r="A54" s="14">
        <v>46</v>
      </c>
      <c r="B54" s="15" t="s">
        <v>121</v>
      </c>
      <c r="C54" s="15" t="s">
        <v>111</v>
      </c>
      <c r="D54" s="11"/>
      <c r="E54" s="15" t="s">
        <v>191</v>
      </c>
      <c r="F54" s="11"/>
      <c r="G54" s="4" t="s">
        <v>116</v>
      </c>
      <c r="H54" s="20"/>
      <c r="I54" s="22">
        <v>19</v>
      </c>
      <c r="J54" s="22">
        <v>190</v>
      </c>
    </row>
    <row r="55" spans="1:10" s="2" customFormat="1" ht="45" customHeight="1" x14ac:dyDescent="0.15">
      <c r="A55" s="10">
        <v>47</v>
      </c>
      <c r="B55" s="6" t="s">
        <v>114</v>
      </c>
      <c r="C55" s="6" t="s">
        <v>131</v>
      </c>
      <c r="D55" s="8"/>
      <c r="E55" s="6" t="s">
        <v>153</v>
      </c>
      <c r="F55" s="3" t="s">
        <v>178</v>
      </c>
      <c r="G55" s="4" t="s">
        <v>116</v>
      </c>
      <c r="H55" s="20"/>
      <c r="I55" s="22">
        <v>0.1</v>
      </c>
      <c r="J55" s="22">
        <v>0.1</v>
      </c>
    </row>
    <row r="56" spans="1:10" s="2" customFormat="1" ht="45" customHeight="1" x14ac:dyDescent="0.15">
      <c r="A56" s="14">
        <v>48</v>
      </c>
      <c r="B56" s="6" t="s">
        <v>113</v>
      </c>
      <c r="C56" s="6" t="s">
        <v>141</v>
      </c>
      <c r="D56" s="8"/>
      <c r="E56" s="6"/>
      <c r="F56" s="6" t="s">
        <v>179</v>
      </c>
      <c r="G56" s="4" t="s">
        <v>116</v>
      </c>
      <c r="H56" s="21"/>
      <c r="I56" s="22">
        <v>9.9499999999999993</v>
      </c>
      <c r="J56" s="22">
        <v>9.9499999999999993</v>
      </c>
    </row>
    <row r="57" spans="1:10" s="2" customFormat="1" ht="45" customHeight="1" x14ac:dyDescent="0.15">
      <c r="A57" s="10">
        <v>49</v>
      </c>
      <c r="B57" s="6" t="s">
        <v>112</v>
      </c>
      <c r="C57" s="6" t="s">
        <v>129</v>
      </c>
      <c r="D57" s="8"/>
      <c r="E57" s="8" t="s">
        <v>180</v>
      </c>
      <c r="F57" s="8" t="s">
        <v>130</v>
      </c>
      <c r="G57" s="4" t="s">
        <v>116</v>
      </c>
      <c r="H57" s="20"/>
      <c r="I57" s="24">
        <f>12.69/10</f>
        <v>1.2689999999999999</v>
      </c>
      <c r="J57" s="22">
        <v>12.69</v>
      </c>
    </row>
    <row r="58" spans="1:10" s="2" customFormat="1" ht="45" customHeight="1" x14ac:dyDescent="0.15">
      <c r="A58" s="14">
        <v>50</v>
      </c>
      <c r="B58" s="6" t="s">
        <v>147</v>
      </c>
      <c r="C58" s="6" t="s">
        <v>193</v>
      </c>
      <c r="D58" s="8"/>
      <c r="E58" s="8" t="s">
        <v>192</v>
      </c>
      <c r="F58" s="8" t="s">
        <v>109</v>
      </c>
      <c r="G58" s="4" t="s">
        <v>116</v>
      </c>
      <c r="H58" s="20"/>
      <c r="I58" s="24">
        <f>2.65/100</f>
        <v>2.6499999999999999E-2</v>
      </c>
      <c r="J58" s="22">
        <f>I58*10</f>
        <v>0.26500000000000001</v>
      </c>
    </row>
    <row r="59" spans="1:10" s="2" customFormat="1" ht="45" customHeight="1" x14ac:dyDescent="0.15">
      <c r="A59" s="10">
        <v>51</v>
      </c>
      <c r="B59" s="6" t="s">
        <v>137</v>
      </c>
      <c r="C59" s="6" t="s">
        <v>138</v>
      </c>
      <c r="D59" s="8"/>
      <c r="E59" s="6" t="s">
        <v>139</v>
      </c>
      <c r="F59" s="3" t="s">
        <v>140</v>
      </c>
      <c r="G59" s="4" t="s">
        <v>116</v>
      </c>
      <c r="H59" s="20"/>
      <c r="I59" s="22">
        <v>1.69</v>
      </c>
      <c r="J59" s="22">
        <v>16.920000000000002</v>
      </c>
    </row>
    <row r="60" spans="1:10" s="2" customFormat="1" ht="45" customHeight="1" x14ac:dyDescent="0.15">
      <c r="A60" s="14">
        <v>52</v>
      </c>
      <c r="B60" s="6" t="s">
        <v>198</v>
      </c>
      <c r="C60" s="6" t="s">
        <v>126</v>
      </c>
      <c r="D60" s="8"/>
      <c r="E60" s="6" t="s">
        <v>127</v>
      </c>
      <c r="F60" s="3" t="s">
        <v>128</v>
      </c>
      <c r="G60" s="4" t="s">
        <v>116</v>
      </c>
      <c r="H60" s="18" t="s">
        <v>116</v>
      </c>
      <c r="I60" s="24">
        <f>8.89/6</f>
        <v>1.4816666666666667</v>
      </c>
      <c r="J60" s="22">
        <f>8.89</f>
        <v>8.89</v>
      </c>
    </row>
    <row r="61" spans="1:10" s="2" customFormat="1" ht="45" customHeight="1" x14ac:dyDescent="0.15">
      <c r="A61" s="10">
        <v>53</v>
      </c>
      <c r="B61" s="6" t="s">
        <v>123</v>
      </c>
      <c r="C61" s="6" t="s">
        <v>124</v>
      </c>
      <c r="D61" s="8"/>
      <c r="E61" s="6" t="s">
        <v>122</v>
      </c>
      <c r="F61" s="3" t="s">
        <v>197</v>
      </c>
      <c r="G61" s="4" t="s">
        <v>116</v>
      </c>
      <c r="H61" s="21"/>
      <c r="I61" s="22">
        <v>9</v>
      </c>
      <c r="J61" s="22">
        <v>90</v>
      </c>
    </row>
    <row r="62" spans="1:10" s="2" customFormat="1" ht="45" customHeight="1" x14ac:dyDescent="0.15">
      <c r="A62" s="14">
        <v>54</v>
      </c>
      <c r="B62" s="6" t="s">
        <v>125</v>
      </c>
      <c r="C62" s="6" t="s">
        <v>144</v>
      </c>
      <c r="D62" s="8"/>
      <c r="E62" s="6" t="s">
        <v>181</v>
      </c>
      <c r="F62" s="3"/>
      <c r="G62" s="4" t="s">
        <v>116</v>
      </c>
      <c r="H62" s="18" t="s">
        <v>116</v>
      </c>
      <c r="I62" s="24">
        <f>3.99/100</f>
        <v>3.9900000000000005E-2</v>
      </c>
      <c r="J62" s="22">
        <f>100*I62</f>
        <v>3.9900000000000007</v>
      </c>
    </row>
    <row r="63" spans="1:10" s="2" customFormat="1" ht="45" customHeight="1" x14ac:dyDescent="0.15">
      <c r="A63" s="10">
        <v>55</v>
      </c>
      <c r="B63" s="6" t="s">
        <v>133</v>
      </c>
      <c r="C63" s="6" t="s">
        <v>132</v>
      </c>
      <c r="D63" s="8"/>
      <c r="E63" s="6" t="s">
        <v>132</v>
      </c>
      <c r="F63" s="3"/>
      <c r="G63" s="4" t="s">
        <v>116</v>
      </c>
      <c r="H63" s="18" t="s">
        <v>116</v>
      </c>
      <c r="I63" s="22">
        <f>6.09/20</f>
        <v>0.30449999999999999</v>
      </c>
      <c r="J63" s="22">
        <f>I63*10</f>
        <v>3.0449999999999999</v>
      </c>
    </row>
    <row r="64" spans="1:10" s="2" customFormat="1" ht="45" customHeight="1" x14ac:dyDescent="0.15">
      <c r="A64" s="14">
        <v>56</v>
      </c>
      <c r="B64" s="6" t="s">
        <v>134</v>
      </c>
      <c r="C64" s="6" t="s">
        <v>135</v>
      </c>
      <c r="D64" s="8"/>
      <c r="E64" s="6" t="s">
        <v>135</v>
      </c>
      <c r="F64" s="3"/>
      <c r="G64" s="4" t="s">
        <v>116</v>
      </c>
      <c r="H64" s="18" t="s">
        <v>116</v>
      </c>
      <c r="I64" s="22">
        <f>11.39/100</f>
        <v>0.1139</v>
      </c>
      <c r="J64" s="22">
        <f>I64*10</f>
        <v>1.139</v>
      </c>
    </row>
    <row r="65" spans="1:10" s="2" customFormat="1" ht="45" customHeight="1" x14ac:dyDescent="0.15">
      <c r="A65" s="10">
        <v>57</v>
      </c>
      <c r="B65" s="6" t="s">
        <v>145</v>
      </c>
      <c r="C65" s="6" t="s">
        <v>146</v>
      </c>
      <c r="D65" s="8"/>
      <c r="E65" s="6" t="s">
        <v>143</v>
      </c>
      <c r="F65" s="3" t="s">
        <v>182</v>
      </c>
      <c r="G65" s="4" t="s">
        <v>116</v>
      </c>
      <c r="H65" s="21"/>
      <c r="I65" s="22">
        <v>1</v>
      </c>
      <c r="J65" s="22">
        <v>5</v>
      </c>
    </row>
    <row r="66" spans="1:10" s="2" customFormat="1" ht="45" customHeight="1" x14ac:dyDescent="0.15">
      <c r="A66" s="14">
        <v>58</v>
      </c>
      <c r="B66" s="6" t="s">
        <v>142</v>
      </c>
      <c r="C66" s="6" t="s">
        <v>136</v>
      </c>
      <c r="D66" s="8"/>
      <c r="E66" s="6" t="s">
        <v>136</v>
      </c>
      <c r="F66" s="3"/>
      <c r="G66" s="4" t="s">
        <v>116</v>
      </c>
      <c r="H66" s="18" t="s">
        <v>116</v>
      </c>
      <c r="I66" s="22">
        <v>7.19</v>
      </c>
      <c r="J66" s="22">
        <v>7.19</v>
      </c>
    </row>
    <row r="67" spans="1:10" s="2" customFormat="1" ht="45" customHeight="1" x14ac:dyDescent="0.15">
      <c r="A67" s="14">
        <v>59</v>
      </c>
      <c r="B67" s="6" t="s">
        <v>199</v>
      </c>
      <c r="C67" s="6" t="s">
        <v>200</v>
      </c>
      <c r="D67" s="8"/>
      <c r="E67" s="6" t="s">
        <v>201</v>
      </c>
      <c r="F67" s="3"/>
      <c r="G67" s="4" t="s">
        <v>116</v>
      </c>
      <c r="H67" s="18"/>
      <c r="I67" s="22">
        <v>2.5</v>
      </c>
      <c r="J67" s="22">
        <v>25</v>
      </c>
    </row>
    <row r="68" spans="1:10" ht="20" customHeight="1" x14ac:dyDescent="0.15">
      <c r="G68" s="16" t="s">
        <v>202</v>
      </c>
      <c r="H68" s="16"/>
      <c r="I68" s="16">
        <f>SUM(I5:I67)</f>
        <v>114.40516666666667</v>
      </c>
      <c r="J68" s="16">
        <f>SUM(J5:J67)</f>
        <v>852.79933333000008</v>
      </c>
    </row>
  </sheetData>
  <mergeCells count="8">
    <mergeCell ref="I3:J3"/>
    <mergeCell ref="A1:J2"/>
    <mergeCell ref="A43:H43"/>
    <mergeCell ref="A53:H53"/>
    <mergeCell ref="A4:H4"/>
    <mergeCell ref="A16:H16"/>
    <mergeCell ref="A25:H25"/>
    <mergeCell ref="A33:H33"/>
  </mergeCells>
  <hyperlinks>
    <hyperlink ref="G5" r:id="rId1" xr:uid="{318B6C4A-91DA-9E46-8E46-B8AEED1DCE8F}"/>
    <hyperlink ref="G7" r:id="rId2" xr:uid="{EC826376-44AD-8A44-A52C-3E440F3A7A2B}"/>
    <hyperlink ref="G8" r:id="rId3" xr:uid="{CE852A53-A9E0-EB4D-9B35-F1DD2D688ED7}"/>
    <hyperlink ref="G10" r:id="rId4" xr:uid="{B9824164-545A-A447-B198-10945E963DAD}"/>
    <hyperlink ref="G11" r:id="rId5" xr:uid="{B4D6765F-3917-FC40-90AE-7C3D6C1A6AC8}"/>
    <hyperlink ref="G12" r:id="rId6" xr:uid="{EBB8A8BC-DFD2-3647-A406-A68875DAF9BD}"/>
    <hyperlink ref="G13" r:id="rId7" xr:uid="{C2DD84EA-2DC6-1648-B0A9-45D29ABCD4B7}"/>
    <hyperlink ref="G14" r:id="rId8" xr:uid="{3852C9A9-29DE-454F-9064-670966183131}"/>
    <hyperlink ref="G15" r:id="rId9" xr:uid="{8E79DF2E-48DB-5343-8725-9EBC8479C3EE}"/>
    <hyperlink ref="G17" r:id="rId10" xr:uid="{4097543D-3138-6B42-AB7C-A1133F869746}"/>
    <hyperlink ref="G18" r:id="rId11" xr:uid="{32E17C97-C9D4-CC49-BAD2-C1EF7AF54FB5}"/>
    <hyperlink ref="G19" r:id="rId12" xr:uid="{F79D8A94-C1CD-B54C-B7D7-125C6EA96AF4}"/>
    <hyperlink ref="G20" r:id="rId13" xr:uid="{125A585B-58CB-B34D-9E97-B52879735699}"/>
    <hyperlink ref="G21" r:id="rId14" xr:uid="{8C0DEBC4-ED4A-6849-A33E-E2AB3741CECF}"/>
    <hyperlink ref="G22" r:id="rId15" xr:uid="{EED43844-CB6F-FE45-A828-338E6BE43422}"/>
    <hyperlink ref="G23" r:id="rId16" xr:uid="{A67F3F64-177D-CB49-AD58-5F17E058A77A}"/>
    <hyperlink ref="G49" r:id="rId17" xr:uid="{26106AE1-1FA7-E14A-838F-53E19B7CCE97}"/>
    <hyperlink ref="G24" r:id="rId18" xr:uid="{59AA74E0-F75A-3C45-8B36-A539A51F8438}"/>
    <hyperlink ref="G26" r:id="rId19" xr:uid="{54B3ACDF-1551-0F4E-A780-6DA35EB20361}"/>
    <hyperlink ref="G27" r:id="rId20" xr:uid="{9D0D499A-6B3C-784C-9423-C21F14A7402F}"/>
    <hyperlink ref="G28" r:id="rId21" xr:uid="{69E30EE6-91D1-0B40-AB9C-A0F37865C790}"/>
    <hyperlink ref="G29" r:id="rId22" xr:uid="{C66A45AA-D0EA-534A-A813-22EAB56F5E83}"/>
    <hyperlink ref="G30" r:id="rId23" xr:uid="{4F60F94A-490D-CA4F-B555-020CC8038A12}"/>
    <hyperlink ref="G31" r:id="rId24" xr:uid="{92EA5DFD-5C62-C249-A4BA-C8D51F259335}"/>
    <hyperlink ref="G32" r:id="rId25" xr:uid="{DAA65368-96A4-F649-80C6-47C27D6E77EB}"/>
    <hyperlink ref="G34" r:id="rId26" xr:uid="{BCFBE50A-4F43-E041-A2B0-3A39ACB29628}"/>
    <hyperlink ref="G36" r:id="rId27" xr:uid="{28B79E98-1696-BE46-87D2-E047D9390A4B}"/>
    <hyperlink ref="G38" r:id="rId28" xr:uid="{060B0E4E-853A-4744-8793-0FB142CBAFA5}"/>
    <hyperlink ref="G39" r:id="rId29" xr:uid="{704EA759-3F24-1E43-9225-F3EF4AF1D8AE}"/>
    <hyperlink ref="G40" r:id="rId30" xr:uid="{51DEB24F-F2D8-034B-B4CE-B862AFD8AEF4}"/>
    <hyperlink ref="G42" r:id="rId31" xr:uid="{2699EBE7-D782-624D-89C6-8E001041169F}"/>
    <hyperlink ref="G44" r:id="rId32" xr:uid="{627C4F45-41F7-F540-B4E2-2728848CDE60}"/>
    <hyperlink ref="G51" r:id="rId33" xr:uid="{4D237FA4-6FE9-5A4C-8713-4FCD965F5231}"/>
    <hyperlink ref="G52" r:id="rId34" xr:uid="{4E031D5E-4B15-E646-AA8E-47A65B6EFF79}"/>
    <hyperlink ref="G62" r:id="rId35" xr:uid="{FDE7FB9D-D7E4-7544-96B1-C85422C1CAA7}"/>
    <hyperlink ref="G61" r:id="rId36" xr:uid="{6AE9298E-B5B2-DD44-8E1C-0E89BF893AE6}"/>
    <hyperlink ref="G59" r:id="rId37" xr:uid="{7F05D5E5-E6BA-CD40-BF00-3E6A222ACF58}"/>
    <hyperlink ref="G55" r:id="rId38" xr:uid="{81004994-FC78-8547-9153-583C44AE1D76}"/>
    <hyperlink ref="G58" r:id="rId39" xr:uid="{A7A3D3E7-DB98-9846-9837-4F92A5AEC05B}"/>
    <hyperlink ref="G63" r:id="rId40" xr:uid="{A4C11252-F340-8C41-94EA-7F54CBE97C72}"/>
    <hyperlink ref="G64" r:id="rId41" xr:uid="{9754C7AB-196A-6549-BEAD-D36381163F48}"/>
    <hyperlink ref="G67" r:id="rId42" xr:uid="{4398D883-8521-194B-8F9B-83CB9FAC708C}"/>
    <hyperlink ref="G60" r:id="rId43" xr:uid="{8121FC13-B5AD-DE45-B596-7A654553B8E1}"/>
    <hyperlink ref="G56" r:id="rId44" xr:uid="{5239B69E-6ECC-9A44-AB79-B03D6976AB4B}"/>
    <hyperlink ref="G65" r:id="rId45" xr:uid="{2649F7DB-4C28-0842-86F0-046A8CBD0D7F}"/>
    <hyperlink ref="G57" r:id="rId46" xr:uid="{8E7EBB42-4FF3-2040-B177-E71E2A9B513B}"/>
    <hyperlink ref="G9" r:id="rId47" xr:uid="{4D3355E8-5A36-174A-A71D-DB31B3BDB127}"/>
    <hyperlink ref="G37" r:id="rId48" xr:uid="{565D2868-B2F4-4147-8B2C-9DA2839B402A}"/>
    <hyperlink ref="G6" r:id="rId49" xr:uid="{41337B6D-A726-404F-8E3A-A7297AAEF553}"/>
    <hyperlink ref="G45" r:id="rId50" xr:uid="{34D85EC0-0AEE-374A-B6A1-76DF8A07B165}"/>
    <hyperlink ref="G46" r:id="rId51" xr:uid="{EDB9A295-1581-C24A-88A3-E0CC212C0DDD}"/>
    <hyperlink ref="G47" r:id="rId52" xr:uid="{6DE2C368-613C-9D4D-9F84-6D0DBC951923}"/>
    <hyperlink ref="G48" r:id="rId53" xr:uid="{4DC302ED-59A9-2449-A361-F29906F9C3AE}"/>
    <hyperlink ref="H32" r:id="rId54" xr:uid="{D70B5C5F-26F0-0B41-8C17-1CC14ADA3FE6}"/>
    <hyperlink ref="H34" r:id="rId55" xr:uid="{0641F1EB-124F-B04D-A94A-758F384DED86}"/>
    <hyperlink ref="H35" r:id="rId56" xr:uid="{DB0D0FF9-650C-9047-8B87-64100B2B793F}"/>
    <hyperlink ref="H36" r:id="rId57" xr:uid="{C2D15776-74B0-F248-A49B-2B60EC4E9F50}"/>
    <hyperlink ref="H37" r:id="rId58" xr:uid="{7FCBF6EC-A974-3C4D-8ECC-BADD5D52FD8F}"/>
    <hyperlink ref="H41" r:id="rId59" xr:uid="{FF2327CA-6C12-1B4D-9F3D-A6892FDF93AA}"/>
    <hyperlink ref="G41" r:id="rId60" xr:uid="{A3991D56-3C5A-D24F-9BF4-72B691163E2E}"/>
    <hyperlink ref="H42" r:id="rId61" xr:uid="{85C3CCAE-AE34-6F4D-BB81-D0542993FD86}"/>
    <hyperlink ref="G50" r:id="rId62" xr:uid="{6D279AE6-1632-D949-AF1B-D9B01BEE22D5}"/>
    <hyperlink ref="G54" r:id="rId63" xr:uid="{77ED00C2-AEB9-AF46-BAD4-47C057542ED7}"/>
    <hyperlink ref="H60" r:id="rId64" xr:uid="{7E92FC71-1828-1347-8A0C-006F6C8E33D9}"/>
    <hyperlink ref="H62" r:id="rId65" xr:uid="{765DA2F2-534C-F04A-83EE-6DE4C93A616F}"/>
    <hyperlink ref="H63" r:id="rId66" xr:uid="{2FF58D32-1303-3741-8980-398B83460ED3}"/>
    <hyperlink ref="H64" r:id="rId67" xr:uid="{26EDE05F-D1A0-2C4A-8936-BE0E610D5348}"/>
    <hyperlink ref="G66" r:id="rId68" xr:uid="{1F44837E-6CDE-1F4D-ADC9-348EB68867C4}"/>
    <hyperlink ref="H66" r:id="rId69" xr:uid="{A9E4EEEA-BAD5-8044-925B-73291B6B46E9}"/>
  </hyperlinks>
  <pageMargins left="1" right="1" top="1" bottom="1" header="0.25" footer="0.25"/>
  <pageSetup scale="40" fitToHeight="4" orientation="portrait" copies="2"/>
  <headerFooter>
    <oddFooter>&amp;C&amp;"Helvetica Neue,Regular"&amp;12&amp;K000000&amp;P</oddFooter>
  </headerFooter>
  <drawing r:id="rId7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1 - BOM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Axani, Spencer Nicholas Gaelan</cp:lastModifiedBy>
  <cp:lastPrinted>2025-04-24T13:26:01Z</cp:lastPrinted>
  <dcterms:created xsi:type="dcterms:W3CDTF">2025-05-01T17:39:43Z</dcterms:created>
  <dcterms:modified xsi:type="dcterms:W3CDTF">2025-07-05T10:42:24Z</dcterms:modified>
</cp:coreProperties>
</file>