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axani/My Drive/CosmicWatch/GitHub/CosmicWatch-Desktop-Muon-Detector-v3X/"/>
    </mc:Choice>
  </mc:AlternateContent>
  <xr:revisionPtr revIDLastSave="0" documentId="13_ncr:1_{92A567E6-E9B3-C947-9409-2CB57933C82E}" xr6:coauthVersionLast="47" xr6:coauthVersionMax="47" xr10:uidLastSave="{00000000-0000-0000-0000-000000000000}"/>
  <bookViews>
    <workbookView xWindow="1060" yWindow="760" windowWidth="2918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IiK35HlEVTqUMmEfYGEF1VdtBm9CqsRVrDnPAwIBVJA="/>
    </ext>
  </extLst>
</workbook>
</file>

<file path=xl/calcChain.xml><?xml version="1.0" encoding="utf-8"?>
<calcChain xmlns="http://schemas.openxmlformats.org/spreadsheetml/2006/main">
  <c r="F36" i="1" l="1"/>
  <c r="H36" i="1" s="1"/>
  <c r="F35" i="1"/>
  <c r="H35" i="1" s="1"/>
  <c r="G35" i="1"/>
  <c r="G36" i="1"/>
  <c r="D72" i="1"/>
  <c r="H68" i="1"/>
  <c r="H69" i="1"/>
  <c r="H59" i="1"/>
  <c r="H60" i="1"/>
  <c r="G59" i="1"/>
  <c r="G60" i="1"/>
  <c r="G62" i="1"/>
  <c r="E56" i="1"/>
  <c r="G56" i="1" s="1"/>
  <c r="F61" i="1"/>
  <c r="H61" i="1" s="1"/>
  <c r="E61" i="1"/>
  <c r="G61" i="1" s="1"/>
  <c r="H57" i="1"/>
  <c r="H58" i="1"/>
  <c r="G57" i="1"/>
  <c r="G58" i="1"/>
  <c r="D63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7" i="1"/>
  <c r="H38" i="1"/>
  <c r="H39" i="1"/>
  <c r="H40" i="1"/>
  <c r="H41" i="1"/>
  <c r="H42" i="1"/>
  <c r="H43" i="1"/>
  <c r="H44" i="1"/>
  <c r="H49" i="1"/>
  <c r="H51" i="1"/>
  <c r="H52" i="1"/>
  <c r="H53" i="1"/>
  <c r="H55" i="1"/>
  <c r="H11" i="1"/>
  <c r="E71" i="1"/>
  <c r="G71" i="1" s="1"/>
  <c r="E70" i="1"/>
  <c r="F70" i="1" s="1"/>
  <c r="H70" i="1" s="1"/>
  <c r="B70" i="1"/>
  <c r="B71" i="1" s="1"/>
  <c r="G69" i="1"/>
  <c r="G68" i="1"/>
  <c r="E67" i="1"/>
  <c r="G67" i="1" s="1"/>
  <c r="G55" i="1"/>
  <c r="F54" i="1"/>
  <c r="H54" i="1" s="1"/>
  <c r="E54" i="1"/>
  <c r="G54" i="1" s="1"/>
  <c r="G53" i="1"/>
  <c r="G52" i="1"/>
  <c r="G51" i="1"/>
  <c r="E50" i="1"/>
  <c r="G50" i="1" s="1"/>
  <c r="G49" i="1"/>
  <c r="F48" i="1"/>
  <c r="H48" i="1" s="1"/>
  <c r="E48" i="1"/>
  <c r="G48" i="1" s="1"/>
  <c r="F47" i="1"/>
  <c r="H47" i="1" s="1"/>
  <c r="E47" i="1"/>
  <c r="G47" i="1" s="1"/>
  <c r="G46" i="1"/>
  <c r="F46" i="1"/>
  <c r="H46" i="1" s="1"/>
  <c r="F45" i="1"/>
  <c r="H45" i="1" s="1"/>
  <c r="E45" i="1"/>
  <c r="G45" i="1" s="1"/>
  <c r="E44" i="1"/>
  <c r="G44" i="1" s="1"/>
  <c r="G43" i="1"/>
  <c r="G42" i="1"/>
  <c r="G41" i="1"/>
  <c r="G40" i="1"/>
  <c r="G39" i="1"/>
  <c r="G38" i="1"/>
  <c r="G37" i="1"/>
  <c r="G34" i="1"/>
  <c r="G33" i="1"/>
  <c r="G32" i="1"/>
  <c r="B32" i="1"/>
  <c r="B33" i="1" s="1"/>
  <c r="B34" i="1" s="1"/>
  <c r="B37" i="1" s="1"/>
  <c r="B38" i="1" s="1"/>
  <c r="B39" i="1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63" i="1" l="1"/>
  <c r="F56" i="1"/>
  <c r="H56" i="1" s="1"/>
  <c r="G70" i="1"/>
  <c r="G72" i="1"/>
  <c r="F50" i="1"/>
  <c r="H50" i="1" s="1"/>
  <c r="F67" i="1"/>
  <c r="H67" i="1" s="1"/>
  <c r="H72" i="1" s="1"/>
  <c r="F72" i="1"/>
  <c r="F62" i="1"/>
  <c r="H62" i="1" s="1"/>
  <c r="F71" i="1"/>
  <c r="H71" i="1" s="1"/>
  <c r="E63" i="1"/>
  <c r="E72" i="1"/>
  <c r="G75" i="1" l="1"/>
  <c r="H63" i="1"/>
  <c r="H75" i="1" s="1"/>
  <c r="F63" i="1"/>
</calcChain>
</file>

<file path=xl/sharedStrings.xml><?xml version="1.0" encoding="utf-8"?>
<sst xmlns="http://schemas.openxmlformats.org/spreadsheetml/2006/main" count="215" uniqueCount="207">
  <si>
    <t>Note 1: The color defines the seller of the component. Components are rather generic, therefore you should be able to use your favorite distributor.</t>
  </si>
  <si>
    <t>Note 2: We try and include a link in the form of the part number for each website</t>
  </si>
  <si>
    <t>Note 3: We purhace our components in bulk (as required by several of the components). The price/unit was determined by purchasing 100 of each component.  If you purchase a single unit, the price is probably ~200USD.</t>
  </si>
  <si>
    <t>Note 4: The case is optional. It is cosmetic but helps protect the detector.</t>
  </si>
  <si>
    <t>Note 5: We do not include shipping or taxes in our costs analysis.</t>
  </si>
  <si>
    <t>Note 6: We've added one extra component to the required number of Resistors and Capacitors.</t>
  </si>
  <si>
    <t>Note 8: Half of the OLED screens out there have VCC and GND reversed. We want an OLED screen with the VCC pin as the left most pin, not the second left-most pin.</t>
  </si>
  <si>
    <t>Detector Purchasing List</t>
  </si>
  <si>
    <t>Item</t>
  </si>
  <si>
    <t>Name</t>
  </si>
  <si>
    <t>Required number</t>
  </si>
  <si>
    <t>Price 1x (unit)</t>
  </si>
  <si>
    <t>Price 10x</t>
  </si>
  <si>
    <t>Price/Unit * number</t>
  </si>
  <si>
    <t>Description</t>
  </si>
  <si>
    <t>Link</t>
  </si>
  <si>
    <t>Other link</t>
  </si>
  <si>
    <t>1K resistor</t>
  </si>
  <si>
    <t>RES SMD 1K OHM 1% 1/8W 0805</t>
  </si>
  <si>
    <t>Digikey Part Number: 311-1.00KCRCT-ND</t>
  </si>
  <si>
    <t>1.3K resistor</t>
  </si>
  <si>
    <t>RES SMD 1.3K OHM 1% 1/8W 0805</t>
  </si>
  <si>
    <t>DigiKey Part Number: RMCF0805FT1K30DKR-ND</t>
  </si>
  <si>
    <t>2k resistor</t>
  </si>
  <si>
    <t>RES SMD 2K OHM 1% 1/8W 0805</t>
  </si>
  <si>
    <t xml:space="preserve">Digikey Part Number: 311-2.00KCRCT-ND </t>
  </si>
  <si>
    <t>100 Ohm resistor</t>
  </si>
  <si>
    <t>RES SMD 100 OHM 1% 1/8W 0805</t>
  </si>
  <si>
    <t>Digikey Part Number: RMCF0805FT100RCT-ND</t>
  </si>
  <si>
    <t>0 Ohm resistor</t>
  </si>
  <si>
    <t>RES SMD 0 OHM</t>
  </si>
  <si>
    <t>Digikey Part Number: 4463-TFA0805WJUMPF-T5TR-ND</t>
  </si>
  <si>
    <t>154k resistor</t>
  </si>
  <si>
    <t>RES SMD 154k OHM 0.1% 1/8W 0603</t>
  </si>
  <si>
    <t>Digikey Part Number: YAG1534CT-ND</t>
  </si>
  <si>
    <t>6.65k resistor</t>
  </si>
  <si>
    <t>RES SMD 6.65k OHM 0.1% 1/8W 0603</t>
  </si>
  <si>
    <t>Digikey Part Number: P6.65KDBCT-ND</t>
  </si>
  <si>
    <t>100k resistor</t>
  </si>
  <si>
    <t>RES SMD 100k OHM 1% 1/8W 0805</t>
  </si>
  <si>
    <t xml:space="preserve">Digikey Part Number: 311-100KCRCT-ND </t>
  </si>
  <si>
    <t>49.9 Ohm resistor</t>
  </si>
  <si>
    <t>RES SMD 49.9 OHM 1% 1/8W 0805</t>
  </si>
  <si>
    <t>Digikey Part Number: 311-49.9CRCT-ND</t>
  </si>
  <si>
    <t xml:space="preserve">620 Ohm resistor </t>
  </si>
  <si>
    <t>RES SMD 620 OHM 1% 1/8W 0805</t>
  </si>
  <si>
    <t>Digikey Part Number: 311-620CRCT-ND</t>
  </si>
  <si>
    <t>22.1k resistor</t>
  </si>
  <si>
    <t>RES SMD 22.1k OHM 1% 1/8W 0805</t>
  </si>
  <si>
    <t>Digikey Part Number: 311-22.1KCRCT-ND</t>
  </si>
  <si>
    <t>10 Ohm resistor</t>
  </si>
  <si>
    <t>RES SMD 10 OHM 1% 1/8W 0805</t>
  </si>
  <si>
    <t>Digikey Part Number: 311-10.0CRCT-ND</t>
  </si>
  <si>
    <t>4.7 uF capacitor</t>
  </si>
  <si>
    <t xml:space="preserve">CAP CER 4.7UF 50V X7R 0805 </t>
  </si>
  <si>
    <t>DigiKey Part Number: 490-10751-1-ND</t>
  </si>
  <si>
    <t>1 uF capacitor</t>
  </si>
  <si>
    <t>CAP CER 1UF 50V Y5V 0805</t>
  </si>
  <si>
    <t>Digikey Part Number: 1276-2928-1-ND</t>
  </si>
  <si>
    <t>0.1 uF capacitor</t>
  </si>
  <si>
    <t>CAP CER 0.1UF 50V X7R 0805</t>
  </si>
  <si>
    <t>Digikey Part Number: 1276-1003-1-ND</t>
  </si>
  <si>
    <t>200pF capacitor</t>
  </si>
  <si>
    <t>CAP CER 200pF 50V Y5V 0805</t>
  </si>
  <si>
    <t xml:space="preserve">Digikey Part Number: 399-C0805C201K5HACTUTR-ND </t>
  </si>
  <si>
    <t>10pF capacitor</t>
  </si>
  <si>
    <t>CAP CER 10PF 50V C0G/NP0 0805</t>
  </si>
  <si>
    <t>Digikey Part Number: 13-CC0805KRNPO9BN100CT-ND</t>
  </si>
  <si>
    <t>10nF capacitor</t>
  </si>
  <si>
    <t>CAP CER 10000PF 50V X7R 0805</t>
  </si>
  <si>
    <t xml:space="preserve">Digikey Part Number: 1276-1015-1-ND </t>
  </si>
  <si>
    <t>22</t>
  </si>
  <si>
    <t>Ferrite Bead</t>
  </si>
  <si>
    <t>FB ULTRA 0805 31 OHM 6A .015DC</t>
  </si>
  <si>
    <t>Digikey Part Number: 4713-FBU201209T-310Y-SCT-ND</t>
  </si>
  <si>
    <t>23</t>
  </si>
  <si>
    <t>LM4040 2.5V</t>
  </si>
  <si>
    <t>1</t>
  </si>
  <si>
    <t>IC VREF SHUNT 0.5% SOT23</t>
  </si>
  <si>
    <t>Digikey Part Number: LM4040C25FTA</t>
  </si>
  <si>
    <t>RP Pico</t>
  </si>
  <si>
    <t>Digikey Part Number: 2648-SC0915TR-ND</t>
  </si>
  <si>
    <t>47uH inductor</t>
  </si>
  <si>
    <t>FIXED IND 47UH 190MA 4.86OHM SMD</t>
  </si>
  <si>
    <t xml:space="preserve">Digikey Part Number: 587-2456-1-ND </t>
  </si>
  <si>
    <t>2N7002 transistor</t>
  </si>
  <si>
    <t>MOSFET SOT23 N 60V 5OHM 150C</t>
  </si>
  <si>
    <t>Digikey Part Number: 5399-2N7002CT-ND</t>
  </si>
  <si>
    <t>TPH2502 Op amp</t>
  </si>
  <si>
    <t>IC OPAMP 2 CIRCUIT</t>
  </si>
  <si>
    <t>Digikey Part Number: 5503-TPH2502-SRCT-ND</t>
  </si>
  <si>
    <t>MAX5026 DC-DC booster</t>
  </si>
  <si>
    <t>DC-DC Booster, IC REG BOOST ADJ 260MA SOT6</t>
  </si>
  <si>
    <t>Digikey Part Number: MAX5026EUT+TCT-ND</t>
  </si>
  <si>
    <t>BAT54WS Schottky diode</t>
  </si>
  <si>
    <t>DIODE SCHOTTKY 30V 200MA SOD323</t>
  </si>
  <si>
    <t>Digikey Part Number: 5272-BAT54WSCT-ND</t>
  </si>
  <si>
    <t>2.54mm 2x3 pin 6-pin connector</t>
  </si>
  <si>
    <t>CONN SOCKET 6POS 0.1 GOLD PCB</t>
  </si>
  <si>
    <t>Digikey Part Number: 1212-1229-ND</t>
  </si>
  <si>
    <t>BAT54S Schottky diode</t>
  </si>
  <si>
    <t>DIODE ARR SCHOT 30V 200MA SOT233</t>
  </si>
  <si>
    <t>Digikey Part Number: 4878-BAT54SCT-ND</t>
  </si>
  <si>
    <t>BNC header + Nut</t>
  </si>
  <si>
    <t>CONN BNC JACK R/A 50 OHM PCB</t>
  </si>
  <si>
    <t>Digikey part number: WM5514-ND</t>
  </si>
  <si>
    <t>https://www.aliexpress.us/item/3256808135373041.html?spm=a2g0o.productlist.main.83.4ed4iAnUiAnUFT&amp;algo_pvid=e9fdd4dc-45cd-4661-834a-0a95d6c29953&amp;algo_exp_id=e9fdd4dc-45cd-4661-834a-0a95d6c29953-41&amp;pdp_npi=4%40dis%21USD%212.34%211.99%21%21%212.34%211.99%21%40210308a417358268926547219e9e35%2112000044602774281%21sea%21US%216040781666%21X&amp;curPageLogUid=lzX0iuf1BLZx&amp;utparam-url=scene%3Asearch%7Cquery_from%3A</t>
  </si>
  <si>
    <t xml:space="preserve">Reset Button </t>
  </si>
  <si>
    <t>SWITCH TACTILE SPST-NO 6x6x9mm</t>
  </si>
  <si>
    <t>https://www.digikey.com/en/products/detail/c-k/PTS645VH83-2-LFS/1146776?s=N4IgTCBcDaIAoBUDKA2ALAVgGoAkAcAzALRgAEAMgGJIgC6AvkA</t>
  </si>
  <si>
    <t>https://www.aliexpress.us/item/2255800088886713.html?spm=a2g0o.productlist.main.1.5d172f2c2b4LB4&amp;algo_pvid=44ab2c8b-7d04-41c8-a2d4-f8e5a7af6b37&amp;algo_exp_id=44ab2c8b-7d04-41c8-a2d4-f8e5a7af6b37-0&amp;pdp_npi=4@dis!USD!2.40!2.18!!!2.40!2.18!@2103246c17246283151024594e04ed!10000001116412896!sea!US!6040781666!X&amp;curPageLogUid=aCQMXpZQFYzb&amp;utparam-url=scene:search%7Cquery_from:</t>
  </si>
  <si>
    <t xml:space="preserve">Coincidence connector </t>
  </si>
  <si>
    <t>RJ45, 8p8c right angle</t>
  </si>
  <si>
    <t>https://www.aliexpress.us/item/2255800047081475.html?spm=a2g0o.productlist.main.5.75041f08oHxKQj&amp;algo_pvid=f5a390b0-14d5-48aa-8d78-c397a6a95e25&amp;algo_exp_id=f5a390b0-14d5-48aa-8d78-c397a6a95e25-2&amp;pdp_npi=4@dis!USD!1.86!1.86!!!1.86!1.86!@2103080e17246694755947771e7eb6!10000000946738865!sea!US!6040781666!X&amp;curPageLogUid=AuMGfRufyP3g&amp;utparam-url=scene:search%7Cquery_from:</t>
  </si>
  <si>
    <t>Buzzer</t>
  </si>
  <si>
    <t>BUZZER MAGNETIC</t>
  </si>
  <si>
    <t>https://www.amazon.com/Cylewet-Electronic-Magnetic-Continuous-Arduino/dp/B01N7NHSY6/ref=sr_1_3?crid=1MNYVMDNFEG3E&amp;dib=eyJ2IjoiMSJ9.OyPyJJ4xtWru7f8xcsfDi8e4qjY9GGAhTKncBv3i2HdX6MDcc_WhKZdq7ahgIYUhKmLfsGVyf3I-vsAssihzpUcWaJiIX5gbA4AItcrNK7LowPi3mg4oIsQaiWEhRinMSsN5eMUNHLtiiEgH6x5uT_KSIfgea3YTN3SxXZy1nukWkFEV_bmoknKGc1dfM3E8rM0jEiIJZ2aqGXCxnRtBUBjffVhiofeTTyZutbFfT1A.dkBYlqof22OIS1K7N3muU6fY-olB7VYYAUiOiKpEmuk&amp;dib_tag=se&amp;keywords=arduino+buzzer&amp;qid=1746097136&amp;sprefix=arduino+buzze%2Caps%2C98&amp;sr=8-3</t>
  </si>
  <si>
    <t>https://www.aliexpress.us/item/3256806114046837.html?gatewayAdapt=glo2usa4itemAdapt</t>
  </si>
  <si>
    <t>Temp/Pressure sensor</t>
  </si>
  <si>
    <t>BMP280-3.3V</t>
  </si>
  <si>
    <t>https://www.amazon.com/HiLetgo-Precision-BMP280-3-3-Atmospheric-Pressure/dp/B07VNDZ6N4/ref=sr_1_1_sspa?crid=2WA8RRS5GLFWX&amp;dib=eyJ2IjoiMSJ9.PQHrDGGwwh2cgTLuXX4nF870sAt6XAz8U4CIdF9DeBC-pZwJTkwLVYbG8BdzLpK5zaqfsrpGI2wCy9JOiFchuh7r5tl0vOwMbviwKmGzx8L0TcxGB9_IqqF4padTynuO8OPTuwr6SL-1H4MVOmpxrOkB_Tpxd29W9FvHxMmEem6-JngjtrfqaU4N1Gu7UtFGtMBhAB1_HoO2W1lhA_XMdSmut5iOsYaf2o_jmvpvxhf0onzMkvQEjZDfLrtyfCp5Tc4RxoXtnE7xHGKVku-39glbg5G-T_m9pZHHUdvePfI.5lhtVtIPaCO5bfaS23RDG1KnPseKv40k5e5wTOpRGok&amp;dib_tag=se&amp;keywords=bmp280&amp;qid=1746097268&amp;s=industrial&amp;sprefix=bmp280%2Cindustrial%2C69&amp;sr=1-1-spons&amp;sp_csd=d2lkZ2V0TmFtZT1zcF9hdGY&amp;th=1</t>
  </si>
  <si>
    <t>https://www.aliexpress.us/item/3256803501753106.html?spm=a2g0o.productlist.main.1.23243c09cmb3pv&amp;algo_pvid=b1bff989-8685-4762-8aa2-96f1fae00c6c&amp;algo_exp_id=b1bff989-8685-4762-8aa2-96f1fae00c6c-0&amp;pdp_npi=4@dis!USD!4.16!4.16!!!4.16!4.16!@2101fb1517246716358194643e6340!12000029397729122!sea!US!6040781666!X&amp;curPageLogUid=9zLGHXd8MteZ&amp;utparam-url=scene:search%7Cquery_from:</t>
  </si>
  <si>
    <t>Accelerometer</t>
  </si>
  <si>
    <t>3-axis Gyrometer-Accelerometer</t>
  </si>
  <si>
    <t>https://www.amazon.com/HiLetgo-MPU-6050-Accelerometer-Gyroscope-Converter/dp/B00LP25V1A?th=1</t>
  </si>
  <si>
    <t xml:space="preserve">LED 3mm </t>
  </si>
  <si>
    <t>3mm LED</t>
  </si>
  <si>
    <t>https://www.amazon.com/Transparent-Lighting-Electronics-Components-Emitting/dp/B01BTYHOJ0/ref=sr_1_4?crid=3QS9US5QPXKBJ&amp;dib=eyJ2IjoiMSJ9.4StSeUKQqoOTODhHN7I_YmebuQenDuJWzUGOGyI_pZCMSlQij3zJzNFaB2MGHScow6YliSkuO_h2OgmkEGcC1s2NCS3erw7o3WCRR9NROsB6DofeTy9N9ZN8kFqvlNPVDLoRvcPb0eRhx8prtfuVxZvojiZ_rMheShekL-Tb36IaZhlPuQwlXMkSzjfRqi7AfGru_rUPmlTBApS3pnA52dFAn_DApLf5p5x-kGdvjmc.IvKbsFNHslNR_f0vy3jiMwue0E7fAEUFP-8EmJJ8rtY&amp;dib_tag=se&amp;keywords=blue%2B3mm%2Bled&amp;qid=1735827386&amp;sprefix=blue%2Bmm%2Bled%2Caps%2C181&amp;sr=8-4&amp;th=1</t>
  </si>
  <si>
    <t xml:space="preserve">LED 5mm </t>
  </si>
  <si>
    <t>5mm LED</t>
  </si>
  <si>
    <t>https://www.amazon.com/Transparent-Intensity-Lighting-Electronics-Components/dp/B01AUI4VQU/ref=sr_1_3_pp?crid=3BWLD8K6RYN1J&amp;dib=eyJ2IjoiMSJ9.DEoDH6fGAts6Er9N_7YOdQy3nyqyc32kjRyI-wnBA8WwzpxQGk38ThGkKKhFlgVBrDljy5PwZUESkA6HFTvAJP8wx8OpvZg0-F9vKaCV7XAgmuBc2m2zFYOHqO6ulBdxyrdJ6NkGjCKhw3Hau1fg4JTX58VS-PVtmlw_AtMd-14V-KDrP23-qf9c1bkYzRwiwkfTLfN9Sof3PNZ9IoGmo-nHbHNhcelKst5pddWsAp8.U0G1R5x2jG1QDWp4l903Jg2U8u08ZmS90QFt2UA2x6c&amp;dib_tag=se&amp;keywords=white%2B5mm%2Bled&amp;qid=1735827351&amp;sprefix=white%2B5mm%2Bled%2Caps%2C155&amp;sr=8-3&amp;th=1</t>
  </si>
  <si>
    <t xml:space="preserve">OLED screen </t>
  </si>
  <si>
    <t>https://www.amazon.com/GeeekPi-Display-Two-Color-Compatible-Raspberry/dp/B0B7RPCZ4Z/ref=sr_1_18?crid=XRA8IL6EI5EX&amp;dib=eyJ2IjoiMSJ9.IJoxWF1pbbgjuFzVxunatoOj69kwe-DLyV8RxRBubCIOyg8NoRW19EsUHPnubJuNByIxnRIXSU58iXO7XET-q0lwTKKQn_QR2fOiQ7eSaqiMg3db--H1dYqBcaCKRjXR3be-3d-lHDwHQVH8NFO4wWZ2wzTbmznxD5QRPywuAl2yuj8GkpC_emhogNafr1-pMeRndhPBhnwm7UfD_rMAlI1CIW5yGFoMmmR_e8EPoMY.sQvrvhDpgw4G22yg5OljLWP-HkBicaurYq3Bo0dMwhA&amp;dib_tag=se&amp;keywords=0.96+oled&amp;qid=1746097898&amp;sprefix=0.96+ole%2Caps%2C85&amp;sr=8-18</t>
  </si>
  <si>
    <t>https://www.aliexpress.us/item/3256806675422820.html?spm=a2g0o.productlist.main.61.48ec71a8PhU3Qk&amp;algo_pvid=b66cc100-601d-4b7f-8110-5be12ffdc5fc&amp;algo_exp_id=b66cc100-601d-4b7f-8110-5be12ffdc5fc-30&amp;pdp_npi=4%40dis%21USD%213.66%211.83%21%21%2125.96%2112.98%21%402103244817292777052395011e48be%2112000038545720777%21sea%21US%216040781666%21X&amp;curPageLogUid=4Pnt7bBcdzpP&amp;utparam-url=scene%3Asearch%7Cquery_from%3A</t>
  </si>
  <si>
    <t>SD Card socket</t>
  </si>
  <si>
    <t>Micro SD Memory Card Slot Holder Sockets</t>
  </si>
  <si>
    <t>https://www.amazon.com/Uxcell-a14061000ux0287-Memory-Holder-Sockets/dp/B01AHYS7K8/ref=sr_1_1_pp?crid=34LACP2N6RNQ0&amp;dib=eyJ2IjoiMSJ9.x94X55AoBN6klXn13s3gEECU9ngxp9Ixa2sv3I0jVd9jVKK0daLL3m8UxZZm0uib_nk2QVt-_-ru0DXMNAbQ7o8ie-czXoS7Nzo8uin0mAIK2RrKT9NXrP1a2himsmyLJirFsddpnKYkSSt2CJz4Wx6oW8zbAXKwSlyX3JLh2vG4Fhs0XVSWv5f1uR_eT_9l2t-rgzL5HwmWdIGttYB4qsuIr55OWLlwu5zI0XEUQgk.PNXZFjxyGdP6hBnsgMJqRs5KqZwOkqvaAJax7Vg7Who&amp;dib_tag=se&amp;keywords=sd+card+socket&amp;qid=1746097997&amp;sprefix=sd+card+socket%2Caps%2C101&amp;sr=8-1</t>
  </si>
  <si>
    <t>https://www.aliexpress.us/item/3256805131369565.html?spm=a2g0o.productlist.main.5.3686ZLajZLajGo&amp;algo_pvid=cf911998-8cce-4a45-b5ac-7f6650304f4e&amp;algo_exp_id=cf911998-8cce-4a45-b5ac-7f6650304f4e-2&amp;pdp_npi=4@dis!USD!0.65!0.65!!!0.65!0.65!@210308a617246282808778826ef867!12000032607449424!sea!US!6040781666!X&amp;curPageLogUid=UgtBNXNm6exj&amp;utparam-url=scene:search%7Cquery_from:</t>
  </si>
  <si>
    <t xml:space="preserve">6 pin SMT (on SiPM board) 2x3 pins  </t>
  </si>
  <si>
    <t>CONN HEADER SMD 6POS 2.54MM</t>
  </si>
  <si>
    <t>https://www.digikey.com/en/products/detail/molex/0015910060/614773?s=N4IgTCBcDaIOoFkCMB2ALAVhQWgHIBEQBdAXyA</t>
  </si>
  <si>
    <t>SiPM</t>
  </si>
  <si>
    <t>MICROFC-60035-SMT-TR</t>
  </si>
  <si>
    <t>https://www.digikey.com/en/products/detail/onsemi/MICROFC-60035-SMT-TR/9742618</t>
  </si>
  <si>
    <t>Standoff</t>
  </si>
  <si>
    <t xml:space="preserve">1/8" Hex Size, 7/16"" Length, 0-80 Thread Size </t>
  </si>
  <si>
    <t>https://www.mcmaster.com/91780A029/</t>
  </si>
  <si>
    <t>0-80 Thread Size, 1/4" Long</t>
  </si>
  <si>
    <t>https://www.mcmaster.com/91771A055/</t>
  </si>
  <si>
    <t>Plastic Scintillator</t>
  </si>
  <si>
    <t>https://www.ebay.com/itm/264903211281?_skw=scintilltor+5cm&amp;epid=2044114641&amp;itmmeta=01JT5SE9ZXMKJ35AZDZFF65KMX&amp;hash=item3dad763911:g:zn0AAOSwvChfi0QP&amp;itmprp=enc%3AAQAKAAAA8FkggFvd1GGDu0w3yXCmi1eZzmBdGYiXVxtW3EDl4Yni4rbeKxzk9MaV1JtqSjeP8Wj%2BBm6wyxkU1TGfduqguPCx7H%2Bj%2BrQHD8cWvhwSgUYrb0CDLiLwycbKhDfXkptK--VAwaKPaHzuPFLKA1T5tqnSUmuJvLg%2BFTrp%2F3kr1YYf12sAV2qpAHnPqum33f97gUT0eEoxik2pfjSe4HMFVc66%2B2P32mgKEkiYVVNnnryHUKlBMGynXy71O2kKfXgE6CKYejsuBdbL2U9myKdT5fKYjBopf0ZZI8B2DPAdS1V7E1x3I9DmYd0gwQtJEOkfdw%3D%3D%7Ctkp%3ABk9SR_igubnRZQ</t>
  </si>
  <si>
    <t>#2 screw for SiPM PCB/scintillator</t>
  </si>
  <si>
    <t>18-8 Stainless Steel, Number 2 Size, 3/8" Long</t>
  </si>
  <si>
    <t>https://www.mcmaster.com/90065A079/</t>
  </si>
  <si>
    <t>Discription</t>
  </si>
  <si>
    <t>Rubber feet (optional)</t>
  </si>
  <si>
    <t>8x4 mm rubber bumpers 50pcs</t>
  </si>
  <si>
    <t>https://www.amazon.com/LLRY-Adhesive-Dampening-Furniture-Diameter/dp/B07G8926LH/ref=sxin_16_pa_sp_search_thematic_sspa?content-id=amzn1.sym.87b1f643-33a9-49d2-948f-44f2ccfe0508%3Aamzn1.sym.87b1f643-33a9-49d2-948f-44f2ccfe0508&amp;crid=25CWKIPTA3XXG&amp;cv_ct_cx=rubber%2Bbumpers%2Bblack&amp;keywords=rubber%2Bbumpers%2Bblack&amp;pd_rd_i=B07G8926LH&amp;pd_rd_r=d93086ad-8ef0-42b0-ae01-51c3499207cc&amp;pd_rd_w=Xv5PW&amp;pd_rd_wg=RtzDG&amp;pf_rd_p=87b1f643-33a9-49d2-948f-44f2ccfe0508&amp;pf_rd_r=809YWTE9AKC7EQYD6Q40&amp;qid=1746125586&amp;sbo=RZvfv%2F%2FHxDF%2BO5021pAnSA%3D%3D&amp;sprefix=rubber%2Bbumpers%2Bblack%2Caps%2C170&amp;sr=1-1-6024b2a3-78e4-4fed-8fed-e1613be3bcce-spons&amp;sp_csd=d2lkZ2V0TmFtZT1zcF9zZWFyY2hfdGhlbWF0aWM&amp;th=1</t>
  </si>
  <si>
    <t>https://www.aliexpress.us/item/3256801658571146.html?spm=a2g0o.order_detail.order_detail_item.3.4ca9f19cyyEyv7&amp;gatewayAdapt=glo2usa</t>
  </si>
  <si>
    <t>Electronics Case (optional)</t>
  </si>
  <si>
    <t>http://www.enclosuresandcasesinc.com/</t>
  </si>
  <si>
    <t>Face plates for case (optional)</t>
  </si>
  <si>
    <t>10cm x 15cm x 2.5mm acrylic end plates.</t>
  </si>
  <si>
    <t>https://www.elecrow.com/acrylic-cutting.html</t>
  </si>
  <si>
    <t>5mm LED holder (optional)</t>
  </si>
  <si>
    <t>5mm Plastic E</t>
  </si>
  <si>
    <t>https://www.amazon.com/uxcell-Holder-Plastic-Light-emitting-Lighting/dp/B07CPY23TC/ref=sr_1_7_sspa?crid=3O4JENX22K2BB&amp;dib=eyJ2IjoiMSJ9.aEEBuzAdmZAO38q7GhaWPwAbEeu0N_kiJ77K4y2ZEima5E9luIgODwq5-eJo78OiGiMgYSddVSscSZdrVKNcNKkZ7_yb7Z7EI5GNYMOaTjirCSxHMPC_S-kA4NXSyrHsPmrS2dDF0uhbTW0-eGgk8NPP48veHRPB3lYdgrvg69ZjwxRb43NaJ4rd2RF5IbsxSi5Y5D9CUOMJp-sCLXu3-XI9-c8XZBez421InP8WB73ob8BXVf8AmjCag3v8XuZ6PTwcwr0GBl74cmZX5jtPdz3qRA-UwSZcRx5L6Oam8_U.ewokDUvZ2wojYHYpbxZ-hOg7uZNlEq2wlaEE758LoAo&amp;dib_tag=se&amp;keywords=LED+holder+5mm&amp;qid=1746125654&amp;s=home-garden&amp;sprefix=led+holder+5mm%2Cgarden%2C116&amp;sr=1-7-spons&amp;sp_csd=d2lkZ2V0TmFtZT1zcF9tdGY&amp;psc=1</t>
  </si>
  <si>
    <t>https://www.aliexpress.us/item/3256803199423599.html?spm=a2g0o.productlist.main.1.7cc8227cXoL8bZ&amp;algo_pvid=1db28b67-fc10-43a1-830b-c2e7dfaa6391&amp;algo_exp_id=1db28b67-fc10-43a1-830b-c2e7dfaa6391-0&amp;pdp_npi=4%40dis%21USD%211.87%211.87%21%21%211.87%211.87%21%40210308a417368818302367180e1761%2112000025535375962%21sea%21US%216040781666%21X&amp;curPageLogUid=Uks32m2I4Zrk&amp;utparam-url=scene%3Asearch%7Cquery_from%3A</t>
  </si>
  <si>
    <t>3mm LED holder (optional)</t>
  </si>
  <si>
    <t>3mm Plastic E</t>
  </si>
  <si>
    <t>https://www.amazon.com/uxcell-100pcs-Holder-Light-emitting-Lighting/dp/B07CPY6P7N/ref=sr_1_16?crid=2JZHORQ9Q0JEV&amp;dib=eyJ2IjoiMSJ9.LFHA5ZTzbAlKNW81ssOUFbHZQEhLg4VvasBTAXEX664JnYlcwMmpLo3Xpqq-rqZVCOof7aKCfmjv-uDoH8_PftbtFdEL_TCsfE_N34__9VgqOF1urRjXgM6Q1wD9SMaF19fMEWhZ3LIKpaLjo7rZOmYCOK_npeLbSkTPvwVOg5TrvlVpHWgQ5HRBIpnEAhqRDF0BTj2bUbS0_mLxjou2iOvbNA-nHAoTRYemW8J5evesrSvoLiy3PT0JjVT2qoU70CKDZ0TJreHg2sFvPwLRUYFAO4V1LlaSPpjEQVwWce6ABD8AdKRd8wRZpuNHARsb6Blnp5aHhju6KBOG36Ym5aaRrHJ5KJd5bSv687pwEz7alNPVZJk2VCYpGHKuEj5-Im4VKc0HCEorm-p2qSHPCUZPD96U0LwXo_SHHc0PtYW_Waf0kp6C6xs-isaYebEL.FJM-DSaPQl9Iof-H3tXRiPNPio4ahyBt4TXQg7I-kiE&amp;dib_tag=se&amp;keywords=3mm+led+holder&amp;qid=1736882105&amp;sprefix=3mm+led+holde%2Caps%2C95&amp;sr=8-16</t>
  </si>
  <si>
    <t>Optical Gel</t>
  </si>
  <si>
    <t>https://www.ebay.com/itm/Silicone-Optical-Coupling-Compound-for-PMT-Photomultiplier-Scintillator-Detector-/261918290249</t>
  </si>
  <si>
    <t>Black electrical tape</t>
  </si>
  <si>
    <t>Black electrical tape for making the Plastic scintillator light-tight</t>
  </si>
  <si>
    <t>https://www.amazon.com/Lichamp-Electrical-Waterproof-Industrial-Electric/dp/B07VNTC9LH/ref=sr_1_2_pp?crid=3LCB146OV0WJI&amp;dib=eyJ2IjoiMSJ9.Gcl4RNv8zp225gq0DAHkVi4EDCIq6D5AzeEl8wUS-2kTHgABCYWdM0lrkBwrC6UxC8Ef4YyRNKwF7vNuBw-aTVGNhJIg_WzYaUcfJ4GlJWXieTI7fwRWBMVYsPK0xuZKg5fsyXEOvMxt6ctoMXw_qb-oTLRsmL1Y21WXFEQTszCN59tWRd8Yyh7NFhDmEUPrL5lsuSnftzG0bXoeHHLLyT8TeHSw4fh-0OjyDDp-0Ik.9VYv_LrRUWx0K5tPN1byAXXHpDxFfnFxWOSeu-zEIr4&amp;dib_tag=se&amp;keywords=black+electrical+tape&amp;qid=1736882194&amp;sprefix=black+electrical+tape%2Caps%2C144&amp;sr=8-2</t>
  </si>
  <si>
    <t>microSD Card</t>
  </si>
  <si>
    <t>https://www.amazon.com/Monoprice-Viper-HD-SDI-RG6-Cable/dp/B01LYOSYOA/ref=sr_1_8?crid=D0YP3QV8Y59W&amp;dib=eyJ2IjoiMSJ9.ouVMlXtW52xcQCNVfWhdMHtWze7aPQGA57QfMcnibn2Fp_zEIPZbB-CYSkktuk-58ZNGVwM9jBUV3PdTJJ19jSjF9Yq3ZNLEqDZG5mCFOACkVjpLGSLZSNOKofcjhKaH1AXli7hhgHccFD7xq5wm5UznqXsbSxDvQpfcv3GTCW8N29P5q4sDC-wUFiokqC92v4rTFOcjse6sWY-rexljwke2k3gowVvTNrtCrLhqTbI.cBa7HpzQ2Q4vtAqxxz0G3ohUmivEOZNBlIvOpHOaRy0&amp;dib_tag=se&amp;keywords=bnc+cable&amp;qid=1746125810&amp;sprefix=bnc+cabl%2Caps%2C128&amp;sr=8-8</t>
  </si>
  <si>
    <t>Total:</t>
  </si>
  <si>
    <t>10xPrice/Unit * number</t>
  </si>
  <si>
    <t>1xPrice/Unit * number</t>
  </si>
  <si>
    <t>Number</t>
  </si>
  <si>
    <t>Total</t>
  </si>
  <si>
    <t>RASPBERRY PI PICO RP2040</t>
  </si>
  <si>
    <t>128x64 Yellow Blue OLED, GND must be one of the edge pins</t>
  </si>
  <si>
    <t>Aluminium split body case: 2506-2.9"</t>
  </si>
  <si>
    <t>Enclosure Purchasing List (optional)</t>
  </si>
  <si>
    <r>
      <t>15cm x 15cm</t>
    </r>
    <r>
      <rPr>
        <sz val="11"/>
        <color theme="1"/>
        <rFont val="Calibri"/>
        <family val="2"/>
      </rPr>
      <t xml:space="preserve"> of standard Aluminium foil for wrapping the Plastic scintilaltor</t>
    </r>
  </si>
  <si>
    <t>Note7: Some things you have to buy in bulk. Like optical gel, you buy a tube that will do 50 detectors.</t>
  </si>
  <si>
    <t>Small (&lt;1mL) amount of optical gel. Vaseline might work.</t>
  </si>
  <si>
    <t>https://www.amazon.com/EASTBULL-4GB-Full-Video-Surveillance/dp/B0C39YHGC3/ref=sr_1_1?dib=eyJ2IjoiMSJ9.sAlKXbutqga0Xw4SHbAQgGXLJG5i50U81J1SxIQZNecmani74K4CvBbp0WngBmFY_6dUY1gUl_W1JU7sWcRUt-zecg60PF4NSP9VfwxJmzTpQWSXJlSEVMLiy1JSTMgYUc9vKmlFgNJQ8LddKmTUdOenLYc79HxAm_h_bhBE3GV9UdWy6QoM4P4AJryAJIZWH1Wy3iQPekqIyuoZGTDlSg8Pavk2Q8lRxGiefbLOWeA.ZK9EJLA31WcUoI9JS50-7N9OogisIeDaybxDi_lFb1c&amp;dib_tag=se&amp;keywords=4gb%2Bmicro%2Bsd%2Bcard&amp;qid=1749637941&amp;sr=8-1&amp;th=1</t>
  </si>
  <si>
    <t>Coincidence Cable (CAT5/6)</t>
  </si>
  <si>
    <t>&gt;1ft BNC cable</t>
  </si>
  <si>
    <t>Standard Tin Foil or aluminum foil</t>
  </si>
  <si>
    <t>ExFAT formatted, something &gt;4GB is good. 1GB = 1 full month of data.</t>
  </si>
  <si>
    <t>https://www.amazon.com/Amazon-Basics-Heavy-Aluminum-Square/dp/B093X4M4QF/ref=sr_1_1_ffob_sspa?dib=eyJ2IjoiMSJ9.DsoYdJe6i4W1BdLtIZQZuCueYK0X1Wxg7vZAcD_SoQ-9uvtF1A_RVWiCYzFqpacHY5ZO0qMqvdLgf1nIT6Opa2lHakDFCTHMZSs8lH3n-SjWt9mPQFDQOVwFzcDfVnLP_imEyENqg7GAB--Y</t>
  </si>
  <si>
    <t>https://www.amazon.com/Metbxton-Ethernet-Network-Connectors-Internet/dp/B0CMQFHNPM/ref=sr_1_19?crid=1LMFDFTAID37I&amp;dib=eyJ2IjoiMSJ9.3Mt4pznVsYP82NNpq5NqRh28I32ZeNm4aVolluCbc5lQMxBhwPRv9dM7PtnrRoKogLdzPNWKwyHaANuUZl5DO2LMtpPVrJYrsW24KKfzpRJVzq0NDBcgIfIdYXxA</t>
  </si>
  <si>
    <t>50x50x10mm, drill holes for #2 screws using #48 bit</t>
  </si>
  <si>
    <t>Total cost:</t>
  </si>
  <si>
    <t>0.5 ft (or longer) CAT6 Cable</t>
  </si>
  <si>
    <t>BNC cable for testing (optional)</t>
  </si>
  <si>
    <t>IC SWITCH SPDTX1 1.1OHM SOT23-6</t>
  </si>
  <si>
    <t>TS5A3159 switch</t>
  </si>
  <si>
    <t>https://www.digikey.com/en/products/detail/texas-instruments/TS5A3159DBVR/686662</t>
  </si>
  <si>
    <t>SN74LVC AND Gate</t>
  </si>
  <si>
    <t>IC GATE NAND 1CH 2-INP SOT23-5</t>
  </si>
  <si>
    <t>https://www.digikey.com/en/products/detail/texas-instruments/SN74LVC1G132DBVR/758692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</si>
</sst>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4" x14ac:knownFonts="1">
    <font>
      <sz val="12"/>
      <color theme="1"/>
      <name val="Calibri"/>
      <scheme val="minor"/>
    </font>
    <font>
      <sz val="11"/>
      <color theme="1"/>
      <name val="Calibri"/>
      <family val="2"/>
    </font>
    <font>
      <b/>
      <sz val="18"/>
      <color rgb="FF333333"/>
      <name val="Helvetica Neue"/>
      <family val="2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sz val="18"/>
      <color theme="0"/>
      <name val="Calibri"/>
      <family val="2"/>
    </font>
    <font>
      <sz val="11"/>
      <color theme="0"/>
      <name val="Calibri"/>
      <family val="2"/>
    </font>
    <font>
      <sz val="11"/>
      <color rgb="FFFFFFFF"/>
      <name val="Calibri"/>
      <family val="2"/>
    </font>
    <font>
      <u/>
      <sz val="11"/>
      <color rgb="FF0000FF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Helvetica Neue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rgb="FF0000FF"/>
      <name val="Helvetica Neue"/>
      <family val="2"/>
    </font>
    <font>
      <u/>
      <sz val="12"/>
      <color rgb="FF0563C1"/>
      <name val="Calibri"/>
      <family val="2"/>
    </font>
    <font>
      <b/>
      <sz val="14"/>
      <color rgb="FFFF0000"/>
      <name val="Calibri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8"/>
      <color theme="0"/>
      <name val="Calibri"/>
      <family val="2"/>
    </font>
    <font>
      <sz val="11"/>
      <color theme="0"/>
      <name val="Calibri"/>
      <family val="2"/>
    </font>
    <font>
      <b/>
      <sz val="14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44546A"/>
        <bgColor rgb="FF44546A"/>
      </patternFill>
    </fill>
    <fill>
      <patternFill patternType="solid">
        <fgColor rgb="FFD9E2F3"/>
        <bgColor rgb="FFD9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9E2F3"/>
      </patternFill>
    </fill>
    <fill>
      <patternFill patternType="solid">
        <fgColor theme="4" tint="0.59999389629810485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7" fillId="3" borderId="0" xfId="0" applyFont="1" applyFill="1"/>
    <xf numFmtId="0" fontId="1" fillId="4" borderId="2" xfId="0" applyFont="1" applyFill="1" applyBorder="1" applyAlignment="1">
      <alignment horizontal="left"/>
    </xf>
    <xf numFmtId="164" fontId="1" fillId="4" borderId="2" xfId="0" applyNumberFormat="1" applyFont="1" applyFill="1" applyBorder="1" applyAlignment="1">
      <alignment horizontal="left" vertical="center"/>
    </xf>
    <xf numFmtId="3" fontId="1" fillId="4" borderId="2" xfId="0" applyNumberFormat="1" applyFont="1" applyFill="1" applyBorder="1" applyAlignment="1">
      <alignment horizontal="left" vertical="center"/>
    </xf>
    <xf numFmtId="164" fontId="1" fillId="0" borderId="2" xfId="0" applyNumberFormat="1" applyFont="1" applyBorder="1"/>
    <xf numFmtId="0" fontId="8" fillId="4" borderId="2" xfId="0" applyFont="1" applyFill="1" applyBorder="1"/>
    <xf numFmtId="0" fontId="1" fillId="4" borderId="2" xfId="0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horizontal="left" vertical="center"/>
    </xf>
    <xf numFmtId="0" fontId="9" fillId="0" borderId="0" xfId="0" applyFont="1"/>
    <xf numFmtId="0" fontId="10" fillId="0" borderId="3" xfId="0" applyFont="1" applyBorder="1" applyAlignment="1">
      <alignment horizontal="center"/>
    </xf>
    <xf numFmtId="164" fontId="11" fillId="0" borderId="0" xfId="0" applyNumberFormat="1" applyFont="1"/>
    <xf numFmtId="0" fontId="14" fillId="0" borderId="0" xfId="0" applyFont="1"/>
    <xf numFmtId="164" fontId="15" fillId="0" borderId="0" xfId="0" applyNumberFormat="1" applyFont="1"/>
    <xf numFmtId="0" fontId="18" fillId="3" borderId="1" xfId="0" applyFont="1" applyFill="1" applyBorder="1" applyAlignment="1">
      <alignment horizontal="left"/>
    </xf>
    <xf numFmtId="0" fontId="19" fillId="0" borderId="0" xfId="0" applyFont="1"/>
    <xf numFmtId="3" fontId="11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164" fontId="19" fillId="4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1" fillId="2" borderId="1" xfId="0" applyFont="1" applyFill="1" applyBorder="1" applyAlignment="1">
      <alignment horizontal="left"/>
    </xf>
    <xf numFmtId="0" fontId="20" fillId="0" borderId="0" xfId="0" applyFont="1"/>
    <xf numFmtId="0" fontId="17" fillId="0" borderId="0" xfId="0" applyFont="1"/>
    <xf numFmtId="0" fontId="19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left" vertical="center"/>
    </xf>
    <xf numFmtId="0" fontId="16" fillId="4" borderId="2" xfId="1" applyFill="1" applyBorder="1"/>
    <xf numFmtId="0" fontId="22" fillId="3" borderId="1" xfId="0" applyFont="1" applyFill="1" applyBorder="1" applyAlignment="1">
      <alignment horizontal="left"/>
    </xf>
    <xf numFmtId="0" fontId="23" fillId="0" borderId="0" xfId="0" applyFont="1"/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 vertical="center"/>
    </xf>
    <xf numFmtId="164" fontId="1" fillId="5" borderId="2" xfId="0" applyNumberFormat="1" applyFont="1" applyFill="1" applyBorder="1"/>
    <xf numFmtId="164" fontId="1" fillId="5" borderId="2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49" fontId="1" fillId="7" borderId="2" xfId="0" applyNumberFormat="1" applyFont="1" applyFill="1" applyBorder="1"/>
    <xf numFmtId="0" fontId="12" fillId="5" borderId="2" xfId="0" applyFont="1" applyFill="1" applyBorder="1" applyAlignment="1">
      <alignment horizontal="left"/>
    </xf>
    <xf numFmtId="49" fontId="1" fillId="5" borderId="2" xfId="0" applyNumberFormat="1" applyFont="1" applyFill="1" applyBorder="1"/>
    <xf numFmtId="49" fontId="19" fillId="7" borderId="2" xfId="0" applyNumberFormat="1" applyFont="1" applyFill="1" applyBorder="1"/>
    <xf numFmtId="0" fontId="13" fillId="5" borderId="2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en/products/detail/evvo/BAT54WS/21407178" TargetMode="External"/><Relationship Id="rId21" Type="http://schemas.openxmlformats.org/officeDocument/2006/relationships/hyperlink" Target="https://www.digikey.com/en/products/detail/raspberry-pi/SC0915/13624793" TargetMode="External"/><Relationship Id="rId34" Type="http://schemas.openxmlformats.org/officeDocument/2006/relationships/hyperlink" Target="https://www.amazon.com/HiLetgo-Precision-BMP280-3-3-Atmospheric-Pressure/dp/B07VNDZ6N4/ref=sr_1_1_sspa?crid=2WA8RRS5GLFWX&amp;dib=eyJ2IjoiMSJ9.PQHrDGGwwh2cgTLuXX4nF870sAt6XAz8U4CIdF9DeBC-pZwJTkwLVYbG8BdzLpK5zaqfsrpGI2wCy9JOiFchuh7r5tl0vOwMbviwKmGzx8L0TcxGB9_IqqF4padTynuO8OPTuwr6SL-1H4MVOmpxrOkB_Tpxd29W9FvHxMmEem6-JngjtrfqaU4N1Gu7UtFGtMBhAB1_HoO2W1lhA_XMdSmut5iOsYaf2o_jmvpvxhf0onzMkvQEjZDfLrtyfCp5Tc4RxoXtnE7xHGKVku-39glbg5G-T_m9pZHHUdvePfI.5lhtVtIPaCO5bfaS23RDG1KnPseKv40k5e5wTOpRGok&amp;dib_tag=se&amp;keywords=bmp280&amp;qid=1746097268&amp;s=industrial&amp;sprefix=bmp280%2Cindustrial%2C69&amp;sr=1-1-spons&amp;sp_csd=d2lkZ2V0TmFtZT1zcF9hdGY&amp;th=1" TargetMode="External"/><Relationship Id="rId42" Type="http://schemas.openxmlformats.org/officeDocument/2006/relationships/hyperlink" Target="https://www.aliexpress.us/item/3256805131369565.html?spm=a2g0o.productlist.main.5.3686ZLajZLajGo&amp;algo_pvid=cf911998-8cce-4a45-b5ac-7f6650304f4e&amp;algo_exp_id=cf911998-8cce-4a45-b5ac-7f6650304f4e-2&amp;pdp_npi=4@dis!USD!0.65!0.65!!!0.65!0.65!@210308a617246282808778826ef867!12000032607449424!sea!US!6040781666!X&amp;curPageLogUid=UgtBNXNm6exj&amp;utparam-url=scene:search%7Cquery_from:" TargetMode="External"/><Relationship Id="rId47" Type="http://schemas.openxmlformats.org/officeDocument/2006/relationships/hyperlink" Target="https://www.ebay.com/itm/264903211281?_skw=scintilltor+5cm&amp;epid=2044114641&amp;itmmeta=01JT5SE9ZXMKJ35AZDZFF65KMX&amp;hash=item3dad763911:g:zn0AAOSwvChfi0QP&amp;itmprp=enc%3AAQAKAAAA8FkggFvd1GGDu0w3yXCmi1eZzmBdGYiXVxtW3EDl4Yni4rbeKxzk9MaV1JtqSjeP8Wj%2BBm6wyxkU1TGfduqguPCx7H%2Bj%2BrQHD8cWvhwSgUYrb0CDLiLwycbKhDfXkptK--VAwaKPaHzuPFLKA1T5tqnSUmuJvLg%2BFTrp%2F3kr1YYf12sAV2qpAHnPqum33f97gUT0eEoxik2pfjSe4HMFVc66%2B2P32mgKEkiYVVNnnryHUKlBMGynXy71O2kKfXgE6CKYejsuBdbL2U9myKdT5fKYjBopf0ZZI8B2DPAdS1V7E1x3I9DmYd0gwQtJEOkfdw%3D%3D%7Ctkp%3ABk9SR_igubnRZQ" TargetMode="External"/><Relationship Id="rId50" Type="http://schemas.openxmlformats.org/officeDocument/2006/relationships/hyperlink" Target="http://www.enclosuresandcasesinc.com/" TargetMode="External"/><Relationship Id="rId55" Type="http://schemas.openxmlformats.org/officeDocument/2006/relationships/hyperlink" Target="https://www.amazon.com/uxcell-100pcs-Holder-Light-emitting-Lighting/dp/B07CPY6P7N/ref=sr_1_16?crid=2JZHORQ9Q0JEV&amp;dib=eyJ2IjoiMSJ9.LFHA5ZTzbAlKNW81ssOUFbHZQEhLg4VvasBTAXEX664JnYlcwMmpLo3Xpqq-rqZVCOof7aKCfmjv-uDoH8_PftbtFdEL_TCsfE_N34__9VgqOF1urRjXgM6Q1wD9SMaF19fMEWhZ3LIKpaLjo7rZOmYCOK_npeLbSkTPvwVOg5TrvlVpHWgQ5HRBIpnEAhqRDF0BTj2bUbS0_mLxjou2iOvbNA-nHAoTRYemW8J5evesrSvoLiy3PT0JjVT2qoU70CKDZ0TJreHg2sFvPwLRUYFAO4V1LlaSPpjEQVwWce6ABD8AdKRd8wRZpuNHARsb6Blnp5aHhju6KBOG36Ym5aaRrHJ5KJd5bSv687pwEz7alNPVZJk2VCYpGHKuEj5-Im4VKc0HCEorm-p2qSHPCUZPD96U0LwXo_SHHc0PtYW_Waf0kp6C6xs-isaYebEL.FJM-DSaPQl9Iof-H3tXRiPNPio4ahyBt4TXQg7I-kiE&amp;dib_tag=se&amp;keywords=3mm+led+holder&amp;qid=1736882105&amp;sprefix=3mm+led+holde%2Caps%2C95&amp;sr=8-16" TargetMode="External"/><Relationship Id="rId63" Type="http://schemas.openxmlformats.org/officeDocument/2006/relationships/hyperlink" Target="https://www.digikey.com/en/products/detail/c-k/PTS645VH83-2-LFS/1146776?s=N4IgTCBcDaIAoBUDKA2ALAVgGoAkAcAzALRgAEAMgGJIgC6AvkA" TargetMode="External"/><Relationship Id="rId7" Type="http://schemas.openxmlformats.org/officeDocument/2006/relationships/hyperlink" Target="https://www.digikey.com/en/products/detail/panasonic-electronic-components/ERA-3AEB6651V/2026823" TargetMode="External"/><Relationship Id="rId2" Type="http://schemas.openxmlformats.org/officeDocument/2006/relationships/hyperlink" Target="https://www.digikey.com/en/products/detail/stackpole-electronics-inc/RMCF0805FT1K30/1760146" TargetMode="External"/><Relationship Id="rId16" Type="http://schemas.openxmlformats.org/officeDocument/2006/relationships/hyperlink" Target="https://www.digikey.com/en/products/detail/kemet/C0805C201K5HACTU/7948822" TargetMode="External"/><Relationship Id="rId29" Type="http://schemas.openxmlformats.org/officeDocument/2006/relationships/hyperlink" Target="https://www.digikey.com/en/products/detail/adam-tech/RF1-01K-D-00-50-BK-HDW/9830586" TargetMode="External"/><Relationship Id="rId11" Type="http://schemas.openxmlformats.org/officeDocument/2006/relationships/hyperlink" Target="https://www.digikey.com/en/products/detail/yageo/RC0805FR-0722K1L/727738" TargetMode="External"/><Relationship Id="rId24" Type="http://schemas.openxmlformats.org/officeDocument/2006/relationships/hyperlink" Target="https://www.digikey.com/en/products/detail/3peak/TPH2502-SR/22228733" TargetMode="External"/><Relationship Id="rId32" Type="http://schemas.openxmlformats.org/officeDocument/2006/relationships/hyperlink" Target="https://www.amazon.com/Cylewet-Electronic-Magnetic-Continuous-Arduino/dp/B01N7NHSY6/ref=sr_1_3?crid=1MNYVMDNFEG3E&amp;dib=eyJ2IjoiMSJ9.OyPyJJ4xtWru7f8xcsfDi8e4qjY9GGAhTKncBv3i2HdX6MDcc_WhKZdq7ahgIYUhKmLfsGVyf3I-vsAssihzpUcWaJiIX5gbA4AItcrNK7LowPi3mg4oIsQaiWEhRinMSsN5eMUNHLtiiEgH6x5uT_KSIfgea3YTN3SxXZy1nukWkFEV_bmoknKGc1dfM3E8rM0jEiIJZ2aqGXCxnRtBUBjffVhiofeTTyZutbFfT1A.dkBYlqof22OIS1K7N3muU6fY-olB7VYYAUiOiKpEmuk&amp;dib_tag=se&amp;keywords=arduino+buzzer&amp;qid=1746097136&amp;sprefix=arduino+buzze%2Caps%2C98&amp;sr=8-3" TargetMode="External"/><Relationship Id="rId37" Type="http://schemas.openxmlformats.org/officeDocument/2006/relationships/hyperlink" Target="https://www.amazon.com/Transparent-Lighting-Electronics-Components-Emitting/dp/B01BTYHOJ0/ref=sr_1_4?crid=3QS9US5QPXKBJ&amp;dib=eyJ2IjoiMSJ9.4StSeUKQqoOTODhHN7I_YmebuQenDuJWzUGOGyI_pZCMSlQij3zJzNFaB2MGHScow6YliSkuO_h2OgmkEGcC1s2NCS3erw7o3WCRR9NROsB6DofeTy9N9ZN8kFqvlNPVDLoRvcPb0eRhx8prtfuVxZvojiZ_rMheShekL-Tb36IaZhlPuQwlXMkSzjfRqi7AfGru_rUPmlTBApS3pnA52dFAn_DApLf5p5x-kGdvjmc.IvKbsFNHslNR_f0vy3jiMwue0E7fAEUFP-8EmJJ8rtY&amp;dib_tag=se&amp;keywords=blue%2B3mm%2Bled&amp;qid=1735827386&amp;sprefix=blue%2Bmm%2Bled%2Caps%2C181&amp;sr=8-4&amp;th=1" TargetMode="External"/><Relationship Id="rId40" Type="http://schemas.openxmlformats.org/officeDocument/2006/relationships/hyperlink" Target="https://www.aliexpress.us/item/3256806675422820.html?spm=a2g0o.productlist.main.61.48ec71a8PhU3Qk&amp;algo_pvid=b66cc100-601d-4b7f-8110-5be12ffdc5fc&amp;algo_exp_id=b66cc100-601d-4b7f-8110-5be12ffdc5fc-30&amp;pdp_npi=4%40dis%21USD%213.66%211.83%21%21%2125.96%2112.98%21%402103244817292777052395011e48be%2112000038545720777%21sea%21US%216040781666%21X&amp;curPageLogUid=4Pnt7bBcdzpP&amp;utparam-url=scene%3Asearch%7Cquery_from%3A" TargetMode="External"/><Relationship Id="rId45" Type="http://schemas.openxmlformats.org/officeDocument/2006/relationships/hyperlink" Target="https://www.mcmaster.com/91780A029/" TargetMode="External"/><Relationship Id="rId53" Type="http://schemas.openxmlformats.org/officeDocument/2006/relationships/hyperlink" Target="https://www.aliexpress.us/item/3256803199423599.html?spm=a2g0o.productlist.main.1.7cc8227cXoL8bZ&amp;algo_pvid=1db28b67-fc10-43a1-830b-c2e7dfaa6391&amp;algo_exp_id=1db28b67-fc10-43a1-830b-c2e7dfaa6391-0&amp;pdp_npi=4%40dis%21USD%211.87%211.87%21%21%211.87%211.87%21%40210308a417368818302367180e1761%2112000025535375962%21sea%21US%216040781666%21X&amp;curPageLogUid=Uks32m2I4Zrk&amp;utparam-url=scene%3Asearch%7Cquery_from%3A" TargetMode="External"/><Relationship Id="rId58" Type="http://schemas.openxmlformats.org/officeDocument/2006/relationships/hyperlink" Target="https://www.amazon.com/EASTBULL-4GB-Full-Video-Surveillance/dp/B0C39YHGC3/ref=sr_1_1?dib=eyJ2IjoiMSJ9.sAlKXbutqga0Xw4SHbAQgGXLJG5i50U81J1SxIQZNecmani74K4CvBbp0WngBmFY_6dUY1gUl_W1JU7sWcRUt-zecg60PF4NSP9VfwxJmzTpQWSXJlSEVMLiy1JSTMgYUc9vKmlFgNJQ8LddKmTUdOenLYc79HxAm_h_bhBE3GV9UdWy6QoM4P4AJryAJIZWH1Wy3iQPekqIyuoZGTDlSg8Pavk2Q8lRxGiefbLOWeA.ZK9EJLA31WcUoI9JS50-7N9OogisIeDaybxDi_lFb1c&amp;dib_tag=se&amp;keywords=4gb%2Bmicro%2Bsd%2Bcard&amp;qid=1749637941&amp;sr=8-1&amp;th=1" TargetMode="External"/><Relationship Id="rId66" Type="http://schemas.openxmlformats.org/officeDocument/2006/relationships/hyperlink" Target="https://www.aliexpress.us/item/2255800047081475.html?spm=a2g0o.productlist.main.5.75041f08oHxKQj&amp;algo_pvid=f5a390b0-14d5-48aa-8d78-c397a6a95e25&amp;algo_exp_id=f5a390b0-14d5-48aa-8d78-c397a6a95e25-2&amp;pdp_npi=4@dis!USD!1.86!1.86!!!1.86!1.86!@2103080e17246694755947771e7eb6!10000000946738865!sea!US!6040781666!X&amp;curPageLogUid=AuMGfRufyP3g&amp;utparam-url=scene:search%7Cquery_from:" TargetMode="External"/><Relationship Id="rId5" Type="http://schemas.openxmlformats.org/officeDocument/2006/relationships/hyperlink" Target="https://www.digikey.com/en/products/detail/thin-film-technology-corp/D1TFA0805WJUMPF-T5/23598486" TargetMode="External"/><Relationship Id="rId61" Type="http://schemas.openxmlformats.org/officeDocument/2006/relationships/hyperlink" Target="https://www.amazon.com/Amazon-Basics-Heavy-Aluminum-Square/dp/B093X4M4QF/ref=sr_1_1_ffob_sspa?dib=eyJ2IjoiMSJ9.DsoYdJe6i4W1BdLtIZQZuCueYK0X1Wxg7vZAcD_SoQ-9uvtF1A_RVWiCYzFqpacHY5ZO0qMqvdLgf1nIT6Opa2lHakDFCTHMZSs8lH3n-SjWt9mPQFDQOVwFzcDfVnLP_imEyENqg7GAB--YYVVsbwekYTLHvig0SFZY2hpqlkCHZlp5sJpj3KNRQ4xAlQ9qt11S8gd029I-IKO5_rz9M2eerfM5H3QRNuUKSBt3L94z0OKNtlsAcbg3C_HStpHW8elN_lT5KVxjy0Es0Eq74lbpO5h3gUA3OujkZLk-Oz4.LmxStSdg6cp-65Mz8ItL_7MWztCIL-j3yU0TgGNp_mM&amp;dib_tag=se&amp;keywords=Aluminum+foil&amp;qid=1749638225&amp;sr=8-1-spons&amp;sp_csd=d2lkZ2V0TmFtZT1zcF9hdGY&amp;psc=1" TargetMode="External"/><Relationship Id="rId19" Type="http://schemas.openxmlformats.org/officeDocument/2006/relationships/hyperlink" Target="https://www.digikey.com/en/products/detail/cal-chip-electronics-inc/FBU201209T-310Y-S/22479480" TargetMode="External"/><Relationship Id="rId14" Type="http://schemas.openxmlformats.org/officeDocument/2006/relationships/hyperlink" Target="https://www.digikey.com/en/products/detail/samsung-electro-mechanics/CL21B105KBFNFNE/3891014" TargetMode="External"/><Relationship Id="rId22" Type="http://schemas.openxmlformats.org/officeDocument/2006/relationships/hyperlink" Target="https://www.digikey.com/en/products/detail/taiyo-yuden/CB2012T470K/2230241?s=N4IgTCBcDaIMICEwAYCMYAqAWA7Mg1iALoC%2BQA" TargetMode="External"/><Relationship Id="rId27" Type="http://schemas.openxmlformats.org/officeDocument/2006/relationships/hyperlink" Target="http://digikey.com/en/products/detail/preci-dip/803-87-006-10-001101/3757479?s=N4IgTCBcDaIAQEYxILRLAThQOQCIgF0BfIA" TargetMode="External"/><Relationship Id="rId30" Type="http://schemas.openxmlformats.org/officeDocument/2006/relationships/hyperlink" Target="https://www.aliexpress.us/item/3256808135373041.html?spm=a2g0o.productlist.main.83.4ed4iAnUiAnUFT&amp;algo_pvid=e9fdd4dc-45cd-4661-834a-0a95d6c29953&amp;algo_exp_id=e9fdd4dc-45cd-4661-834a-0a95d6c29953-41&amp;pdp_npi=4%40dis%21USD%212.34%211.99%21%21%212.34%211.99%21%40210308a417358268926547219e9e35%2112000044602774281%21sea%21US%216040781666%21X&amp;curPageLogUid=lzX0iuf1BLZx&amp;utparam-url=scene%3Asearch%7Cquery_from%3A" TargetMode="External"/><Relationship Id="rId35" Type="http://schemas.openxmlformats.org/officeDocument/2006/relationships/hyperlink" Target="https://www.aliexpress.us/item/3256803501753106.html?spm=a2g0o.productlist.main.1.23243c09cmb3pv&amp;algo_pvid=b1bff989-8685-4762-8aa2-96f1fae00c6c&amp;algo_exp_id=b1bff989-8685-4762-8aa2-96f1fae00c6c-0&amp;pdp_npi=4@dis!USD!4.16!4.16!!!4.16!4.16!@2101fb1517246716358194643e6340!12000029397729122!sea!US!6040781666!X&amp;curPageLogUid=9zLGHXd8MteZ&amp;utparam-url=scene:search%7Cquery_from:" TargetMode="External"/><Relationship Id="rId43" Type="http://schemas.openxmlformats.org/officeDocument/2006/relationships/hyperlink" Target="https://www.digikey.com/en/products/detail/molex/0015910060/614773?s=N4IgTCBcDaIOoFkCMB2ALAVhQWgHIBEQBdAXyA" TargetMode="External"/><Relationship Id="rId48" Type="http://schemas.openxmlformats.org/officeDocument/2006/relationships/hyperlink" Target="https://www.amazon.com/LLRY-Adhesive-Dampening-Furniture-Diameter/dp/B07G8926LH/ref=sxin_16_pa_sp_search_thematic_sspa?content-id=amzn1.sym.87b1f643-33a9-49d2-948f-44f2ccfe0508%3Aamzn1.sym.87b1f643-33a9-49d2-948f-44f2ccfe0508&amp;crid=25CWKIPTA3XXG&amp;cv_ct_cx=rubber%2Bbumpers%2Bblack&amp;keywords=rubber%2Bbumpers%2Bblack&amp;pd_rd_i=B07G8926LH&amp;pd_rd_r=d93086ad-8ef0-42b0-ae01-51c3499207cc&amp;pd_rd_w=Xv5PW&amp;pd_rd_wg=RtzDG&amp;pf_rd_p=87b1f643-33a9-49d2-948f-44f2ccfe0508&amp;pf_rd_r=809YWTE9AKC7EQYD6Q40&amp;qid=1746125586&amp;sbo=RZvfv%2F%2FHxDF%2BO5021pAnSA%3D%3D&amp;sprefix=rubber%2Bbumpers%2Bblack%2Caps%2C170&amp;sr=1-1-6024b2a3-78e4-4fed-8fed-e1613be3bcce-spons&amp;sp_csd=d2lkZ2V0TmFtZT1zcF9zZWFyY2hfdGhlbWF0aWM&amp;th=1" TargetMode="External"/><Relationship Id="rId56" Type="http://schemas.openxmlformats.org/officeDocument/2006/relationships/hyperlink" Target="https://www.ebay.com/itm/Silicone-Optical-Coupling-Compound-for-PMT-Photomultiplier-Scintillator-Detector-/261918290249" TargetMode="External"/><Relationship Id="rId64" Type="http://schemas.openxmlformats.org/officeDocument/2006/relationships/hyperlink" Target="https://www.digikey.com/en/products/detail/texas-instruments/TS5A3159DBVR/686662" TargetMode="External"/><Relationship Id="rId8" Type="http://schemas.openxmlformats.org/officeDocument/2006/relationships/hyperlink" Target="https://www.digikey.com/en/products/detail/yageo/RC0805FR-07100KL/727544" TargetMode="External"/><Relationship Id="rId51" Type="http://schemas.openxmlformats.org/officeDocument/2006/relationships/hyperlink" Target="https://www.elecrow.com/acrylic-cutting.html" TargetMode="External"/><Relationship Id="rId3" Type="http://schemas.openxmlformats.org/officeDocument/2006/relationships/hyperlink" Target="https://www.digikey.com/en/products/detail/yageo/RC0805FR-132KL/14008253" TargetMode="External"/><Relationship Id="rId12" Type="http://schemas.openxmlformats.org/officeDocument/2006/relationships/hyperlink" Target="https://www.digikey.com/en/products/detail/yageo/RC0805FR-0710RL/727534" TargetMode="External"/><Relationship Id="rId17" Type="http://schemas.openxmlformats.org/officeDocument/2006/relationships/hyperlink" Target="https://www.digikey.com/en/products/detail/yageo/CC0805KRNPO9BN100/11491833" TargetMode="External"/><Relationship Id="rId25" Type="http://schemas.openxmlformats.org/officeDocument/2006/relationships/hyperlink" Target="https://www.digikey.com/en/products/detail/analog-devices-inc-maxim-integrated/MAX5026EUT-T/1516355" TargetMode="External"/><Relationship Id="rId33" Type="http://schemas.openxmlformats.org/officeDocument/2006/relationships/hyperlink" Target="https://www.aliexpress.us/item/3256806114046837.html?gatewayAdapt=glo2usa4itemAdapt" TargetMode="External"/><Relationship Id="rId38" Type="http://schemas.openxmlformats.org/officeDocument/2006/relationships/hyperlink" Target="https://www.amazon.com/Transparent-Intensity-Lighting-Electronics-Components/dp/B01AUI4VQU/ref=sr_1_3_pp?crid=3BWLD8K6RYN1J&amp;dib=eyJ2IjoiMSJ9.DEoDH6fGAts6Er9N_7YOdQy3nyqyc32kjRyI-wnBA8WwzpxQGk38ThGkKKhFlgVBrDljy5PwZUESkA6HFTvAJP8wx8OpvZg0-F9vKaCV7XAgmuBc2m2zFYOHqO6ulBdxyrdJ6NkGjCKhw3Hau1fg4JTX58VS-PVtmlw_AtMd-14V-KDrP23-qf9c1bkYzRwiwkfTLfN9Sof3PNZ9IoGmo-nHbHNhcelKst5pddWsAp8.U0G1R5x2jG1QDWp4l903Jg2U8u08ZmS90QFt2UA2x6c&amp;dib_tag=se&amp;keywords=white%2B5mm%2Bled&amp;qid=1735827351&amp;sprefix=white%2B5mm%2Bled%2Caps%2C155&amp;sr=8-3&amp;th=1" TargetMode="External"/><Relationship Id="rId46" Type="http://schemas.openxmlformats.org/officeDocument/2006/relationships/hyperlink" Target="https://www.mcmaster.com/91771A055/" TargetMode="External"/><Relationship Id="rId59" Type="http://schemas.openxmlformats.org/officeDocument/2006/relationships/hyperlink" Target="https://www.mcmaster.com/90065A079/" TargetMode="External"/><Relationship Id="rId20" Type="http://schemas.openxmlformats.org/officeDocument/2006/relationships/hyperlink" Target="https://www.digikey.com/en/products/detail/diodes-incorporated/LM4040C25FTA/1557717" TargetMode="External"/><Relationship Id="rId41" Type="http://schemas.openxmlformats.org/officeDocument/2006/relationships/hyperlink" Target="https://www.amazon.com/Uxcell-a14061000ux0287-Memory-Holder-Sockets/dp/B01AHYS7K8/ref=sr_1_1_pp?crid=34LACP2N6RNQ0&amp;dib=eyJ2IjoiMSJ9.x94X55AoBN6klXn13s3gEECU9ngxp9Ixa2sv3I0jVd9jVKK0daLL3m8UxZZm0uib_nk2QVt-_-ru0DXMNAbQ7o8ie-czXoS7Nzo8uin0mAIK2RrKT9NXrP1a2himsmyLJirFsddpnKYkSSt2CJz4Wx6oW8zbAXKwSlyX3JLh2vG4Fhs0XVSWv5f1uR_eT_9l2t-rgzL5HwmWdIGttYB4qsuIr55OWLlwu5zI0XEUQgk.PNXZFjxyGdP6hBnsgMJqRs5KqZwOkqvaAJax7Vg7Who&amp;dib_tag=se&amp;keywords=sd+card+socket&amp;qid=1746097997&amp;sprefix=sd+card+socket%2Caps%2C101&amp;sr=8-1" TargetMode="External"/><Relationship Id="rId54" Type="http://schemas.openxmlformats.org/officeDocument/2006/relationships/hyperlink" Target="https://www.amazon.com/uxcell-100pcs-Holder-Light-emitting-Lighting/dp/B07CPY6P7N/ref=sr_1_16?crid=2JZHORQ9Q0JEV&amp;dib=eyJ2IjoiMSJ9.LFHA5ZTzbAlKNW81ssOUFbHZQEhLg4VvasBTAXEX664JnYlcwMmpLo3Xpqq-rqZVCOof7aKCfmjv-uDoH8_PftbtFdEL_TCsfE_N34__9VgqOF1urRjXgM6Q1wD9SMaF19fMEWhZ3LIKpaLjo7rZOmYCOK_npeLbSkTPvwVOg5TrvlVpHWgQ5HRBIpnEAhqRDF0BTj2bUbS0_mLxjou2iOvbNA-nHAoTRYemW8J5evesrSvoLiy3PT0JjVT2qoU70CKDZ0TJreHg2sFvPwLRUYFAO4V1LlaSPpjEQVwWce6ABD8AdKRd8wRZpuNHARsb6Blnp5aHhju6KBOG36Ym5aaRrHJ5KJd5bSv687pwEz7alNPVZJk2VCYpGHKuEj5-Im4VKc0HCEorm-p2qSHPCUZPD96U0LwXo_SHHc0PtYW_Waf0kp6C6xs-isaYebEL.FJM-DSaPQl9Iof-H3tXRiPNPio4ahyBt4TXQg7I-kiE&amp;dib_tag=se&amp;keywords=3mm+led+holder&amp;qid=1736882105&amp;sprefix=3mm+led+holde%2Caps%2C95&amp;sr=8-16" TargetMode="External"/><Relationship Id="rId62" Type="http://schemas.openxmlformats.org/officeDocument/2006/relationships/hyperlink" Target="https://www.amazon.com/Metbxton-Ethernet-Network-Connectors-Internet/dp/B0CMQFHNPM/ref=sr_1_19?crid=1LMFDFTAID37I&amp;dib=eyJ2IjoiMSJ9.3Mt4pznVsYP82NNpq5NqRh28I32ZeNm4aVolluCbc5lQMxBhwPRv9dM7PtnrRoKogLdzPNWKwyHaANuUZl5DO2LMtpPVrJYrsW24KKfzpRJVzq0NDBcgIfIdYXxAhv6azQkcWvs9DFL3M6IDQcZazFsa9z8ypV4VsmVh8xdpq-YKlkot8AY6W439Oo6E8SIOAN7Yh9FKPfJO24R-DLP7i1Zso90OzZKvwSn2wm78OaU5Tl1BnBUL2oDlGCj7jsLjliWOdzG7iHjfMF-z9Ltm6noE1iGTF5JNAOBTs4F2wbQ.T7_0G8OMDfS3ub4aMdFk-YQsUXKXUnhwi9pkQAmHF08&amp;dib_tag=se&amp;keywords=cat6%2B6%22%2Bcable&amp;qid=1749638364&amp;s=industrial&amp;sprefix=cat6%2B6%2Bcable%2Cindustrial%2C96&amp;sr=1-19&amp;th=1" TargetMode="External"/><Relationship Id="rId1" Type="http://schemas.openxmlformats.org/officeDocument/2006/relationships/hyperlink" Target="https://www.digikey.com/en/products/detail/yageo/RC0805FR-071KL/727444" TargetMode="External"/><Relationship Id="rId6" Type="http://schemas.openxmlformats.org/officeDocument/2006/relationships/hyperlink" Target="https://www.digikey.com/en/products/detail/yageo/RT0603BRD07154KL/1072259" TargetMode="External"/><Relationship Id="rId15" Type="http://schemas.openxmlformats.org/officeDocument/2006/relationships/hyperlink" Target="https://www.digikey.com/en/products/detail/samsung-electro-mechanics/CL21B104KBCNNNC/3886661" TargetMode="External"/><Relationship Id="rId23" Type="http://schemas.openxmlformats.org/officeDocument/2006/relationships/hyperlink" Target="https://www.digikey.com/en/products/detail/shenzhen-slkormicro-semicon-co-ltd/2N7002/21853067" TargetMode="External"/><Relationship Id="rId28" Type="http://schemas.openxmlformats.org/officeDocument/2006/relationships/hyperlink" Target="https://www.digikey.com/en/products/detail/diotec-semiconductor/BAT54S/13164121" TargetMode="External"/><Relationship Id="rId36" Type="http://schemas.openxmlformats.org/officeDocument/2006/relationships/hyperlink" Target="https://www.amazon.com/HiLetgo-MPU-6050-Accelerometer-Gyroscope-Converter/dp/B00LP25V1A?th=1" TargetMode="External"/><Relationship Id="rId49" Type="http://schemas.openxmlformats.org/officeDocument/2006/relationships/hyperlink" Target="https://www.aliexpress.us/item/3256801658571146.html?spm=a2g0o.order_detail.order_detail_item.3.4ca9f19cyyEyv7&amp;gatewayAdapt=glo2usa" TargetMode="External"/><Relationship Id="rId57" Type="http://schemas.openxmlformats.org/officeDocument/2006/relationships/hyperlink" Target="https://www.amazon.com/Lichamp-Electrical-Waterproof-Industrial-Electric/dp/B07VNTC9LH/ref=sr_1_2_pp?crid=3LCB146OV0WJI&amp;dib=eyJ2IjoiMSJ9.Gcl4RNv8zp225gq0DAHkVi4EDCIq6D5AzeEl8wUS-2kTHgABCYWdM0lrkBwrC6UxC8Ef4YyRNKwF7vNuBw-aTVGNhJIg_WzYaUcfJ4GlJWXieTI7fwRWBMVYsPK0xuZKg5fsyXEOvMxt6ctoMXw_qb-oTLRsmL1Y21WXFEQTszCN59tWRd8Yyh7NFhDmEUPrL5lsuSnftzG0bXoeHHLLyT8TeHSw4fh-0OjyDDp-0Ik.9VYv_LrRUWx0K5tPN1byAXXHpDxFfnFxWOSeu-zEIr4&amp;dib_tag=se&amp;keywords=black+electrical+tape&amp;qid=1736882194&amp;sprefix=black+electrical+tape%2Caps%2C144&amp;sr=8-2" TargetMode="External"/><Relationship Id="rId10" Type="http://schemas.openxmlformats.org/officeDocument/2006/relationships/hyperlink" Target="https://www.digikey.com/en/products/detail/yageo/RC0805FR-07620RL/728083" TargetMode="External"/><Relationship Id="rId31" Type="http://schemas.openxmlformats.org/officeDocument/2006/relationships/hyperlink" Target="https://www.aliexpress.us/item/2255800088886713.html?spm=a2g0o.productlist.main.1.5d172f2c2b4LB4&amp;algo_pvid=44ab2c8b-7d04-41c8-a2d4-f8e5a7af6b37&amp;algo_exp_id=44ab2c8b-7d04-41c8-a2d4-f8e5a7af6b37-0&amp;pdp_npi=4@dis!USD!2.40!2.18!!!2.40!2.18!@2103246c17246283151024594e04ed!10000001116412896!sea!US!6040781666!X&amp;curPageLogUid=aCQMXpZQFYzb&amp;utparam-url=scene:search%7Cquery_from:" TargetMode="External"/><Relationship Id="rId44" Type="http://schemas.openxmlformats.org/officeDocument/2006/relationships/hyperlink" Target="https://www.digikey.com/en/products/detail/onsemi/MICROFC-60035-SMT-TR/9742618" TargetMode="External"/><Relationship Id="rId52" Type="http://schemas.openxmlformats.org/officeDocument/2006/relationships/hyperlink" Target="https://www.amazon.com/uxcell-Holder-Plastic-Light-emitting-Lighting/dp/B07CPY23TC/ref=sr_1_7_sspa?crid=3O4JENX22K2BB&amp;dib=eyJ2IjoiMSJ9.aEEBuzAdmZAO38q7GhaWPwAbEeu0N_kiJ77K4y2ZEima5E9luIgODwq5-eJo78OiGiMgYSddVSscSZdrVKNcNKkZ7_yb7Z7EI5GNYMOaTjirCSxHMPC_S-kA4NXSyrHsPmrS2dDF0uhbTW0-eGgk8NPP48veHRPB3lYdgrvg69ZjwxRb43NaJ4rd2RF5IbsxSi5Y5D9CUOMJp-sCLXu3-XI9-c8XZBez421InP8WB73ob8BXVf8AmjCag3v8XuZ6PTwcwr0GBl74cmZX5jtPdz3qRA-UwSZcRx5L6Oam8_U.ewokDUvZ2wojYHYpbxZ-hOg7uZNlEq2wlaEE758LoAo&amp;dib_tag=se&amp;keywords=LED+holder+5mm&amp;qid=1746125654&amp;s=home-garden&amp;sprefix=led+holder+5mm%2Cgarden%2C116&amp;sr=1-7-spons&amp;sp_csd=d2lkZ2V0TmFtZT1zcF9tdGY&amp;psc=1" TargetMode="External"/><Relationship Id="rId60" Type="http://schemas.openxmlformats.org/officeDocument/2006/relationships/hyperlink" Target="https://www.amazon.com/Monoprice-Viper-HD-SDI-RG6-Cable/dp/B01LYOSYOA/ref=sr_1_8?crid=D0YP3QV8Y59W&amp;dib=eyJ2IjoiMSJ9.ouVMlXtW52xcQCNVfWhdMHtWze7aPQGA57QfMcnibn2Fp_zEIPZbB-CYSkktuk-58ZNGVwM9jBUV3PdTJJ19jSjF9Yq3ZNLEqDZG5mCFOACkVjpLGSLZSNOKofcjhKaH1AXli7hhgHccFD7xq5wm5UznqXsbSxDvQpfcv3GTCW8N29P5q4sDC-wUFiokqC92v4rTFOcjse6sWY-rexljwke2k3gowVvTNrtCrLhqTbI.cBa7HpzQ2Q4vtAqxxz0G3ohUmivEOZNBlIvOpHOaRy0&amp;dib_tag=se&amp;keywords=bnc+cable&amp;qid=1746125810&amp;sprefix=bnc+cabl%2Caps%2C128&amp;sr=8-8" TargetMode="External"/><Relationship Id="rId65" Type="http://schemas.openxmlformats.org/officeDocument/2006/relationships/hyperlink" Target="https://www.digikey.com/en/products/detail/texas-instruments/SN74LVC1G132DBVR/758692" TargetMode="External"/><Relationship Id="rId4" Type="http://schemas.openxmlformats.org/officeDocument/2006/relationships/hyperlink" Target="https://www.digikey.com/en/products/detail/stackpole-electronics-inc/RMCF0805FT100R/1760711" TargetMode="External"/><Relationship Id="rId9" Type="http://schemas.openxmlformats.org/officeDocument/2006/relationships/hyperlink" Target="https://www.digikey.com/en/products/detail/yageo/RC0805FR-0749R9L/727984" TargetMode="External"/><Relationship Id="rId13" Type="http://schemas.openxmlformats.org/officeDocument/2006/relationships/hyperlink" Target="https://www.digikey.com/en/products/detail/murata-electronics/GRM21BR61H475KE51L/4905540" TargetMode="External"/><Relationship Id="rId18" Type="http://schemas.openxmlformats.org/officeDocument/2006/relationships/hyperlink" Target="https://www.digikey.com/en/products/detail/samsung-electro-mechanics/CL21B103KBANNNC/3886673" TargetMode="External"/><Relationship Id="rId39" Type="http://schemas.openxmlformats.org/officeDocument/2006/relationships/hyperlink" Target="https://www.amazon.com/GeeekPi-Display-Two-Color-Compatible-Raspberry/dp/B0B7RPCZ4Z/ref=sr_1_18?crid=XRA8IL6EI5EX&amp;dib=eyJ2IjoiMSJ9.IJoxWF1pbbgjuFzVxunatoOj69kwe-DLyV8RxRBubCIOyg8NoRW19EsUHPnubJuNByIxnRIXSU58iXO7XET-q0lwTKKQn_QR2fOiQ7eSaqiMg3db--H1dYqBcaCKRjXR3be-3d-lHDwHQVH8NFO4wWZ2wzTbmznxD5QRPywuAl2yuj8GkpC_emhogNafr1-pMeRndhPBhnwm7UfD_rMAlI1CIW5yGFoMmmR_e8EPoMY.sQvrvhDpgw4G22yg5OljLWP-HkBicaurYq3Bo0dMwhA&amp;dib_tag=se&amp;keywords=0.96+oled&amp;qid=1746097898&amp;sprefix=0.96+ole%2Caps%2C85&amp;sr=8-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14"/>
  <sheetViews>
    <sheetView tabSelected="1" topLeftCell="A5" zoomScale="88" workbookViewId="0">
      <selection activeCell="J43" sqref="J43"/>
    </sheetView>
  </sheetViews>
  <sheetFormatPr baseColWidth="10" defaultColWidth="11.1640625" defaultRowHeight="15" customHeight="1" x14ac:dyDescent="0.2"/>
  <cols>
    <col min="1" max="1" width="10.5" customWidth="1"/>
    <col min="2" max="2" width="5.6640625" customWidth="1"/>
    <col min="3" max="3" width="30.1640625" customWidth="1"/>
    <col min="4" max="4" width="10" customWidth="1"/>
    <col min="5" max="5" width="11.6640625" bestFit="1" customWidth="1"/>
    <col min="6" max="6" width="9.6640625" customWidth="1"/>
    <col min="7" max="7" width="18.33203125" customWidth="1"/>
    <col min="8" max="8" width="20" customWidth="1"/>
    <col min="9" max="9" width="60.1640625" bestFit="1" customWidth="1"/>
    <col min="10" max="10" width="51" customWidth="1"/>
    <col min="11" max="11" width="40.33203125" customWidth="1"/>
    <col min="12" max="29" width="10.5" customWidth="1"/>
  </cols>
  <sheetData>
    <row r="1" spans="2:11" ht="15.75" customHeight="1" x14ac:dyDescent="0.2">
      <c r="B1" s="1" t="s">
        <v>0</v>
      </c>
      <c r="C1" s="1"/>
    </row>
    <row r="2" spans="2:11" ht="15.75" customHeight="1" x14ac:dyDescent="0.2">
      <c r="B2" s="1" t="s">
        <v>1</v>
      </c>
      <c r="C2" s="1"/>
      <c r="I2" s="1"/>
    </row>
    <row r="3" spans="2:11" ht="16.5" customHeight="1" x14ac:dyDescent="0.25">
      <c r="B3" s="1" t="s">
        <v>2</v>
      </c>
      <c r="C3" s="1"/>
      <c r="I3" s="1"/>
      <c r="J3" s="2"/>
    </row>
    <row r="4" spans="2:11" ht="15.75" customHeight="1" x14ac:dyDescent="0.2">
      <c r="B4" s="1" t="s">
        <v>3</v>
      </c>
      <c r="C4" s="1"/>
      <c r="J4" s="3"/>
    </row>
    <row r="5" spans="2:11" ht="15.75" customHeight="1" x14ac:dyDescent="0.2">
      <c r="B5" s="1" t="s">
        <v>4</v>
      </c>
      <c r="C5" s="1"/>
      <c r="J5" s="4"/>
    </row>
    <row r="6" spans="2:11" ht="15.75" customHeight="1" x14ac:dyDescent="0.2">
      <c r="B6" s="29" t="s">
        <v>5</v>
      </c>
      <c r="C6" s="30"/>
      <c r="D6" s="30"/>
      <c r="E6" s="30"/>
      <c r="F6" s="30"/>
      <c r="G6" s="30"/>
      <c r="I6" s="4"/>
      <c r="J6" s="4"/>
    </row>
    <row r="7" spans="2:11" ht="15.75" customHeight="1" x14ac:dyDescent="0.2">
      <c r="B7" s="23" t="s">
        <v>188</v>
      </c>
      <c r="I7" s="4"/>
      <c r="J7" s="4"/>
    </row>
    <row r="8" spans="2:11" ht="15.75" customHeight="1" x14ac:dyDescent="0.2">
      <c r="B8" s="1" t="s">
        <v>6</v>
      </c>
      <c r="I8" s="4"/>
      <c r="J8" s="3"/>
    </row>
    <row r="9" spans="2:11" ht="24" x14ac:dyDescent="0.3">
      <c r="B9" s="5" t="s">
        <v>7</v>
      </c>
      <c r="C9" s="6"/>
      <c r="D9" s="6"/>
      <c r="E9" s="6"/>
      <c r="F9" s="6"/>
      <c r="G9" s="6"/>
      <c r="H9" s="6"/>
      <c r="I9" s="6"/>
      <c r="J9" s="6"/>
      <c r="K9" s="6"/>
    </row>
    <row r="10" spans="2:11" ht="15.75" customHeight="1" x14ac:dyDescent="0.2">
      <c r="B10" s="7" t="s">
        <v>8</v>
      </c>
      <c r="C10" s="7" t="s">
        <v>9</v>
      </c>
      <c r="D10" s="22" t="s">
        <v>181</v>
      </c>
      <c r="E10" s="9" t="s">
        <v>11</v>
      </c>
      <c r="F10" s="8" t="s">
        <v>12</v>
      </c>
      <c r="G10" s="22" t="s">
        <v>180</v>
      </c>
      <c r="H10" s="22" t="s">
        <v>179</v>
      </c>
      <c r="I10" s="8" t="s">
        <v>14</v>
      </c>
      <c r="J10" s="7" t="s">
        <v>15</v>
      </c>
      <c r="K10" s="8" t="s">
        <v>16</v>
      </c>
    </row>
    <row r="11" spans="2:11" ht="15.75" customHeight="1" x14ac:dyDescent="0.2">
      <c r="B11" s="10">
        <v>1</v>
      </c>
      <c r="C11" s="11" t="s">
        <v>17</v>
      </c>
      <c r="D11" s="12">
        <v>8</v>
      </c>
      <c r="E11" s="13">
        <v>0.1</v>
      </c>
      <c r="F11" s="13">
        <v>0.12</v>
      </c>
      <c r="G11" s="11">
        <f t="shared" ref="G11:G62" si="0">D11*E11</f>
        <v>0.8</v>
      </c>
      <c r="H11" s="11">
        <f>F11*D11/10</f>
        <v>9.6000000000000002E-2</v>
      </c>
      <c r="I11" s="11" t="s">
        <v>18</v>
      </c>
      <c r="J11" s="14" t="s">
        <v>19</v>
      </c>
    </row>
    <row r="12" spans="2:11" ht="15.75" customHeight="1" x14ac:dyDescent="0.2">
      <c r="B12" s="10">
        <v>2</v>
      </c>
      <c r="C12" s="11" t="s">
        <v>20</v>
      </c>
      <c r="D12" s="12">
        <v>1</v>
      </c>
      <c r="E12" s="13">
        <v>0.1</v>
      </c>
      <c r="F12" s="13">
        <v>0.25</v>
      </c>
      <c r="G12" s="11">
        <f t="shared" si="0"/>
        <v>0.1</v>
      </c>
      <c r="H12" s="11">
        <f t="shared" ref="H12:H62" si="1">F12*D12/10</f>
        <v>2.5000000000000001E-2</v>
      </c>
      <c r="I12" s="11" t="s">
        <v>21</v>
      </c>
      <c r="J12" s="14" t="s">
        <v>22</v>
      </c>
    </row>
    <row r="13" spans="2:11" ht="15.75" customHeight="1" x14ac:dyDescent="0.2">
      <c r="B13" s="10">
        <v>3</v>
      </c>
      <c r="C13" s="11" t="s">
        <v>23</v>
      </c>
      <c r="D13" s="12">
        <v>6</v>
      </c>
      <c r="E13" s="13">
        <v>0.1</v>
      </c>
      <c r="F13" s="13">
        <v>0.14000000000000001</v>
      </c>
      <c r="G13" s="11">
        <f t="shared" si="0"/>
        <v>0.60000000000000009</v>
      </c>
      <c r="H13" s="11">
        <f t="shared" si="1"/>
        <v>8.4000000000000005E-2</v>
      </c>
      <c r="I13" s="11" t="s">
        <v>24</v>
      </c>
      <c r="J13" s="33" t="s">
        <v>25</v>
      </c>
    </row>
    <row r="14" spans="2:11" ht="15.75" customHeight="1" x14ac:dyDescent="0.2">
      <c r="B14" s="10">
        <v>4</v>
      </c>
      <c r="C14" s="11" t="s">
        <v>26</v>
      </c>
      <c r="D14" s="12">
        <v>7</v>
      </c>
      <c r="E14" s="13">
        <v>0.1</v>
      </c>
      <c r="F14" s="13">
        <v>0.25</v>
      </c>
      <c r="G14" s="11">
        <f t="shared" si="0"/>
        <v>0.70000000000000007</v>
      </c>
      <c r="H14" s="11">
        <f t="shared" si="1"/>
        <v>0.17499999999999999</v>
      </c>
      <c r="I14" s="11" t="s">
        <v>27</v>
      </c>
      <c r="J14" s="14" t="s">
        <v>28</v>
      </c>
    </row>
    <row r="15" spans="2:11" ht="15.75" customHeight="1" x14ac:dyDescent="0.2">
      <c r="B15" s="10">
        <v>5</v>
      </c>
      <c r="C15" s="11" t="s">
        <v>29</v>
      </c>
      <c r="D15" s="12">
        <v>2</v>
      </c>
      <c r="E15" s="13">
        <v>0.1</v>
      </c>
      <c r="F15" s="13">
        <v>0.27</v>
      </c>
      <c r="G15" s="11">
        <f t="shared" si="0"/>
        <v>0.2</v>
      </c>
      <c r="H15" s="11">
        <f t="shared" si="1"/>
        <v>5.4000000000000006E-2</v>
      </c>
      <c r="I15" s="11" t="s">
        <v>30</v>
      </c>
      <c r="J15" s="14" t="s">
        <v>31</v>
      </c>
    </row>
    <row r="16" spans="2:11" ht="15.75" customHeight="1" x14ac:dyDescent="0.2">
      <c r="B16" s="10">
        <v>6</v>
      </c>
      <c r="C16" s="11" t="s">
        <v>32</v>
      </c>
      <c r="D16" s="12">
        <v>1</v>
      </c>
      <c r="E16" s="13">
        <v>0.14000000000000001</v>
      </c>
      <c r="F16" s="13">
        <v>1.08</v>
      </c>
      <c r="G16" s="11">
        <f t="shared" si="0"/>
        <v>0.14000000000000001</v>
      </c>
      <c r="H16" s="11">
        <f t="shared" si="1"/>
        <v>0.10800000000000001</v>
      </c>
      <c r="I16" s="11" t="s">
        <v>33</v>
      </c>
      <c r="J16" s="14" t="s">
        <v>34</v>
      </c>
    </row>
    <row r="17" spans="2:10" ht="15.75" customHeight="1" x14ac:dyDescent="0.2">
      <c r="B17" s="10">
        <v>7</v>
      </c>
      <c r="C17" s="11" t="s">
        <v>35</v>
      </c>
      <c r="D17" s="12">
        <v>1</v>
      </c>
      <c r="E17" s="13">
        <v>0.1</v>
      </c>
      <c r="F17" s="13">
        <v>0.61</v>
      </c>
      <c r="G17" s="11">
        <f t="shared" si="0"/>
        <v>0.1</v>
      </c>
      <c r="H17" s="11">
        <f t="shared" si="1"/>
        <v>6.0999999999999999E-2</v>
      </c>
      <c r="I17" s="11" t="s">
        <v>36</v>
      </c>
      <c r="J17" s="14" t="s">
        <v>37</v>
      </c>
    </row>
    <row r="18" spans="2:10" ht="15.75" customHeight="1" x14ac:dyDescent="0.2">
      <c r="B18" s="10">
        <v>8</v>
      </c>
      <c r="C18" s="11" t="s">
        <v>38</v>
      </c>
      <c r="D18" s="12">
        <v>3</v>
      </c>
      <c r="E18" s="13">
        <v>0.1</v>
      </c>
      <c r="F18" s="13">
        <v>0.14000000000000001</v>
      </c>
      <c r="G18" s="11">
        <f t="shared" si="0"/>
        <v>0.30000000000000004</v>
      </c>
      <c r="H18" s="11">
        <f t="shared" si="1"/>
        <v>4.2000000000000003E-2</v>
      </c>
      <c r="I18" s="11" t="s">
        <v>39</v>
      </c>
      <c r="J18" s="14" t="s">
        <v>40</v>
      </c>
    </row>
    <row r="19" spans="2:10" ht="15.75" customHeight="1" x14ac:dyDescent="0.2">
      <c r="B19" s="10">
        <v>9</v>
      </c>
      <c r="C19" s="11" t="s">
        <v>41</v>
      </c>
      <c r="D19" s="12">
        <v>1</v>
      </c>
      <c r="E19" s="13">
        <v>0.1</v>
      </c>
      <c r="F19" s="13">
        <v>0.12</v>
      </c>
      <c r="G19" s="11">
        <f t="shared" si="0"/>
        <v>0.1</v>
      </c>
      <c r="H19" s="11">
        <f t="shared" si="1"/>
        <v>1.2E-2</v>
      </c>
      <c r="I19" s="11" t="s">
        <v>42</v>
      </c>
      <c r="J19" s="14" t="s">
        <v>43</v>
      </c>
    </row>
    <row r="20" spans="2:10" ht="15.75" customHeight="1" x14ac:dyDescent="0.2">
      <c r="B20" s="10">
        <v>10</v>
      </c>
      <c r="C20" s="11" t="s">
        <v>44</v>
      </c>
      <c r="D20" s="12">
        <v>1</v>
      </c>
      <c r="E20" s="13">
        <v>0.1</v>
      </c>
      <c r="F20" s="13">
        <v>0.12</v>
      </c>
      <c r="G20" s="11">
        <f t="shared" si="0"/>
        <v>0.1</v>
      </c>
      <c r="H20" s="11">
        <f t="shared" si="1"/>
        <v>1.2E-2</v>
      </c>
      <c r="I20" s="11" t="s">
        <v>45</v>
      </c>
      <c r="J20" s="14" t="s">
        <v>46</v>
      </c>
    </row>
    <row r="21" spans="2:10" ht="15.75" customHeight="1" x14ac:dyDescent="0.2">
      <c r="B21" s="10">
        <v>11</v>
      </c>
      <c r="C21" s="11" t="s">
        <v>47</v>
      </c>
      <c r="D21" s="12">
        <v>1</v>
      </c>
      <c r="E21" s="13">
        <v>0.13</v>
      </c>
      <c r="F21" s="13">
        <v>0.16</v>
      </c>
      <c r="G21" s="11">
        <f t="shared" si="0"/>
        <v>0.13</v>
      </c>
      <c r="H21" s="11">
        <f t="shared" si="1"/>
        <v>1.6E-2</v>
      </c>
      <c r="I21" s="11" t="s">
        <v>48</v>
      </c>
      <c r="J21" s="14" t="s">
        <v>49</v>
      </c>
    </row>
    <row r="22" spans="2:10" ht="15.75" customHeight="1" x14ac:dyDescent="0.2">
      <c r="B22" s="10">
        <v>12</v>
      </c>
      <c r="C22" s="11" t="s">
        <v>50</v>
      </c>
      <c r="D22" s="12">
        <v>1</v>
      </c>
      <c r="E22" s="13">
        <v>0.11</v>
      </c>
      <c r="F22" s="13">
        <v>0.35</v>
      </c>
      <c r="G22" s="11">
        <f t="shared" si="0"/>
        <v>0.11</v>
      </c>
      <c r="H22" s="11">
        <f t="shared" si="1"/>
        <v>3.4999999999999996E-2</v>
      </c>
      <c r="I22" s="11" t="s">
        <v>51</v>
      </c>
      <c r="J22" s="14" t="s">
        <v>52</v>
      </c>
    </row>
    <row r="23" spans="2:10" ht="15.75" customHeight="1" x14ac:dyDescent="0.2">
      <c r="B23" s="10">
        <v>14</v>
      </c>
      <c r="C23" s="11" t="s">
        <v>53</v>
      </c>
      <c r="D23" s="12">
        <v>5</v>
      </c>
      <c r="E23" s="13">
        <v>0.19</v>
      </c>
      <c r="F23" s="13">
        <v>1.08</v>
      </c>
      <c r="G23" s="11">
        <f t="shared" si="0"/>
        <v>0.95</v>
      </c>
      <c r="H23" s="11">
        <f t="shared" si="1"/>
        <v>0.54</v>
      </c>
      <c r="I23" s="11" t="s">
        <v>54</v>
      </c>
      <c r="J23" s="14" t="s">
        <v>55</v>
      </c>
    </row>
    <row r="24" spans="2:10" ht="15.75" customHeight="1" x14ac:dyDescent="0.2">
      <c r="B24" s="10">
        <v>15</v>
      </c>
      <c r="C24" s="11" t="s">
        <v>56</v>
      </c>
      <c r="D24" s="15">
        <v>7</v>
      </c>
      <c r="E24" s="13">
        <v>0.11</v>
      </c>
      <c r="F24" s="13">
        <v>0.63</v>
      </c>
      <c r="G24" s="11">
        <f t="shared" si="0"/>
        <v>0.77</v>
      </c>
      <c r="H24" s="11">
        <f t="shared" si="1"/>
        <v>0.441</v>
      </c>
      <c r="I24" s="11" t="s">
        <v>57</v>
      </c>
      <c r="J24" s="14" t="s">
        <v>58</v>
      </c>
    </row>
    <row r="25" spans="2:10" ht="15.75" customHeight="1" x14ac:dyDescent="0.2">
      <c r="B25" s="10">
        <v>16</v>
      </c>
      <c r="C25" s="11" t="s">
        <v>59</v>
      </c>
      <c r="D25" s="15">
        <v>10</v>
      </c>
      <c r="E25" s="13">
        <v>0.08</v>
      </c>
      <c r="F25" s="13">
        <v>0.08</v>
      </c>
      <c r="G25" s="11">
        <f t="shared" si="0"/>
        <v>0.8</v>
      </c>
      <c r="H25" s="11">
        <f t="shared" si="1"/>
        <v>0.08</v>
      </c>
      <c r="I25" s="11" t="s">
        <v>60</v>
      </c>
      <c r="J25" s="14" t="s">
        <v>61</v>
      </c>
    </row>
    <row r="26" spans="2:10" ht="15.75" customHeight="1" x14ac:dyDescent="0.2">
      <c r="B26" s="10">
        <v>17</v>
      </c>
      <c r="C26" s="11" t="s">
        <v>62</v>
      </c>
      <c r="D26" s="15">
        <v>2</v>
      </c>
      <c r="E26" s="13">
        <v>0.1</v>
      </c>
      <c r="F26" s="13">
        <v>0.49</v>
      </c>
      <c r="G26" s="11">
        <f t="shared" si="0"/>
        <v>0.2</v>
      </c>
      <c r="H26" s="11">
        <f t="shared" si="1"/>
        <v>9.8000000000000004E-2</v>
      </c>
      <c r="I26" s="11" t="s">
        <v>63</v>
      </c>
      <c r="J26" s="14" t="s">
        <v>64</v>
      </c>
    </row>
    <row r="27" spans="2:10" ht="15.75" customHeight="1" x14ac:dyDescent="0.2">
      <c r="B27" s="10">
        <v>18</v>
      </c>
      <c r="C27" s="11" t="s">
        <v>65</v>
      </c>
      <c r="D27" s="15">
        <v>2</v>
      </c>
      <c r="E27" s="13">
        <v>0.11</v>
      </c>
      <c r="F27" s="13">
        <v>0.61</v>
      </c>
      <c r="G27" s="11">
        <f t="shared" si="0"/>
        <v>0.22</v>
      </c>
      <c r="H27" s="11">
        <f t="shared" si="1"/>
        <v>0.122</v>
      </c>
      <c r="I27" s="11" t="s">
        <v>66</v>
      </c>
      <c r="J27" s="14" t="s">
        <v>67</v>
      </c>
    </row>
    <row r="28" spans="2:10" ht="15.75" customHeight="1" x14ac:dyDescent="0.2">
      <c r="B28" s="10">
        <v>19</v>
      </c>
      <c r="C28" s="11" t="s">
        <v>68</v>
      </c>
      <c r="D28" s="15">
        <v>2</v>
      </c>
      <c r="E28" s="13">
        <v>0.08</v>
      </c>
      <c r="F28" s="13">
        <v>0.11</v>
      </c>
      <c r="G28" s="11">
        <f t="shared" si="0"/>
        <v>0.16</v>
      </c>
      <c r="H28" s="11">
        <f t="shared" si="1"/>
        <v>2.1999999999999999E-2</v>
      </c>
      <c r="I28" s="11" t="s">
        <v>69</v>
      </c>
      <c r="J28" s="14" t="s">
        <v>70</v>
      </c>
    </row>
    <row r="29" spans="2:10" ht="15.75" customHeight="1" x14ac:dyDescent="0.2">
      <c r="B29" s="16" t="s">
        <v>71</v>
      </c>
      <c r="C29" s="11" t="s">
        <v>72</v>
      </c>
      <c r="D29" s="15">
        <v>1</v>
      </c>
      <c r="E29" s="13">
        <v>0.1</v>
      </c>
      <c r="F29" s="13">
        <v>0.22</v>
      </c>
      <c r="G29" s="11">
        <f t="shared" si="0"/>
        <v>0.1</v>
      </c>
      <c r="H29" s="11">
        <f t="shared" si="1"/>
        <v>2.1999999999999999E-2</v>
      </c>
      <c r="I29" s="11" t="s">
        <v>73</v>
      </c>
      <c r="J29" s="14" t="s">
        <v>74</v>
      </c>
    </row>
    <row r="30" spans="2:10" ht="15.75" customHeight="1" x14ac:dyDescent="0.2">
      <c r="B30" s="16" t="s">
        <v>75</v>
      </c>
      <c r="C30" s="10" t="s">
        <v>76</v>
      </c>
      <c r="D30" s="15" t="s">
        <v>77</v>
      </c>
      <c r="E30" s="13">
        <v>1.04</v>
      </c>
      <c r="F30" s="13">
        <v>6.31</v>
      </c>
      <c r="G30" s="11">
        <f t="shared" si="0"/>
        <v>1.04</v>
      </c>
      <c r="H30" s="11">
        <f t="shared" si="1"/>
        <v>0.63100000000000001</v>
      </c>
      <c r="I30" s="11" t="s">
        <v>78</v>
      </c>
      <c r="J30" s="14" t="s">
        <v>79</v>
      </c>
    </row>
    <row r="31" spans="2:10" ht="15.75" customHeight="1" x14ac:dyDescent="0.2">
      <c r="B31" s="10">
        <v>24</v>
      </c>
      <c r="C31" s="10" t="s">
        <v>80</v>
      </c>
      <c r="D31" s="15">
        <v>1</v>
      </c>
      <c r="E31" s="13">
        <v>4</v>
      </c>
      <c r="F31" s="13">
        <v>40</v>
      </c>
      <c r="G31" s="11">
        <f t="shared" si="0"/>
        <v>4</v>
      </c>
      <c r="H31" s="11">
        <f t="shared" si="1"/>
        <v>4</v>
      </c>
      <c r="I31" s="26" t="s">
        <v>183</v>
      </c>
      <c r="J31" s="14" t="s">
        <v>81</v>
      </c>
    </row>
    <row r="32" spans="2:10" ht="15.75" customHeight="1" x14ac:dyDescent="0.2">
      <c r="B32" s="10">
        <f t="shared" ref="B32:B39" si="2">B31+1</f>
        <v>25</v>
      </c>
      <c r="C32" s="10" t="s">
        <v>82</v>
      </c>
      <c r="D32" s="15">
        <v>1</v>
      </c>
      <c r="E32" s="13">
        <v>0.15</v>
      </c>
      <c r="F32" s="13">
        <v>1.22</v>
      </c>
      <c r="G32" s="11">
        <f t="shared" si="0"/>
        <v>0.15</v>
      </c>
      <c r="H32" s="11">
        <f t="shared" si="1"/>
        <v>0.122</v>
      </c>
      <c r="I32" s="11" t="s">
        <v>83</v>
      </c>
      <c r="J32" s="14" t="s">
        <v>84</v>
      </c>
    </row>
    <row r="33" spans="2:11" ht="15.75" customHeight="1" x14ac:dyDescent="0.2">
      <c r="B33" s="10">
        <f t="shared" si="2"/>
        <v>26</v>
      </c>
      <c r="C33" s="10" t="s">
        <v>85</v>
      </c>
      <c r="D33" s="15">
        <v>1</v>
      </c>
      <c r="E33" s="13">
        <v>0.1</v>
      </c>
      <c r="F33" s="13">
        <v>0.54</v>
      </c>
      <c r="G33" s="11">
        <f t="shared" si="0"/>
        <v>0.1</v>
      </c>
      <c r="H33" s="11">
        <f t="shared" si="1"/>
        <v>5.4000000000000006E-2</v>
      </c>
      <c r="I33" s="11" t="s">
        <v>86</v>
      </c>
      <c r="J33" s="14" t="s">
        <v>87</v>
      </c>
    </row>
    <row r="34" spans="2:11" ht="15.75" customHeight="1" x14ac:dyDescent="0.2">
      <c r="B34" s="10">
        <f t="shared" si="2"/>
        <v>27</v>
      </c>
      <c r="C34" s="10" t="s">
        <v>88</v>
      </c>
      <c r="D34" s="15">
        <v>2</v>
      </c>
      <c r="E34" s="13">
        <v>1.92</v>
      </c>
      <c r="F34" s="13">
        <v>11.92</v>
      </c>
      <c r="G34" s="11">
        <f t="shared" si="0"/>
        <v>3.84</v>
      </c>
      <c r="H34" s="11">
        <f t="shared" si="1"/>
        <v>2.3839999999999999</v>
      </c>
      <c r="I34" s="11" t="s">
        <v>89</v>
      </c>
      <c r="J34" s="14" t="s">
        <v>90</v>
      </c>
    </row>
    <row r="35" spans="2:11" ht="15.75" customHeight="1" x14ac:dyDescent="0.2">
      <c r="B35" s="10">
        <v>28</v>
      </c>
      <c r="C35" s="10" t="s">
        <v>202</v>
      </c>
      <c r="D35" s="15">
        <v>1</v>
      </c>
      <c r="E35" s="13">
        <v>0.48</v>
      </c>
      <c r="F35" s="13">
        <f>0.335*10</f>
        <v>3.35</v>
      </c>
      <c r="G35" s="11">
        <f t="shared" si="0"/>
        <v>0.48</v>
      </c>
      <c r="H35" s="11">
        <f t="shared" si="1"/>
        <v>0.33500000000000002</v>
      </c>
      <c r="I35" s="11" t="s">
        <v>201</v>
      </c>
      <c r="J35" s="33" t="s">
        <v>203</v>
      </c>
    </row>
    <row r="36" spans="2:11" ht="15.75" customHeight="1" x14ac:dyDescent="0.2">
      <c r="B36" s="10">
        <v>29</v>
      </c>
      <c r="C36" s="10" t="s">
        <v>204</v>
      </c>
      <c r="D36" s="15">
        <v>1</v>
      </c>
      <c r="E36" s="13">
        <v>0.19</v>
      </c>
      <c r="F36" s="13">
        <f>0.129*10</f>
        <v>1.29</v>
      </c>
      <c r="G36" s="11">
        <f t="shared" si="0"/>
        <v>0.19</v>
      </c>
      <c r="H36" s="11">
        <f t="shared" si="1"/>
        <v>0.129</v>
      </c>
      <c r="I36" s="11" t="s">
        <v>205</v>
      </c>
      <c r="J36" s="33" t="s">
        <v>206</v>
      </c>
    </row>
    <row r="37" spans="2:11" ht="15.75" customHeight="1" x14ac:dyDescent="0.2">
      <c r="B37" s="10">
        <f>B34+1</f>
        <v>28</v>
      </c>
      <c r="C37" s="10" t="s">
        <v>91</v>
      </c>
      <c r="D37" s="15">
        <v>1</v>
      </c>
      <c r="E37" s="13">
        <v>1.67</v>
      </c>
      <c r="F37" s="13">
        <v>12.26</v>
      </c>
      <c r="G37" s="11">
        <f t="shared" si="0"/>
        <v>1.67</v>
      </c>
      <c r="H37" s="11">
        <f t="shared" si="1"/>
        <v>1.226</v>
      </c>
      <c r="I37" s="11" t="s">
        <v>92</v>
      </c>
      <c r="J37" s="14" t="s">
        <v>93</v>
      </c>
    </row>
    <row r="38" spans="2:11" ht="15.75" customHeight="1" x14ac:dyDescent="0.2">
      <c r="B38" s="10">
        <f t="shared" si="2"/>
        <v>29</v>
      </c>
      <c r="C38" s="10" t="s">
        <v>94</v>
      </c>
      <c r="D38" s="15">
        <v>2</v>
      </c>
      <c r="E38" s="13">
        <v>0.13</v>
      </c>
      <c r="F38" s="13">
        <v>0.8</v>
      </c>
      <c r="G38" s="11">
        <f t="shared" si="0"/>
        <v>0.26</v>
      </c>
      <c r="H38" s="11">
        <f t="shared" si="1"/>
        <v>0.16</v>
      </c>
      <c r="I38" s="11" t="s">
        <v>95</v>
      </c>
      <c r="J38" s="14" t="s">
        <v>96</v>
      </c>
    </row>
    <row r="39" spans="2:11" ht="15.75" customHeight="1" x14ac:dyDescent="0.2">
      <c r="B39" s="10">
        <f t="shared" si="2"/>
        <v>30</v>
      </c>
      <c r="C39" s="10" t="s">
        <v>97</v>
      </c>
      <c r="D39" s="15">
        <v>2</v>
      </c>
      <c r="E39" s="13">
        <v>0.89</v>
      </c>
      <c r="F39" s="13">
        <v>7.55</v>
      </c>
      <c r="G39" s="11">
        <f t="shared" si="0"/>
        <v>1.78</v>
      </c>
      <c r="H39" s="11">
        <f t="shared" si="1"/>
        <v>1.51</v>
      </c>
      <c r="I39" s="11" t="s">
        <v>98</v>
      </c>
      <c r="J39" s="14" t="s">
        <v>99</v>
      </c>
    </row>
    <row r="40" spans="2:11" ht="15.75" customHeight="1" x14ac:dyDescent="0.2">
      <c r="B40" s="10">
        <v>10</v>
      </c>
      <c r="C40" s="10" t="s">
        <v>100</v>
      </c>
      <c r="D40" s="15">
        <v>2</v>
      </c>
      <c r="E40" s="13">
        <v>0.13</v>
      </c>
      <c r="F40" s="13">
        <v>0.73</v>
      </c>
      <c r="G40" s="11">
        <f t="shared" si="0"/>
        <v>0.26</v>
      </c>
      <c r="H40" s="11">
        <f t="shared" si="1"/>
        <v>0.14599999999999999</v>
      </c>
      <c r="I40" s="11" t="s">
        <v>101</v>
      </c>
      <c r="J40" s="14" t="s">
        <v>102</v>
      </c>
    </row>
    <row r="41" spans="2:11" ht="15.75" customHeight="1" x14ac:dyDescent="0.2">
      <c r="B41" s="10">
        <v>11</v>
      </c>
      <c r="C41" s="10" t="s">
        <v>103</v>
      </c>
      <c r="D41" s="15">
        <v>1</v>
      </c>
      <c r="E41" s="13">
        <v>2.48</v>
      </c>
      <c r="F41" s="13">
        <v>21.07</v>
      </c>
      <c r="G41" s="11">
        <f t="shared" si="0"/>
        <v>2.48</v>
      </c>
      <c r="H41" s="11">
        <f t="shared" si="1"/>
        <v>2.1070000000000002</v>
      </c>
      <c r="I41" s="11" t="s">
        <v>104</v>
      </c>
      <c r="J41" s="14" t="s">
        <v>105</v>
      </c>
      <c r="K41" s="17" t="s">
        <v>106</v>
      </c>
    </row>
    <row r="42" spans="2:11" ht="15.75" customHeight="1" x14ac:dyDescent="0.2">
      <c r="B42" s="10">
        <v>12</v>
      </c>
      <c r="C42" s="10" t="s">
        <v>107</v>
      </c>
      <c r="D42" s="15">
        <v>1</v>
      </c>
      <c r="E42" s="13">
        <v>0.33</v>
      </c>
      <c r="F42" s="13">
        <v>2.82</v>
      </c>
      <c r="G42" s="11">
        <f t="shared" si="0"/>
        <v>0.33</v>
      </c>
      <c r="H42" s="11">
        <f t="shared" si="1"/>
        <v>0.28199999999999997</v>
      </c>
      <c r="I42" s="11" t="s">
        <v>108</v>
      </c>
      <c r="J42" s="14" t="s">
        <v>109</v>
      </c>
      <c r="K42" s="18" t="s">
        <v>110</v>
      </c>
    </row>
    <row r="43" spans="2:11" ht="15.75" customHeight="1" x14ac:dyDescent="0.2">
      <c r="B43" s="10">
        <v>13</v>
      </c>
      <c r="C43" s="10" t="s">
        <v>111</v>
      </c>
      <c r="D43" s="15">
        <v>1</v>
      </c>
      <c r="E43" s="13">
        <v>0.45</v>
      </c>
      <c r="F43" s="13">
        <v>3.83</v>
      </c>
      <c r="G43" s="11">
        <f t="shared" si="0"/>
        <v>0.45</v>
      </c>
      <c r="H43" s="11">
        <f t="shared" si="1"/>
        <v>0.38300000000000001</v>
      </c>
      <c r="I43" s="11" t="s">
        <v>112</v>
      </c>
      <c r="J43" s="33" t="s">
        <v>113</v>
      </c>
      <c r="K43" s="18"/>
    </row>
    <row r="44" spans="2:11" ht="15.75" customHeight="1" x14ac:dyDescent="0.2">
      <c r="B44" s="10">
        <v>14</v>
      </c>
      <c r="C44" s="10" t="s">
        <v>114</v>
      </c>
      <c r="D44" s="15">
        <v>1</v>
      </c>
      <c r="E44" s="13">
        <f>6.89/10</f>
        <v>0.68899999999999995</v>
      </c>
      <c r="F44" s="13">
        <v>6.89</v>
      </c>
      <c r="G44" s="11">
        <f t="shared" si="0"/>
        <v>0.68899999999999995</v>
      </c>
      <c r="H44" s="11">
        <f t="shared" si="1"/>
        <v>0.68899999999999995</v>
      </c>
      <c r="I44" s="11" t="s">
        <v>115</v>
      </c>
      <c r="J44" s="14" t="s">
        <v>116</v>
      </c>
      <c r="K44" s="18" t="s">
        <v>117</v>
      </c>
    </row>
    <row r="45" spans="2:11" ht="15.75" customHeight="1" x14ac:dyDescent="0.2">
      <c r="B45" s="10">
        <v>15</v>
      </c>
      <c r="C45" s="10" t="s">
        <v>118</v>
      </c>
      <c r="D45" s="15">
        <v>1</v>
      </c>
      <c r="E45" s="13">
        <f>7.39/5</f>
        <v>1.478</v>
      </c>
      <c r="F45" s="13">
        <f>7.39*2</f>
        <v>14.78</v>
      </c>
      <c r="G45" s="11">
        <f t="shared" si="0"/>
        <v>1.478</v>
      </c>
      <c r="H45" s="11">
        <f t="shared" si="1"/>
        <v>1.478</v>
      </c>
      <c r="I45" s="11" t="s">
        <v>119</v>
      </c>
      <c r="J45" s="14" t="s">
        <v>120</v>
      </c>
      <c r="K45" s="18" t="s">
        <v>121</v>
      </c>
    </row>
    <row r="46" spans="2:11" ht="15.75" customHeight="1" x14ac:dyDescent="0.2">
      <c r="B46" s="10">
        <v>16</v>
      </c>
      <c r="C46" s="10" t="s">
        <v>122</v>
      </c>
      <c r="D46" s="15">
        <v>1</v>
      </c>
      <c r="E46" s="13">
        <v>6.99</v>
      </c>
      <c r="F46" s="13">
        <f>3.663333333*10</f>
        <v>36.633333329999999</v>
      </c>
      <c r="G46" s="11">
        <f t="shared" si="0"/>
        <v>6.99</v>
      </c>
      <c r="H46" s="11">
        <f t="shared" si="1"/>
        <v>3.6633333329999997</v>
      </c>
      <c r="I46" s="11" t="s">
        <v>123</v>
      </c>
      <c r="J46" s="14" t="s">
        <v>124</v>
      </c>
    </row>
    <row r="47" spans="2:11" ht="15.75" customHeight="1" x14ac:dyDescent="0.2">
      <c r="B47" s="10">
        <v>17</v>
      </c>
      <c r="C47" s="10" t="s">
        <v>125</v>
      </c>
      <c r="D47" s="15">
        <v>1</v>
      </c>
      <c r="E47" s="13">
        <f t="shared" ref="E47:E48" si="3">6.99/100</f>
        <v>6.9900000000000004E-2</v>
      </c>
      <c r="F47" s="13">
        <f t="shared" ref="F47:F48" si="4">6.99/10</f>
        <v>0.69900000000000007</v>
      </c>
      <c r="G47" s="11">
        <f t="shared" si="0"/>
        <v>6.9900000000000004E-2</v>
      </c>
      <c r="H47" s="11">
        <f t="shared" si="1"/>
        <v>6.9900000000000004E-2</v>
      </c>
      <c r="I47" s="11" t="s">
        <v>126</v>
      </c>
      <c r="J47" s="14" t="s">
        <v>127</v>
      </c>
    </row>
    <row r="48" spans="2:11" ht="15.75" customHeight="1" x14ac:dyDescent="0.2">
      <c r="B48" s="10">
        <v>18</v>
      </c>
      <c r="C48" s="10" t="s">
        <v>128</v>
      </c>
      <c r="D48" s="15">
        <v>1</v>
      </c>
      <c r="E48" s="13">
        <f t="shared" si="3"/>
        <v>6.9900000000000004E-2</v>
      </c>
      <c r="F48" s="13">
        <f t="shared" si="4"/>
        <v>0.69900000000000007</v>
      </c>
      <c r="G48" s="11">
        <f t="shared" si="0"/>
        <v>6.9900000000000004E-2</v>
      </c>
      <c r="H48" s="11">
        <f t="shared" si="1"/>
        <v>6.9900000000000004E-2</v>
      </c>
      <c r="I48" s="11" t="s">
        <v>129</v>
      </c>
      <c r="J48" s="14" t="s">
        <v>130</v>
      </c>
    </row>
    <row r="49" spans="2:11" ht="15.75" customHeight="1" x14ac:dyDescent="0.2">
      <c r="B49" s="10">
        <v>19</v>
      </c>
      <c r="C49" s="10" t="s">
        <v>131</v>
      </c>
      <c r="D49" s="15">
        <v>1</v>
      </c>
      <c r="E49" s="13">
        <v>5</v>
      </c>
      <c r="F49" s="13">
        <v>28</v>
      </c>
      <c r="G49" s="11">
        <f t="shared" si="0"/>
        <v>5</v>
      </c>
      <c r="H49" s="11">
        <f t="shared" si="1"/>
        <v>2.8</v>
      </c>
      <c r="I49" s="26" t="s">
        <v>184</v>
      </c>
      <c r="J49" s="14" t="s">
        <v>132</v>
      </c>
      <c r="K49" s="18" t="s">
        <v>133</v>
      </c>
    </row>
    <row r="50" spans="2:11" ht="15.75" customHeight="1" x14ac:dyDescent="0.2">
      <c r="B50" s="10">
        <v>20</v>
      </c>
      <c r="C50" s="10" t="s">
        <v>134</v>
      </c>
      <c r="D50" s="15">
        <v>1</v>
      </c>
      <c r="E50" s="13">
        <f>7.29/6</f>
        <v>1.2150000000000001</v>
      </c>
      <c r="F50" s="13">
        <f>E50*10</f>
        <v>12.15</v>
      </c>
      <c r="G50" s="11">
        <f t="shared" si="0"/>
        <v>1.2150000000000001</v>
      </c>
      <c r="H50" s="11">
        <f t="shared" si="1"/>
        <v>1.2150000000000001</v>
      </c>
      <c r="I50" s="11" t="s">
        <v>135</v>
      </c>
      <c r="J50" s="14" t="s">
        <v>136</v>
      </c>
      <c r="K50" s="18" t="s">
        <v>137</v>
      </c>
    </row>
    <row r="51" spans="2:11" ht="15.75" customHeight="1" x14ac:dyDescent="0.2">
      <c r="B51" s="10">
        <v>21</v>
      </c>
      <c r="C51" s="10" t="s">
        <v>138</v>
      </c>
      <c r="D51" s="15">
        <v>1</v>
      </c>
      <c r="E51" s="13">
        <v>0.53</v>
      </c>
      <c r="F51" s="13">
        <v>4.51</v>
      </c>
      <c r="G51" s="11">
        <f t="shared" si="0"/>
        <v>0.53</v>
      </c>
      <c r="H51" s="11">
        <f t="shared" si="1"/>
        <v>0.45099999999999996</v>
      </c>
      <c r="I51" s="11" t="s">
        <v>139</v>
      </c>
      <c r="J51" s="14" t="s">
        <v>140</v>
      </c>
    </row>
    <row r="52" spans="2:11" ht="15.75" customHeight="1" x14ac:dyDescent="0.2">
      <c r="B52" s="10">
        <v>22</v>
      </c>
      <c r="C52" s="10" t="s">
        <v>141</v>
      </c>
      <c r="D52" s="15">
        <v>1</v>
      </c>
      <c r="E52" s="13">
        <v>28.41</v>
      </c>
      <c r="F52" s="13">
        <v>251.47</v>
      </c>
      <c r="G52" s="11">
        <f t="shared" si="0"/>
        <v>28.41</v>
      </c>
      <c r="H52" s="11">
        <f t="shared" si="1"/>
        <v>25.146999999999998</v>
      </c>
      <c r="I52" s="11" t="s">
        <v>142</v>
      </c>
      <c r="J52" s="14" t="s">
        <v>143</v>
      </c>
    </row>
    <row r="53" spans="2:11" ht="15.75" customHeight="1" x14ac:dyDescent="0.2">
      <c r="B53" s="10">
        <v>23</v>
      </c>
      <c r="C53" s="10" t="s">
        <v>144</v>
      </c>
      <c r="D53" s="15">
        <v>2</v>
      </c>
      <c r="E53" s="13">
        <v>0.7</v>
      </c>
      <c r="F53" s="13">
        <v>5.9</v>
      </c>
      <c r="G53" s="11">
        <f t="shared" si="0"/>
        <v>1.4</v>
      </c>
      <c r="H53" s="11">
        <f t="shared" si="1"/>
        <v>1.1800000000000002</v>
      </c>
      <c r="I53" s="11" t="s">
        <v>145</v>
      </c>
      <c r="J53" s="14" t="s">
        <v>146</v>
      </c>
    </row>
    <row r="54" spans="2:11" ht="15.75" customHeight="1" x14ac:dyDescent="0.2">
      <c r="B54" s="10">
        <v>24</v>
      </c>
      <c r="C54" s="10" t="s">
        <v>144</v>
      </c>
      <c r="D54" s="15">
        <v>2</v>
      </c>
      <c r="E54" s="13">
        <f>6.79/100</f>
        <v>6.7900000000000002E-2</v>
      </c>
      <c r="F54" s="13">
        <f>6.79/10</f>
        <v>0.67900000000000005</v>
      </c>
      <c r="G54" s="11">
        <f t="shared" si="0"/>
        <v>0.1358</v>
      </c>
      <c r="H54" s="11">
        <f t="shared" si="1"/>
        <v>0.1358</v>
      </c>
      <c r="I54" s="11" t="s">
        <v>147</v>
      </c>
      <c r="J54" s="14" t="s">
        <v>148</v>
      </c>
    </row>
    <row r="55" spans="2:11" ht="15.75" customHeight="1" x14ac:dyDescent="0.2">
      <c r="B55" s="10">
        <v>25</v>
      </c>
      <c r="C55" s="10" t="s">
        <v>149</v>
      </c>
      <c r="D55" s="15">
        <v>1</v>
      </c>
      <c r="E55" s="13">
        <v>19</v>
      </c>
      <c r="F55" s="13">
        <v>190</v>
      </c>
      <c r="G55" s="11">
        <f t="shared" si="0"/>
        <v>19</v>
      </c>
      <c r="H55" s="11">
        <f t="shared" si="1"/>
        <v>19</v>
      </c>
      <c r="I55" s="26" t="s">
        <v>197</v>
      </c>
      <c r="J55" s="14" t="s">
        <v>150</v>
      </c>
    </row>
    <row r="56" spans="2:11" ht="15.75" customHeight="1" x14ac:dyDescent="0.2">
      <c r="B56" s="10">
        <v>26</v>
      </c>
      <c r="C56" s="10" t="s">
        <v>151</v>
      </c>
      <c r="D56" s="15">
        <v>4</v>
      </c>
      <c r="E56" s="13">
        <f>2.65/100</f>
        <v>2.6499999999999999E-2</v>
      </c>
      <c r="F56" s="13">
        <f>E56*10</f>
        <v>0.26500000000000001</v>
      </c>
      <c r="G56" s="11">
        <f t="shared" ref="G56" si="5">D56*E56</f>
        <v>0.106</v>
      </c>
      <c r="H56" s="11">
        <f t="shared" ref="H56" si="6">F56*D56/10</f>
        <v>0.10600000000000001</v>
      </c>
      <c r="I56" s="11" t="s">
        <v>152</v>
      </c>
      <c r="J56" s="14" t="s">
        <v>153</v>
      </c>
    </row>
    <row r="57" spans="2:11" ht="15.75" customHeight="1" x14ac:dyDescent="0.2">
      <c r="B57" s="10">
        <v>27</v>
      </c>
      <c r="C57" s="31" t="s">
        <v>193</v>
      </c>
      <c r="D57" s="32">
        <v>1</v>
      </c>
      <c r="E57" s="13">
        <v>0.01</v>
      </c>
      <c r="F57" s="13">
        <v>0.1</v>
      </c>
      <c r="G57" s="11">
        <f>D57*E57</f>
        <v>0.01</v>
      </c>
      <c r="H57" s="11">
        <f t="shared" si="1"/>
        <v>0.01</v>
      </c>
      <c r="I57" s="26" t="s">
        <v>187</v>
      </c>
      <c r="J57" s="33" t="s">
        <v>195</v>
      </c>
    </row>
    <row r="58" spans="2:11" ht="15.75" customHeight="1" x14ac:dyDescent="0.2">
      <c r="B58" s="10">
        <v>28</v>
      </c>
      <c r="C58" s="31" t="s">
        <v>171</v>
      </c>
      <c r="D58" s="32">
        <v>1</v>
      </c>
      <c r="E58" s="13">
        <v>0.99</v>
      </c>
      <c r="F58" s="13">
        <v>9.9499999999999993</v>
      </c>
      <c r="G58" s="11">
        <f t="shared" si="0"/>
        <v>0.99</v>
      </c>
      <c r="H58" s="11">
        <f t="shared" si="1"/>
        <v>0.99499999999999988</v>
      </c>
      <c r="I58" s="26" t="s">
        <v>189</v>
      </c>
      <c r="J58" s="33" t="s">
        <v>172</v>
      </c>
    </row>
    <row r="59" spans="2:11" ht="15.75" customHeight="1" x14ac:dyDescent="0.2">
      <c r="B59" s="10">
        <v>30</v>
      </c>
      <c r="C59" s="31" t="s">
        <v>173</v>
      </c>
      <c r="D59" s="32">
        <v>1</v>
      </c>
      <c r="E59" s="13">
        <v>1.69</v>
      </c>
      <c r="F59" s="13">
        <v>16.920000000000002</v>
      </c>
      <c r="G59" s="11">
        <f t="shared" si="0"/>
        <v>1.69</v>
      </c>
      <c r="H59" s="11">
        <f t="shared" si="1"/>
        <v>1.6920000000000002</v>
      </c>
      <c r="I59" s="26" t="s">
        <v>174</v>
      </c>
      <c r="J59" s="33" t="s">
        <v>175</v>
      </c>
    </row>
    <row r="60" spans="2:11" ht="15.75" customHeight="1" x14ac:dyDescent="0.2">
      <c r="B60" s="10">
        <v>31</v>
      </c>
      <c r="C60" s="31" t="s">
        <v>176</v>
      </c>
      <c r="D60" s="15">
        <v>1</v>
      </c>
      <c r="E60" s="13">
        <v>2.6</v>
      </c>
      <c r="F60" s="13">
        <v>26</v>
      </c>
      <c r="G60" s="11">
        <f t="shared" si="0"/>
        <v>2.6</v>
      </c>
      <c r="H60" s="11">
        <f t="shared" si="1"/>
        <v>2.6</v>
      </c>
      <c r="I60" s="26" t="s">
        <v>194</v>
      </c>
      <c r="J60" s="33" t="s">
        <v>190</v>
      </c>
    </row>
    <row r="61" spans="2:11" ht="15.75" customHeight="1" x14ac:dyDescent="0.2">
      <c r="B61" s="10">
        <v>32</v>
      </c>
      <c r="C61" s="31" t="s">
        <v>191</v>
      </c>
      <c r="D61" s="15">
        <v>1</v>
      </c>
      <c r="E61" s="13">
        <f>8.89/6</f>
        <v>1.4816666666666667</v>
      </c>
      <c r="F61" s="13">
        <f>8.89</f>
        <v>8.89</v>
      </c>
      <c r="G61" s="11">
        <f t="shared" si="0"/>
        <v>1.4816666666666667</v>
      </c>
      <c r="H61" s="11">
        <f t="shared" si="1"/>
        <v>0.88900000000000001</v>
      </c>
      <c r="I61" s="26" t="s">
        <v>199</v>
      </c>
      <c r="J61" s="33" t="s">
        <v>196</v>
      </c>
    </row>
    <row r="62" spans="2:11" ht="15.75" customHeight="1" x14ac:dyDescent="0.2">
      <c r="B62" s="10">
        <v>33</v>
      </c>
      <c r="C62" s="31" t="s">
        <v>200</v>
      </c>
      <c r="D62" s="15">
        <v>1</v>
      </c>
      <c r="E62" s="13">
        <v>6.54</v>
      </c>
      <c r="F62" s="13">
        <f>E62*10</f>
        <v>65.400000000000006</v>
      </c>
      <c r="G62" s="11">
        <f t="shared" si="0"/>
        <v>6.54</v>
      </c>
      <c r="H62" s="11">
        <f t="shared" si="1"/>
        <v>6.5400000000000009</v>
      </c>
      <c r="I62" s="26" t="s">
        <v>192</v>
      </c>
      <c r="J62" s="33" t="s">
        <v>177</v>
      </c>
    </row>
    <row r="63" spans="2:11" ht="15.75" customHeight="1" x14ac:dyDescent="0.2">
      <c r="B63" s="1"/>
      <c r="C63" s="25" t="s">
        <v>182</v>
      </c>
      <c r="D63" s="24">
        <f>SUM(D11:D62)</f>
        <v>103</v>
      </c>
      <c r="E63" s="19">
        <f>SUM(E2:E62)</f>
        <v>93.567866666666674</v>
      </c>
      <c r="F63" s="19">
        <f>SUM(F2:F62)</f>
        <v>800.45533332999992</v>
      </c>
      <c r="G63" s="19">
        <f>SUM(G28:G62)</f>
        <v>95.695266666666669</v>
      </c>
      <c r="H63" s="19">
        <f>SUM(H28:H62)</f>
        <v>82.243933333000001</v>
      </c>
      <c r="I63" s="1"/>
      <c r="J63" s="1"/>
    </row>
    <row r="64" spans="2:11" ht="16" x14ac:dyDescent="0.2">
      <c r="B64" s="1"/>
      <c r="C64" s="1"/>
      <c r="D64" s="1"/>
      <c r="E64" s="1"/>
      <c r="F64" s="1"/>
      <c r="G64" s="1"/>
      <c r="H64" s="1"/>
      <c r="I64" s="1"/>
      <c r="J64" s="1"/>
    </row>
    <row r="65" spans="2:11" ht="24" x14ac:dyDescent="0.3">
      <c r="B65" s="28" t="s">
        <v>186</v>
      </c>
      <c r="C65" s="6"/>
      <c r="D65" s="6"/>
      <c r="E65" s="6"/>
      <c r="F65" s="6"/>
      <c r="G65" s="6"/>
      <c r="H65" s="6"/>
      <c r="I65" s="6"/>
      <c r="J65" s="6"/>
    </row>
    <row r="66" spans="2:11" ht="15.75" customHeight="1" x14ac:dyDescent="0.2">
      <c r="B66" s="7" t="s">
        <v>8</v>
      </c>
      <c r="C66" s="7" t="s">
        <v>9</v>
      </c>
      <c r="D66" s="7" t="s">
        <v>10</v>
      </c>
      <c r="E66" s="8" t="s">
        <v>11</v>
      </c>
      <c r="F66" s="8" t="s">
        <v>12</v>
      </c>
      <c r="G66" s="7" t="s">
        <v>13</v>
      </c>
      <c r="H66" s="34" t="s">
        <v>179</v>
      </c>
      <c r="I66" s="8" t="s">
        <v>154</v>
      </c>
      <c r="J66" s="7" t="s">
        <v>15</v>
      </c>
    </row>
    <row r="67" spans="2:11" ht="15.75" customHeight="1" x14ac:dyDescent="0.2">
      <c r="B67" s="36">
        <v>1</v>
      </c>
      <c r="C67" s="36" t="s">
        <v>155</v>
      </c>
      <c r="D67" s="37">
        <v>4</v>
      </c>
      <c r="E67" s="38">
        <f>3.99/100</f>
        <v>3.9900000000000005E-2</v>
      </c>
      <c r="F67" s="38">
        <f>100*E67</f>
        <v>3.9900000000000007</v>
      </c>
      <c r="G67" s="39">
        <f t="shared" ref="G67:G71" si="7">D67*E67</f>
        <v>0.15960000000000002</v>
      </c>
      <c r="H67" s="40">
        <f t="shared" ref="H67:H71" si="8">F67*D67/10</f>
        <v>1.5960000000000003</v>
      </c>
      <c r="I67" s="41" t="s">
        <v>156</v>
      </c>
      <c r="J67" s="42" t="s">
        <v>157</v>
      </c>
      <c r="K67" s="17" t="s">
        <v>158</v>
      </c>
    </row>
    <row r="68" spans="2:11" ht="15.75" customHeight="1" x14ac:dyDescent="0.2">
      <c r="B68" s="36">
        <v>2</v>
      </c>
      <c r="C68" s="43" t="s">
        <v>159</v>
      </c>
      <c r="D68" s="37">
        <v>1</v>
      </c>
      <c r="E68" s="38">
        <v>9</v>
      </c>
      <c r="F68" s="38">
        <v>90</v>
      </c>
      <c r="G68" s="39">
        <f t="shared" si="7"/>
        <v>9</v>
      </c>
      <c r="H68" s="40">
        <f t="shared" si="8"/>
        <v>9</v>
      </c>
      <c r="I68" s="44" t="s">
        <v>185</v>
      </c>
      <c r="J68" s="45" t="s">
        <v>160</v>
      </c>
    </row>
    <row r="69" spans="2:11" ht="15.75" customHeight="1" x14ac:dyDescent="0.2">
      <c r="B69" s="36">
        <v>3</v>
      </c>
      <c r="C69" s="43" t="s">
        <v>161</v>
      </c>
      <c r="D69" s="37">
        <v>1</v>
      </c>
      <c r="E69" s="38">
        <v>1</v>
      </c>
      <c r="F69" s="38">
        <v>5</v>
      </c>
      <c r="G69" s="39">
        <f t="shared" si="7"/>
        <v>1</v>
      </c>
      <c r="H69" s="40">
        <f t="shared" si="8"/>
        <v>0.5</v>
      </c>
      <c r="I69" s="41" t="s">
        <v>162</v>
      </c>
      <c r="J69" s="45" t="s">
        <v>163</v>
      </c>
    </row>
    <row r="70" spans="2:11" ht="15.75" customHeight="1" x14ac:dyDescent="0.2">
      <c r="B70" s="36">
        <f t="shared" ref="B70:B71" si="9">B69+1</f>
        <v>4</v>
      </c>
      <c r="C70" s="43" t="s">
        <v>164</v>
      </c>
      <c r="D70" s="37">
        <v>1</v>
      </c>
      <c r="E70" s="38">
        <f>6.09/20</f>
        <v>0.30449999999999999</v>
      </c>
      <c r="F70" s="38">
        <f t="shared" ref="F70:F71" si="10">E70*10</f>
        <v>3.0449999999999999</v>
      </c>
      <c r="G70" s="39">
        <f t="shared" si="7"/>
        <v>0.30449999999999999</v>
      </c>
      <c r="H70" s="40">
        <f t="shared" si="8"/>
        <v>0.30449999999999999</v>
      </c>
      <c r="I70" s="41" t="s">
        <v>165</v>
      </c>
      <c r="J70" s="45" t="s">
        <v>166</v>
      </c>
      <c r="K70" s="20" t="s">
        <v>167</v>
      </c>
    </row>
    <row r="71" spans="2:11" ht="15.75" customHeight="1" x14ac:dyDescent="0.2">
      <c r="B71" s="36">
        <f t="shared" si="9"/>
        <v>5</v>
      </c>
      <c r="C71" s="43" t="s">
        <v>168</v>
      </c>
      <c r="D71" s="37">
        <v>1</v>
      </c>
      <c r="E71" s="38">
        <f>11.39/100</f>
        <v>0.1139</v>
      </c>
      <c r="F71" s="38">
        <f t="shared" si="10"/>
        <v>1.139</v>
      </c>
      <c r="G71" s="39">
        <f t="shared" si="7"/>
        <v>0.1139</v>
      </c>
      <c r="H71" s="40">
        <f t="shared" si="8"/>
        <v>0.1139</v>
      </c>
      <c r="I71" s="41" t="s">
        <v>169</v>
      </c>
      <c r="J71" s="45" t="s">
        <v>170</v>
      </c>
      <c r="K71" s="20" t="s">
        <v>170</v>
      </c>
    </row>
    <row r="72" spans="2:11" ht="15.75" customHeight="1" x14ac:dyDescent="0.2">
      <c r="B72" s="1"/>
      <c r="C72" s="25" t="s">
        <v>178</v>
      </c>
      <c r="D72" s="24">
        <f>SUM(D67:D71)</f>
        <v>8</v>
      </c>
      <c r="E72" s="19">
        <f t="shared" ref="E72:H72" si="11">SUM(E67:E71)</f>
        <v>10.458299999999999</v>
      </c>
      <c r="F72" s="19">
        <f t="shared" si="11"/>
        <v>103.17399999999999</v>
      </c>
      <c r="G72" s="19">
        <f t="shared" si="11"/>
        <v>10.577999999999998</v>
      </c>
      <c r="H72" s="19">
        <f t="shared" si="11"/>
        <v>11.5144</v>
      </c>
      <c r="I72" s="1"/>
      <c r="J72" s="27"/>
    </row>
    <row r="73" spans="2:11" ht="15.75" customHeight="1" x14ac:dyDescent="0.2">
      <c r="B73" s="1"/>
      <c r="C73" s="1"/>
      <c r="D73" s="1"/>
      <c r="E73" s="1"/>
      <c r="F73" s="1"/>
      <c r="G73" s="1"/>
      <c r="H73" s="1"/>
      <c r="I73" s="1"/>
      <c r="J73" s="1"/>
    </row>
    <row r="74" spans="2:11" ht="16" x14ac:dyDescent="0.2">
      <c r="B74" s="1"/>
      <c r="C74" s="1"/>
      <c r="D74" s="1"/>
      <c r="E74" s="1"/>
      <c r="F74" s="1"/>
      <c r="G74" s="1"/>
      <c r="H74" s="1"/>
      <c r="I74" s="1"/>
      <c r="J74" s="1"/>
    </row>
    <row r="75" spans="2:11" ht="15.75" customHeight="1" x14ac:dyDescent="0.25">
      <c r="B75" s="1"/>
      <c r="C75" s="1"/>
      <c r="D75" s="35" t="s">
        <v>198</v>
      </c>
      <c r="E75" s="21"/>
      <c r="F75" s="21"/>
      <c r="G75" s="21">
        <f>G72+G63</f>
        <v>106.27326666666667</v>
      </c>
      <c r="H75" s="21">
        <f>H72+H63</f>
        <v>93.758333332999996</v>
      </c>
      <c r="I75" s="1"/>
      <c r="J75" s="1"/>
    </row>
    <row r="76" spans="2:11" ht="15.75" customHeight="1" x14ac:dyDescent="0.2">
      <c r="B76" s="1"/>
      <c r="C76" s="1"/>
      <c r="D76" s="1"/>
      <c r="E76" s="1"/>
      <c r="F76" s="1"/>
      <c r="G76" s="1"/>
      <c r="H76" s="1"/>
      <c r="I76" s="1"/>
      <c r="J76" s="1"/>
    </row>
    <row r="77" spans="2:11" ht="15.75" customHeight="1" x14ac:dyDescent="0.2">
      <c r="B77" s="1"/>
      <c r="C77" s="1"/>
      <c r="D77" s="1"/>
      <c r="E77" s="1"/>
      <c r="F77" s="1"/>
      <c r="G77" s="1"/>
      <c r="H77" s="1"/>
      <c r="I77" s="1"/>
      <c r="J77" s="1"/>
    </row>
    <row r="78" spans="2:11" ht="15.75" customHeight="1" x14ac:dyDescent="0.2"/>
    <row r="79" spans="2:11" ht="15.75" customHeight="1" x14ac:dyDescent="0.2"/>
    <row r="80" spans="2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</sheetData>
  <hyperlinks>
    <hyperlink ref="J11" r:id="rId1" xr:uid="{00000000-0004-0000-0000-000000000000}"/>
    <hyperlink ref="J12" r:id="rId2" xr:uid="{00000000-0004-0000-0000-000001000000}"/>
    <hyperlink ref="J13" r:id="rId3" xr:uid="{00000000-0004-0000-0000-000002000000}"/>
    <hyperlink ref="J14" r:id="rId4" xr:uid="{00000000-0004-0000-0000-000003000000}"/>
    <hyperlink ref="J15" r:id="rId5" xr:uid="{00000000-0004-0000-0000-000004000000}"/>
    <hyperlink ref="J16" r:id="rId6" xr:uid="{00000000-0004-0000-0000-000005000000}"/>
    <hyperlink ref="J17" r:id="rId7" xr:uid="{00000000-0004-0000-0000-000006000000}"/>
    <hyperlink ref="J18" r:id="rId8" xr:uid="{00000000-0004-0000-0000-000007000000}"/>
    <hyperlink ref="J19" r:id="rId9" xr:uid="{00000000-0004-0000-0000-000008000000}"/>
    <hyperlink ref="J20" r:id="rId10" xr:uid="{00000000-0004-0000-0000-000009000000}"/>
    <hyperlink ref="J21" r:id="rId11" xr:uid="{00000000-0004-0000-0000-00000A000000}"/>
    <hyperlink ref="J22" r:id="rId12" xr:uid="{00000000-0004-0000-0000-00000B000000}"/>
    <hyperlink ref="J23" r:id="rId13" xr:uid="{00000000-0004-0000-0000-00000D000000}"/>
    <hyperlink ref="J24" r:id="rId14" xr:uid="{00000000-0004-0000-0000-00000E000000}"/>
    <hyperlink ref="J25" r:id="rId15" xr:uid="{00000000-0004-0000-0000-00000F000000}"/>
    <hyperlink ref="J26" r:id="rId16" xr:uid="{00000000-0004-0000-0000-000010000000}"/>
    <hyperlink ref="J27" r:id="rId17" xr:uid="{00000000-0004-0000-0000-000011000000}"/>
    <hyperlink ref="J28" r:id="rId18" xr:uid="{00000000-0004-0000-0000-000012000000}"/>
    <hyperlink ref="J29" r:id="rId19" xr:uid="{00000000-0004-0000-0000-000014000000}"/>
    <hyperlink ref="J30" r:id="rId20" xr:uid="{00000000-0004-0000-0000-000015000000}"/>
    <hyperlink ref="J31" r:id="rId21" xr:uid="{00000000-0004-0000-0000-000016000000}"/>
    <hyperlink ref="J32" r:id="rId22" xr:uid="{00000000-0004-0000-0000-000017000000}"/>
    <hyperlink ref="J33" r:id="rId23" xr:uid="{00000000-0004-0000-0000-000018000000}"/>
    <hyperlink ref="J34" r:id="rId24" xr:uid="{00000000-0004-0000-0000-000019000000}"/>
    <hyperlink ref="J37" r:id="rId25" xr:uid="{00000000-0004-0000-0000-00001A000000}"/>
    <hyperlink ref="J38" r:id="rId26" xr:uid="{00000000-0004-0000-0000-00001B000000}"/>
    <hyperlink ref="J39" r:id="rId27" xr:uid="{00000000-0004-0000-0000-00001C000000}"/>
    <hyperlink ref="J40" r:id="rId28" xr:uid="{00000000-0004-0000-0000-00001D000000}"/>
    <hyperlink ref="J41" r:id="rId29" xr:uid="{00000000-0004-0000-0000-00001E000000}"/>
    <hyperlink ref="K41" r:id="rId30" xr:uid="{00000000-0004-0000-0000-00001F000000}"/>
    <hyperlink ref="K42" r:id="rId31" xr:uid="{00000000-0004-0000-0000-000021000000}"/>
    <hyperlink ref="J44" r:id="rId32" xr:uid="{00000000-0004-0000-0000-000024000000}"/>
    <hyperlink ref="K44" r:id="rId33" xr:uid="{00000000-0004-0000-0000-000025000000}"/>
    <hyperlink ref="J45" r:id="rId34" xr:uid="{00000000-0004-0000-0000-000026000000}"/>
    <hyperlink ref="K45" r:id="rId35" xr:uid="{00000000-0004-0000-0000-000027000000}"/>
    <hyperlink ref="J46" r:id="rId36" xr:uid="{00000000-0004-0000-0000-000028000000}"/>
    <hyperlink ref="J47" r:id="rId37" xr:uid="{00000000-0004-0000-0000-000029000000}"/>
    <hyperlink ref="J48" r:id="rId38" xr:uid="{00000000-0004-0000-0000-00002A000000}"/>
    <hyperlink ref="J49" r:id="rId39" xr:uid="{00000000-0004-0000-0000-00002B000000}"/>
    <hyperlink ref="K49" r:id="rId40" xr:uid="{00000000-0004-0000-0000-00002C000000}"/>
    <hyperlink ref="J50" r:id="rId41" xr:uid="{00000000-0004-0000-0000-00002D000000}"/>
    <hyperlink ref="K50" r:id="rId42" xr:uid="{00000000-0004-0000-0000-00002E000000}"/>
    <hyperlink ref="J51" r:id="rId43" xr:uid="{00000000-0004-0000-0000-00002F000000}"/>
    <hyperlink ref="J52" r:id="rId44" xr:uid="{00000000-0004-0000-0000-000030000000}"/>
    <hyperlink ref="J53" r:id="rId45" xr:uid="{00000000-0004-0000-0000-000031000000}"/>
    <hyperlink ref="J54" r:id="rId46" xr:uid="{00000000-0004-0000-0000-000032000000}"/>
    <hyperlink ref="J55" r:id="rId47" xr:uid="{00000000-0004-0000-0000-000033000000}"/>
    <hyperlink ref="J67" r:id="rId48" xr:uid="{00000000-0004-0000-0000-000035000000}"/>
    <hyperlink ref="K67" r:id="rId49" xr:uid="{00000000-0004-0000-0000-000036000000}"/>
    <hyperlink ref="J68" r:id="rId50" xr:uid="{00000000-0004-0000-0000-000037000000}"/>
    <hyperlink ref="J69" r:id="rId51" xr:uid="{00000000-0004-0000-0000-000038000000}"/>
    <hyperlink ref="J70" r:id="rId52" xr:uid="{00000000-0004-0000-0000-000039000000}"/>
    <hyperlink ref="K70" r:id="rId53" xr:uid="{00000000-0004-0000-0000-00003A000000}"/>
    <hyperlink ref="J71" r:id="rId54" xr:uid="{00000000-0004-0000-0000-00003B000000}"/>
    <hyperlink ref="K71" r:id="rId55" xr:uid="{00000000-0004-0000-0000-00003C000000}"/>
    <hyperlink ref="J58" r:id="rId56" xr:uid="{42388441-1BAB-8040-B7D7-0E95263EED92}"/>
    <hyperlink ref="J59" r:id="rId57" display="https://www.amazon.com/Lichamp-Electrical-Waterproof-Industrial-Electric/dp/B07VNTC9LH/ref=sr_1_2_pp?crid=3LCB146OV0WJI&amp;dib=eyJ2IjoiMSJ9.Gcl4RNv8zp225gq0DAHkVi4EDCIq6D5AzeEl8wUS-2kTHgABCYWdM0lrkBwrC6UxC8Ef4YyRNKwF7vNuBw-aTVGNhJIg_WzYaUcfJ4GlJWXieTI7fwRWBMVYsPK0xuZKg5fsyXEOvMxt6ctoMXw_qb-oTLRsmL1Y21WXFEQTszCN59tWRd8Yyh7NFhDmEUPrL5lsuSnftzG0bXoeHHLLyT8TeHSw4fh-0OjyDDp-0Ik.9VYv_LrRUWx0K5tPN1byAXXHpDxFfnFxWOSeu-zEIr4&amp;dib_tag=se&amp;keywords=black+electrical+tape&amp;qid=1736882194&amp;sprefix=black+electrical+tape%2Caps%2C144&amp;sr=8-2" xr:uid="{B0917911-BC20-0743-AFDE-9C6F7882B63A}"/>
    <hyperlink ref="J60" r:id="rId58" display="https://www.amazon.com/EASTBULL-4GB-Full-Video-Surveillance/dp/B0C39YHGC3/ref=sr_1_1?dib=eyJ2IjoiMSJ9.sAlKXbutqga0Xw4SHbAQgGXLJG5i50U81J1SxIQZNecmani74K4CvBbp0WngBmFY_6dUY1gUl_W1JU7sWcRUt-zecg60PF4NSP9VfwxJmzTpQWSXJlSEVMLiy1JSTMgYUc9vKmlFgNJQ8LddKmTUdOenLYc79HxAm_h_bhBE3GV9UdWy6QoM4P4AJryAJIZWH1Wy3iQPekqIyuoZGTDlSg8Pavk2Q8lRxGiefbLOWeA.ZK9EJLA31WcUoI9JS50-7N9OogisIeDaybxDi_lFb1c&amp;dib_tag=se&amp;keywords=4gb%2Bmicro%2Bsd%2Bcard&amp;qid=1749637941&amp;sr=8-1&amp;th=1" xr:uid="{90C0F61C-F652-AD4E-8208-4DAE66CD628C}"/>
    <hyperlink ref="J56" r:id="rId59" xr:uid="{BD7D2FFE-1B1D-9041-81C2-71DE99D074AB}"/>
    <hyperlink ref="J62" r:id="rId60" display="https://www.amazon.com/Monoprice-Viper-HD-SDI-RG6-Cable/dp/B01LYOSYOA/ref=sr_1_8?crid=D0YP3QV8Y59W&amp;dib=eyJ2IjoiMSJ9.ouVMlXtW52xcQCNVfWhdMHtWze7aPQGA57QfMcnibn2Fp_zEIPZbB-CYSkktuk-58ZNGVwM9jBUV3PdTJJ19jSjF9Yq3ZNLEqDZG5mCFOACkVjpLGSLZSNOKofcjhKaH1AXli7hhgHccFD7xq5wm5UznqXsbSxDvQpfcv3GTCW8N29P5q4sDC-wUFiokqC92v4rTFOcjse6sWY-rexljwke2k3gowVvTNrtCrLhqTbI.cBa7HpzQ2Q4vtAqxxz0G3ohUmivEOZNBlIvOpHOaRy0&amp;dib_tag=se&amp;keywords=bnc+cable&amp;qid=1746125810&amp;sprefix=bnc+cabl%2Caps%2C128&amp;sr=8-8" xr:uid="{00000000-0004-0000-0000-000034000000}"/>
    <hyperlink ref="J57" r:id="rId61" xr:uid="{178448A3-F07B-F949-97C1-7E64AD3C17AF}"/>
    <hyperlink ref="J61" r:id="rId62" xr:uid="{977EC2C6-C062-174B-AABE-7DF9B6D382BD}"/>
    <hyperlink ref="J42" r:id="rId63" xr:uid="{00000000-0004-0000-0000-000020000000}"/>
    <hyperlink ref="J35" r:id="rId64" xr:uid="{819238F0-8791-FD4C-B1F3-852A9CE82BEB}"/>
    <hyperlink ref="J36" r:id="rId65" xr:uid="{36039C9D-3FB3-9146-BDF7-1BE72D30613B}"/>
    <hyperlink ref="J43" r:id="rId66" display="https://www.aliexpress.us/item/2255800047081475.html?spm=a2g0o.productlist.main.5.75041f08oHxKQj&amp;algo_pvid=f5a390b0-14d5-48aa-8d78-c397a6a95e25&amp;algo_exp_id=f5a390b0-14d5-48aa-8d78-c397a6a95e25-2&amp;pdp_npi=4@dis!USD!1.86!1.86!!!1.86!1.86!@2103080e17246694755947771e7eb6!10000000946738865!sea!US!6040781666!X&amp;curPageLogUid=AuMGfRufyP3g&amp;utparam-url=scene:search%7Cquery_from:" xr:uid="{02C5D793-7844-7C4B-AB63-1D3ACCFA52FB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Axani, Spencer Nicholas Gaelan</cp:lastModifiedBy>
  <dcterms:created xsi:type="dcterms:W3CDTF">2017-03-25T17:10:16Z</dcterms:created>
  <dcterms:modified xsi:type="dcterms:W3CDTF">2025-07-05T10:43:36Z</dcterms:modified>
</cp:coreProperties>
</file>