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bertsch/Desktop/Optimization/PSET 3/"/>
    </mc:Choice>
  </mc:AlternateContent>
  <xr:revisionPtr revIDLastSave="0" documentId="13_ncr:1_{4CC158B7-B7B2-3246-A6E5-6589BCF23ADE}" xr6:coauthVersionLast="37" xr6:coauthVersionMax="37" xr10:uidLastSave="{00000000-0000-0000-0000-000000000000}"/>
  <bookViews>
    <workbookView xWindow="-20" yWindow="480" windowWidth="33600" windowHeight="19520" activeTab="3" xr2:uid="{4E108F91-3BAA-CB4C-AAAB-166EDA790F2E}"/>
  </bookViews>
  <sheets>
    <sheet name="3.3" sheetId="1" r:id="rId1"/>
    <sheet name="3.4" sheetId="2" r:id="rId2"/>
    <sheet name="3.5" sheetId="5" r:id="rId3"/>
    <sheet name="3.15" sheetId="3" r:id="rId4"/>
  </sheets>
  <definedNames>
    <definedName name="solver_adj" localSheetId="3" hidden="1">'3.15'!$M$14:$P$15,'3.15'!$E$14:$F$16</definedName>
    <definedName name="solver_adj" localSheetId="0" hidden="1">'3.3'!$D$11:$G$13</definedName>
    <definedName name="solver_adj" localSheetId="1" hidden="1">'3.4'!$C$15:$I$18</definedName>
    <definedName name="solver_adj" localSheetId="2" hidden="1">'3.5'!$N$11:$R$13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'3.15'!$I$29:$I$31</definedName>
    <definedName name="solver_lhs1" localSheetId="0" hidden="1">'3.3'!$G$29:$G$31</definedName>
    <definedName name="solver_lhs1" localSheetId="1" hidden="1">'3.4'!$G$32:$G$38</definedName>
    <definedName name="solver_lhs1" localSheetId="2" hidden="1">'3.5'!$R$31:$R$38</definedName>
    <definedName name="solver_lhs2" localSheetId="3" hidden="1">'3.15'!$I$32:$I$33</definedName>
    <definedName name="solver_lhs2" localSheetId="0" hidden="1">'3.3'!$G$32:$G$35</definedName>
    <definedName name="solver_lhs2" localSheetId="1" hidden="1">'3.4'!$G$39:$G$42</definedName>
    <definedName name="solver_lhs3" localSheetId="3" hidden="1">'3.15'!$I$34:$I$37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0" hidden="1">2</definedName>
    <definedName name="solver_num" localSheetId="1" hidden="1">2</definedName>
    <definedName name="solver_num" localSheetId="2" hidden="1">1</definedName>
    <definedName name="solver_opt" localSheetId="3" hidden="1">'3.15'!$S$24</definedName>
    <definedName name="solver_opt" localSheetId="0" hidden="1">'3.3'!$H$25</definedName>
    <definedName name="solver_opt" localSheetId="1" hidden="1">'3.4'!$E$27</definedName>
    <definedName name="solver_opt" localSheetId="2" hidden="1">'3.5'!$S$25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0" hidden="1">1</definedName>
    <definedName name="solver_rel1" localSheetId="1" hidden="1">3</definedName>
    <definedName name="solver_rel1" localSheetId="2" hidden="1">2</definedName>
    <definedName name="solver_rel2" localSheetId="3" hidden="1">2</definedName>
    <definedName name="solver_rel2" localSheetId="0" hidden="1">2</definedName>
    <definedName name="solver_rel2" localSheetId="1" hidden="1">1</definedName>
    <definedName name="solver_rel3" localSheetId="3" hidden="1">2</definedName>
    <definedName name="solver_rhs1" localSheetId="3" hidden="1">'3.15'!$K$29:$K$31</definedName>
    <definedName name="solver_rhs1" localSheetId="0" hidden="1">'3.3'!$I$29:$I$31</definedName>
    <definedName name="solver_rhs1" localSheetId="1" hidden="1">'3.4'!$I$32:$I$38</definedName>
    <definedName name="solver_rhs1" localSheetId="2" hidden="1">'3.5'!$T$31:$T$38</definedName>
    <definedName name="solver_rhs2" localSheetId="3" hidden="1">'3.15'!$K$32:$K$33</definedName>
    <definedName name="solver_rhs2" localSheetId="0" hidden="1">'3.3'!$I$32:$I$35</definedName>
    <definedName name="solver_rhs2" localSheetId="1" hidden="1">'3.4'!$I$39:$I$42</definedName>
    <definedName name="solver_rhs3" localSheetId="3" hidden="1">'3.15'!$K$34:$K$37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5" l="1"/>
  <c r="Q24" i="5"/>
  <c r="P24" i="5"/>
  <c r="O24" i="5"/>
  <c r="N24" i="5"/>
  <c r="R23" i="5"/>
  <c r="Q23" i="5"/>
  <c r="P23" i="5"/>
  <c r="O23" i="5"/>
  <c r="N23" i="5"/>
  <c r="R22" i="5"/>
  <c r="Q22" i="5"/>
  <c r="P22" i="5"/>
  <c r="O22" i="5"/>
  <c r="N22" i="5"/>
  <c r="E11" i="5"/>
  <c r="F11" i="5"/>
  <c r="G11" i="5"/>
  <c r="H11" i="5"/>
  <c r="I11" i="5"/>
  <c r="J11" i="5"/>
  <c r="K11" i="5"/>
  <c r="D11" i="5"/>
  <c r="O14" i="5"/>
  <c r="R34" i="5" s="1"/>
  <c r="P14" i="5"/>
  <c r="R35" i="5" s="1"/>
  <c r="Q14" i="5"/>
  <c r="R37" i="5" s="1"/>
  <c r="R14" i="5"/>
  <c r="R38" i="5" s="1"/>
  <c r="N14" i="5"/>
  <c r="R32" i="5" s="1"/>
  <c r="S12" i="5"/>
  <c r="R33" i="5" s="1"/>
  <c r="S13" i="5"/>
  <c r="R36" i="5" s="1"/>
  <c r="S11" i="5"/>
  <c r="R31" i="5" s="1"/>
  <c r="E10" i="5"/>
  <c r="F10" i="5"/>
  <c r="G10" i="5"/>
  <c r="H10" i="5"/>
  <c r="I10" i="5"/>
  <c r="J10" i="5"/>
  <c r="K10" i="5"/>
  <c r="D10" i="5"/>
  <c r="D8" i="5"/>
  <c r="G35" i="1"/>
  <c r="G33" i="1"/>
  <c r="G29" i="1"/>
  <c r="F22" i="1"/>
  <c r="I37" i="3"/>
  <c r="I36" i="3"/>
  <c r="I35" i="3"/>
  <c r="I34" i="3"/>
  <c r="I33" i="3"/>
  <c r="I32" i="3"/>
  <c r="F22" i="3"/>
  <c r="F25" i="3" s="1"/>
  <c r="E22" i="3"/>
  <c r="E25" i="3" s="1"/>
  <c r="I31" i="3"/>
  <c r="I29" i="3"/>
  <c r="I30" i="3"/>
  <c r="N23" i="3"/>
  <c r="O23" i="3"/>
  <c r="P23" i="3"/>
  <c r="M23" i="3"/>
  <c r="N22" i="3"/>
  <c r="N24" i="3" s="1"/>
  <c r="O22" i="3"/>
  <c r="P22" i="3"/>
  <c r="M22" i="3"/>
  <c r="F23" i="3"/>
  <c r="F24" i="3"/>
  <c r="E23" i="3"/>
  <c r="E24" i="3"/>
  <c r="D26" i="2"/>
  <c r="D25" i="2"/>
  <c r="D24" i="2"/>
  <c r="C26" i="2"/>
  <c r="C25" i="2"/>
  <c r="C24" i="2"/>
  <c r="C23" i="2"/>
  <c r="D23" i="2"/>
  <c r="G32" i="2"/>
  <c r="I42" i="2"/>
  <c r="I41" i="2"/>
  <c r="I40" i="2"/>
  <c r="I39" i="2"/>
  <c r="G42" i="2"/>
  <c r="G41" i="2"/>
  <c r="G40" i="2"/>
  <c r="G39" i="2"/>
  <c r="I38" i="2"/>
  <c r="I37" i="2"/>
  <c r="I36" i="2"/>
  <c r="I35" i="2"/>
  <c r="I34" i="2"/>
  <c r="I33" i="2"/>
  <c r="G38" i="2"/>
  <c r="G37" i="2"/>
  <c r="G36" i="2"/>
  <c r="G35" i="2"/>
  <c r="G34" i="2"/>
  <c r="I32" i="2"/>
  <c r="G33" i="2"/>
  <c r="G34" i="1"/>
  <c r="G30" i="1"/>
  <c r="G24" i="1"/>
  <c r="G23" i="1"/>
  <c r="F24" i="1"/>
  <c r="F23" i="1"/>
  <c r="E24" i="1"/>
  <c r="E23" i="1"/>
  <c r="D24" i="1"/>
  <c r="D23" i="1"/>
  <c r="G22" i="1"/>
  <c r="E22" i="1"/>
  <c r="D22" i="1"/>
  <c r="G32" i="1"/>
  <c r="G31" i="1"/>
  <c r="I35" i="1"/>
  <c r="I34" i="1"/>
  <c r="I33" i="1"/>
  <c r="I32" i="1"/>
  <c r="I31" i="1"/>
  <c r="I30" i="1"/>
  <c r="I29" i="1"/>
  <c r="N25" i="5" l="1"/>
  <c r="O25" i="5"/>
  <c r="R25" i="5"/>
  <c r="P25" i="5"/>
  <c r="Q25" i="5"/>
  <c r="G25" i="3"/>
  <c r="M24" i="3"/>
  <c r="P24" i="3"/>
  <c r="O24" i="3"/>
  <c r="E25" i="2"/>
  <c r="E24" i="2"/>
  <c r="E23" i="2"/>
  <c r="E26" i="2"/>
  <c r="G25" i="1"/>
  <c r="D25" i="1"/>
  <c r="E25" i="1"/>
  <c r="F25" i="1"/>
  <c r="S25" i="5" l="1"/>
  <c r="H25" i="1"/>
  <c r="Q24" i="3"/>
  <c r="S24" i="3" s="1"/>
  <c r="E27" i="2"/>
</calcChain>
</file>

<file path=xl/sharedStrings.xml><?xml version="1.0" encoding="utf-8"?>
<sst xmlns="http://schemas.openxmlformats.org/spreadsheetml/2006/main" count="219" uniqueCount="108">
  <si>
    <t>Warehouses</t>
  </si>
  <si>
    <t xml:space="preserve">Stock (Cartons) </t>
  </si>
  <si>
    <t>A</t>
  </si>
  <si>
    <t>B</t>
  </si>
  <si>
    <t>C</t>
  </si>
  <si>
    <t>Distributor</t>
  </si>
  <si>
    <t>Requirement</t>
  </si>
  <si>
    <t>D</t>
  </si>
  <si>
    <t>E</t>
  </si>
  <si>
    <t>F</t>
  </si>
  <si>
    <t>G</t>
  </si>
  <si>
    <t>Shipping Cost</t>
  </si>
  <si>
    <t xml:space="preserve">Decision Variables </t>
  </si>
  <si>
    <t>Objectve Function</t>
  </si>
  <si>
    <t>Constraints</t>
  </si>
  <si>
    <t>Shipping Cost ($/carton)</t>
  </si>
  <si>
    <t>=</t>
  </si>
  <si>
    <t xml:space="preserve">Warehouse A </t>
  </si>
  <si>
    <t>Warehouse B</t>
  </si>
  <si>
    <t>Warehouse C</t>
  </si>
  <si>
    <t>Distributor D</t>
  </si>
  <si>
    <t>Distributor E</t>
  </si>
  <si>
    <t>Distributor F</t>
  </si>
  <si>
    <t>Distributor G</t>
  </si>
  <si>
    <t>SUM</t>
  </si>
  <si>
    <t>Cost Matrix</t>
  </si>
  <si>
    <t>TOTAL</t>
  </si>
  <si>
    <t>Total Cost</t>
  </si>
  <si>
    <t xml:space="preserve">Atlanta </t>
  </si>
  <si>
    <t xml:space="preserve">Louisville </t>
  </si>
  <si>
    <t>Detroit</t>
  </si>
  <si>
    <t>Phoenix</t>
  </si>
  <si>
    <t xml:space="preserve">Demand </t>
  </si>
  <si>
    <t>Tacoma</t>
  </si>
  <si>
    <t>San Diego</t>
  </si>
  <si>
    <t>Dallas</t>
  </si>
  <si>
    <t>Denver</t>
  </si>
  <si>
    <t xml:space="preserve">St. Louis </t>
  </si>
  <si>
    <t>Tampa</t>
  </si>
  <si>
    <t xml:space="preserve">Baltimore </t>
  </si>
  <si>
    <t>$ Cost/ Unit</t>
  </si>
  <si>
    <t>Capacity</t>
  </si>
  <si>
    <t>Decision Variables</t>
  </si>
  <si>
    <t>Tacoma Demand</t>
  </si>
  <si>
    <t>&gt;=</t>
  </si>
  <si>
    <t>San Diego Demand</t>
  </si>
  <si>
    <t>Dallas Demand</t>
  </si>
  <si>
    <t>Denver Demand</t>
  </si>
  <si>
    <t>St. Louis Demnd</t>
  </si>
  <si>
    <t>Tampa Demand</t>
  </si>
  <si>
    <t>Baltimore Demand</t>
  </si>
  <si>
    <t>Atlanda Capacity</t>
  </si>
  <si>
    <t>Louisvile Capacity</t>
  </si>
  <si>
    <t>Detroit Capacity</t>
  </si>
  <si>
    <t>Pheonix Capacity</t>
  </si>
  <si>
    <t>&lt;=</t>
  </si>
  <si>
    <t>Objective Function</t>
  </si>
  <si>
    <t>Atlanta</t>
  </si>
  <si>
    <t>Production Cost</t>
  </si>
  <si>
    <t>Louisville</t>
  </si>
  <si>
    <t>TOTAL COST</t>
  </si>
  <si>
    <t>Peoria</t>
  </si>
  <si>
    <t>Iowa City</t>
  </si>
  <si>
    <t xml:space="preserve">Lawrence </t>
  </si>
  <si>
    <t xml:space="preserve">Dayton </t>
  </si>
  <si>
    <t>Location</t>
  </si>
  <si>
    <t>Augusta</t>
  </si>
  <si>
    <t>Oxford</t>
  </si>
  <si>
    <t>Columbia</t>
  </si>
  <si>
    <t>Rail Car Loads</t>
  </si>
  <si>
    <t>Dayton</t>
  </si>
  <si>
    <t xml:space="preserve">Gainesville </t>
  </si>
  <si>
    <t>Gainsville</t>
  </si>
  <si>
    <t xml:space="preserve">Columbia </t>
  </si>
  <si>
    <t xml:space="preserve">Number of Cars </t>
  </si>
  <si>
    <t>Initial Shipping Costs</t>
  </si>
  <si>
    <t xml:space="preserve">Final Shipping Costs </t>
  </si>
  <si>
    <t>Objective Function - Minimize Costs</t>
  </si>
  <si>
    <t>Total Shipping Cost</t>
  </si>
  <si>
    <t>Capacity of Peoria</t>
  </si>
  <si>
    <t>Capacity of Iowa City</t>
  </si>
  <si>
    <t>Capacity of Lawrence</t>
  </si>
  <si>
    <t>Flow In Louisville = Flow Out</t>
  </si>
  <si>
    <t xml:space="preserve">Flow in Dayton = Flow Out </t>
  </si>
  <si>
    <t xml:space="preserve">Demand of Augusta </t>
  </si>
  <si>
    <t>Demand of Gainsville</t>
  </si>
  <si>
    <t>Demand of Oxford</t>
  </si>
  <si>
    <t xml:space="preserve">Demand of Columbia </t>
  </si>
  <si>
    <t xml:space="preserve">                    Outlet </t>
  </si>
  <si>
    <t xml:space="preserve">             Percentage </t>
  </si>
  <si>
    <t xml:space="preserve">                       Cars</t>
  </si>
  <si>
    <t>Outlet 1</t>
  </si>
  <si>
    <t>Outlet 6</t>
  </si>
  <si>
    <t>Outlet 3</t>
  </si>
  <si>
    <t>Outlet 2</t>
  </si>
  <si>
    <t>Outet 4</t>
  </si>
  <si>
    <t>Outlet 5</t>
  </si>
  <si>
    <t>Outlet 7</t>
  </si>
  <si>
    <t>Outlet 8</t>
  </si>
  <si>
    <t xml:space="preserve">              Difference </t>
  </si>
  <si>
    <t xml:space="preserve">Outlet 1 Inflow </t>
  </si>
  <si>
    <t>Outlet 2 Outflow</t>
  </si>
  <si>
    <t>Outlet 3 Inflow</t>
  </si>
  <si>
    <t>Outlet 4 Outflow</t>
  </si>
  <si>
    <t>Outlet 5 Outflow</t>
  </si>
  <si>
    <t>Outlet 6 Inflow</t>
  </si>
  <si>
    <t>Outet 7 Outflow</t>
  </si>
  <si>
    <t>Outlet 8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</si>
</sst>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Border="1"/>
    <xf numFmtId="0" fontId="3" fillId="0" borderId="0" xfId="0" applyFont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9" xfId="0" applyFill="1" applyBorder="1"/>
    <xf numFmtId="44" fontId="0" fillId="0" borderId="1" xfId="2" applyFont="1" applyBorder="1"/>
    <xf numFmtId="44" fontId="0" fillId="0" borderId="1" xfId="0" applyNumberFormat="1" applyBorder="1"/>
    <xf numFmtId="44" fontId="0" fillId="4" borderId="1" xfId="0" applyNumberFormat="1" applyFill="1" applyBorder="1"/>
    <xf numFmtId="0" fontId="4" fillId="0" borderId="0" xfId="0" applyFont="1"/>
    <xf numFmtId="0" fontId="0" fillId="0" borderId="11" xfId="0" applyFill="1" applyBorder="1"/>
    <xf numFmtId="0" fontId="3" fillId="0" borderId="0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44" fontId="0" fillId="5" borderId="1" xfId="2" applyFont="1" applyFill="1" applyBorder="1"/>
    <xf numFmtId="0" fontId="3" fillId="0" borderId="0" xfId="0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0" fillId="6" borderId="1" xfId="0" applyFill="1" applyBorder="1"/>
    <xf numFmtId="0" fontId="5" fillId="0" borderId="1" xfId="0" applyFont="1" applyBorder="1"/>
    <xf numFmtId="43" fontId="0" fillId="4" borderId="1" xfId="1" applyFont="1" applyFill="1" applyBorder="1"/>
    <xf numFmtId="0" fontId="0" fillId="7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38</xdr:row>
      <xdr:rowOff>76200</xdr:rowOff>
    </xdr:from>
    <xdr:to>
      <xdr:col>14</xdr:col>
      <xdr:colOff>317500</xdr:colOff>
      <xdr:row>61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4E3B4C1-1B3E-204A-88B4-A46474D017D1}"/>
            </a:ext>
          </a:extLst>
        </xdr:cNvPr>
        <xdr:cNvSpPr/>
      </xdr:nvSpPr>
      <xdr:spPr>
        <a:xfrm>
          <a:off x="3835400" y="8077200"/>
          <a:ext cx="10007600" cy="469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1676400</xdr:colOff>
      <xdr:row>17</xdr:row>
      <xdr:rowOff>12700</xdr:rowOff>
    </xdr:from>
    <xdr:to>
      <xdr:col>17</xdr:col>
      <xdr:colOff>762000</xdr:colOff>
      <xdr:row>31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11C0-40D6-2942-A89D-3F008A470432}"/>
            </a:ext>
          </a:extLst>
        </xdr:cNvPr>
        <xdr:cNvSpPr txBox="1"/>
      </xdr:nvSpPr>
      <xdr:spPr>
        <a:xfrm>
          <a:off x="11036300" y="3619500"/>
          <a:ext cx="572770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3.3</a:t>
          </a:r>
        </a:p>
        <a:p>
          <a:endParaRPr lang="en-US" sz="1400"/>
        </a:p>
        <a:p>
          <a:r>
            <a:rPr lang="en-US" sz="1400"/>
            <a:t>a) Lowest total cost: $590.00 </a:t>
          </a:r>
        </a:p>
        <a:p>
          <a:endParaRPr lang="en-US" sz="1400" baseline="0"/>
        </a:p>
        <a:p>
          <a:r>
            <a:rPr lang="en-US" sz="1400" baseline="0"/>
            <a:t>b) See below for network diagram</a:t>
          </a:r>
        </a:p>
        <a:p>
          <a:endParaRPr lang="en-US" sz="1400" baseline="0"/>
        </a:p>
        <a:p>
          <a:r>
            <a:rPr lang="en-US" sz="1400" i="1" baseline="0"/>
            <a:t>Spencer Bertsch</a:t>
          </a:r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3</xdr:col>
      <xdr:colOff>1028700</xdr:colOff>
      <xdr:row>39</xdr:row>
      <xdr:rowOff>139700</xdr:rowOff>
    </xdr:from>
    <xdr:to>
      <xdr:col>5</xdr:col>
      <xdr:colOff>25400</xdr:colOff>
      <xdr:row>44</xdr:row>
      <xdr:rowOff>50800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13D600-4E69-AB43-80BA-4A7405582B46}"/>
            </a:ext>
          </a:extLst>
        </xdr:cNvPr>
        <xdr:cNvSpPr/>
      </xdr:nvSpPr>
      <xdr:spPr>
        <a:xfrm>
          <a:off x="4254500" y="83439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A</a:t>
          </a:r>
        </a:p>
      </xdr:txBody>
    </xdr:sp>
    <xdr:clientData/>
  </xdr:twoCellAnchor>
  <xdr:twoCellAnchor>
    <xdr:from>
      <xdr:col>4</xdr:col>
      <xdr:colOff>0</xdr:colOff>
      <xdr:row>47</xdr:row>
      <xdr:rowOff>127000</xdr:rowOff>
    </xdr:from>
    <xdr:to>
      <xdr:col>5</xdr:col>
      <xdr:colOff>63500</xdr:colOff>
      <xdr:row>52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D07228B-3E78-434E-9510-D7DF2834FDCB}"/>
            </a:ext>
          </a:extLst>
        </xdr:cNvPr>
        <xdr:cNvSpPr/>
      </xdr:nvSpPr>
      <xdr:spPr>
        <a:xfrm>
          <a:off x="4292600" y="99568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B</a:t>
          </a:r>
        </a:p>
      </xdr:txBody>
    </xdr:sp>
    <xdr:clientData/>
  </xdr:twoCellAnchor>
  <xdr:twoCellAnchor>
    <xdr:from>
      <xdr:col>3</xdr:col>
      <xdr:colOff>1054100</xdr:colOff>
      <xdr:row>55</xdr:row>
      <xdr:rowOff>165100</xdr:rowOff>
    </xdr:from>
    <xdr:to>
      <xdr:col>5</xdr:col>
      <xdr:colOff>50800</xdr:colOff>
      <xdr:row>60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6B6C8C3-D002-BC49-8C2A-E7FF965C27D8}"/>
            </a:ext>
          </a:extLst>
        </xdr:cNvPr>
        <xdr:cNvSpPr/>
      </xdr:nvSpPr>
      <xdr:spPr>
        <a:xfrm>
          <a:off x="4279900" y="116205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C</a:t>
          </a:r>
        </a:p>
      </xdr:txBody>
    </xdr:sp>
    <xdr:clientData/>
  </xdr:twoCellAnchor>
  <xdr:twoCellAnchor>
    <xdr:from>
      <xdr:col>10</xdr:col>
      <xdr:colOff>1143000</xdr:colOff>
      <xdr:row>39</xdr:row>
      <xdr:rowOff>25400</xdr:rowOff>
    </xdr:from>
    <xdr:to>
      <xdr:col>11</xdr:col>
      <xdr:colOff>342900</xdr:colOff>
      <xdr:row>43</xdr:row>
      <xdr:rowOff>139700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69FEBA8-4546-2A4A-853C-284160AE9B9E}"/>
            </a:ext>
          </a:extLst>
        </xdr:cNvPr>
        <xdr:cNvSpPr/>
      </xdr:nvSpPr>
      <xdr:spPr>
        <a:xfrm>
          <a:off x="10502900" y="82296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D</a:t>
          </a:r>
        </a:p>
      </xdr:txBody>
    </xdr:sp>
    <xdr:clientData/>
  </xdr:twoCellAnchor>
  <xdr:twoCellAnchor>
    <xdr:from>
      <xdr:col>10</xdr:col>
      <xdr:colOff>1155700</xdr:colOff>
      <xdr:row>44</xdr:row>
      <xdr:rowOff>101600</xdr:rowOff>
    </xdr:from>
    <xdr:to>
      <xdr:col>11</xdr:col>
      <xdr:colOff>355600</xdr:colOff>
      <xdr:row>49</xdr:row>
      <xdr:rowOff>12700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6A72637-9B6E-0C4D-87FD-F50D8A735463}"/>
            </a:ext>
          </a:extLst>
        </xdr:cNvPr>
        <xdr:cNvSpPr/>
      </xdr:nvSpPr>
      <xdr:spPr>
        <a:xfrm>
          <a:off x="10515600" y="93218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E</a:t>
          </a:r>
        </a:p>
      </xdr:txBody>
    </xdr:sp>
    <xdr:clientData/>
  </xdr:twoCellAnchor>
  <xdr:twoCellAnchor>
    <xdr:from>
      <xdr:col>10</xdr:col>
      <xdr:colOff>1155700</xdr:colOff>
      <xdr:row>50</xdr:row>
      <xdr:rowOff>25400</xdr:rowOff>
    </xdr:from>
    <xdr:to>
      <xdr:col>11</xdr:col>
      <xdr:colOff>355600</xdr:colOff>
      <xdr:row>54</xdr:row>
      <xdr:rowOff>139700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5B4C0D53-33C5-1942-9894-1298845123E8}"/>
            </a:ext>
          </a:extLst>
        </xdr:cNvPr>
        <xdr:cNvSpPr/>
      </xdr:nvSpPr>
      <xdr:spPr>
        <a:xfrm>
          <a:off x="10515600" y="104648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F</a:t>
          </a:r>
        </a:p>
      </xdr:txBody>
    </xdr:sp>
    <xdr:clientData/>
  </xdr:twoCellAnchor>
  <xdr:twoCellAnchor>
    <xdr:from>
      <xdr:col>10</xdr:col>
      <xdr:colOff>1168400</xdr:colOff>
      <xdr:row>56</xdr:row>
      <xdr:rowOff>0</xdr:rowOff>
    </xdr:from>
    <xdr:to>
      <xdr:col>11</xdr:col>
      <xdr:colOff>368300</xdr:colOff>
      <xdr:row>60</xdr:row>
      <xdr:rowOff>114300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AB71B5A-C4B1-9040-BAA8-473281672ED3}"/>
            </a:ext>
          </a:extLst>
        </xdr:cNvPr>
        <xdr:cNvSpPr/>
      </xdr:nvSpPr>
      <xdr:spPr>
        <a:xfrm>
          <a:off x="10528300" y="11658600"/>
          <a:ext cx="889000" cy="927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000"/>
            <a:t>G</a:t>
          </a:r>
        </a:p>
      </xdr:txBody>
    </xdr:sp>
    <xdr:clientData/>
  </xdr:twoCellAnchor>
  <xdr:twoCellAnchor>
    <xdr:from>
      <xdr:col>5</xdr:col>
      <xdr:colOff>25400</xdr:colOff>
      <xdr:row>41</xdr:row>
      <xdr:rowOff>196850</xdr:rowOff>
    </xdr:from>
    <xdr:to>
      <xdr:col>10</xdr:col>
      <xdr:colOff>1155700</xdr:colOff>
      <xdr:row>46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3E48F74-943F-2F43-AA30-150B1D04D589}"/>
            </a:ext>
          </a:extLst>
        </xdr:cNvPr>
        <xdr:cNvCxnSpPr>
          <a:stCxn id="3" idx="6"/>
          <a:endCxn id="14" idx="2"/>
        </xdr:cNvCxnSpPr>
      </xdr:nvCxnSpPr>
      <xdr:spPr>
        <a:xfrm>
          <a:off x="5143500" y="8807450"/>
          <a:ext cx="5372100" cy="97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41</xdr:row>
      <xdr:rowOff>196850</xdr:rowOff>
    </xdr:from>
    <xdr:to>
      <xdr:col>10</xdr:col>
      <xdr:colOff>1155700</xdr:colOff>
      <xdr:row>52</xdr:row>
      <xdr:rowOff>82550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3042A1B-DF69-3544-86BD-45C05CCB6CC2}"/>
            </a:ext>
          </a:extLst>
        </xdr:cNvPr>
        <xdr:cNvCxnSpPr>
          <a:stCxn id="3" idx="6"/>
          <a:endCxn id="15" idx="2"/>
        </xdr:cNvCxnSpPr>
      </xdr:nvCxnSpPr>
      <xdr:spPr>
        <a:xfrm>
          <a:off x="5143500" y="8807450"/>
          <a:ext cx="5372100" cy="212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41</xdr:row>
      <xdr:rowOff>196850</xdr:rowOff>
    </xdr:from>
    <xdr:to>
      <xdr:col>10</xdr:col>
      <xdr:colOff>1168400</xdr:colOff>
      <xdr:row>58</xdr:row>
      <xdr:rowOff>57150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5F54714-8D67-A446-BD1F-9831EE5A7120}"/>
            </a:ext>
          </a:extLst>
        </xdr:cNvPr>
        <xdr:cNvCxnSpPr>
          <a:stCxn id="3" idx="6"/>
          <a:endCxn id="16" idx="2"/>
        </xdr:cNvCxnSpPr>
      </xdr:nvCxnSpPr>
      <xdr:spPr>
        <a:xfrm>
          <a:off x="5143500" y="8807450"/>
          <a:ext cx="5384800" cy="331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49</xdr:row>
      <xdr:rowOff>184150</xdr:rowOff>
    </xdr:from>
    <xdr:to>
      <xdr:col>10</xdr:col>
      <xdr:colOff>1155700</xdr:colOff>
      <xdr:row>52</xdr:row>
      <xdr:rowOff>82550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2FE17C6-0BDD-914E-9082-565A8D86ED17}"/>
            </a:ext>
          </a:extLst>
        </xdr:cNvPr>
        <xdr:cNvCxnSpPr>
          <a:stCxn id="11" idx="6"/>
          <a:endCxn id="15" idx="2"/>
        </xdr:cNvCxnSpPr>
      </xdr:nvCxnSpPr>
      <xdr:spPr>
        <a:xfrm>
          <a:off x="5181600" y="10420350"/>
          <a:ext cx="53340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</xdr:colOff>
      <xdr:row>52</xdr:row>
      <xdr:rowOff>82550</xdr:rowOff>
    </xdr:from>
    <xdr:to>
      <xdr:col>10</xdr:col>
      <xdr:colOff>1155700</xdr:colOff>
      <xdr:row>58</xdr:row>
      <xdr:rowOff>19050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D4D4E72-0443-4546-AC58-5C8B1F4D2C40}"/>
            </a:ext>
          </a:extLst>
        </xdr:cNvPr>
        <xdr:cNvCxnSpPr>
          <a:stCxn id="12" idx="6"/>
          <a:endCxn id="15" idx="2"/>
        </xdr:cNvCxnSpPr>
      </xdr:nvCxnSpPr>
      <xdr:spPr>
        <a:xfrm flipV="1">
          <a:off x="5168900" y="10928350"/>
          <a:ext cx="53467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50800</xdr:colOff>
      <xdr:row>41</xdr:row>
      <xdr:rowOff>82550</xdr:rowOff>
    </xdr:from>
    <xdr:to>
      <xdr:col>10</xdr:col>
      <xdr:colOff>1143000</xdr:colOff>
      <xdr:row>58</xdr:row>
      <xdr:rowOff>19050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82B6061-E0A6-DE40-978C-FE400413D831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5168900" y="8693150"/>
          <a:ext cx="5334000" cy="339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42</xdr:row>
      <xdr:rowOff>0</xdr:rowOff>
    </xdr:from>
    <xdr:to>
      <xdr:col>7</xdr:col>
      <xdr:colOff>381000</xdr:colOff>
      <xdr:row>43</xdr:row>
      <xdr:rowOff>139700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AAC7926-7CBA-F74A-A5D7-2C47238E6D80}"/>
            </a:ext>
          </a:extLst>
        </xdr:cNvPr>
        <xdr:cNvSpPr txBox="1"/>
      </xdr:nvSpPr>
      <xdr:spPr>
        <a:xfrm>
          <a:off x="6540500" y="88138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15</a:t>
          </a:r>
        </a:p>
      </xdr:txBody>
    </xdr:sp>
    <xdr:clientData/>
  </xdr:twoCellAnchor>
  <xdr:twoCellAnchor>
    <xdr:from>
      <xdr:col>6</xdr:col>
      <xdr:colOff>762000</xdr:colOff>
      <xdr:row>43</xdr:row>
      <xdr:rowOff>152400</xdr:rowOff>
    </xdr:from>
    <xdr:to>
      <xdr:col>7</xdr:col>
      <xdr:colOff>546100</xdr:colOff>
      <xdr:row>45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95A4C5C-B7C1-224D-9AE7-A350A8A054C6}"/>
            </a:ext>
          </a:extLst>
        </xdr:cNvPr>
        <xdr:cNvSpPr txBox="1"/>
      </xdr:nvSpPr>
      <xdr:spPr>
        <a:xfrm>
          <a:off x="6705600" y="91694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15</a:t>
          </a:r>
        </a:p>
      </xdr:txBody>
    </xdr:sp>
    <xdr:clientData/>
  </xdr:twoCellAnchor>
  <xdr:twoCellAnchor>
    <xdr:from>
      <xdr:col>6</xdr:col>
      <xdr:colOff>495300</xdr:colOff>
      <xdr:row>45</xdr:row>
      <xdr:rowOff>0</xdr:rowOff>
    </xdr:from>
    <xdr:to>
      <xdr:col>7</xdr:col>
      <xdr:colOff>279400</xdr:colOff>
      <xdr:row>46</xdr:row>
      <xdr:rowOff>139700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F6E81D9-8D6E-6044-8FA9-D5BD814D7CB0}"/>
            </a:ext>
          </a:extLst>
        </xdr:cNvPr>
        <xdr:cNvSpPr txBox="1"/>
      </xdr:nvSpPr>
      <xdr:spPr>
        <a:xfrm>
          <a:off x="6438900" y="94234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20</a:t>
          </a:r>
        </a:p>
        <a:p>
          <a:endParaRPr lang="en-US" sz="1600"/>
        </a:p>
      </xdr:txBody>
    </xdr:sp>
    <xdr:clientData/>
  </xdr:twoCellAnchor>
  <xdr:twoCellAnchor>
    <xdr:from>
      <xdr:col>6</xdr:col>
      <xdr:colOff>304800</xdr:colOff>
      <xdr:row>49</xdr:row>
      <xdr:rowOff>25400</xdr:rowOff>
    </xdr:from>
    <xdr:to>
      <xdr:col>7</xdr:col>
      <xdr:colOff>88900</xdr:colOff>
      <xdr:row>50</xdr:row>
      <xdr:rowOff>165100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61F6E9B4-E154-5045-B702-47478E0480EE}"/>
            </a:ext>
          </a:extLst>
        </xdr:cNvPr>
        <xdr:cNvSpPr txBox="1"/>
      </xdr:nvSpPr>
      <xdr:spPr>
        <a:xfrm>
          <a:off x="6248400" y="102616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5</a:t>
          </a:r>
        </a:p>
        <a:p>
          <a:endParaRPr lang="en-US" sz="1600"/>
        </a:p>
      </xdr:txBody>
    </xdr:sp>
    <xdr:clientData/>
  </xdr:twoCellAnchor>
  <xdr:twoCellAnchor>
    <xdr:from>
      <xdr:col>5</xdr:col>
      <xdr:colOff>800100</xdr:colOff>
      <xdr:row>53</xdr:row>
      <xdr:rowOff>76200</xdr:rowOff>
    </xdr:from>
    <xdr:to>
      <xdr:col>6</xdr:col>
      <xdr:colOff>584200</xdr:colOff>
      <xdr:row>55</xdr:row>
      <xdr:rowOff>12700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67C056-85F4-364B-9D65-5C15D974F0B6}"/>
            </a:ext>
          </a:extLst>
        </xdr:cNvPr>
        <xdr:cNvSpPr txBox="1"/>
      </xdr:nvSpPr>
      <xdr:spPr>
        <a:xfrm>
          <a:off x="5918200" y="111252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45</a:t>
          </a:r>
        </a:p>
        <a:p>
          <a:endParaRPr lang="en-US" sz="1600"/>
        </a:p>
      </xdr:txBody>
    </xdr:sp>
    <xdr:clientData/>
  </xdr:twoCellAnchor>
  <xdr:twoCellAnchor>
    <xdr:from>
      <xdr:col>6</xdr:col>
      <xdr:colOff>635000</xdr:colOff>
      <xdr:row>54</xdr:row>
      <xdr:rowOff>177800</xdr:rowOff>
    </xdr:from>
    <xdr:to>
      <xdr:col>7</xdr:col>
      <xdr:colOff>419100</xdr:colOff>
      <xdr:row>56</xdr:row>
      <xdr:rowOff>114300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9875931-4255-6D43-BE31-A6ABEF50F8FB}"/>
            </a:ext>
          </a:extLst>
        </xdr:cNvPr>
        <xdr:cNvSpPr txBox="1"/>
      </xdr:nvSpPr>
      <xdr:spPr>
        <a:xfrm>
          <a:off x="6578600" y="11430000"/>
          <a:ext cx="609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5</a:t>
          </a:r>
        </a:p>
        <a:p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560294</xdr:colOff>
      <xdr:row>28</xdr:row>
      <xdr:rowOff>130735</xdr:rowOff>
    </xdr:from>
    <xdr:to>
      <xdr:col>20</xdr:col>
      <xdr:colOff>653676</xdr:colOff>
      <xdr:row>85</xdr:row>
      <xdr:rowOff>18676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ED8E4D6-95F2-7142-B269-30C2D1499742}"/>
            </a:ext>
          </a:extLst>
        </xdr:cNvPr>
        <xdr:cNvSpPr/>
      </xdr:nvSpPr>
      <xdr:spPr>
        <a:xfrm>
          <a:off x="8777941" y="5995147"/>
          <a:ext cx="9170147" cy="1171014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13</xdr:row>
      <xdr:rowOff>38100</xdr:rowOff>
    </xdr:from>
    <xdr:to>
      <xdr:col>16</xdr:col>
      <xdr:colOff>787400</xdr:colOff>
      <xdr:row>28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16E81F-67E0-6842-8D6E-50A527094453}"/>
            </a:ext>
          </a:extLst>
        </xdr:cNvPr>
        <xdr:cNvSpPr txBox="1"/>
      </xdr:nvSpPr>
      <xdr:spPr>
        <a:xfrm>
          <a:off x="8928100" y="2743200"/>
          <a:ext cx="572770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3.4</a:t>
          </a:r>
        </a:p>
        <a:p>
          <a:endParaRPr lang="en-US" sz="1400"/>
        </a:p>
        <a:p>
          <a:r>
            <a:rPr lang="en-US" sz="1400"/>
            <a:t>a) Minimum cost: </a:t>
          </a:r>
          <a:r>
            <a:rPr lang="en-US" sz="1400" b="1"/>
            <a:t>$2,720,200.00</a:t>
          </a:r>
        </a:p>
        <a:p>
          <a:r>
            <a:rPr lang="en-US" sz="1400"/>
            <a:t>See Decision Variables for</a:t>
          </a:r>
          <a:r>
            <a:rPr lang="en-US" sz="1400" baseline="0"/>
            <a:t> shipment information. </a:t>
          </a:r>
          <a:endParaRPr lang="en-US" sz="1400"/>
        </a:p>
        <a:p>
          <a:endParaRPr lang="en-US" sz="1400"/>
        </a:p>
        <a:p>
          <a:r>
            <a:rPr lang="en-US" sz="1400"/>
            <a:t>b) See attached</a:t>
          </a:r>
          <a:r>
            <a:rPr lang="en-US" sz="1400" baseline="0"/>
            <a:t> network diagram below</a:t>
          </a:r>
        </a:p>
        <a:p>
          <a:endParaRPr lang="en-US" sz="1400" baseline="0"/>
        </a:p>
        <a:p>
          <a:r>
            <a:rPr lang="en-US" sz="1400" baseline="0"/>
            <a:t>c) If the unit cost at each plant were $10.00 higher, then the new minimum cost would be $3,436,200.00. </a:t>
          </a:r>
        </a:p>
        <a:p>
          <a:endParaRPr lang="en-US" sz="1400" baseline="0"/>
        </a:p>
        <a:p>
          <a:r>
            <a:rPr lang="en-US" sz="1400" baseline="0"/>
            <a:t>If the unit cost at each plant were $20.00 higher, then the new minimum cost would be $4,152,200.00. 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10</xdr:col>
      <xdr:colOff>419100</xdr:colOff>
      <xdr:row>40</xdr:row>
      <xdr:rowOff>139700</xdr:rowOff>
    </xdr:from>
    <xdr:to>
      <xdr:col>11</xdr:col>
      <xdr:colOff>647700</xdr:colOff>
      <xdr:row>45</xdr:row>
      <xdr:rowOff>177800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4640426-6A2A-E34F-83D6-42C74BF57A8D}"/>
            </a:ext>
          </a:extLst>
        </xdr:cNvPr>
        <xdr:cNvSpPr/>
      </xdr:nvSpPr>
      <xdr:spPr>
        <a:xfrm>
          <a:off x="9458512" y="8562788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Atlanta</a:t>
          </a:r>
        </a:p>
      </xdr:txBody>
    </xdr:sp>
    <xdr:clientData/>
  </xdr:twoCellAnchor>
  <xdr:twoCellAnchor>
    <xdr:from>
      <xdr:col>10</xdr:col>
      <xdr:colOff>397435</xdr:colOff>
      <xdr:row>48</xdr:row>
      <xdr:rowOff>135218</xdr:rowOff>
    </xdr:from>
    <xdr:to>
      <xdr:col>11</xdr:col>
      <xdr:colOff>626035</xdr:colOff>
      <xdr:row>53</xdr:row>
      <xdr:rowOff>191995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B6322DF-A506-5044-B166-147EB436E313}"/>
            </a:ext>
          </a:extLst>
        </xdr:cNvPr>
        <xdr:cNvSpPr/>
      </xdr:nvSpPr>
      <xdr:spPr>
        <a:xfrm>
          <a:off x="9436847" y="10220512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Louisville</a:t>
          </a:r>
        </a:p>
      </xdr:txBody>
    </xdr:sp>
    <xdr:clientData/>
  </xdr:twoCellAnchor>
  <xdr:twoCellAnchor>
    <xdr:from>
      <xdr:col>10</xdr:col>
      <xdr:colOff>400423</xdr:colOff>
      <xdr:row>57</xdr:row>
      <xdr:rowOff>7471</xdr:rowOff>
    </xdr:from>
    <xdr:to>
      <xdr:col>11</xdr:col>
      <xdr:colOff>629023</xdr:colOff>
      <xdr:row>62</xdr:row>
      <xdr:rowOff>64248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64C3BA3E-2447-AB48-8360-6960D0B93EC2}"/>
            </a:ext>
          </a:extLst>
        </xdr:cNvPr>
        <xdr:cNvSpPr/>
      </xdr:nvSpPr>
      <xdr:spPr>
        <a:xfrm>
          <a:off x="9439835" y="11941736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Detroit</a:t>
          </a:r>
        </a:p>
      </xdr:txBody>
    </xdr:sp>
    <xdr:clientData/>
  </xdr:twoCellAnchor>
  <xdr:twoCellAnchor>
    <xdr:from>
      <xdr:col>10</xdr:col>
      <xdr:colOff>403411</xdr:colOff>
      <xdr:row>65</xdr:row>
      <xdr:rowOff>85165</xdr:rowOff>
    </xdr:from>
    <xdr:to>
      <xdr:col>11</xdr:col>
      <xdr:colOff>632011</xdr:colOff>
      <xdr:row>70</xdr:row>
      <xdr:rowOff>141942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EB44D97-DB5C-B34A-A75E-93BD7A262125}"/>
            </a:ext>
          </a:extLst>
        </xdr:cNvPr>
        <xdr:cNvSpPr/>
      </xdr:nvSpPr>
      <xdr:spPr>
        <a:xfrm>
          <a:off x="9442823" y="13662959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Phoenix</a:t>
          </a:r>
        </a:p>
      </xdr:txBody>
    </xdr:sp>
    <xdr:clientData/>
  </xdr:twoCellAnchor>
  <xdr:twoCellAnchor>
    <xdr:from>
      <xdr:col>18</xdr:col>
      <xdr:colOff>717924</xdr:colOff>
      <xdr:row>29</xdr:row>
      <xdr:rowOff>41835</xdr:rowOff>
    </xdr:from>
    <xdr:to>
      <xdr:col>20</xdr:col>
      <xdr:colOff>162111</xdr:colOff>
      <xdr:row>34</xdr:row>
      <xdr:rowOff>23906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7D93393-7D3B-2445-B81A-137BEA61510E}"/>
            </a:ext>
          </a:extLst>
        </xdr:cNvPr>
        <xdr:cNvSpPr/>
      </xdr:nvSpPr>
      <xdr:spPr>
        <a:xfrm>
          <a:off x="16368806" y="6111688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Tacoma</a:t>
          </a:r>
        </a:p>
      </xdr:txBody>
    </xdr:sp>
    <xdr:clientData/>
  </xdr:twoCellAnchor>
  <xdr:twoCellAnchor>
    <xdr:from>
      <xdr:col>18</xdr:col>
      <xdr:colOff>696259</xdr:colOff>
      <xdr:row>36</xdr:row>
      <xdr:rowOff>186765</xdr:rowOff>
    </xdr:from>
    <xdr:to>
      <xdr:col>20</xdr:col>
      <xdr:colOff>140446</xdr:colOff>
      <xdr:row>42</xdr:row>
      <xdr:rowOff>748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4EBAC2FB-A4A8-3B4D-AED8-4E0C35DCA44B}"/>
            </a:ext>
          </a:extLst>
        </xdr:cNvPr>
        <xdr:cNvSpPr/>
      </xdr:nvSpPr>
      <xdr:spPr>
        <a:xfrm>
          <a:off x="16347141" y="7769412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San Diego</a:t>
          </a:r>
        </a:p>
      </xdr:txBody>
    </xdr:sp>
    <xdr:clientData/>
  </xdr:twoCellAnchor>
  <xdr:twoCellAnchor>
    <xdr:from>
      <xdr:col>18</xdr:col>
      <xdr:colOff>699247</xdr:colOff>
      <xdr:row>45</xdr:row>
      <xdr:rowOff>21665</xdr:rowOff>
    </xdr:from>
    <xdr:to>
      <xdr:col>20</xdr:col>
      <xdr:colOff>143434</xdr:colOff>
      <xdr:row>50</xdr:row>
      <xdr:rowOff>78443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552245A-5D5D-1C4C-88FE-418D946F9EDE}"/>
            </a:ext>
          </a:extLst>
        </xdr:cNvPr>
        <xdr:cNvSpPr/>
      </xdr:nvSpPr>
      <xdr:spPr>
        <a:xfrm>
          <a:off x="16350129" y="9490636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Dallas</a:t>
          </a:r>
        </a:p>
      </xdr:txBody>
    </xdr:sp>
    <xdr:clientData/>
  </xdr:twoCellAnchor>
  <xdr:twoCellAnchor>
    <xdr:from>
      <xdr:col>18</xdr:col>
      <xdr:colOff>702235</xdr:colOff>
      <xdr:row>53</xdr:row>
      <xdr:rowOff>99359</xdr:rowOff>
    </xdr:from>
    <xdr:to>
      <xdr:col>20</xdr:col>
      <xdr:colOff>146422</xdr:colOff>
      <xdr:row>58</xdr:row>
      <xdr:rowOff>156136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D269388-B3CB-A444-A4CB-318266049781}"/>
            </a:ext>
          </a:extLst>
        </xdr:cNvPr>
        <xdr:cNvSpPr/>
      </xdr:nvSpPr>
      <xdr:spPr>
        <a:xfrm>
          <a:off x="16353117" y="11211859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Denver</a:t>
          </a:r>
        </a:p>
      </xdr:txBody>
    </xdr:sp>
    <xdr:clientData/>
  </xdr:twoCellAnchor>
  <xdr:twoCellAnchor>
    <xdr:from>
      <xdr:col>18</xdr:col>
      <xdr:colOff>717923</xdr:colOff>
      <xdr:row>62</xdr:row>
      <xdr:rowOff>2988</xdr:rowOff>
    </xdr:from>
    <xdr:to>
      <xdr:col>20</xdr:col>
      <xdr:colOff>162110</xdr:colOff>
      <xdr:row>67</xdr:row>
      <xdr:rowOff>59766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F2F3778-7B9D-FE4C-951E-806561A53BB7}"/>
            </a:ext>
          </a:extLst>
        </xdr:cNvPr>
        <xdr:cNvSpPr/>
      </xdr:nvSpPr>
      <xdr:spPr>
        <a:xfrm>
          <a:off x="16368805" y="12964459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St. Louis</a:t>
          </a:r>
        </a:p>
      </xdr:txBody>
    </xdr:sp>
    <xdr:clientData/>
  </xdr:twoCellAnchor>
  <xdr:twoCellAnchor>
    <xdr:from>
      <xdr:col>18</xdr:col>
      <xdr:colOff>720911</xdr:colOff>
      <xdr:row>70</xdr:row>
      <xdr:rowOff>80683</xdr:rowOff>
    </xdr:from>
    <xdr:to>
      <xdr:col>20</xdr:col>
      <xdr:colOff>165098</xdr:colOff>
      <xdr:row>75</xdr:row>
      <xdr:rowOff>137460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CCD40C0-54C8-2547-AE06-F3714ECE7120}"/>
            </a:ext>
          </a:extLst>
        </xdr:cNvPr>
        <xdr:cNvSpPr/>
      </xdr:nvSpPr>
      <xdr:spPr>
        <a:xfrm>
          <a:off x="16371793" y="14685683"/>
          <a:ext cx="1087717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Tampa</a:t>
          </a:r>
        </a:p>
      </xdr:txBody>
    </xdr:sp>
    <xdr:clientData/>
  </xdr:twoCellAnchor>
  <xdr:twoCellAnchor>
    <xdr:from>
      <xdr:col>18</xdr:col>
      <xdr:colOff>723899</xdr:colOff>
      <xdr:row>78</xdr:row>
      <xdr:rowOff>158377</xdr:rowOff>
    </xdr:from>
    <xdr:to>
      <xdr:col>20</xdr:col>
      <xdr:colOff>280147</xdr:colOff>
      <xdr:row>84</xdr:row>
      <xdr:rowOff>9713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2F65F2D8-3704-0C40-9CF3-08EA02A47F75}"/>
            </a:ext>
          </a:extLst>
        </xdr:cNvPr>
        <xdr:cNvSpPr/>
      </xdr:nvSpPr>
      <xdr:spPr>
        <a:xfrm>
          <a:off x="16374781" y="16406906"/>
          <a:ext cx="1199778" cy="10839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Baltimore</a:t>
          </a:r>
        </a:p>
      </xdr:txBody>
    </xdr:sp>
    <xdr:clientData/>
  </xdr:twoCellAnchor>
  <xdr:twoCellAnchor>
    <xdr:from>
      <xdr:col>11</xdr:col>
      <xdr:colOff>647700</xdr:colOff>
      <xdr:row>43</xdr:row>
      <xdr:rowOff>46692</xdr:rowOff>
    </xdr:from>
    <xdr:to>
      <xdr:col>18</xdr:col>
      <xdr:colOff>720911</xdr:colOff>
      <xdr:row>73</xdr:row>
      <xdr:rowOff>6351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1B6C9E-45F6-6045-AC27-4B5CE99C4FDF}"/>
            </a:ext>
          </a:extLst>
        </xdr:cNvPr>
        <xdr:cNvCxnSpPr>
          <a:stCxn id="3" idx="6"/>
          <a:endCxn id="25" idx="2"/>
        </xdr:cNvCxnSpPr>
      </xdr:nvCxnSpPr>
      <xdr:spPr>
        <a:xfrm>
          <a:off x="10546229" y="9104780"/>
          <a:ext cx="5825564" cy="6122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647700</xdr:colOff>
      <xdr:row>43</xdr:row>
      <xdr:rowOff>46692</xdr:rowOff>
    </xdr:from>
    <xdr:to>
      <xdr:col>18</xdr:col>
      <xdr:colOff>723899</xdr:colOff>
      <xdr:row>81</xdr:row>
      <xdr:rowOff>84045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5EC75E6-A41A-CD49-BBA8-51ADAD682216}"/>
            </a:ext>
          </a:extLst>
        </xdr:cNvPr>
        <xdr:cNvCxnSpPr>
          <a:stCxn id="3" idx="6"/>
          <a:endCxn id="26" idx="2"/>
        </xdr:cNvCxnSpPr>
      </xdr:nvCxnSpPr>
      <xdr:spPr>
        <a:xfrm>
          <a:off x="10546229" y="9104780"/>
          <a:ext cx="5828552" cy="7844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626035</xdr:colOff>
      <xdr:row>51</xdr:row>
      <xdr:rowOff>60886</xdr:rowOff>
    </xdr:from>
    <xdr:to>
      <xdr:col>18</xdr:col>
      <xdr:colOff>717923</xdr:colOff>
      <xdr:row>64</xdr:row>
      <xdr:rowOff>134098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3C54F1B-86D5-AE4A-8553-F378DA89DE2E}"/>
            </a:ext>
          </a:extLst>
        </xdr:cNvPr>
        <xdr:cNvCxnSpPr>
          <a:stCxn id="15" idx="6"/>
          <a:endCxn id="24" idx="2"/>
        </xdr:cNvCxnSpPr>
      </xdr:nvCxnSpPr>
      <xdr:spPr>
        <a:xfrm>
          <a:off x="10524564" y="10762504"/>
          <a:ext cx="5844241" cy="27439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629023</xdr:colOff>
      <xdr:row>47</xdr:row>
      <xdr:rowOff>152775</xdr:rowOff>
    </xdr:from>
    <xdr:to>
      <xdr:col>18</xdr:col>
      <xdr:colOff>699247</xdr:colOff>
      <xdr:row>59</xdr:row>
      <xdr:rowOff>138581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96DFDF6-9007-EA42-8425-1061508FE6F3}"/>
            </a:ext>
          </a:extLst>
        </xdr:cNvPr>
        <xdr:cNvCxnSpPr>
          <a:stCxn id="16" idx="6"/>
          <a:endCxn id="21" idx="2"/>
        </xdr:cNvCxnSpPr>
      </xdr:nvCxnSpPr>
      <xdr:spPr>
        <a:xfrm flipV="1">
          <a:off x="10527552" y="10032628"/>
          <a:ext cx="5822577" cy="245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629023</xdr:colOff>
      <xdr:row>56</xdr:row>
      <xdr:rowOff>25027</xdr:rowOff>
    </xdr:from>
    <xdr:to>
      <xdr:col>18</xdr:col>
      <xdr:colOff>702235</xdr:colOff>
      <xdr:row>59</xdr:row>
      <xdr:rowOff>138581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3FE5654-EDCF-B44A-B096-BC1273B892BF}"/>
            </a:ext>
          </a:extLst>
        </xdr:cNvPr>
        <xdr:cNvCxnSpPr>
          <a:stCxn id="16" idx="6"/>
          <a:endCxn id="22" idx="2"/>
        </xdr:cNvCxnSpPr>
      </xdr:nvCxnSpPr>
      <xdr:spPr>
        <a:xfrm flipV="1">
          <a:off x="10527552" y="11753851"/>
          <a:ext cx="5825565" cy="7298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629023</xdr:colOff>
      <xdr:row>59</xdr:row>
      <xdr:rowOff>138581</xdr:rowOff>
    </xdr:from>
    <xdr:to>
      <xdr:col>18</xdr:col>
      <xdr:colOff>717923</xdr:colOff>
      <xdr:row>64</xdr:row>
      <xdr:rowOff>134098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2A24766-7774-1341-A06D-FD79620E85EC}"/>
            </a:ext>
          </a:extLst>
        </xdr:cNvPr>
        <xdr:cNvCxnSpPr>
          <a:stCxn id="16" idx="6"/>
          <a:endCxn id="24" idx="2"/>
        </xdr:cNvCxnSpPr>
      </xdr:nvCxnSpPr>
      <xdr:spPr>
        <a:xfrm>
          <a:off x="10527552" y="12483728"/>
          <a:ext cx="5841253" cy="1022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629023</xdr:colOff>
      <xdr:row>59</xdr:row>
      <xdr:rowOff>138581</xdr:rowOff>
    </xdr:from>
    <xdr:to>
      <xdr:col>18</xdr:col>
      <xdr:colOff>723899</xdr:colOff>
      <xdr:row>81</xdr:row>
      <xdr:rowOff>84045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F24EAF7-F4E7-5446-94D4-041A02962BB1}"/>
            </a:ext>
          </a:extLst>
        </xdr:cNvPr>
        <xdr:cNvCxnSpPr>
          <a:stCxn id="16" idx="6"/>
          <a:endCxn id="26" idx="2"/>
        </xdr:cNvCxnSpPr>
      </xdr:nvCxnSpPr>
      <xdr:spPr>
        <a:xfrm>
          <a:off x="10527552" y="12483728"/>
          <a:ext cx="5847229" cy="4465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632011</xdr:colOff>
      <xdr:row>31</xdr:row>
      <xdr:rowOff>98239</xdr:rowOff>
    </xdr:from>
    <xdr:to>
      <xdr:col>18</xdr:col>
      <xdr:colOff>717924</xdr:colOff>
      <xdr:row>68</xdr:row>
      <xdr:rowOff>10833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1A51E77-B6C4-CE46-AA63-0359A5208C93}"/>
            </a:ext>
          </a:extLst>
        </xdr:cNvPr>
        <xdr:cNvCxnSpPr>
          <a:stCxn id="17" idx="6"/>
          <a:endCxn id="19" idx="2"/>
        </xdr:cNvCxnSpPr>
      </xdr:nvCxnSpPr>
      <xdr:spPr>
        <a:xfrm flipV="1">
          <a:off x="10530540" y="6653680"/>
          <a:ext cx="5838266" cy="75512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632011</xdr:colOff>
      <xdr:row>39</xdr:row>
      <xdr:rowOff>93757</xdr:rowOff>
    </xdr:from>
    <xdr:to>
      <xdr:col>18</xdr:col>
      <xdr:colOff>696259</xdr:colOff>
      <xdr:row>68</xdr:row>
      <xdr:rowOff>10833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A090EF4-E809-1442-9EBB-46694AE0C8F0}"/>
            </a:ext>
          </a:extLst>
        </xdr:cNvPr>
        <xdr:cNvCxnSpPr>
          <a:stCxn id="17" idx="6"/>
          <a:endCxn id="20" idx="2"/>
        </xdr:cNvCxnSpPr>
      </xdr:nvCxnSpPr>
      <xdr:spPr>
        <a:xfrm flipV="1">
          <a:off x="10530540" y="8311404"/>
          <a:ext cx="5816601" cy="5893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632011</xdr:colOff>
      <xdr:row>47</xdr:row>
      <xdr:rowOff>152775</xdr:rowOff>
    </xdr:from>
    <xdr:to>
      <xdr:col>18</xdr:col>
      <xdr:colOff>699247</xdr:colOff>
      <xdr:row>68</xdr:row>
      <xdr:rowOff>10833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34716AB2-A684-A24B-AB77-8D088A249476}"/>
            </a:ext>
          </a:extLst>
        </xdr:cNvPr>
        <xdr:cNvCxnSpPr>
          <a:stCxn id="17" idx="6"/>
          <a:endCxn id="21" idx="2"/>
        </xdr:cNvCxnSpPr>
      </xdr:nvCxnSpPr>
      <xdr:spPr>
        <a:xfrm flipV="1">
          <a:off x="10530540" y="10032628"/>
          <a:ext cx="5819589" cy="41723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373527</xdr:colOff>
      <xdr:row>39</xdr:row>
      <xdr:rowOff>130735</xdr:rowOff>
    </xdr:from>
    <xdr:to>
      <xdr:col>16</xdr:col>
      <xdr:colOff>803086</xdr:colOff>
      <xdr:row>43</xdr:row>
      <xdr:rowOff>18676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67F5B2D-59A1-6146-90AF-B677F517362E}"/>
            </a:ext>
          </a:extLst>
        </xdr:cNvPr>
        <xdr:cNvSpPr txBox="1"/>
      </xdr:nvSpPr>
      <xdr:spPr>
        <a:xfrm rot="18504020">
          <a:off x="14231469" y="8497793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5500</a:t>
          </a:r>
        </a:p>
      </xdr:txBody>
    </xdr:sp>
    <xdr:clientData/>
  </xdr:twoCellAnchor>
  <xdr:twoCellAnchor>
    <xdr:from>
      <xdr:col>17</xdr:col>
      <xdr:colOff>21660</xdr:colOff>
      <xdr:row>43</xdr:row>
      <xdr:rowOff>77690</xdr:rowOff>
    </xdr:from>
    <xdr:to>
      <xdr:col>17</xdr:col>
      <xdr:colOff>750042</xdr:colOff>
      <xdr:row>45</xdr:row>
      <xdr:rowOff>96366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5E5B330-0D73-8545-BE78-4191B3B34530}"/>
            </a:ext>
          </a:extLst>
        </xdr:cNvPr>
        <xdr:cNvSpPr txBox="1"/>
      </xdr:nvSpPr>
      <xdr:spPr>
        <a:xfrm rot="18934035">
          <a:off x="14850778" y="9135778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11500</a:t>
          </a:r>
        </a:p>
      </xdr:txBody>
    </xdr:sp>
    <xdr:clientData/>
  </xdr:twoCellAnchor>
  <xdr:twoCellAnchor>
    <xdr:from>
      <xdr:col>17</xdr:col>
      <xdr:colOff>40339</xdr:colOff>
      <xdr:row>48</xdr:row>
      <xdr:rowOff>115043</xdr:rowOff>
    </xdr:from>
    <xdr:to>
      <xdr:col>17</xdr:col>
      <xdr:colOff>768721</xdr:colOff>
      <xdr:row>50</xdr:row>
      <xdr:rowOff>133720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F1AFBDD-5E93-3D46-8BB0-F6D53BE6D329}"/>
            </a:ext>
          </a:extLst>
        </xdr:cNvPr>
        <xdr:cNvSpPr txBox="1"/>
      </xdr:nvSpPr>
      <xdr:spPr>
        <a:xfrm rot="20079942">
          <a:off x="14869457" y="10200337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7500</a:t>
          </a:r>
        </a:p>
      </xdr:txBody>
    </xdr:sp>
    <xdr:clientData/>
  </xdr:twoCellAnchor>
  <xdr:twoCellAnchor>
    <xdr:from>
      <xdr:col>16</xdr:col>
      <xdr:colOff>373529</xdr:colOff>
      <xdr:row>51</xdr:row>
      <xdr:rowOff>168086</xdr:rowOff>
    </xdr:from>
    <xdr:to>
      <xdr:col>17</xdr:col>
      <xdr:colOff>280146</xdr:colOff>
      <xdr:row>53</xdr:row>
      <xdr:rowOff>186763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29735D6E-5961-B34F-9CF4-0B68933459B2}"/>
            </a:ext>
          </a:extLst>
        </xdr:cNvPr>
        <xdr:cNvSpPr txBox="1"/>
      </xdr:nvSpPr>
      <xdr:spPr>
        <a:xfrm rot="19249093">
          <a:off x="14380882" y="10869704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3000</a:t>
          </a:r>
        </a:p>
      </xdr:txBody>
    </xdr:sp>
    <xdr:clientData/>
  </xdr:twoCellAnchor>
  <xdr:twoCellAnchor>
    <xdr:from>
      <xdr:col>17</xdr:col>
      <xdr:colOff>93381</xdr:colOff>
      <xdr:row>55</xdr:row>
      <xdr:rowOff>56029</xdr:rowOff>
    </xdr:from>
    <xdr:to>
      <xdr:col>17</xdr:col>
      <xdr:colOff>821763</xdr:colOff>
      <xdr:row>57</xdr:row>
      <xdr:rowOff>74705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EFD9CA27-C720-A842-84C8-5D24EF752330}"/>
            </a:ext>
          </a:extLst>
        </xdr:cNvPr>
        <xdr:cNvSpPr txBox="1"/>
      </xdr:nvSpPr>
      <xdr:spPr>
        <a:xfrm rot="21211881">
          <a:off x="14922499" y="11579411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9600</a:t>
          </a:r>
        </a:p>
      </xdr:txBody>
    </xdr:sp>
    <xdr:clientData/>
  </xdr:twoCellAnchor>
  <xdr:twoCellAnchor>
    <xdr:from>
      <xdr:col>17</xdr:col>
      <xdr:colOff>301811</xdr:colOff>
      <xdr:row>61</xdr:row>
      <xdr:rowOff>2989</xdr:rowOff>
    </xdr:from>
    <xdr:to>
      <xdr:col>18</xdr:col>
      <xdr:colOff>208429</xdr:colOff>
      <xdr:row>63</xdr:row>
      <xdr:rowOff>21665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4362DC8-BF60-2246-A72B-82D21F2D727C}"/>
            </a:ext>
          </a:extLst>
        </xdr:cNvPr>
        <xdr:cNvSpPr txBox="1"/>
      </xdr:nvSpPr>
      <xdr:spPr>
        <a:xfrm rot="1640786">
          <a:off x="15130929" y="12759018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15000</a:t>
          </a:r>
        </a:p>
      </xdr:txBody>
    </xdr:sp>
    <xdr:clientData/>
  </xdr:twoCellAnchor>
  <xdr:twoCellAnchor>
    <xdr:from>
      <xdr:col>16</xdr:col>
      <xdr:colOff>566269</xdr:colOff>
      <xdr:row>62</xdr:row>
      <xdr:rowOff>5977</xdr:rowOff>
    </xdr:from>
    <xdr:to>
      <xdr:col>17</xdr:col>
      <xdr:colOff>472886</xdr:colOff>
      <xdr:row>64</xdr:row>
      <xdr:rowOff>24654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2E6E633-816B-4F4E-953A-0E38016694ED}"/>
            </a:ext>
          </a:extLst>
        </xdr:cNvPr>
        <xdr:cNvSpPr txBox="1"/>
      </xdr:nvSpPr>
      <xdr:spPr>
        <a:xfrm rot="738501">
          <a:off x="14573622" y="12967448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400</a:t>
          </a:r>
        </a:p>
      </xdr:txBody>
    </xdr:sp>
    <xdr:clientData/>
  </xdr:twoCellAnchor>
  <xdr:twoCellAnchor>
    <xdr:from>
      <xdr:col>17</xdr:col>
      <xdr:colOff>560294</xdr:colOff>
      <xdr:row>66</xdr:row>
      <xdr:rowOff>130737</xdr:rowOff>
    </xdr:from>
    <xdr:to>
      <xdr:col>18</xdr:col>
      <xdr:colOff>168089</xdr:colOff>
      <xdr:row>70</xdr:row>
      <xdr:rowOff>37354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F70548B-E8C4-2247-816C-61D041BEDA22}"/>
            </a:ext>
          </a:extLst>
        </xdr:cNvPr>
        <xdr:cNvSpPr txBox="1"/>
      </xdr:nvSpPr>
      <xdr:spPr>
        <a:xfrm rot="2766064">
          <a:off x="15240001" y="14063383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12500</a:t>
          </a:r>
        </a:p>
      </xdr:txBody>
    </xdr:sp>
    <xdr:clientData/>
  </xdr:twoCellAnchor>
  <xdr:twoCellAnchor>
    <xdr:from>
      <xdr:col>17</xdr:col>
      <xdr:colOff>429558</xdr:colOff>
      <xdr:row>72</xdr:row>
      <xdr:rowOff>168089</xdr:rowOff>
    </xdr:from>
    <xdr:to>
      <xdr:col>18</xdr:col>
      <xdr:colOff>37353</xdr:colOff>
      <xdr:row>76</xdr:row>
      <xdr:rowOff>74706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81017D14-48DB-6147-871E-C32547F80F82}"/>
            </a:ext>
          </a:extLst>
        </xdr:cNvPr>
        <xdr:cNvSpPr txBox="1"/>
      </xdr:nvSpPr>
      <xdr:spPr>
        <a:xfrm rot="3134451">
          <a:off x="15109265" y="15333382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5500</a:t>
          </a:r>
        </a:p>
      </xdr:txBody>
    </xdr:sp>
    <xdr:clientData/>
  </xdr:twoCellAnchor>
  <xdr:twoCellAnchor>
    <xdr:from>
      <xdr:col>15</xdr:col>
      <xdr:colOff>373528</xdr:colOff>
      <xdr:row>70</xdr:row>
      <xdr:rowOff>130735</xdr:rowOff>
    </xdr:from>
    <xdr:to>
      <xdr:col>16</xdr:col>
      <xdr:colOff>280145</xdr:colOff>
      <xdr:row>72</xdr:row>
      <xdr:rowOff>149412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CDFD85F-BC4C-1D4C-B723-8FF60774E5C5}"/>
            </a:ext>
          </a:extLst>
        </xdr:cNvPr>
        <xdr:cNvSpPr txBox="1"/>
      </xdr:nvSpPr>
      <xdr:spPr>
        <a:xfrm rot="2350628">
          <a:off x="13559116" y="14735735"/>
          <a:ext cx="728382" cy="429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1100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520700</xdr:colOff>
      <xdr:row>29</xdr:row>
      <xdr:rowOff>38100</xdr:rowOff>
    </xdr:from>
    <xdr:to>
      <xdr:col>29</xdr:col>
      <xdr:colOff>88900</xdr:colOff>
      <xdr:row>65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5A6FF12-53A4-5843-98F8-191BB0F97011}"/>
            </a:ext>
          </a:extLst>
        </xdr:cNvPr>
        <xdr:cNvSpPr/>
      </xdr:nvSpPr>
      <xdr:spPr>
        <a:xfrm>
          <a:off x="14147800" y="6096000"/>
          <a:ext cx="6997700" cy="74168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15</xdr:row>
      <xdr:rowOff>38100</xdr:rowOff>
    </xdr:from>
    <xdr:to>
      <xdr:col>8</xdr:col>
      <xdr:colOff>368300</xdr:colOff>
      <xdr:row>16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0FD026-3D73-D04B-885E-CC9626FD5E82}"/>
            </a:ext>
          </a:extLst>
        </xdr:cNvPr>
        <xdr:cNvSpPr txBox="1"/>
      </xdr:nvSpPr>
      <xdr:spPr>
        <a:xfrm>
          <a:off x="2794000" y="1866900"/>
          <a:ext cx="20193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To Outlet</a:t>
          </a:r>
        </a:p>
      </xdr:txBody>
    </xdr:sp>
    <xdr:clientData/>
  </xdr:twoCellAnchor>
  <xdr:twoCellAnchor>
    <xdr:from>
      <xdr:col>1</xdr:col>
      <xdr:colOff>368300</xdr:colOff>
      <xdr:row>17</xdr:row>
      <xdr:rowOff>165100</xdr:rowOff>
    </xdr:from>
    <xdr:to>
      <xdr:col>1</xdr:col>
      <xdr:colOff>685800</xdr:colOff>
      <xdr:row>26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9510F5-6586-D247-9A27-C33DABB6C6E5}"/>
            </a:ext>
          </a:extLst>
        </xdr:cNvPr>
        <xdr:cNvSpPr txBox="1"/>
      </xdr:nvSpPr>
      <xdr:spPr>
        <a:xfrm rot="16200000">
          <a:off x="508000" y="3098800"/>
          <a:ext cx="16891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From Outlet</a:t>
          </a:r>
        </a:p>
      </xdr:txBody>
    </xdr:sp>
    <xdr:clientData/>
  </xdr:twoCellAnchor>
  <xdr:twoCellAnchor>
    <xdr:from>
      <xdr:col>20</xdr:col>
      <xdr:colOff>0</xdr:colOff>
      <xdr:row>14</xdr:row>
      <xdr:rowOff>0</xdr:rowOff>
    </xdr:from>
    <xdr:to>
      <xdr:col>26</xdr:col>
      <xdr:colOff>774700</xdr:colOff>
      <xdr:row>28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1EECD2-CEA4-4A4B-9034-4191373D5C32}"/>
            </a:ext>
          </a:extLst>
        </xdr:cNvPr>
        <xdr:cNvSpPr txBox="1"/>
      </xdr:nvSpPr>
      <xdr:spPr>
        <a:xfrm>
          <a:off x="13627100" y="2908300"/>
          <a:ext cx="572770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3.5</a:t>
          </a:r>
        </a:p>
        <a:p>
          <a:endParaRPr lang="en-US" sz="1400"/>
        </a:p>
        <a:p>
          <a:r>
            <a:rPr lang="en-US" sz="1400"/>
            <a:t>a) Optimal sum of distance: 160 miles</a:t>
          </a:r>
        </a:p>
        <a:p>
          <a:endParaRPr lang="en-US" sz="1400" baseline="0"/>
        </a:p>
        <a:p>
          <a:r>
            <a:rPr lang="en-US" sz="1400" baseline="0"/>
            <a:t>b) See below for network diagram</a:t>
          </a:r>
        </a:p>
        <a:p>
          <a:endParaRPr lang="en-US" sz="1400" baseline="0"/>
        </a:p>
        <a:p>
          <a:r>
            <a:rPr lang="en-US" sz="1400" i="1" baseline="0"/>
            <a:t>Spencer Bertsch</a:t>
          </a:r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20</xdr:col>
      <xdr:colOff>762000</xdr:colOff>
      <xdr:row>36</xdr:row>
      <xdr:rowOff>152400</xdr:rowOff>
    </xdr:from>
    <xdr:to>
      <xdr:col>22</xdr:col>
      <xdr:colOff>152400</xdr:colOff>
      <xdr:row>41</xdr:row>
      <xdr:rowOff>165100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05FB964-EB97-AC43-98AB-6022DED9F6A2}"/>
            </a:ext>
          </a:extLst>
        </xdr:cNvPr>
        <xdr:cNvSpPr/>
      </xdr:nvSpPr>
      <xdr:spPr>
        <a:xfrm>
          <a:off x="14389100" y="76962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1</a:t>
          </a:r>
        </a:p>
      </xdr:txBody>
    </xdr:sp>
    <xdr:clientData/>
  </xdr:twoCellAnchor>
  <xdr:twoCellAnchor>
    <xdr:from>
      <xdr:col>20</xdr:col>
      <xdr:colOff>749300</xdr:colOff>
      <xdr:row>44</xdr:row>
      <xdr:rowOff>101600</xdr:rowOff>
    </xdr:from>
    <xdr:to>
      <xdr:col>22</xdr:col>
      <xdr:colOff>139700</xdr:colOff>
      <xdr:row>49</xdr:row>
      <xdr:rowOff>114300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DC86EE6-D37C-0A41-AAF7-FBEE78025663}"/>
            </a:ext>
          </a:extLst>
        </xdr:cNvPr>
        <xdr:cNvSpPr/>
      </xdr:nvSpPr>
      <xdr:spPr>
        <a:xfrm>
          <a:off x="14376400" y="92710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3</a:t>
          </a:r>
        </a:p>
      </xdr:txBody>
    </xdr:sp>
    <xdr:clientData/>
  </xdr:twoCellAnchor>
  <xdr:twoCellAnchor>
    <xdr:from>
      <xdr:col>20</xdr:col>
      <xdr:colOff>749300</xdr:colOff>
      <xdr:row>52</xdr:row>
      <xdr:rowOff>139700</xdr:rowOff>
    </xdr:from>
    <xdr:to>
      <xdr:col>22</xdr:col>
      <xdr:colOff>139700</xdr:colOff>
      <xdr:row>57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FF50228-11AF-624B-993D-0C963EF9F51B}"/>
            </a:ext>
          </a:extLst>
        </xdr:cNvPr>
        <xdr:cNvSpPr/>
      </xdr:nvSpPr>
      <xdr:spPr>
        <a:xfrm>
          <a:off x="14376400" y="109347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6</a:t>
          </a:r>
        </a:p>
      </xdr:txBody>
    </xdr:sp>
    <xdr:clientData/>
  </xdr:twoCellAnchor>
  <xdr:twoCellAnchor>
    <xdr:from>
      <xdr:col>27</xdr:col>
      <xdr:colOff>419100</xdr:colOff>
      <xdr:row>29</xdr:row>
      <xdr:rowOff>177800</xdr:rowOff>
    </xdr:from>
    <xdr:to>
      <xdr:col>28</xdr:col>
      <xdr:colOff>635000</xdr:colOff>
      <xdr:row>34</xdr:row>
      <xdr:rowOff>127000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F25AAE-D93A-A44A-AAB3-458809750577}"/>
            </a:ext>
          </a:extLst>
        </xdr:cNvPr>
        <xdr:cNvSpPr/>
      </xdr:nvSpPr>
      <xdr:spPr>
        <a:xfrm>
          <a:off x="19824700" y="62357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2</a:t>
          </a:r>
        </a:p>
      </xdr:txBody>
    </xdr:sp>
    <xdr:clientData/>
  </xdr:twoCellAnchor>
  <xdr:twoCellAnchor>
    <xdr:from>
      <xdr:col>27</xdr:col>
      <xdr:colOff>495300</xdr:colOff>
      <xdr:row>37</xdr:row>
      <xdr:rowOff>50800</xdr:rowOff>
    </xdr:from>
    <xdr:to>
      <xdr:col>28</xdr:col>
      <xdr:colOff>711200</xdr:colOff>
      <xdr:row>42</xdr:row>
      <xdr:rowOff>63500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9998B6E-FFF9-2042-9AB4-8B193C393A92}"/>
            </a:ext>
          </a:extLst>
        </xdr:cNvPr>
        <xdr:cNvSpPr/>
      </xdr:nvSpPr>
      <xdr:spPr>
        <a:xfrm>
          <a:off x="19900900" y="77978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4</a:t>
          </a:r>
        </a:p>
      </xdr:txBody>
    </xdr:sp>
    <xdr:clientData/>
  </xdr:twoCellAnchor>
  <xdr:twoCellAnchor>
    <xdr:from>
      <xdr:col>27</xdr:col>
      <xdr:colOff>495300</xdr:colOff>
      <xdr:row>44</xdr:row>
      <xdr:rowOff>88900</xdr:rowOff>
    </xdr:from>
    <xdr:to>
      <xdr:col>28</xdr:col>
      <xdr:colOff>711200</xdr:colOff>
      <xdr:row>49</xdr:row>
      <xdr:rowOff>101600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82D12E0-44B8-2E47-B1A1-A3D3367F1AB3}"/>
            </a:ext>
          </a:extLst>
        </xdr:cNvPr>
        <xdr:cNvSpPr/>
      </xdr:nvSpPr>
      <xdr:spPr>
        <a:xfrm>
          <a:off x="19900900" y="92583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5</a:t>
          </a:r>
        </a:p>
      </xdr:txBody>
    </xdr:sp>
    <xdr:clientData/>
  </xdr:twoCellAnchor>
  <xdr:twoCellAnchor>
    <xdr:from>
      <xdr:col>27</xdr:col>
      <xdr:colOff>520700</xdr:colOff>
      <xdr:row>51</xdr:row>
      <xdr:rowOff>88900</xdr:rowOff>
    </xdr:from>
    <xdr:to>
      <xdr:col>28</xdr:col>
      <xdr:colOff>736600</xdr:colOff>
      <xdr:row>56</xdr:row>
      <xdr:rowOff>101600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8864228-995C-D347-80EE-8366FBD158EC}"/>
            </a:ext>
          </a:extLst>
        </xdr:cNvPr>
        <xdr:cNvSpPr/>
      </xdr:nvSpPr>
      <xdr:spPr>
        <a:xfrm>
          <a:off x="19926300" y="106807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7</a:t>
          </a:r>
        </a:p>
      </xdr:txBody>
    </xdr:sp>
    <xdr:clientData/>
  </xdr:twoCellAnchor>
  <xdr:twoCellAnchor>
    <xdr:from>
      <xdr:col>27</xdr:col>
      <xdr:colOff>546100</xdr:colOff>
      <xdr:row>59</xdr:row>
      <xdr:rowOff>63500</xdr:rowOff>
    </xdr:from>
    <xdr:to>
      <xdr:col>28</xdr:col>
      <xdr:colOff>762000</xdr:colOff>
      <xdr:row>64</xdr:row>
      <xdr:rowOff>76200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45B8B0D-0DCE-0D49-B0EC-CA2D697C1148}"/>
            </a:ext>
          </a:extLst>
        </xdr:cNvPr>
        <xdr:cNvSpPr/>
      </xdr:nvSpPr>
      <xdr:spPr>
        <a:xfrm>
          <a:off x="19951700" y="12280900"/>
          <a:ext cx="1041400" cy="1028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8</a:t>
          </a:r>
        </a:p>
      </xdr:txBody>
    </xdr:sp>
    <xdr:clientData/>
  </xdr:twoCellAnchor>
  <xdr:twoCellAnchor>
    <xdr:from>
      <xdr:col>22</xdr:col>
      <xdr:colOff>152400</xdr:colOff>
      <xdr:row>39</xdr:row>
      <xdr:rowOff>57150</xdr:rowOff>
    </xdr:from>
    <xdr:to>
      <xdr:col>27</xdr:col>
      <xdr:colOff>520700</xdr:colOff>
      <xdr:row>53</xdr:row>
      <xdr:rowOff>196850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A472DCA-B67D-C84A-9818-585987A7E57C}"/>
            </a:ext>
          </a:extLst>
        </xdr:cNvPr>
        <xdr:cNvCxnSpPr>
          <a:stCxn id="5" idx="6"/>
          <a:endCxn id="16" idx="2"/>
        </xdr:cNvCxnSpPr>
      </xdr:nvCxnSpPr>
      <xdr:spPr>
        <a:xfrm>
          <a:off x="15430500" y="8210550"/>
          <a:ext cx="4495800" cy="298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39</xdr:row>
      <xdr:rowOff>57150</xdr:rowOff>
    </xdr:from>
    <xdr:to>
      <xdr:col>27</xdr:col>
      <xdr:colOff>546100</xdr:colOff>
      <xdr:row>61</xdr:row>
      <xdr:rowOff>171450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A1A5476-860E-544A-A03D-1AD88966ADBD}"/>
            </a:ext>
          </a:extLst>
        </xdr:cNvPr>
        <xdr:cNvCxnSpPr>
          <a:stCxn id="5" idx="6"/>
          <a:endCxn id="17" idx="2"/>
        </xdr:cNvCxnSpPr>
      </xdr:nvCxnSpPr>
      <xdr:spPr>
        <a:xfrm>
          <a:off x="15430500" y="8210550"/>
          <a:ext cx="4521200" cy="458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32</xdr:row>
      <xdr:rowOff>19050</xdr:rowOff>
    </xdr:from>
    <xdr:to>
      <xdr:col>27</xdr:col>
      <xdr:colOff>419100</xdr:colOff>
      <xdr:row>47</xdr:row>
      <xdr:rowOff>6350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FAC557E-9D6A-324D-A12E-8BCD930B9C8E}"/>
            </a:ext>
          </a:extLst>
        </xdr:cNvPr>
        <xdr:cNvCxnSpPr>
          <a:stCxn id="6" idx="6"/>
          <a:endCxn id="13" idx="2"/>
        </xdr:cNvCxnSpPr>
      </xdr:nvCxnSpPr>
      <xdr:spPr>
        <a:xfrm flipV="1">
          <a:off x="15417800" y="6750050"/>
          <a:ext cx="4406900" cy="303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46</xdr:row>
      <xdr:rowOff>196850</xdr:rowOff>
    </xdr:from>
    <xdr:to>
      <xdr:col>27</xdr:col>
      <xdr:colOff>495300</xdr:colOff>
      <xdr:row>47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032C263-D1D2-BE46-8387-42B32663693B}"/>
            </a:ext>
          </a:extLst>
        </xdr:cNvPr>
        <xdr:cNvCxnSpPr>
          <a:stCxn id="6" idx="6"/>
          <a:endCxn id="15" idx="2"/>
        </xdr:cNvCxnSpPr>
      </xdr:nvCxnSpPr>
      <xdr:spPr>
        <a:xfrm flipV="1">
          <a:off x="15417800" y="9772650"/>
          <a:ext cx="44831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32</xdr:row>
      <xdr:rowOff>19050</xdr:rowOff>
    </xdr:from>
    <xdr:to>
      <xdr:col>27</xdr:col>
      <xdr:colOff>419100</xdr:colOff>
      <xdr:row>55</xdr:row>
      <xdr:rowOff>44450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7733FF2-ACB4-EE46-B574-9A3B530CBBF3}"/>
            </a:ext>
          </a:extLst>
        </xdr:cNvPr>
        <xdr:cNvCxnSpPr>
          <a:stCxn id="7" idx="6"/>
          <a:endCxn id="13" idx="2"/>
        </xdr:cNvCxnSpPr>
      </xdr:nvCxnSpPr>
      <xdr:spPr>
        <a:xfrm flipV="1">
          <a:off x="15417800" y="6750050"/>
          <a:ext cx="4406900" cy="469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139700</xdr:colOff>
      <xdr:row>39</xdr:row>
      <xdr:rowOff>158750</xdr:rowOff>
    </xdr:from>
    <xdr:to>
      <xdr:col>27</xdr:col>
      <xdr:colOff>495300</xdr:colOff>
      <xdr:row>55</xdr:row>
      <xdr:rowOff>44450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CFB51C2-2BD1-F546-B4D4-C332AF2C097A}"/>
            </a:ext>
          </a:extLst>
        </xdr:cNvPr>
        <xdr:cNvCxnSpPr>
          <a:stCxn id="7" idx="6"/>
          <a:endCxn id="14" idx="2"/>
        </xdr:cNvCxnSpPr>
      </xdr:nvCxnSpPr>
      <xdr:spPr>
        <a:xfrm flipV="1">
          <a:off x="15417800" y="8312150"/>
          <a:ext cx="4483100" cy="313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49</xdr:row>
      <xdr:rowOff>76200</xdr:rowOff>
    </xdr:from>
    <xdr:to>
      <xdr:col>26</xdr:col>
      <xdr:colOff>762000</xdr:colOff>
      <xdr:row>51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FA919FB-4F0D-2B45-A9A2-D834FD3EE692}"/>
            </a:ext>
          </a:extLst>
        </xdr:cNvPr>
        <xdr:cNvSpPr txBox="1"/>
      </xdr:nvSpPr>
      <xdr:spPr>
        <a:xfrm>
          <a:off x="18961100" y="10261600"/>
          <a:ext cx="3810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5</a:t>
          </a:r>
        </a:p>
      </xdr:txBody>
    </xdr:sp>
    <xdr:clientData/>
  </xdr:twoCellAnchor>
  <xdr:twoCellAnchor>
    <xdr:from>
      <xdr:col>26</xdr:col>
      <xdr:colOff>317500</xdr:colOff>
      <xdr:row>55</xdr:row>
      <xdr:rowOff>50800</xdr:rowOff>
    </xdr:from>
    <xdr:to>
      <xdr:col>27</xdr:col>
      <xdr:colOff>12700</xdr:colOff>
      <xdr:row>57</xdr:row>
      <xdr:rowOff>50800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AC0A9B0-AD93-F948-801C-67805D33A268}"/>
            </a:ext>
          </a:extLst>
        </xdr:cNvPr>
        <xdr:cNvSpPr txBox="1"/>
      </xdr:nvSpPr>
      <xdr:spPr>
        <a:xfrm>
          <a:off x="18897600" y="11455400"/>
          <a:ext cx="520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11</a:t>
          </a:r>
        </a:p>
      </xdr:txBody>
    </xdr:sp>
    <xdr:clientData/>
  </xdr:twoCellAnchor>
  <xdr:twoCellAnchor>
    <xdr:from>
      <xdr:col>24</xdr:col>
      <xdr:colOff>685800</xdr:colOff>
      <xdr:row>37</xdr:row>
      <xdr:rowOff>63500</xdr:rowOff>
    </xdr:from>
    <xdr:to>
      <xdr:col>25</xdr:col>
      <xdr:colOff>381000</xdr:colOff>
      <xdr:row>39</xdr:row>
      <xdr:rowOff>63500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FDDF5DC-3392-C741-8CA7-3B5AD78075D0}"/>
            </a:ext>
          </a:extLst>
        </xdr:cNvPr>
        <xdr:cNvSpPr txBox="1"/>
      </xdr:nvSpPr>
      <xdr:spPr>
        <a:xfrm>
          <a:off x="17614900" y="7810500"/>
          <a:ext cx="520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3</a:t>
          </a:r>
        </a:p>
      </xdr:txBody>
    </xdr:sp>
    <xdr:clientData/>
  </xdr:twoCellAnchor>
  <xdr:twoCellAnchor>
    <xdr:from>
      <xdr:col>26</xdr:col>
      <xdr:colOff>393700</xdr:colOff>
      <xdr:row>45</xdr:row>
      <xdr:rowOff>76200</xdr:rowOff>
    </xdr:from>
    <xdr:to>
      <xdr:col>27</xdr:col>
      <xdr:colOff>88900</xdr:colOff>
      <xdr:row>47</xdr:row>
      <xdr:rowOff>76200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D605CF6-4875-C84C-9147-E1922FD0E21E}"/>
            </a:ext>
          </a:extLst>
        </xdr:cNvPr>
        <xdr:cNvSpPr txBox="1"/>
      </xdr:nvSpPr>
      <xdr:spPr>
        <a:xfrm>
          <a:off x="18973800" y="9448800"/>
          <a:ext cx="520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12</a:t>
          </a:r>
        </a:p>
      </xdr:txBody>
    </xdr:sp>
    <xdr:clientData/>
  </xdr:twoCellAnchor>
  <xdr:twoCellAnchor>
    <xdr:from>
      <xdr:col>25</xdr:col>
      <xdr:colOff>0</xdr:colOff>
      <xdr:row>40</xdr:row>
      <xdr:rowOff>63500</xdr:rowOff>
    </xdr:from>
    <xdr:to>
      <xdr:col>25</xdr:col>
      <xdr:colOff>520700</xdr:colOff>
      <xdr:row>42</xdr:row>
      <xdr:rowOff>63500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7D6A16F-4CB2-D745-ABDD-40D58A022D19}"/>
            </a:ext>
          </a:extLst>
        </xdr:cNvPr>
        <xdr:cNvSpPr txBox="1"/>
      </xdr:nvSpPr>
      <xdr:spPr>
        <a:xfrm>
          <a:off x="17754600" y="8420100"/>
          <a:ext cx="520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</a:t>
          </a:r>
        </a:p>
      </xdr:txBody>
    </xdr:sp>
    <xdr:clientData/>
  </xdr:twoCellAnchor>
  <xdr:twoCellAnchor>
    <xdr:from>
      <xdr:col>26</xdr:col>
      <xdr:colOff>76200</xdr:colOff>
      <xdr:row>41</xdr:row>
      <xdr:rowOff>101600</xdr:rowOff>
    </xdr:from>
    <xdr:to>
      <xdr:col>26</xdr:col>
      <xdr:colOff>596900</xdr:colOff>
      <xdr:row>43</xdr:row>
      <xdr:rowOff>101600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A3DF66C-0CC1-5C4E-91DE-D00BD3DAF4EF}"/>
            </a:ext>
          </a:extLst>
        </xdr:cNvPr>
        <xdr:cNvSpPr txBox="1"/>
      </xdr:nvSpPr>
      <xdr:spPr>
        <a:xfrm>
          <a:off x="18656300" y="8661400"/>
          <a:ext cx="5207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39</xdr:row>
      <xdr:rowOff>177800</xdr:rowOff>
    </xdr:from>
    <xdr:to>
      <xdr:col>13</xdr:col>
      <xdr:colOff>292100</xdr:colOff>
      <xdr:row>67</xdr:row>
      <xdr:rowOff>76200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0E9991A-760E-7E4B-9015-50BF963C6905}"/>
            </a:ext>
          </a:extLst>
        </xdr:cNvPr>
        <xdr:cNvSpPr/>
      </xdr:nvSpPr>
      <xdr:spPr>
        <a:xfrm>
          <a:off x="3429000" y="8382000"/>
          <a:ext cx="8267700" cy="5588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419100</xdr:colOff>
      <xdr:row>26</xdr:row>
      <xdr:rowOff>88900</xdr:rowOff>
    </xdr:from>
    <xdr:to>
      <xdr:col>19</xdr:col>
      <xdr:colOff>723900</xdr:colOff>
      <xdr:row>41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C8A49F-5B54-8043-A72B-66DAD0154EF4}"/>
            </a:ext>
          </a:extLst>
        </xdr:cNvPr>
        <xdr:cNvSpPr txBox="1"/>
      </xdr:nvSpPr>
      <xdr:spPr>
        <a:xfrm>
          <a:off x="11823700" y="5537200"/>
          <a:ext cx="572770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3.15</a:t>
          </a:r>
        </a:p>
        <a:p>
          <a:endParaRPr lang="en-US" sz="1400"/>
        </a:p>
        <a:p>
          <a:r>
            <a:rPr lang="en-US" sz="1400"/>
            <a:t>a) Minimum</a:t>
          </a:r>
          <a:r>
            <a:rPr lang="en-US" sz="1400" baseline="0"/>
            <a:t> Shipping Cost: $66,100.00</a:t>
          </a:r>
        </a:p>
        <a:p>
          <a:endParaRPr lang="en-US" sz="1400" baseline="0"/>
        </a:p>
        <a:p>
          <a:r>
            <a:rPr lang="en-US" sz="1400" baseline="0"/>
            <a:t>b) See Corresponding network flow diagram below 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  <a:p>
          <a:endParaRPr lang="en-US" sz="1100"/>
        </a:p>
      </xdr:txBody>
    </xdr:sp>
    <xdr:clientData/>
  </xdr:twoCellAnchor>
  <xdr:twoCellAnchor>
    <xdr:from>
      <xdr:col>3</xdr:col>
      <xdr:colOff>1193800</xdr:colOff>
      <xdr:row>43</xdr:row>
      <xdr:rowOff>114300</xdr:rowOff>
    </xdr:from>
    <xdr:to>
      <xdr:col>5</xdr:col>
      <xdr:colOff>88900</xdr:colOff>
      <xdr:row>47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8E9603D-A2AC-6040-87B5-CE1DF6E9E30C}"/>
            </a:ext>
          </a:extLst>
        </xdr:cNvPr>
        <xdr:cNvSpPr/>
      </xdr:nvSpPr>
      <xdr:spPr>
        <a:xfrm>
          <a:off x="3670300" y="91313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Peoria</a:t>
          </a:r>
        </a:p>
      </xdr:txBody>
    </xdr:sp>
    <xdr:clientData/>
  </xdr:twoCellAnchor>
  <xdr:twoCellAnchor>
    <xdr:from>
      <xdr:col>3</xdr:col>
      <xdr:colOff>1193800</xdr:colOff>
      <xdr:row>51</xdr:row>
      <xdr:rowOff>38100</xdr:rowOff>
    </xdr:from>
    <xdr:to>
      <xdr:col>5</xdr:col>
      <xdr:colOff>88900</xdr:colOff>
      <xdr:row>55</xdr:row>
      <xdr:rowOff>38100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6751E8A-F0AD-C64C-9928-4A22A186F8D8}"/>
            </a:ext>
          </a:extLst>
        </xdr:cNvPr>
        <xdr:cNvSpPr/>
      </xdr:nvSpPr>
      <xdr:spPr>
        <a:xfrm>
          <a:off x="3670300" y="106807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Iowa City</a:t>
          </a:r>
        </a:p>
      </xdr:txBody>
    </xdr:sp>
    <xdr:clientData/>
  </xdr:twoCellAnchor>
  <xdr:twoCellAnchor>
    <xdr:from>
      <xdr:col>3</xdr:col>
      <xdr:colOff>1181100</xdr:colOff>
      <xdr:row>58</xdr:row>
      <xdr:rowOff>88900</xdr:rowOff>
    </xdr:from>
    <xdr:to>
      <xdr:col>5</xdr:col>
      <xdr:colOff>76200</xdr:colOff>
      <xdr:row>62</xdr:row>
      <xdr:rowOff>88900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13E7E87-EB5E-1A45-8BAA-4C7B6A199D6D}"/>
            </a:ext>
          </a:extLst>
        </xdr:cNvPr>
        <xdr:cNvSpPr/>
      </xdr:nvSpPr>
      <xdr:spPr>
        <a:xfrm>
          <a:off x="3657600" y="121539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Lawrence</a:t>
          </a:r>
        </a:p>
      </xdr:txBody>
    </xdr:sp>
    <xdr:clientData/>
  </xdr:twoCellAnchor>
  <xdr:twoCellAnchor>
    <xdr:from>
      <xdr:col>7</xdr:col>
      <xdr:colOff>571500</xdr:colOff>
      <xdr:row>48</xdr:row>
      <xdr:rowOff>0</xdr:rowOff>
    </xdr:from>
    <xdr:to>
      <xdr:col>8</xdr:col>
      <xdr:colOff>863600</xdr:colOff>
      <xdr:row>52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4CD0CC6-944C-4F4F-911F-6F7F0E6FA7F0}"/>
            </a:ext>
          </a:extLst>
        </xdr:cNvPr>
        <xdr:cNvSpPr/>
      </xdr:nvSpPr>
      <xdr:spPr>
        <a:xfrm>
          <a:off x="6921500" y="100330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Lousiville</a:t>
          </a:r>
        </a:p>
      </xdr:txBody>
    </xdr:sp>
    <xdr:clientData/>
  </xdr:twoCellAnchor>
  <xdr:twoCellAnchor>
    <xdr:from>
      <xdr:col>7</xdr:col>
      <xdr:colOff>571500</xdr:colOff>
      <xdr:row>54</xdr:row>
      <xdr:rowOff>177800</xdr:rowOff>
    </xdr:from>
    <xdr:to>
      <xdr:col>8</xdr:col>
      <xdr:colOff>863600</xdr:colOff>
      <xdr:row>58</xdr:row>
      <xdr:rowOff>177800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028DF9C-EE05-144B-8AB6-C7139D2A0371}"/>
            </a:ext>
          </a:extLst>
        </xdr:cNvPr>
        <xdr:cNvSpPr/>
      </xdr:nvSpPr>
      <xdr:spPr>
        <a:xfrm>
          <a:off x="6921500" y="114300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Dayton</a:t>
          </a:r>
        </a:p>
      </xdr:txBody>
    </xdr:sp>
    <xdr:clientData/>
  </xdr:twoCellAnchor>
  <xdr:twoCellAnchor>
    <xdr:from>
      <xdr:col>11</xdr:col>
      <xdr:colOff>660400</xdr:colOff>
      <xdr:row>40</xdr:row>
      <xdr:rowOff>50800</xdr:rowOff>
    </xdr:from>
    <xdr:to>
      <xdr:col>13</xdr:col>
      <xdr:colOff>127000</xdr:colOff>
      <xdr:row>44</xdr:row>
      <xdr:rowOff>50800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AC73DE9-84C5-3C46-9D03-6EAEB67180A6}"/>
            </a:ext>
          </a:extLst>
        </xdr:cNvPr>
        <xdr:cNvSpPr/>
      </xdr:nvSpPr>
      <xdr:spPr>
        <a:xfrm>
          <a:off x="10414000" y="84582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Augusta</a:t>
          </a:r>
        </a:p>
      </xdr:txBody>
    </xdr:sp>
    <xdr:clientData/>
  </xdr:twoCellAnchor>
  <xdr:twoCellAnchor>
    <xdr:from>
      <xdr:col>11</xdr:col>
      <xdr:colOff>647700</xdr:colOff>
      <xdr:row>47</xdr:row>
      <xdr:rowOff>152400</xdr:rowOff>
    </xdr:from>
    <xdr:to>
      <xdr:col>13</xdr:col>
      <xdr:colOff>114300</xdr:colOff>
      <xdr:row>51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28B1958-0316-A24D-A0A6-D87ACE25C15A}"/>
            </a:ext>
          </a:extLst>
        </xdr:cNvPr>
        <xdr:cNvSpPr/>
      </xdr:nvSpPr>
      <xdr:spPr>
        <a:xfrm>
          <a:off x="10401300" y="99822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Gainsville</a:t>
          </a:r>
        </a:p>
      </xdr:txBody>
    </xdr:sp>
    <xdr:clientData/>
  </xdr:twoCellAnchor>
  <xdr:twoCellAnchor>
    <xdr:from>
      <xdr:col>11</xdr:col>
      <xdr:colOff>647700</xdr:colOff>
      <xdr:row>55</xdr:row>
      <xdr:rowOff>50800</xdr:rowOff>
    </xdr:from>
    <xdr:to>
      <xdr:col>13</xdr:col>
      <xdr:colOff>114300</xdr:colOff>
      <xdr:row>59</xdr:row>
      <xdr:rowOff>50800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8CC3D98-0362-7042-A47B-33BBEF7A9D4F}"/>
            </a:ext>
          </a:extLst>
        </xdr:cNvPr>
        <xdr:cNvSpPr/>
      </xdr:nvSpPr>
      <xdr:spPr>
        <a:xfrm>
          <a:off x="10401300" y="115062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Oxford</a:t>
          </a:r>
        </a:p>
      </xdr:txBody>
    </xdr:sp>
    <xdr:clientData/>
  </xdr:twoCellAnchor>
  <xdr:twoCellAnchor>
    <xdr:from>
      <xdr:col>11</xdr:col>
      <xdr:colOff>673100</xdr:colOff>
      <xdr:row>62</xdr:row>
      <xdr:rowOff>152400</xdr:rowOff>
    </xdr:from>
    <xdr:to>
      <xdr:col>13</xdr:col>
      <xdr:colOff>139700</xdr:colOff>
      <xdr:row>66</xdr:row>
      <xdr:rowOff>152400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D99F096-372E-F846-8A8A-79264096CE20}"/>
            </a:ext>
          </a:extLst>
        </xdr:cNvPr>
        <xdr:cNvSpPr/>
      </xdr:nvSpPr>
      <xdr:spPr>
        <a:xfrm>
          <a:off x="10426700" y="13030200"/>
          <a:ext cx="1117600" cy="812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Columbia</a:t>
          </a:r>
        </a:p>
      </xdr:txBody>
    </xdr:sp>
    <xdr:clientData/>
  </xdr:twoCellAnchor>
  <xdr:twoCellAnchor>
    <xdr:from>
      <xdr:col>5</xdr:col>
      <xdr:colOff>88900</xdr:colOff>
      <xdr:row>45</xdr:row>
      <xdr:rowOff>114300</xdr:rowOff>
    </xdr:from>
    <xdr:to>
      <xdr:col>7</xdr:col>
      <xdr:colOff>571500</xdr:colOff>
      <xdr:row>56</xdr:row>
      <xdr:rowOff>177800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9A442D7-7E0B-7447-8200-3A2F0B515ADE}"/>
            </a:ext>
          </a:extLst>
        </xdr:cNvPr>
        <xdr:cNvCxnSpPr>
          <a:stCxn id="3" idx="6"/>
          <a:endCxn id="7" idx="2"/>
        </xdr:cNvCxnSpPr>
      </xdr:nvCxnSpPr>
      <xdr:spPr>
        <a:xfrm>
          <a:off x="4787900" y="9537700"/>
          <a:ext cx="2133600" cy="229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50</xdr:row>
      <xdr:rowOff>0</xdr:rowOff>
    </xdr:from>
    <xdr:to>
      <xdr:col>7</xdr:col>
      <xdr:colOff>571500</xdr:colOff>
      <xdr:row>53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1871FDD-B2B7-6546-84BC-4E50CB23070D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4787900" y="10439400"/>
          <a:ext cx="213360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50</xdr:row>
      <xdr:rowOff>0</xdr:rowOff>
    </xdr:from>
    <xdr:to>
      <xdr:col>7</xdr:col>
      <xdr:colOff>571500</xdr:colOff>
      <xdr:row>60</xdr:row>
      <xdr:rowOff>88900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E92044C-9CBC-0A4C-AF19-FCA01BA6029C}"/>
            </a:ext>
          </a:extLst>
        </xdr:cNvPr>
        <xdr:cNvCxnSpPr>
          <a:stCxn id="5" idx="6"/>
          <a:endCxn id="6" idx="2"/>
        </xdr:cNvCxnSpPr>
      </xdr:nvCxnSpPr>
      <xdr:spPr>
        <a:xfrm flipV="1">
          <a:off x="4775200" y="10439400"/>
          <a:ext cx="2146300" cy="212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56</xdr:row>
      <xdr:rowOff>177800</xdr:rowOff>
    </xdr:from>
    <xdr:to>
      <xdr:col>7</xdr:col>
      <xdr:colOff>571500</xdr:colOff>
      <xdr:row>60</xdr:row>
      <xdr:rowOff>88900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F7D3649-EE9A-FE40-ABDF-682276C740BC}"/>
            </a:ext>
          </a:extLst>
        </xdr:cNvPr>
        <xdr:cNvCxnSpPr>
          <a:stCxn id="5" idx="6"/>
          <a:endCxn id="7" idx="2"/>
        </xdr:cNvCxnSpPr>
      </xdr:nvCxnSpPr>
      <xdr:spPr>
        <a:xfrm flipV="1">
          <a:off x="4775200" y="11836400"/>
          <a:ext cx="21463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42</xdr:row>
      <xdr:rowOff>50800</xdr:rowOff>
    </xdr:from>
    <xdr:to>
      <xdr:col>11</xdr:col>
      <xdr:colOff>660400</xdr:colOff>
      <xdr:row>50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5743104-B3BE-DB4C-B527-879F18D03835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8039100" y="8864600"/>
          <a:ext cx="2374900" cy="157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49</xdr:row>
      <xdr:rowOff>152400</xdr:rowOff>
    </xdr:from>
    <xdr:to>
      <xdr:col>11</xdr:col>
      <xdr:colOff>647700</xdr:colOff>
      <xdr:row>50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A39129A-A481-D845-9987-3D077DCF81EA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8039100" y="10388600"/>
          <a:ext cx="23622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50</xdr:row>
      <xdr:rowOff>0</xdr:rowOff>
    </xdr:from>
    <xdr:to>
      <xdr:col>11</xdr:col>
      <xdr:colOff>647700</xdr:colOff>
      <xdr:row>57</xdr:row>
      <xdr:rowOff>50800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B53F300-BD64-8448-B3C9-F67452EF2EAB}"/>
            </a:ext>
          </a:extLst>
        </xdr:cNvPr>
        <xdr:cNvCxnSpPr>
          <a:stCxn id="6" idx="6"/>
          <a:endCxn id="10" idx="2"/>
        </xdr:cNvCxnSpPr>
      </xdr:nvCxnSpPr>
      <xdr:spPr>
        <a:xfrm>
          <a:off x="8039100" y="10439400"/>
          <a:ext cx="23622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56</xdr:row>
      <xdr:rowOff>177800</xdr:rowOff>
    </xdr:from>
    <xdr:to>
      <xdr:col>11</xdr:col>
      <xdr:colOff>673100</xdr:colOff>
      <xdr:row>64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43A5157-CCCB-F545-A57F-B7CB01B44752}"/>
            </a:ext>
          </a:extLst>
        </xdr:cNvPr>
        <xdr:cNvCxnSpPr>
          <a:stCxn id="7" idx="6"/>
          <a:endCxn id="11" idx="2"/>
        </xdr:cNvCxnSpPr>
      </xdr:nvCxnSpPr>
      <xdr:spPr>
        <a:xfrm>
          <a:off x="8039100" y="11836400"/>
          <a:ext cx="2387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660400</xdr:colOff>
      <xdr:row>47</xdr:row>
      <xdr:rowOff>63500</xdr:rowOff>
    </xdr:from>
    <xdr:to>
      <xdr:col>6</xdr:col>
      <xdr:colOff>203200</xdr:colOff>
      <xdr:row>49</xdr:row>
      <xdr:rowOff>50800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1BA0D2-E36B-D143-B35C-AFF761526BEF}"/>
            </a:ext>
          </a:extLst>
        </xdr:cNvPr>
        <xdr:cNvSpPr txBox="1"/>
      </xdr:nvSpPr>
      <xdr:spPr>
        <a:xfrm>
          <a:off x="5359400" y="98933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3</a:t>
          </a:r>
        </a:p>
      </xdr:txBody>
    </xdr:sp>
    <xdr:clientData/>
  </xdr:twoCellAnchor>
  <xdr:twoCellAnchor>
    <xdr:from>
      <xdr:col>5</xdr:col>
      <xdr:colOff>457200</xdr:colOff>
      <xdr:row>50</xdr:row>
      <xdr:rowOff>152400</xdr:rowOff>
    </xdr:from>
    <xdr:to>
      <xdr:col>6</xdr:col>
      <xdr:colOff>0</xdr:colOff>
      <xdr:row>52</xdr:row>
      <xdr:rowOff>139700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C99C0E6-11AD-DD4C-9973-3280F5740C58}"/>
            </a:ext>
          </a:extLst>
        </xdr:cNvPr>
        <xdr:cNvSpPr txBox="1"/>
      </xdr:nvSpPr>
      <xdr:spPr>
        <a:xfrm>
          <a:off x="5156200" y="105918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5</a:t>
          </a:r>
        </a:p>
      </xdr:txBody>
    </xdr:sp>
    <xdr:clientData/>
  </xdr:twoCellAnchor>
  <xdr:twoCellAnchor>
    <xdr:from>
      <xdr:col>5</xdr:col>
      <xdr:colOff>508000</xdr:colOff>
      <xdr:row>55</xdr:row>
      <xdr:rowOff>114300</xdr:rowOff>
    </xdr:from>
    <xdr:to>
      <xdr:col>6</xdr:col>
      <xdr:colOff>50800</xdr:colOff>
      <xdr:row>57</xdr:row>
      <xdr:rowOff>101600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38F8B1A-CFE2-2D42-AF12-F49412EAB0CB}"/>
            </a:ext>
          </a:extLst>
        </xdr:cNvPr>
        <xdr:cNvSpPr txBox="1"/>
      </xdr:nvSpPr>
      <xdr:spPr>
        <a:xfrm>
          <a:off x="5207000" y="115697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4</a:t>
          </a:r>
        </a:p>
      </xdr:txBody>
    </xdr:sp>
    <xdr:clientData/>
  </xdr:twoCellAnchor>
  <xdr:twoCellAnchor>
    <xdr:from>
      <xdr:col>6</xdr:col>
      <xdr:colOff>152400</xdr:colOff>
      <xdr:row>57</xdr:row>
      <xdr:rowOff>0</xdr:rowOff>
    </xdr:from>
    <xdr:to>
      <xdr:col>6</xdr:col>
      <xdr:colOff>520700</xdr:colOff>
      <xdr:row>58</xdr:row>
      <xdr:rowOff>190500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C3F8D3D-505F-8645-879C-BD21A85E26DA}"/>
            </a:ext>
          </a:extLst>
        </xdr:cNvPr>
        <xdr:cNvSpPr txBox="1"/>
      </xdr:nvSpPr>
      <xdr:spPr>
        <a:xfrm>
          <a:off x="5676900" y="118618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2</a:t>
          </a:r>
        </a:p>
      </xdr:txBody>
    </xdr:sp>
    <xdr:clientData/>
  </xdr:twoCellAnchor>
  <xdr:twoCellAnchor>
    <xdr:from>
      <xdr:col>9</xdr:col>
      <xdr:colOff>622300</xdr:colOff>
      <xdr:row>57</xdr:row>
      <xdr:rowOff>165100</xdr:rowOff>
    </xdr:from>
    <xdr:to>
      <xdr:col>10</xdr:col>
      <xdr:colOff>165100</xdr:colOff>
      <xdr:row>59</xdr:row>
      <xdr:rowOff>152400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8A6393-FF0E-1446-B512-408DA9723C61}"/>
            </a:ext>
          </a:extLst>
        </xdr:cNvPr>
        <xdr:cNvSpPr txBox="1"/>
      </xdr:nvSpPr>
      <xdr:spPr>
        <a:xfrm>
          <a:off x="8724900" y="120269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5</a:t>
          </a:r>
        </a:p>
      </xdr:txBody>
    </xdr:sp>
    <xdr:clientData/>
  </xdr:twoCellAnchor>
  <xdr:twoCellAnchor>
    <xdr:from>
      <xdr:col>10</xdr:col>
      <xdr:colOff>444500</xdr:colOff>
      <xdr:row>52</xdr:row>
      <xdr:rowOff>101600</xdr:rowOff>
    </xdr:from>
    <xdr:to>
      <xdr:col>10</xdr:col>
      <xdr:colOff>812800</xdr:colOff>
      <xdr:row>54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129CF6F-3D91-F14E-983C-4B0652F13295}"/>
            </a:ext>
          </a:extLst>
        </xdr:cNvPr>
        <xdr:cNvSpPr txBox="1"/>
      </xdr:nvSpPr>
      <xdr:spPr>
        <a:xfrm>
          <a:off x="9372600" y="109474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3</a:t>
          </a:r>
        </a:p>
      </xdr:txBody>
    </xdr:sp>
    <xdr:clientData/>
  </xdr:twoCellAnchor>
  <xdr:twoCellAnchor>
    <xdr:from>
      <xdr:col>10</xdr:col>
      <xdr:colOff>482600</xdr:colOff>
      <xdr:row>48</xdr:row>
      <xdr:rowOff>76200</xdr:rowOff>
    </xdr:from>
    <xdr:to>
      <xdr:col>11</xdr:col>
      <xdr:colOff>25400</xdr:colOff>
      <xdr:row>50</xdr:row>
      <xdr:rowOff>63500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51FD25E-404E-2B40-B8E1-874B7A8FBA98}"/>
            </a:ext>
          </a:extLst>
        </xdr:cNvPr>
        <xdr:cNvSpPr txBox="1"/>
      </xdr:nvSpPr>
      <xdr:spPr>
        <a:xfrm>
          <a:off x="9410700" y="101092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4</a:t>
          </a:r>
        </a:p>
      </xdr:txBody>
    </xdr:sp>
    <xdr:clientData/>
  </xdr:twoCellAnchor>
  <xdr:twoCellAnchor>
    <xdr:from>
      <xdr:col>10</xdr:col>
      <xdr:colOff>215900</xdr:colOff>
      <xdr:row>44</xdr:row>
      <xdr:rowOff>63500</xdr:rowOff>
    </xdr:from>
    <xdr:to>
      <xdr:col>10</xdr:col>
      <xdr:colOff>584200</xdr:colOff>
      <xdr:row>46</xdr:row>
      <xdr:rowOff>50800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0FAA500-CD52-8646-8186-5A9E155198EE}"/>
            </a:ext>
          </a:extLst>
        </xdr:cNvPr>
        <xdr:cNvSpPr txBox="1"/>
      </xdr:nvSpPr>
      <xdr:spPr>
        <a:xfrm>
          <a:off x="9144000" y="9283700"/>
          <a:ext cx="368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DA06-EB18-BB44-BAC0-890FE4354DCA}">
  <dimension ref="C3:O35"/>
  <sheetViews>
    <sheetView workbookViewId="0">
      <selection activeCell="J15" sqref="J15"/>
    </sheetView>
  </sheetViews>
  <sheetFormatPr baseColWidth="10" defaultRowHeight="16" x14ac:dyDescent="0.2"/>
  <cols>
    <col min="3" max="3" width="20.6640625" customWidth="1"/>
    <col min="4" max="4" width="14" customWidth="1"/>
    <col min="8" max="8" width="12.33203125" customWidth="1"/>
    <col min="11" max="11" width="22.1640625" customWidth="1"/>
  </cols>
  <sheetData>
    <row r="3" spans="3:15" x14ac:dyDescent="0.2">
      <c r="C3" s="1" t="s">
        <v>0</v>
      </c>
      <c r="D3" s="1" t="s">
        <v>2</v>
      </c>
      <c r="E3" s="1" t="s">
        <v>3</v>
      </c>
      <c r="F3" s="1" t="s">
        <v>4</v>
      </c>
      <c r="H3" s="1" t="s">
        <v>5</v>
      </c>
      <c r="I3" s="1" t="s">
        <v>7</v>
      </c>
      <c r="J3" s="1" t="s">
        <v>8</v>
      </c>
      <c r="K3" s="1" t="s">
        <v>9</v>
      </c>
      <c r="L3" s="1" t="s">
        <v>10</v>
      </c>
    </row>
    <row r="4" spans="3:15" x14ac:dyDescent="0.2">
      <c r="C4" s="1" t="s">
        <v>1</v>
      </c>
      <c r="D4" s="1">
        <v>50</v>
      </c>
      <c r="E4" s="1">
        <v>50</v>
      </c>
      <c r="F4" s="1">
        <v>50</v>
      </c>
      <c r="H4" s="1" t="s">
        <v>6</v>
      </c>
      <c r="I4" s="1">
        <v>45</v>
      </c>
      <c r="J4" s="1">
        <v>15</v>
      </c>
      <c r="K4" s="1">
        <v>25</v>
      </c>
      <c r="L4" s="1">
        <v>20</v>
      </c>
    </row>
    <row r="9" spans="3:15" ht="22" customHeight="1" x14ac:dyDescent="0.25">
      <c r="C9" s="2" t="s">
        <v>12</v>
      </c>
      <c r="K9" s="2" t="s">
        <v>25</v>
      </c>
    </row>
    <row r="10" spans="3:15" ht="22" customHeight="1" x14ac:dyDescent="0.2">
      <c r="C10" s="1"/>
      <c r="D10" s="1" t="s">
        <v>7</v>
      </c>
      <c r="E10" s="1" t="s">
        <v>8</v>
      </c>
      <c r="F10" s="1" t="s">
        <v>9</v>
      </c>
      <c r="G10" s="1" t="s">
        <v>10</v>
      </c>
      <c r="K10" s="1" t="s">
        <v>15</v>
      </c>
      <c r="L10" s="1" t="s">
        <v>7</v>
      </c>
      <c r="M10" s="1" t="s">
        <v>8</v>
      </c>
      <c r="N10" s="1" t="s">
        <v>9</v>
      </c>
      <c r="O10" s="1" t="s">
        <v>10</v>
      </c>
    </row>
    <row r="11" spans="3:15" x14ac:dyDescent="0.2">
      <c r="C11" s="1" t="s">
        <v>2</v>
      </c>
      <c r="D11" s="3">
        <v>0</v>
      </c>
      <c r="E11" s="3">
        <v>15</v>
      </c>
      <c r="F11" s="3">
        <v>15</v>
      </c>
      <c r="G11" s="3">
        <v>20</v>
      </c>
      <c r="K11" s="1" t="s">
        <v>2</v>
      </c>
      <c r="L11" s="1">
        <v>8</v>
      </c>
      <c r="M11" s="1">
        <v>10</v>
      </c>
      <c r="N11" s="1">
        <v>6</v>
      </c>
      <c r="O11" s="1">
        <v>3</v>
      </c>
    </row>
    <row r="12" spans="3:15" x14ac:dyDescent="0.2">
      <c r="C12" s="1" t="s">
        <v>3</v>
      </c>
      <c r="D12" s="3">
        <v>0</v>
      </c>
      <c r="E12" s="3">
        <v>0</v>
      </c>
      <c r="F12" s="3">
        <v>5</v>
      </c>
      <c r="G12" s="3">
        <v>0</v>
      </c>
      <c r="K12" s="1" t="s">
        <v>3</v>
      </c>
      <c r="L12" s="1">
        <v>9</v>
      </c>
      <c r="M12" s="1">
        <v>15</v>
      </c>
      <c r="N12" s="1">
        <v>8</v>
      </c>
      <c r="O12" s="1">
        <v>6</v>
      </c>
    </row>
    <row r="13" spans="3:15" x14ac:dyDescent="0.2">
      <c r="C13" s="1" t="s">
        <v>4</v>
      </c>
      <c r="D13" s="3">
        <v>45</v>
      </c>
      <c r="E13" s="3">
        <v>0</v>
      </c>
      <c r="F13" s="3">
        <v>5</v>
      </c>
      <c r="G13" s="3">
        <v>0</v>
      </c>
      <c r="K13" s="1" t="s">
        <v>4</v>
      </c>
      <c r="L13" s="1">
        <v>5</v>
      </c>
      <c r="M13" s="1">
        <v>12</v>
      </c>
      <c r="N13" s="1">
        <v>5</v>
      </c>
      <c r="O13" s="1">
        <v>7</v>
      </c>
    </row>
    <row r="21" spans="3:9" ht="21" x14ac:dyDescent="0.25">
      <c r="C21" s="2" t="s">
        <v>13</v>
      </c>
      <c r="D21" s="41" t="s">
        <v>7</v>
      </c>
      <c r="E21" s="41" t="s">
        <v>8</v>
      </c>
      <c r="F21" s="41" t="s">
        <v>9</v>
      </c>
      <c r="G21" s="41" t="s">
        <v>10</v>
      </c>
    </row>
    <row r="22" spans="3:9" x14ac:dyDescent="0.2">
      <c r="C22" s="37" t="s">
        <v>2</v>
      </c>
      <c r="D22" s="1">
        <f>D11*L11</f>
        <v>0</v>
      </c>
      <c r="E22" s="1">
        <f>E11*M11</f>
        <v>150</v>
      </c>
      <c r="F22" s="1">
        <f>F11*N11</f>
        <v>90</v>
      </c>
      <c r="G22" s="1">
        <f>G11*O11</f>
        <v>60</v>
      </c>
      <c r="H22" s="6"/>
    </row>
    <row r="23" spans="3:9" x14ac:dyDescent="0.2">
      <c r="C23" s="7" t="s">
        <v>3</v>
      </c>
      <c r="D23" s="1">
        <f>D12*L12</f>
        <v>0</v>
      </c>
      <c r="E23" s="1">
        <f>E12*M12</f>
        <v>0</v>
      </c>
      <c r="F23" s="1">
        <f>F12*N12</f>
        <v>40</v>
      </c>
      <c r="G23" s="1">
        <f>G12*O12</f>
        <v>0</v>
      </c>
    </row>
    <row r="24" spans="3:9" x14ac:dyDescent="0.2">
      <c r="C24" s="7" t="s">
        <v>4</v>
      </c>
      <c r="D24" s="1">
        <f>D13*L13</f>
        <v>225</v>
      </c>
      <c r="E24" s="1">
        <f>E13*M13</f>
        <v>0</v>
      </c>
      <c r="F24" s="1">
        <f>F13*N13</f>
        <v>25</v>
      </c>
      <c r="G24" s="1">
        <f>G13*O13</f>
        <v>0</v>
      </c>
      <c r="H24" s="7" t="s">
        <v>27</v>
      </c>
    </row>
    <row r="25" spans="3:9" x14ac:dyDescent="0.2">
      <c r="C25" s="7" t="s">
        <v>26</v>
      </c>
      <c r="D25" s="1">
        <f>SUM(D22:D24)</f>
        <v>225</v>
      </c>
      <c r="E25" s="1">
        <f>SUM(E22:E24)</f>
        <v>150</v>
      </c>
      <c r="F25" s="1">
        <f>SUM(F22:F24)</f>
        <v>155</v>
      </c>
      <c r="G25" s="1">
        <f>SUM(G22:G24)</f>
        <v>60</v>
      </c>
      <c r="H25" s="8">
        <f>SUM(D25:G25)</f>
        <v>590</v>
      </c>
    </row>
    <row r="28" spans="3:9" ht="21" x14ac:dyDescent="0.25">
      <c r="C28" s="2" t="s">
        <v>14</v>
      </c>
      <c r="D28" s="1"/>
      <c r="E28" s="1"/>
      <c r="F28" s="1"/>
      <c r="G28" s="1"/>
      <c r="H28" s="1"/>
      <c r="I28" s="1"/>
    </row>
    <row r="29" spans="3:9" x14ac:dyDescent="0.2">
      <c r="C29" t="s">
        <v>17</v>
      </c>
      <c r="D29" s="1"/>
      <c r="E29" s="1"/>
      <c r="F29" s="1"/>
      <c r="G29" s="1">
        <f>SUM(D11:G11)</f>
        <v>50</v>
      </c>
      <c r="H29" s="1" t="s">
        <v>55</v>
      </c>
      <c r="I29" s="4">
        <f>D4</f>
        <v>50</v>
      </c>
    </row>
    <row r="30" spans="3:9" x14ac:dyDescent="0.2">
      <c r="C30" t="s">
        <v>18</v>
      </c>
      <c r="D30" s="1"/>
      <c r="E30" s="1"/>
      <c r="F30" s="1"/>
      <c r="G30" s="1">
        <f>SUM(D12:G12)</f>
        <v>5</v>
      </c>
      <c r="H30" s="1" t="s">
        <v>55</v>
      </c>
      <c r="I30" s="4">
        <f>E4</f>
        <v>50</v>
      </c>
    </row>
    <row r="31" spans="3:9" x14ac:dyDescent="0.2">
      <c r="C31" t="s">
        <v>19</v>
      </c>
      <c r="D31" s="1"/>
      <c r="E31" s="1"/>
      <c r="F31" s="1"/>
      <c r="G31" s="1">
        <f>SUM(D13:G13)</f>
        <v>50</v>
      </c>
      <c r="H31" s="1" t="s">
        <v>55</v>
      </c>
      <c r="I31" s="4">
        <f>F4</f>
        <v>50</v>
      </c>
    </row>
    <row r="32" spans="3:9" x14ac:dyDescent="0.2">
      <c r="C32" t="s">
        <v>20</v>
      </c>
      <c r="D32" s="1"/>
      <c r="E32" s="1"/>
      <c r="F32" s="1"/>
      <c r="G32" s="1">
        <f>SUM(D11:D13)</f>
        <v>45</v>
      </c>
      <c r="H32" s="1" t="s">
        <v>16</v>
      </c>
      <c r="I32" s="4">
        <f>I4</f>
        <v>45</v>
      </c>
    </row>
    <row r="33" spans="3:9" x14ac:dyDescent="0.2">
      <c r="C33" t="s">
        <v>21</v>
      </c>
      <c r="D33" s="1"/>
      <c r="E33" s="1"/>
      <c r="F33" s="1"/>
      <c r="G33" s="1">
        <f>SUM(E11:E13)</f>
        <v>15</v>
      </c>
      <c r="H33" s="1" t="s">
        <v>16</v>
      </c>
      <c r="I33" s="4">
        <f>J4</f>
        <v>15</v>
      </c>
    </row>
    <row r="34" spans="3:9" x14ac:dyDescent="0.2">
      <c r="C34" t="s">
        <v>22</v>
      </c>
      <c r="D34" s="1"/>
      <c r="E34" s="1"/>
      <c r="F34" s="1"/>
      <c r="G34" s="1">
        <f>SUM(F11:F13)</f>
        <v>25</v>
      </c>
      <c r="H34" s="1" t="s">
        <v>16</v>
      </c>
      <c r="I34" s="4">
        <f>K4</f>
        <v>25</v>
      </c>
    </row>
    <row r="35" spans="3:9" x14ac:dyDescent="0.2">
      <c r="C35" t="s">
        <v>23</v>
      </c>
      <c r="D35" s="1"/>
      <c r="E35" s="1"/>
      <c r="F35" s="1"/>
      <c r="G35" s="1">
        <f>SUM(G11:G13)</f>
        <v>20</v>
      </c>
      <c r="H35" s="1" t="s">
        <v>16</v>
      </c>
      <c r="I35" s="4">
        <f>L4</f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2F7F-ED6D-6A48-AE84-337753F815C6}">
  <dimension ref="B5:L42"/>
  <sheetViews>
    <sheetView zoomScale="90" zoomScaleNormal="90" workbookViewId="0">
      <selection activeCell="Y72" sqref="Y72"/>
    </sheetView>
  </sheetViews>
  <sheetFormatPr baseColWidth="10" defaultRowHeight="16" x14ac:dyDescent="0.2"/>
  <cols>
    <col min="3" max="3" width="12.1640625" customWidth="1"/>
    <col min="4" max="4" width="15.6640625" customWidth="1"/>
    <col min="5" max="5" width="15.1640625" customWidth="1"/>
    <col min="11" max="11" width="11.1640625" customWidth="1"/>
  </cols>
  <sheetData>
    <row r="5" spans="2:12" x14ac:dyDescent="0.2">
      <c r="B5" s="1"/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 t="s">
        <v>39</v>
      </c>
      <c r="K5" t="s">
        <v>40</v>
      </c>
      <c r="L5" s="9" t="s">
        <v>41</v>
      </c>
    </row>
    <row r="6" spans="2:12" x14ac:dyDescent="0.2">
      <c r="B6" s="1" t="s">
        <v>28</v>
      </c>
      <c r="C6" s="32">
        <v>2.5</v>
      </c>
      <c r="D6" s="32">
        <v>2.75</v>
      </c>
      <c r="E6" s="32">
        <v>1.75</v>
      </c>
      <c r="F6" s="32">
        <v>2</v>
      </c>
      <c r="G6" s="32">
        <v>2.1</v>
      </c>
      <c r="H6" s="32">
        <v>1.8</v>
      </c>
      <c r="I6" s="32">
        <v>1.65</v>
      </c>
      <c r="K6" s="32">
        <v>55.5</v>
      </c>
      <c r="L6" s="1">
        <v>18000</v>
      </c>
    </row>
    <row r="7" spans="2:12" x14ac:dyDescent="0.2">
      <c r="B7" s="1" t="s">
        <v>29</v>
      </c>
      <c r="C7" s="32">
        <v>1.85</v>
      </c>
      <c r="D7" s="32">
        <v>1.9</v>
      </c>
      <c r="E7" s="32">
        <v>1.5</v>
      </c>
      <c r="F7" s="32">
        <v>1.6</v>
      </c>
      <c r="G7" s="32">
        <v>1</v>
      </c>
      <c r="H7" s="32">
        <v>1.9</v>
      </c>
      <c r="I7" s="32">
        <v>1.85</v>
      </c>
      <c r="K7" s="32">
        <v>57.5</v>
      </c>
      <c r="L7" s="1">
        <v>15000</v>
      </c>
    </row>
    <row r="8" spans="2:12" x14ac:dyDescent="0.2">
      <c r="B8" s="1" t="s">
        <v>30</v>
      </c>
      <c r="C8" s="32">
        <v>2.2999999999999998</v>
      </c>
      <c r="D8" s="32">
        <v>2.25</v>
      </c>
      <c r="E8" s="32">
        <v>1.85</v>
      </c>
      <c r="F8" s="32">
        <v>1.25</v>
      </c>
      <c r="G8" s="32">
        <v>1.5</v>
      </c>
      <c r="H8" s="32">
        <v>2.25</v>
      </c>
      <c r="I8" s="32">
        <v>2</v>
      </c>
      <c r="K8" s="32">
        <v>57.25</v>
      </c>
      <c r="L8" s="1">
        <v>25000</v>
      </c>
    </row>
    <row r="9" spans="2:12" x14ac:dyDescent="0.2">
      <c r="B9" s="1" t="s">
        <v>31</v>
      </c>
      <c r="C9" s="32">
        <v>1.9</v>
      </c>
      <c r="D9" s="32">
        <v>0.9</v>
      </c>
      <c r="E9" s="32">
        <v>1.6</v>
      </c>
      <c r="F9" s="32">
        <v>1.75</v>
      </c>
      <c r="G9" s="32">
        <v>2</v>
      </c>
      <c r="H9" s="32">
        <v>2.5</v>
      </c>
      <c r="I9" s="32">
        <v>2.65</v>
      </c>
      <c r="K9" s="32">
        <v>56.25</v>
      </c>
      <c r="L9" s="1">
        <v>20000</v>
      </c>
    </row>
    <row r="10" spans="2:12" x14ac:dyDescent="0.2">
      <c r="B10" s="1" t="s">
        <v>32</v>
      </c>
      <c r="C10" s="1">
        <v>5500</v>
      </c>
      <c r="D10" s="1">
        <v>11500</v>
      </c>
      <c r="E10" s="1">
        <v>10500</v>
      </c>
      <c r="F10" s="1">
        <v>9600</v>
      </c>
      <c r="G10" s="1">
        <v>15400</v>
      </c>
      <c r="H10" s="1">
        <v>12500</v>
      </c>
      <c r="I10" s="1">
        <v>6600</v>
      </c>
    </row>
    <row r="13" spans="2:12" ht="21" x14ac:dyDescent="0.25">
      <c r="B13" s="2" t="s">
        <v>42</v>
      </c>
    </row>
    <row r="14" spans="2:12" x14ac:dyDescent="0.2">
      <c r="C14" s="1" t="s">
        <v>33</v>
      </c>
      <c r="D14" s="1" t="s">
        <v>34</v>
      </c>
      <c r="E14" s="1" t="s">
        <v>35</v>
      </c>
      <c r="F14" s="1" t="s">
        <v>36</v>
      </c>
      <c r="G14" s="1" t="s">
        <v>37</v>
      </c>
      <c r="H14" s="1" t="s">
        <v>38</v>
      </c>
      <c r="I14" s="1" t="s">
        <v>39</v>
      </c>
    </row>
    <row r="15" spans="2:12" x14ac:dyDescent="0.2">
      <c r="B15" s="1" t="s">
        <v>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12500</v>
      </c>
      <c r="I15" s="3">
        <v>5500</v>
      </c>
    </row>
    <row r="16" spans="2:12" x14ac:dyDescent="0.2">
      <c r="B16" s="1" t="s">
        <v>29</v>
      </c>
      <c r="C16" s="3">
        <v>0</v>
      </c>
      <c r="D16" s="3">
        <v>0</v>
      </c>
      <c r="E16" s="3">
        <v>0</v>
      </c>
      <c r="F16" s="3">
        <v>0</v>
      </c>
      <c r="G16" s="3">
        <v>15000</v>
      </c>
      <c r="H16" s="3">
        <v>0</v>
      </c>
      <c r="I16" s="3">
        <v>0</v>
      </c>
    </row>
    <row r="17" spans="2:9" x14ac:dyDescent="0.2">
      <c r="B17" s="1" t="s">
        <v>30</v>
      </c>
      <c r="C17" s="3">
        <v>0</v>
      </c>
      <c r="D17" s="3">
        <v>0</v>
      </c>
      <c r="E17" s="3">
        <v>7500</v>
      </c>
      <c r="F17" s="3">
        <v>9600</v>
      </c>
      <c r="G17" s="3">
        <v>400</v>
      </c>
      <c r="H17" s="3">
        <v>0</v>
      </c>
      <c r="I17" s="3">
        <v>1100</v>
      </c>
    </row>
    <row r="18" spans="2:9" x14ac:dyDescent="0.2">
      <c r="B18" s="1" t="s">
        <v>31</v>
      </c>
      <c r="C18" s="3">
        <v>5500</v>
      </c>
      <c r="D18" s="3">
        <v>11500</v>
      </c>
      <c r="E18" s="3">
        <v>3000</v>
      </c>
      <c r="F18" s="3">
        <v>0</v>
      </c>
      <c r="G18" s="3">
        <v>0</v>
      </c>
      <c r="H18" s="3">
        <v>0</v>
      </c>
      <c r="I18" s="3">
        <v>0</v>
      </c>
    </row>
    <row r="21" spans="2:9" ht="21" x14ac:dyDescent="0.25">
      <c r="B21" s="2" t="s">
        <v>56</v>
      </c>
    </row>
    <row r="22" spans="2:9" x14ac:dyDescent="0.2">
      <c r="C22" t="s">
        <v>11</v>
      </c>
      <c r="D22" t="s">
        <v>58</v>
      </c>
      <c r="E22" t="s">
        <v>27</v>
      </c>
    </row>
    <row r="23" spans="2:9" x14ac:dyDescent="0.2">
      <c r="B23" t="s">
        <v>57</v>
      </c>
      <c r="C23" s="33">
        <f>SUMPRODUCT(C15:I15, C6:I6)</f>
        <v>31575</v>
      </c>
      <c r="D23" s="32">
        <f xml:space="preserve"> (SUM(C15:I15) * K6)</f>
        <v>999000</v>
      </c>
      <c r="E23" s="33">
        <f>SUM(C23:D23)</f>
        <v>1030575</v>
      </c>
    </row>
    <row r="24" spans="2:9" x14ac:dyDescent="0.2">
      <c r="B24" t="s">
        <v>59</v>
      </c>
      <c r="C24" s="33">
        <f>SUMPRODUCT(C16:I16, C7:I7)</f>
        <v>15000</v>
      </c>
      <c r="D24" s="32">
        <f xml:space="preserve"> (SUM(C16:I16) * K7)</f>
        <v>862500</v>
      </c>
      <c r="E24" s="33">
        <f t="shared" ref="E24:E26" si="0">SUM(C24:D24)</f>
        <v>877500</v>
      </c>
    </row>
    <row r="25" spans="2:9" x14ac:dyDescent="0.2">
      <c r="B25" t="s">
        <v>30</v>
      </c>
      <c r="C25" s="33">
        <f>SUMPRODUCT(C17:I17, C8:I8)</f>
        <v>28675</v>
      </c>
      <c r="D25" s="32">
        <f xml:space="preserve"> (SUM(C17:I17) * K8)</f>
        <v>1064850</v>
      </c>
      <c r="E25" s="33">
        <f t="shared" si="0"/>
        <v>1093525</v>
      </c>
    </row>
    <row r="26" spans="2:9" x14ac:dyDescent="0.2">
      <c r="B26" t="s">
        <v>31</v>
      </c>
      <c r="C26" s="33">
        <f>SUMPRODUCT(C18:I18, C9:I9)</f>
        <v>25600</v>
      </c>
      <c r="D26" s="32">
        <f xml:space="preserve"> (SUM(C18:I18) * K9)</f>
        <v>1125000</v>
      </c>
      <c r="E26" s="33">
        <f t="shared" si="0"/>
        <v>1150600</v>
      </c>
    </row>
    <row r="27" spans="2:9" x14ac:dyDescent="0.2">
      <c r="D27" s="7" t="s">
        <v>60</v>
      </c>
      <c r="E27" s="34">
        <f>SUM(E23:E26)</f>
        <v>4152200</v>
      </c>
    </row>
    <row r="31" spans="2:9" ht="22" thickBot="1" x14ac:dyDescent="0.3">
      <c r="B31" s="2" t="s">
        <v>14</v>
      </c>
    </row>
    <row r="32" spans="2:9" x14ac:dyDescent="0.2">
      <c r="B32" s="11" t="s">
        <v>43</v>
      </c>
      <c r="C32" s="12"/>
      <c r="D32" s="12"/>
      <c r="E32" s="12"/>
      <c r="F32" s="12"/>
      <c r="G32" s="12">
        <f>SUM(C15:C18)</f>
        <v>5500</v>
      </c>
      <c r="H32" s="13" t="s">
        <v>44</v>
      </c>
      <c r="I32" s="28">
        <f>C10</f>
        <v>5500</v>
      </c>
    </row>
    <row r="33" spans="2:9" x14ac:dyDescent="0.2">
      <c r="B33" s="15" t="s">
        <v>45</v>
      </c>
      <c r="C33" s="1"/>
      <c r="D33" s="1"/>
      <c r="E33" s="1"/>
      <c r="F33" s="1"/>
      <c r="G33" s="1">
        <f>SUM(D15:D18)</f>
        <v>11500</v>
      </c>
      <c r="H33" s="10" t="s">
        <v>44</v>
      </c>
      <c r="I33" s="29">
        <f>D10</f>
        <v>11500</v>
      </c>
    </row>
    <row r="34" spans="2:9" x14ac:dyDescent="0.2">
      <c r="B34" s="15" t="s">
        <v>46</v>
      </c>
      <c r="C34" s="1"/>
      <c r="D34" s="1"/>
      <c r="E34" s="1"/>
      <c r="F34" s="1"/>
      <c r="G34" s="1">
        <f>SUM(E15:E18)</f>
        <v>10500</v>
      </c>
      <c r="H34" s="10" t="s">
        <v>44</v>
      </c>
      <c r="I34" s="29">
        <f>E10</f>
        <v>10500</v>
      </c>
    </row>
    <row r="35" spans="2:9" x14ac:dyDescent="0.2">
      <c r="B35" s="15" t="s">
        <v>47</v>
      </c>
      <c r="C35" s="1"/>
      <c r="D35" s="1"/>
      <c r="E35" s="1"/>
      <c r="F35" s="1"/>
      <c r="G35" s="1">
        <f>SUM(F15:F18)</f>
        <v>9600</v>
      </c>
      <c r="H35" s="10" t="s">
        <v>44</v>
      </c>
      <c r="I35" s="29">
        <f>F10</f>
        <v>9600</v>
      </c>
    </row>
    <row r="36" spans="2:9" x14ac:dyDescent="0.2">
      <c r="B36" s="15" t="s">
        <v>48</v>
      </c>
      <c r="C36" s="1"/>
      <c r="D36" s="1"/>
      <c r="E36" s="1"/>
      <c r="F36" s="1"/>
      <c r="G36" s="1">
        <f>SUM(G15:G18)</f>
        <v>15400</v>
      </c>
      <c r="H36" s="10" t="s">
        <v>44</v>
      </c>
      <c r="I36" s="29">
        <f>G10</f>
        <v>15400</v>
      </c>
    </row>
    <row r="37" spans="2:9" x14ac:dyDescent="0.2">
      <c r="B37" s="15" t="s">
        <v>49</v>
      </c>
      <c r="C37" s="1"/>
      <c r="D37" s="1"/>
      <c r="E37" s="1"/>
      <c r="F37" s="1"/>
      <c r="G37" s="1">
        <f>SUM(H15:H18)</f>
        <v>12500</v>
      </c>
      <c r="H37" s="10" t="s">
        <v>44</v>
      </c>
      <c r="I37" s="29">
        <f>H10</f>
        <v>12500</v>
      </c>
    </row>
    <row r="38" spans="2:9" ht="17" thickBot="1" x14ac:dyDescent="0.25">
      <c r="B38" s="21" t="s">
        <v>50</v>
      </c>
      <c r="C38" s="22"/>
      <c r="D38" s="22"/>
      <c r="E38" s="22"/>
      <c r="F38" s="22"/>
      <c r="G38" s="22">
        <f>SUM(I15:I18)</f>
        <v>6600</v>
      </c>
      <c r="H38" s="23" t="s">
        <v>44</v>
      </c>
      <c r="I38" s="30">
        <f>I10</f>
        <v>6600</v>
      </c>
    </row>
    <row r="39" spans="2:9" x14ac:dyDescent="0.2">
      <c r="B39" s="25" t="s">
        <v>51</v>
      </c>
      <c r="C39" s="12"/>
      <c r="D39" s="12"/>
      <c r="E39" s="12"/>
      <c r="F39" s="12"/>
      <c r="G39" s="12">
        <f>SUM(C15:I15)</f>
        <v>18000</v>
      </c>
      <c r="H39" s="13" t="s">
        <v>55</v>
      </c>
      <c r="I39" s="28">
        <f>L6</f>
        <v>18000</v>
      </c>
    </row>
    <row r="40" spans="2:9" x14ac:dyDescent="0.2">
      <c r="B40" s="26" t="s">
        <v>52</v>
      </c>
      <c r="C40" s="1"/>
      <c r="D40" s="1"/>
      <c r="E40" s="1"/>
      <c r="F40" s="1"/>
      <c r="G40" s="1">
        <f>SUM(C16:I16)</f>
        <v>15000</v>
      </c>
      <c r="H40" s="10" t="s">
        <v>55</v>
      </c>
      <c r="I40" s="29">
        <f>L7</f>
        <v>15000</v>
      </c>
    </row>
    <row r="41" spans="2:9" x14ac:dyDescent="0.2">
      <c r="B41" s="26" t="s">
        <v>53</v>
      </c>
      <c r="C41" s="1"/>
      <c r="D41" s="1"/>
      <c r="E41" s="1"/>
      <c r="F41" s="1"/>
      <c r="G41" s="1">
        <f>SUM(C17:I17)</f>
        <v>18600</v>
      </c>
      <c r="H41" s="10" t="s">
        <v>55</v>
      </c>
      <c r="I41" s="29">
        <f>L8</f>
        <v>25000</v>
      </c>
    </row>
    <row r="42" spans="2:9" ht="17" thickBot="1" x14ac:dyDescent="0.25">
      <c r="B42" s="27" t="s">
        <v>54</v>
      </c>
      <c r="C42" s="18"/>
      <c r="D42" s="18"/>
      <c r="E42" s="18"/>
      <c r="F42" s="18"/>
      <c r="G42" s="18">
        <f>SUM(C18:I18)</f>
        <v>20000</v>
      </c>
      <c r="H42" s="19" t="s">
        <v>55</v>
      </c>
      <c r="I42" s="31">
        <f>L9</f>
        <v>20000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FB50-AEEA-A94A-8B04-163D46E91C18}">
  <dimension ref="B3:T38"/>
  <sheetViews>
    <sheetView workbookViewId="0">
      <selection activeCell="AF39" sqref="AF39"/>
    </sheetView>
  </sheetViews>
  <sheetFormatPr baseColWidth="10" defaultRowHeight="16" x14ac:dyDescent="0.2"/>
  <cols>
    <col min="3" max="3" width="5.83203125" customWidth="1"/>
    <col min="4" max="11" width="6.1640625" customWidth="1"/>
    <col min="13" max="13" width="15.33203125" customWidth="1"/>
  </cols>
  <sheetData>
    <row r="3" spans="2:20" x14ac:dyDescent="0.2">
      <c r="B3" s="46" t="s">
        <v>88</v>
      </c>
      <c r="C3" s="1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spans="2:20" x14ac:dyDescent="0.2">
      <c r="B4" s="46" t="s">
        <v>89</v>
      </c>
      <c r="C4" s="1"/>
      <c r="D4" s="1">
        <v>20</v>
      </c>
      <c r="E4" s="1">
        <v>10</v>
      </c>
      <c r="F4" s="1">
        <v>20</v>
      </c>
      <c r="G4" s="1">
        <v>5</v>
      </c>
      <c r="H4" s="1">
        <v>10</v>
      </c>
      <c r="I4" s="1">
        <v>20</v>
      </c>
      <c r="J4" s="1">
        <v>5</v>
      </c>
      <c r="K4" s="1">
        <v>10</v>
      </c>
    </row>
    <row r="7" spans="2:20" x14ac:dyDescent="0.2">
      <c r="B7" s="46" t="s">
        <v>88</v>
      </c>
      <c r="C7" s="1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</row>
    <row r="8" spans="2:20" x14ac:dyDescent="0.2">
      <c r="B8" s="46" t="s">
        <v>90</v>
      </c>
      <c r="C8" s="1"/>
      <c r="D8" s="1">
        <f>4</f>
        <v>4</v>
      </c>
      <c r="E8" s="1">
        <v>14</v>
      </c>
      <c r="F8" s="1">
        <v>5</v>
      </c>
      <c r="G8" s="1">
        <v>17</v>
      </c>
      <c r="H8" s="1">
        <v>22</v>
      </c>
      <c r="I8" s="1">
        <v>7</v>
      </c>
      <c r="J8" s="1">
        <v>10</v>
      </c>
      <c r="K8" s="1">
        <v>21</v>
      </c>
    </row>
    <row r="9" spans="2:20" ht="21" x14ac:dyDescent="0.25">
      <c r="M9" s="2" t="s">
        <v>12</v>
      </c>
    </row>
    <row r="10" spans="2:20" x14ac:dyDescent="0.2">
      <c r="B10" s="50" t="s">
        <v>99</v>
      </c>
      <c r="C10" s="1"/>
      <c r="D10" s="49">
        <f>D8-D4</f>
        <v>-16</v>
      </c>
      <c r="E10" s="49">
        <f t="shared" ref="E10:K10" si="0">E8-E4</f>
        <v>4</v>
      </c>
      <c r="F10" s="49">
        <f t="shared" si="0"/>
        <v>-15</v>
      </c>
      <c r="G10" s="49">
        <f t="shared" si="0"/>
        <v>12</v>
      </c>
      <c r="H10" s="49">
        <f t="shared" si="0"/>
        <v>12</v>
      </c>
      <c r="I10" s="49">
        <f t="shared" si="0"/>
        <v>-13</v>
      </c>
      <c r="J10" s="49">
        <f t="shared" si="0"/>
        <v>5</v>
      </c>
      <c r="K10" s="49">
        <f t="shared" si="0"/>
        <v>11</v>
      </c>
      <c r="M10" s="1"/>
      <c r="N10" s="47" t="s">
        <v>94</v>
      </c>
      <c r="O10" s="47" t="s">
        <v>95</v>
      </c>
      <c r="P10" s="47" t="s">
        <v>96</v>
      </c>
      <c r="Q10" s="47" t="s">
        <v>97</v>
      </c>
      <c r="R10" s="47" t="s">
        <v>98</v>
      </c>
      <c r="S10" s="48" t="s">
        <v>24</v>
      </c>
      <c r="T10" s="6"/>
    </row>
    <row r="11" spans="2:20" x14ac:dyDescent="0.2">
      <c r="D11">
        <f>D10*-1</f>
        <v>16</v>
      </c>
      <c r="E11">
        <f t="shared" ref="E11:K11" si="1">E10*-1</f>
        <v>-4</v>
      </c>
      <c r="F11">
        <f t="shared" si="1"/>
        <v>15</v>
      </c>
      <c r="G11">
        <f t="shared" si="1"/>
        <v>-12</v>
      </c>
      <c r="H11">
        <f t="shared" si="1"/>
        <v>-12</v>
      </c>
      <c r="I11">
        <f t="shared" si="1"/>
        <v>13</v>
      </c>
      <c r="J11">
        <f t="shared" si="1"/>
        <v>-5</v>
      </c>
      <c r="K11">
        <f t="shared" si="1"/>
        <v>-11</v>
      </c>
      <c r="M11" s="47" t="s">
        <v>91</v>
      </c>
      <c r="N11" s="3">
        <v>0</v>
      </c>
      <c r="O11" s="3">
        <v>0</v>
      </c>
      <c r="P11" s="3">
        <v>0</v>
      </c>
      <c r="Q11" s="3">
        <v>5</v>
      </c>
      <c r="R11" s="3">
        <v>11</v>
      </c>
      <c r="S11" s="46">
        <f>SUM(N11:R11)</f>
        <v>16</v>
      </c>
    </row>
    <row r="12" spans="2:20" x14ac:dyDescent="0.2">
      <c r="M12" s="47" t="s">
        <v>93</v>
      </c>
      <c r="N12" s="3">
        <v>3</v>
      </c>
      <c r="O12" s="3">
        <v>0</v>
      </c>
      <c r="P12" s="3">
        <v>12</v>
      </c>
      <c r="Q12" s="3">
        <v>0</v>
      </c>
      <c r="R12" s="3">
        <v>0</v>
      </c>
      <c r="S12" s="46">
        <f t="shared" ref="S12:S13" si="2">SUM(N12:R12)</f>
        <v>15</v>
      </c>
    </row>
    <row r="13" spans="2:20" x14ac:dyDescent="0.2">
      <c r="M13" s="47" t="s">
        <v>92</v>
      </c>
      <c r="N13" s="3">
        <v>1</v>
      </c>
      <c r="O13" s="3">
        <v>12</v>
      </c>
      <c r="P13" s="3">
        <v>0</v>
      </c>
      <c r="Q13" s="3">
        <v>0</v>
      </c>
      <c r="R13" s="3">
        <v>0</v>
      </c>
      <c r="S13" s="46">
        <f t="shared" si="2"/>
        <v>13</v>
      </c>
    </row>
    <row r="14" spans="2:20" x14ac:dyDescent="0.2">
      <c r="M14" s="5" t="s">
        <v>24</v>
      </c>
      <c r="N14" s="46">
        <f>SUM(N11:N13)</f>
        <v>4</v>
      </c>
      <c r="O14" s="46">
        <f t="shared" ref="O14:R14" si="3">SUM(O11:O13)</f>
        <v>12</v>
      </c>
      <c r="P14" s="46">
        <f t="shared" si="3"/>
        <v>12</v>
      </c>
      <c r="Q14" s="46">
        <f t="shared" si="3"/>
        <v>5</v>
      </c>
      <c r="R14" s="46">
        <f t="shared" si="3"/>
        <v>11</v>
      </c>
    </row>
    <row r="17" spans="3:20" ht="17" thickBot="1" x14ac:dyDescent="0.25"/>
    <row r="18" spans="3:20" ht="17" thickBot="1" x14ac:dyDescent="0.25">
      <c r="C18" s="11"/>
      <c r="D18" s="44">
        <v>1</v>
      </c>
      <c r="E18" s="44">
        <v>2</v>
      </c>
      <c r="F18" s="44">
        <v>3</v>
      </c>
      <c r="G18" s="44">
        <v>4</v>
      </c>
      <c r="H18" s="44">
        <v>5</v>
      </c>
      <c r="I18" s="44">
        <v>6</v>
      </c>
      <c r="J18" s="44">
        <v>7</v>
      </c>
      <c r="K18" s="45">
        <v>8</v>
      </c>
    </row>
    <row r="19" spans="3:20" x14ac:dyDescent="0.2">
      <c r="C19" s="42">
        <v>1</v>
      </c>
      <c r="D19" s="11">
        <v>0</v>
      </c>
      <c r="E19" s="12">
        <v>8</v>
      </c>
      <c r="F19" s="12">
        <v>6</v>
      </c>
      <c r="G19" s="12">
        <v>7</v>
      </c>
      <c r="H19" s="12">
        <v>3</v>
      </c>
      <c r="I19" s="12">
        <v>5</v>
      </c>
      <c r="J19" s="12">
        <v>4</v>
      </c>
      <c r="K19" s="14">
        <v>2</v>
      </c>
    </row>
    <row r="20" spans="3:20" ht="21" x14ac:dyDescent="0.25">
      <c r="C20" s="42">
        <v>2</v>
      </c>
      <c r="D20" s="15">
        <v>8</v>
      </c>
      <c r="E20" s="1">
        <v>0</v>
      </c>
      <c r="F20" s="1">
        <v>6</v>
      </c>
      <c r="G20" s="1">
        <v>5</v>
      </c>
      <c r="H20" s="1">
        <v>8</v>
      </c>
      <c r="I20" s="1">
        <v>4</v>
      </c>
      <c r="J20" s="1">
        <v>6</v>
      </c>
      <c r="K20" s="16">
        <v>7</v>
      </c>
      <c r="M20" s="2" t="s">
        <v>56</v>
      </c>
    </row>
    <row r="21" spans="3:20" x14ac:dyDescent="0.2">
      <c r="C21" s="42">
        <v>3</v>
      </c>
      <c r="D21" s="15">
        <v>6</v>
      </c>
      <c r="E21" s="1">
        <v>6</v>
      </c>
      <c r="F21" s="1">
        <v>0</v>
      </c>
      <c r="G21" s="1">
        <v>8</v>
      </c>
      <c r="H21" s="1">
        <v>3</v>
      </c>
      <c r="I21" s="1">
        <v>4</v>
      </c>
      <c r="J21" s="1">
        <v>7</v>
      </c>
      <c r="K21" s="16">
        <v>4</v>
      </c>
      <c r="M21" s="1"/>
      <c r="N21" s="47" t="s">
        <v>94</v>
      </c>
      <c r="O21" s="47" t="s">
        <v>95</v>
      </c>
      <c r="P21" s="47" t="s">
        <v>96</v>
      </c>
      <c r="Q21" s="47" t="s">
        <v>97</v>
      </c>
      <c r="R21" s="47" t="s">
        <v>98</v>
      </c>
    </row>
    <row r="22" spans="3:20" x14ac:dyDescent="0.2">
      <c r="C22" s="42">
        <v>4</v>
      </c>
      <c r="D22" s="15">
        <v>7</v>
      </c>
      <c r="E22" s="1">
        <v>5</v>
      </c>
      <c r="F22" s="1">
        <v>8</v>
      </c>
      <c r="G22" s="1">
        <v>0</v>
      </c>
      <c r="H22" s="1">
        <v>9</v>
      </c>
      <c r="I22" s="1">
        <v>5</v>
      </c>
      <c r="J22" s="1">
        <v>3</v>
      </c>
      <c r="K22" s="16">
        <v>7</v>
      </c>
      <c r="M22" s="47" t="s">
        <v>91</v>
      </c>
      <c r="N22" s="24">
        <f>N11*E19</f>
        <v>0</v>
      </c>
      <c r="O22" s="24">
        <f>G19*O11</f>
        <v>0</v>
      </c>
      <c r="P22" s="24">
        <f>H19*P11</f>
        <v>0</v>
      </c>
      <c r="Q22" s="24">
        <f>J19*Q11</f>
        <v>20</v>
      </c>
      <c r="R22" s="24">
        <f>K19*R11</f>
        <v>22</v>
      </c>
    </row>
    <row r="23" spans="3:20" x14ac:dyDescent="0.2">
      <c r="C23" s="42">
        <v>5</v>
      </c>
      <c r="D23" s="15">
        <v>3</v>
      </c>
      <c r="E23" s="1">
        <v>8</v>
      </c>
      <c r="F23" s="1">
        <v>3</v>
      </c>
      <c r="G23" s="1">
        <v>9</v>
      </c>
      <c r="H23" s="1">
        <v>0</v>
      </c>
      <c r="I23" s="1">
        <v>5</v>
      </c>
      <c r="J23" s="1">
        <v>6</v>
      </c>
      <c r="K23" s="16">
        <v>2</v>
      </c>
      <c r="M23" s="47" t="s">
        <v>93</v>
      </c>
      <c r="N23" s="24">
        <f>E21*N12</f>
        <v>18</v>
      </c>
      <c r="O23" s="24">
        <f>G21*O12</f>
        <v>0</v>
      </c>
      <c r="P23" s="24">
        <f>H21*P12</f>
        <v>36</v>
      </c>
      <c r="Q23" s="24">
        <f>J21*Q12</f>
        <v>0</v>
      </c>
      <c r="R23" s="24">
        <f>K21*R12</f>
        <v>0</v>
      </c>
    </row>
    <row r="24" spans="3:20" x14ac:dyDescent="0.2">
      <c r="C24" s="42">
        <v>6</v>
      </c>
      <c r="D24" s="15">
        <v>5</v>
      </c>
      <c r="E24" s="1">
        <v>4</v>
      </c>
      <c r="F24" s="1">
        <v>4</v>
      </c>
      <c r="G24" s="1">
        <v>5</v>
      </c>
      <c r="H24" s="1">
        <v>5</v>
      </c>
      <c r="I24" s="1">
        <v>0</v>
      </c>
      <c r="J24" s="1">
        <v>3</v>
      </c>
      <c r="K24" s="16">
        <v>3</v>
      </c>
      <c r="M24" s="47" t="s">
        <v>92</v>
      </c>
      <c r="N24" s="24">
        <f>E24*N13</f>
        <v>4</v>
      </c>
      <c r="O24" s="24">
        <f>G24*O13</f>
        <v>60</v>
      </c>
      <c r="P24" s="24">
        <f>H24*P13</f>
        <v>0</v>
      </c>
      <c r="Q24" s="24">
        <f>J24*Q13</f>
        <v>0</v>
      </c>
      <c r="R24" s="24">
        <f>K24*R13</f>
        <v>0</v>
      </c>
    </row>
    <row r="25" spans="3:20" x14ac:dyDescent="0.2">
      <c r="C25" s="42">
        <v>7</v>
      </c>
      <c r="D25" s="15">
        <v>4</v>
      </c>
      <c r="E25" s="1">
        <v>6</v>
      </c>
      <c r="F25" s="1">
        <v>7</v>
      </c>
      <c r="G25" s="1">
        <v>3</v>
      </c>
      <c r="H25" s="1">
        <v>6</v>
      </c>
      <c r="I25" s="1">
        <v>3</v>
      </c>
      <c r="J25" s="1">
        <v>0</v>
      </c>
      <c r="K25" s="16">
        <v>4</v>
      </c>
      <c r="N25" s="1">
        <f>SUM(N22:N24)</f>
        <v>22</v>
      </c>
      <c r="O25" s="1">
        <f>SUM(O22:O24)</f>
        <v>60</v>
      </c>
      <c r="P25" s="1">
        <f>SUM(P22:P24)</f>
        <v>36</v>
      </c>
      <c r="Q25" s="1">
        <f>SUM(Q22:Q24)</f>
        <v>20</v>
      </c>
      <c r="R25" s="1">
        <f>SUM(R22:R24)</f>
        <v>22</v>
      </c>
      <c r="S25" s="51">
        <f>SUM(N25:R25)</f>
        <v>160</v>
      </c>
    </row>
    <row r="26" spans="3:20" ht="17" thickBot="1" x14ac:dyDescent="0.25">
      <c r="C26" s="43">
        <v>8</v>
      </c>
      <c r="D26" s="17">
        <v>2</v>
      </c>
      <c r="E26" s="18">
        <v>7</v>
      </c>
      <c r="F26" s="18">
        <v>4</v>
      </c>
      <c r="G26" s="18">
        <v>7</v>
      </c>
      <c r="H26" s="18">
        <v>2</v>
      </c>
      <c r="I26" s="18">
        <v>3</v>
      </c>
      <c r="J26" s="18">
        <v>4</v>
      </c>
      <c r="K26" s="20">
        <v>0</v>
      </c>
      <c r="L26" s="52"/>
    </row>
    <row r="30" spans="3:20" ht="21" x14ac:dyDescent="0.25">
      <c r="M30" s="2" t="s">
        <v>14</v>
      </c>
    </row>
    <row r="31" spans="3:20" x14ac:dyDescent="0.2">
      <c r="M31" s="1" t="s">
        <v>100</v>
      </c>
      <c r="N31" s="1"/>
      <c r="O31" s="1"/>
      <c r="P31" s="1"/>
      <c r="Q31" s="1"/>
      <c r="R31" s="1">
        <f>S11</f>
        <v>16</v>
      </c>
      <c r="S31" s="10" t="s">
        <v>16</v>
      </c>
      <c r="T31" s="4">
        <v>16</v>
      </c>
    </row>
    <row r="32" spans="3:20" x14ac:dyDescent="0.2">
      <c r="M32" s="1" t="s">
        <v>101</v>
      </c>
      <c r="N32" s="1"/>
      <c r="O32" s="1"/>
      <c r="P32" s="1"/>
      <c r="Q32" s="1"/>
      <c r="R32" s="1">
        <f>N14</f>
        <v>4</v>
      </c>
      <c r="S32" s="10" t="s">
        <v>16</v>
      </c>
      <c r="T32" s="4">
        <v>4</v>
      </c>
    </row>
    <row r="33" spans="13:20" x14ac:dyDescent="0.2">
      <c r="M33" s="1" t="s">
        <v>102</v>
      </c>
      <c r="N33" s="1"/>
      <c r="O33" s="1"/>
      <c r="P33" s="1"/>
      <c r="Q33" s="1"/>
      <c r="R33" s="1">
        <f>S12</f>
        <v>15</v>
      </c>
      <c r="S33" s="10" t="s">
        <v>16</v>
      </c>
      <c r="T33" s="4">
        <v>15</v>
      </c>
    </row>
    <row r="34" spans="13:20" x14ac:dyDescent="0.2">
      <c r="M34" s="1" t="s">
        <v>103</v>
      </c>
      <c r="N34" s="1"/>
      <c r="O34" s="1"/>
      <c r="P34" s="1"/>
      <c r="Q34" s="1"/>
      <c r="R34" s="1">
        <f>O14</f>
        <v>12</v>
      </c>
      <c r="S34" s="10" t="s">
        <v>16</v>
      </c>
      <c r="T34" s="4">
        <v>12</v>
      </c>
    </row>
    <row r="35" spans="13:20" x14ac:dyDescent="0.2">
      <c r="M35" s="1" t="s">
        <v>104</v>
      </c>
      <c r="N35" s="1"/>
      <c r="O35" s="1"/>
      <c r="P35" s="1"/>
      <c r="Q35" s="1"/>
      <c r="R35" s="1">
        <f>P14</f>
        <v>12</v>
      </c>
      <c r="S35" s="10" t="s">
        <v>16</v>
      </c>
      <c r="T35" s="4">
        <v>12</v>
      </c>
    </row>
    <row r="36" spans="13:20" x14ac:dyDescent="0.2">
      <c r="M36" s="1" t="s">
        <v>105</v>
      </c>
      <c r="N36" s="1"/>
      <c r="O36" s="1"/>
      <c r="P36" s="1"/>
      <c r="Q36" s="1"/>
      <c r="R36" s="1">
        <f>S13</f>
        <v>13</v>
      </c>
      <c r="S36" s="10" t="s">
        <v>16</v>
      </c>
      <c r="T36" s="4">
        <v>13</v>
      </c>
    </row>
    <row r="37" spans="13:20" x14ac:dyDescent="0.2">
      <c r="M37" s="1" t="s">
        <v>106</v>
      </c>
      <c r="N37" s="1"/>
      <c r="O37" s="1"/>
      <c r="P37" s="1"/>
      <c r="Q37" s="1"/>
      <c r="R37" s="1">
        <f>Q14</f>
        <v>5</v>
      </c>
      <c r="S37" s="10" t="s">
        <v>16</v>
      </c>
      <c r="T37" s="4">
        <v>5</v>
      </c>
    </row>
    <row r="38" spans="13:20" x14ac:dyDescent="0.2">
      <c r="M38" s="1" t="s">
        <v>107</v>
      </c>
      <c r="N38" s="1"/>
      <c r="O38" s="1"/>
      <c r="P38" s="1"/>
      <c r="Q38" s="1"/>
      <c r="R38" s="1">
        <f>R14</f>
        <v>11</v>
      </c>
      <c r="S38" s="10" t="s">
        <v>16</v>
      </c>
      <c r="T38" s="4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E825-93C6-814C-BD32-BDC433BCB9AF}">
  <dimension ref="C4:S37"/>
  <sheetViews>
    <sheetView tabSelected="1" workbookViewId="0">
      <selection activeCell="H16" sqref="H16"/>
    </sheetView>
  </sheetViews>
  <sheetFormatPr baseColWidth="10" defaultRowHeight="16" x14ac:dyDescent="0.2"/>
  <cols>
    <col min="4" max="4" width="18.33203125" customWidth="1"/>
    <col min="9" max="9" width="12.1640625" customWidth="1"/>
    <col min="19" max="19" width="17" customWidth="1"/>
  </cols>
  <sheetData>
    <row r="4" spans="3:16" ht="19" x14ac:dyDescent="0.25">
      <c r="D4" s="35" t="s">
        <v>75</v>
      </c>
      <c r="H4" s="35" t="s">
        <v>74</v>
      </c>
      <c r="L4" s="35" t="s">
        <v>76</v>
      </c>
    </row>
    <row r="5" spans="3:16" x14ac:dyDescent="0.2">
      <c r="D5" s="1"/>
      <c r="E5" s="1" t="s">
        <v>59</v>
      </c>
      <c r="F5" s="1" t="s">
        <v>64</v>
      </c>
      <c r="H5" s="1" t="s">
        <v>65</v>
      </c>
      <c r="I5" s="1" t="s">
        <v>69</v>
      </c>
      <c r="L5" s="1"/>
      <c r="M5" s="1" t="s">
        <v>66</v>
      </c>
      <c r="N5" s="1" t="s">
        <v>71</v>
      </c>
      <c r="O5" s="1" t="s">
        <v>67</v>
      </c>
      <c r="P5" s="1" t="s">
        <v>73</v>
      </c>
    </row>
    <row r="6" spans="3:16" x14ac:dyDescent="0.2">
      <c r="C6">
        <v>3</v>
      </c>
      <c r="D6" s="1" t="s">
        <v>61</v>
      </c>
      <c r="E6" s="1">
        <v>1800</v>
      </c>
      <c r="F6" s="1">
        <v>1500</v>
      </c>
      <c r="H6" s="1" t="s">
        <v>66</v>
      </c>
      <c r="I6" s="1">
        <v>2</v>
      </c>
      <c r="L6" s="1" t="s">
        <v>29</v>
      </c>
      <c r="M6" s="1">
        <v>4400</v>
      </c>
      <c r="N6" s="1">
        <v>3600</v>
      </c>
      <c r="O6" s="1">
        <v>3300</v>
      </c>
      <c r="P6" s="1">
        <v>3200</v>
      </c>
    </row>
    <row r="7" spans="3:16" x14ac:dyDescent="0.2">
      <c r="C7">
        <v>7</v>
      </c>
      <c r="D7" s="1" t="s">
        <v>62</v>
      </c>
      <c r="E7" s="1">
        <v>1400</v>
      </c>
      <c r="F7" s="1">
        <v>1900</v>
      </c>
      <c r="H7" s="1" t="s">
        <v>72</v>
      </c>
      <c r="I7" s="1">
        <v>4</v>
      </c>
      <c r="L7" s="1" t="s">
        <v>70</v>
      </c>
      <c r="M7" s="1">
        <v>4200</v>
      </c>
      <c r="N7" s="1">
        <v>3500</v>
      </c>
      <c r="O7" s="1">
        <v>3100</v>
      </c>
      <c r="P7" s="1">
        <v>2700</v>
      </c>
    </row>
    <row r="8" spans="3:16" x14ac:dyDescent="0.2">
      <c r="C8">
        <v>6</v>
      </c>
      <c r="D8" s="1" t="s">
        <v>63</v>
      </c>
      <c r="E8" s="1">
        <v>1200</v>
      </c>
      <c r="F8" s="1">
        <v>1600</v>
      </c>
      <c r="H8" s="1" t="s">
        <v>67</v>
      </c>
      <c r="I8" s="1">
        <v>3</v>
      </c>
    </row>
    <row r="9" spans="3:16" x14ac:dyDescent="0.2">
      <c r="H9" s="1" t="s">
        <v>68</v>
      </c>
      <c r="I9" s="1">
        <v>5</v>
      </c>
    </row>
    <row r="12" spans="3:16" ht="21" x14ac:dyDescent="0.25">
      <c r="C12" s="2" t="s">
        <v>12</v>
      </c>
    </row>
    <row r="13" spans="3:16" x14ac:dyDescent="0.2">
      <c r="D13" s="1"/>
      <c r="E13" s="1" t="s">
        <v>59</v>
      </c>
      <c r="F13" s="1" t="s">
        <v>64</v>
      </c>
      <c r="L13" s="1"/>
      <c r="M13" s="1" t="s">
        <v>66</v>
      </c>
      <c r="N13" s="1" t="s">
        <v>71</v>
      </c>
      <c r="O13" s="1" t="s">
        <v>67</v>
      </c>
      <c r="P13" s="1" t="s">
        <v>73</v>
      </c>
    </row>
    <row r="14" spans="3:16" x14ac:dyDescent="0.2">
      <c r="D14" s="1" t="s">
        <v>61</v>
      </c>
      <c r="E14" s="3">
        <v>0</v>
      </c>
      <c r="F14" s="3">
        <v>3</v>
      </c>
      <c r="L14" s="1" t="s">
        <v>29</v>
      </c>
      <c r="M14" s="3">
        <v>2</v>
      </c>
      <c r="N14" s="3">
        <v>4</v>
      </c>
      <c r="O14" s="3">
        <v>3</v>
      </c>
      <c r="P14" s="3">
        <v>0</v>
      </c>
    </row>
    <row r="15" spans="3:16" x14ac:dyDescent="0.2">
      <c r="D15" s="1" t="s">
        <v>62</v>
      </c>
      <c r="E15" s="3">
        <v>5</v>
      </c>
      <c r="F15" s="3">
        <v>0</v>
      </c>
      <c r="L15" s="1" t="s">
        <v>70</v>
      </c>
      <c r="M15" s="3">
        <v>0</v>
      </c>
      <c r="N15" s="3">
        <v>0</v>
      </c>
      <c r="O15" s="3">
        <v>0</v>
      </c>
      <c r="P15" s="3">
        <v>5</v>
      </c>
    </row>
    <row r="16" spans="3:16" x14ac:dyDescent="0.2">
      <c r="D16" s="1" t="s">
        <v>63</v>
      </c>
      <c r="E16" s="3">
        <v>4</v>
      </c>
      <c r="F16" s="3">
        <v>2</v>
      </c>
    </row>
    <row r="20" spans="3:19" ht="21" x14ac:dyDescent="0.25">
      <c r="C20" s="2" t="s">
        <v>77</v>
      </c>
    </row>
    <row r="21" spans="3:19" x14ac:dyDescent="0.2">
      <c r="D21" s="24"/>
      <c r="E21" s="24" t="s">
        <v>59</v>
      </c>
      <c r="F21" s="24" t="s">
        <v>64</v>
      </c>
      <c r="L21" s="24"/>
      <c r="M21" s="24" t="s">
        <v>66</v>
      </c>
      <c r="N21" s="24" t="s">
        <v>71</v>
      </c>
      <c r="O21" s="24" t="s">
        <v>67</v>
      </c>
      <c r="P21" s="24" t="s">
        <v>73</v>
      </c>
    </row>
    <row r="22" spans="3:19" x14ac:dyDescent="0.2">
      <c r="D22" s="24" t="s">
        <v>61</v>
      </c>
      <c r="E22" s="24">
        <f>E14*E6</f>
        <v>0</v>
      </c>
      <c r="F22" s="24">
        <f>F14*F6</f>
        <v>4500</v>
      </c>
      <c r="L22" s="24" t="s">
        <v>29</v>
      </c>
      <c r="M22" s="24">
        <f>M14*M6</f>
        <v>8800</v>
      </c>
      <c r="N22" s="24">
        <f t="shared" ref="N22:P22" si="0">N14*N6</f>
        <v>14400</v>
      </c>
      <c r="O22" s="24">
        <f t="shared" si="0"/>
        <v>9900</v>
      </c>
      <c r="P22" s="24">
        <f t="shared" si="0"/>
        <v>0</v>
      </c>
    </row>
    <row r="23" spans="3:19" x14ac:dyDescent="0.2">
      <c r="D23" s="24" t="s">
        <v>62</v>
      </c>
      <c r="E23" s="24">
        <f t="shared" ref="E23:F24" si="1">E15*E7</f>
        <v>7000</v>
      </c>
      <c r="F23" s="24">
        <f>F15*F7</f>
        <v>0</v>
      </c>
      <c r="L23" s="24" t="s">
        <v>70</v>
      </c>
      <c r="M23" s="36">
        <f>M15*M7</f>
        <v>0</v>
      </c>
      <c r="N23" s="36">
        <f t="shared" ref="N23:P23" si="2">N15*N7</f>
        <v>0</v>
      </c>
      <c r="O23" s="36">
        <f t="shared" si="2"/>
        <v>0</v>
      </c>
      <c r="P23" s="36">
        <f t="shared" si="2"/>
        <v>13500</v>
      </c>
      <c r="Q23" s="7" t="s">
        <v>26</v>
      </c>
      <c r="S23" s="1" t="s">
        <v>78</v>
      </c>
    </row>
    <row r="24" spans="3:19" x14ac:dyDescent="0.2">
      <c r="D24" s="24" t="s">
        <v>63</v>
      </c>
      <c r="E24" s="36">
        <f t="shared" si="1"/>
        <v>4800</v>
      </c>
      <c r="F24" s="36">
        <f t="shared" si="1"/>
        <v>3200</v>
      </c>
      <c r="G24" s="7" t="s">
        <v>26</v>
      </c>
      <c r="M24" s="1">
        <f>SUM(M22:M23)</f>
        <v>8800</v>
      </c>
      <c r="N24" s="1">
        <f>SUM(N22:N23)</f>
        <v>14400</v>
      </c>
      <c r="O24" s="1">
        <f t="shared" ref="N24:P24" si="3">SUM(O22:O23)</f>
        <v>9900</v>
      </c>
      <c r="P24" s="1">
        <f t="shared" si="3"/>
        <v>13500</v>
      </c>
      <c r="Q24" s="1">
        <f>SUM(M24:P24)</f>
        <v>46600</v>
      </c>
      <c r="S24" s="40">
        <f>SUM(G25,Q24)</f>
        <v>66100</v>
      </c>
    </row>
    <row r="25" spans="3:19" x14ac:dyDescent="0.2">
      <c r="E25" s="1">
        <f>SUM(E22:E24)</f>
        <v>11800</v>
      </c>
      <c r="F25" s="1">
        <f>SUM(F22:F24)</f>
        <v>7700</v>
      </c>
      <c r="G25" s="1">
        <f>SUM(E25:F25)</f>
        <v>19500</v>
      </c>
    </row>
    <row r="28" spans="3:19" ht="22" thickBot="1" x14ac:dyDescent="0.3">
      <c r="C28" s="2" t="s">
        <v>14</v>
      </c>
    </row>
    <row r="29" spans="3:19" x14ac:dyDescent="0.2">
      <c r="D29" s="11" t="s">
        <v>79</v>
      </c>
      <c r="E29" s="12"/>
      <c r="F29" s="12"/>
      <c r="G29" s="12"/>
      <c r="H29" s="12"/>
      <c r="I29" s="12">
        <f>SUM(E14:F14)</f>
        <v>3</v>
      </c>
      <c r="J29" s="12" t="s">
        <v>55</v>
      </c>
      <c r="K29" s="28">
        <v>3</v>
      </c>
    </row>
    <row r="30" spans="3:19" x14ac:dyDescent="0.2">
      <c r="D30" s="15" t="s">
        <v>80</v>
      </c>
      <c r="E30" s="1"/>
      <c r="F30" s="1"/>
      <c r="G30" s="1"/>
      <c r="H30" s="1"/>
      <c r="I30" s="1">
        <f>SUM(E15:F15)</f>
        <v>5</v>
      </c>
      <c r="J30" s="1" t="s">
        <v>55</v>
      </c>
      <c r="K30" s="29">
        <v>7</v>
      </c>
    </row>
    <row r="31" spans="3:19" ht="17" thickBot="1" x14ac:dyDescent="0.25">
      <c r="D31" s="17" t="s">
        <v>81</v>
      </c>
      <c r="E31" s="18"/>
      <c r="F31" s="18"/>
      <c r="G31" s="18"/>
      <c r="H31" s="18"/>
      <c r="I31" s="18">
        <f>SUM(E16:F16)</f>
        <v>6</v>
      </c>
      <c r="J31" s="18" t="s">
        <v>55</v>
      </c>
      <c r="K31" s="31">
        <v>6</v>
      </c>
    </row>
    <row r="32" spans="3:19" x14ac:dyDescent="0.2">
      <c r="D32" s="11" t="s">
        <v>82</v>
      </c>
      <c r="E32" s="12"/>
      <c r="F32" s="12"/>
      <c r="G32" s="12"/>
      <c r="H32" s="12"/>
      <c r="I32" s="12">
        <f>SUM(E14:E16) - SUM(M14:P14)</f>
        <v>0</v>
      </c>
      <c r="J32" s="12" t="s">
        <v>16</v>
      </c>
      <c r="K32" s="28">
        <v>0</v>
      </c>
    </row>
    <row r="33" spans="4:11" ht="17" thickBot="1" x14ac:dyDescent="0.25">
      <c r="D33" s="17" t="s">
        <v>83</v>
      </c>
      <c r="E33" s="18"/>
      <c r="F33" s="18"/>
      <c r="G33" s="18"/>
      <c r="H33" s="18"/>
      <c r="I33" s="18">
        <f>SUM(F14:F16) - SUM(M15:P15)</f>
        <v>0</v>
      </c>
      <c r="J33" s="18" t="s">
        <v>16</v>
      </c>
      <c r="K33" s="31">
        <v>0</v>
      </c>
    </row>
    <row r="34" spans="4:11" x14ac:dyDescent="0.2">
      <c r="D34" s="11" t="s">
        <v>84</v>
      </c>
      <c r="E34" s="12"/>
      <c r="F34" s="12"/>
      <c r="G34" s="12"/>
      <c r="H34" s="12"/>
      <c r="I34" s="12">
        <f>SUM(M14:M15)</f>
        <v>2</v>
      </c>
      <c r="J34" s="12" t="s">
        <v>16</v>
      </c>
      <c r="K34" s="28">
        <v>2</v>
      </c>
    </row>
    <row r="35" spans="4:11" x14ac:dyDescent="0.2">
      <c r="D35" s="15" t="s">
        <v>85</v>
      </c>
      <c r="E35" s="1"/>
      <c r="F35" s="1"/>
      <c r="G35" s="1"/>
      <c r="H35" s="1"/>
      <c r="I35" s="1">
        <f>SUM(N14:N15)</f>
        <v>4</v>
      </c>
      <c r="J35" s="38" t="s">
        <v>16</v>
      </c>
      <c r="K35" s="29">
        <v>4</v>
      </c>
    </row>
    <row r="36" spans="4:11" x14ac:dyDescent="0.2">
      <c r="D36" s="15" t="s">
        <v>86</v>
      </c>
      <c r="E36" s="1"/>
      <c r="F36" s="1"/>
      <c r="G36" s="1"/>
      <c r="H36" s="1"/>
      <c r="I36" s="1">
        <f>SUM(O14:O15)</f>
        <v>3</v>
      </c>
      <c r="J36" s="38" t="s">
        <v>16</v>
      </c>
      <c r="K36" s="29">
        <v>3</v>
      </c>
    </row>
    <row r="37" spans="4:11" ht="17" thickBot="1" x14ac:dyDescent="0.25">
      <c r="D37" s="17" t="s">
        <v>87</v>
      </c>
      <c r="E37" s="18"/>
      <c r="F37" s="18"/>
      <c r="G37" s="18"/>
      <c r="H37" s="18"/>
      <c r="I37" s="18">
        <f>SUM(P14:P15)</f>
        <v>5</v>
      </c>
      <c r="J37" s="39" t="s">
        <v>16</v>
      </c>
      <c r="K37" s="3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3.3</vt:lpstr>
      <vt:lpstr>3.4</vt:lpstr>
      <vt:lpstr>3.5</vt:lpstr>
      <vt:lpstr>3.15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R. Bertsch</dc:creator>
  <cp:lastModifiedBy>Spencer R. Bertsch</cp:lastModifiedBy>
  <dcterms:created xsi:type="dcterms:W3CDTF">2018-10-02T14:11:55Z</dcterms:created>
  <dcterms:modified xsi:type="dcterms:W3CDTF">2018-10-05T02:29:17Z</dcterms:modified>
</cp:coreProperties>
</file>