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/Desktop/Optimization/PSETS/PSET 1/"/>
    </mc:Choice>
  </mc:AlternateContent>
  <bookViews>
    <workbookView xWindow="0" yWindow="460" windowWidth="27640" windowHeight="16540" xr2:uid="{3EE468CA-78D9-734C-90A2-D1FB25071624}"/>
  </bookViews>
  <sheets>
    <sheet name="Problem 1" sheetId="1" r:id="rId1"/>
    <sheet name="Problem 2" sheetId="3" r:id="rId2"/>
    <sheet name="Problem 3" sheetId="5" r:id="rId3"/>
    <sheet name="Problem 4" sheetId="4" r:id="rId4"/>
  </sheets>
  <definedNames>
    <definedName name="solver_adj" localSheetId="0" hidden="1">'Problem 1'!$C$7</definedName>
    <definedName name="solver_adj" localSheetId="1" hidden="1">'Problem 2'!$C$7:$D$7</definedName>
    <definedName name="solver_adj" localSheetId="2" hidden="1">'Problem 3'!$C$7</definedName>
    <definedName name="solver_adj" localSheetId="3" hidden="1">'Problem 4'!$C$7:$G$7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'Problem 1'!$E$17</definedName>
    <definedName name="solver_lhs1" localSheetId="1" hidden="1">'Problem 2'!$K$17</definedName>
    <definedName name="solver_lhs1" localSheetId="2" hidden="1">'Problem 3'!#REF!</definedName>
    <definedName name="solver_lhs1" localSheetId="3" hidden="1">'Problem 4'!$K$19</definedName>
    <definedName name="solver_lin" localSheetId="0" hidden="1">1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2" hidden="1">0</definedName>
    <definedName name="solver_num" localSheetId="3" hidden="1">1</definedName>
    <definedName name="solver_opt" localSheetId="0" hidden="1">'Problem 1'!$E$11</definedName>
    <definedName name="solver_opt" localSheetId="1" hidden="1">'Problem 2'!$K$11</definedName>
    <definedName name="solver_opt" localSheetId="2" hidden="1">'Problem 3'!$G$11</definedName>
    <definedName name="solver_opt" localSheetId="3" hidden="1">'Problem 4'!$K$11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2</definedName>
    <definedName name="solver_rel1" localSheetId="3" hidden="1">2</definedName>
    <definedName name="solver_rhs1" localSheetId="0" hidden="1">'Problem 1'!$G$17</definedName>
    <definedName name="solver_rhs1" localSheetId="1" hidden="1">'Problem 2'!$M$17</definedName>
    <definedName name="solver_rhs1" localSheetId="2" hidden="1">'Problem 3'!#REF!</definedName>
    <definedName name="solver_rhs1" localSheetId="3" hidden="1">'Problem 4'!$M$19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D20" i="4"/>
  <c r="E20" i="4"/>
  <c r="F20" i="4"/>
  <c r="G20" i="4"/>
  <c r="C20" i="4"/>
  <c r="K11" i="4" s="1"/>
  <c r="K19" i="4"/>
  <c r="D20" i="3"/>
  <c r="E20" i="3"/>
  <c r="F20" i="3"/>
  <c r="G20" i="3"/>
  <c r="C20" i="3"/>
  <c r="D19" i="3"/>
  <c r="E19" i="3"/>
  <c r="E21" i="3" s="1"/>
  <c r="F19" i="3"/>
  <c r="F21" i="3" s="1"/>
  <c r="G19" i="3"/>
  <c r="C19" i="3"/>
  <c r="E17" i="1"/>
  <c r="C11" i="1"/>
  <c r="E11" i="1" s="1"/>
  <c r="E16" i="1"/>
  <c r="C18" i="5" l="1"/>
  <c r="G11" i="5" s="1"/>
  <c r="D21" i="3"/>
  <c r="C21" i="3"/>
  <c r="G21" i="3"/>
  <c r="K11" i="3" l="1"/>
</calcChain>
</file>

<file path=xl/sharedStrings.xml><?xml version="1.0" encoding="utf-8"?>
<sst xmlns="http://schemas.openxmlformats.org/spreadsheetml/2006/main" count="81" uniqueCount="45">
  <si>
    <t>Allocation: Basic Model</t>
  </si>
  <si>
    <t xml:space="preserve">Decision Variables </t>
  </si>
  <si>
    <t>Production Plan</t>
  </si>
  <si>
    <t>Objective Function</t>
  </si>
  <si>
    <t>Constraints</t>
  </si>
  <si>
    <t>LHS</t>
  </si>
  <si>
    <t>RHS</t>
  </si>
  <si>
    <t>&lt;/=</t>
  </si>
  <si>
    <t>formula</t>
  </si>
  <si>
    <t>parameter</t>
  </si>
  <si>
    <t>Price</t>
  </si>
  <si>
    <t>Cost</t>
  </si>
  <si>
    <t>Demand</t>
  </si>
  <si>
    <t>Profit</t>
  </si>
  <si>
    <t>&gt;=</t>
  </si>
  <si>
    <t>City</t>
  </si>
  <si>
    <t>Austin</t>
  </si>
  <si>
    <t>Midland</t>
  </si>
  <si>
    <t>Tyler</t>
  </si>
  <si>
    <t>Latitude</t>
  </si>
  <si>
    <t>Longitude</t>
  </si>
  <si>
    <t>Houston</t>
  </si>
  <si>
    <t>Waco</t>
  </si>
  <si>
    <t>x</t>
  </si>
  <si>
    <t>y</t>
  </si>
  <si>
    <t>Distance</t>
  </si>
  <si>
    <t>Factory</t>
  </si>
  <si>
    <t>DISTANCE</t>
  </si>
  <si>
    <t>cp</t>
  </si>
  <si>
    <t>p (plant number)</t>
  </si>
  <si>
    <t xml:space="preserve">Pounds of solvent </t>
  </si>
  <si>
    <t>=</t>
  </si>
  <si>
    <t>Plant #1</t>
  </si>
  <si>
    <t>Plant #2</t>
  </si>
  <si>
    <t>Plant #3</t>
  </si>
  <si>
    <t>Plant #4</t>
  </si>
  <si>
    <t>Plant #5</t>
  </si>
  <si>
    <t xml:space="preserve">Pounds of Solvent </t>
  </si>
  <si>
    <t>Cost Per Factory</t>
  </si>
  <si>
    <t>Months</t>
  </si>
  <si>
    <t>Months of Continued Collection</t>
  </si>
  <si>
    <t>Net Collections</t>
  </si>
  <si>
    <t xml:space="preserve">P (Prob. of payback) </t>
  </si>
  <si>
    <t>Avg. Credit Issued - 1 Month</t>
  </si>
  <si>
    <t>New Credit - 1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</si>
</sst>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CFF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0" borderId="7" xfId="0" applyFill="1" applyBorder="1"/>
    <xf numFmtId="0" fontId="0" fillId="5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6" xfId="0" applyFill="1" applyBorder="1"/>
    <xf numFmtId="0" fontId="0" fillId="0" borderId="0" xfId="0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25400</xdr:rowOff>
    </xdr:from>
    <xdr:to>
      <xdr:col>6</xdr:col>
      <xdr:colOff>774700</xdr:colOff>
      <xdr:row>31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5B97CD-FFDC-FE44-A071-61353219B9FD}"/>
            </a:ext>
          </a:extLst>
        </xdr:cNvPr>
        <xdr:cNvSpPr txBox="1"/>
      </xdr:nvSpPr>
      <xdr:spPr>
        <a:xfrm>
          <a:off x="863600" y="3949700"/>
          <a:ext cx="5397500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Problem 1. (1.1)</a:t>
          </a:r>
        </a:p>
        <a:p>
          <a:r>
            <a:rPr lang="en-US" sz="1200"/>
            <a:t>Decision Variable: Price</a:t>
          </a:r>
        </a:p>
        <a:p>
          <a:r>
            <a:rPr lang="en-US" sz="1200"/>
            <a:t>Objective Function:</a:t>
          </a:r>
          <a:r>
            <a:rPr lang="en-US" sz="1200" baseline="0"/>
            <a:t> y=1100-7(x)</a:t>
          </a:r>
        </a:p>
        <a:p>
          <a:r>
            <a:rPr lang="en-US" sz="1200" baseline="0"/>
            <a:t>Constraints: Price &gt;= $24</a:t>
          </a:r>
          <a:endParaRPr lang="en-US" sz="1200"/>
        </a:p>
        <a:p>
          <a:endParaRPr lang="en-US" sz="1100"/>
        </a:p>
        <a:p>
          <a:r>
            <a:rPr lang="en-US" sz="1600"/>
            <a:t>Optimal Price = </a:t>
          </a:r>
          <a:r>
            <a:rPr lang="en-US" sz="1600" b="1"/>
            <a:t>$90.57</a:t>
          </a:r>
        </a:p>
        <a:p>
          <a:endParaRPr lang="en-US" sz="1600" b="1"/>
        </a:p>
        <a:p>
          <a:r>
            <a:rPr lang="en-US" sz="1200" b="0" i="1"/>
            <a:t>Spencer R. Bertsch</a:t>
          </a:r>
        </a:p>
        <a:p>
          <a:r>
            <a:rPr lang="en-US" sz="1200" b="0" i="1"/>
            <a:t>ENGM 184</a:t>
          </a:r>
        </a:p>
        <a:p>
          <a:r>
            <a:rPr lang="en-US" sz="1200" b="0" i="1"/>
            <a:t>PSET #1</a:t>
          </a:r>
        </a:p>
        <a:p>
          <a:r>
            <a:rPr lang="en-US" sz="1200" b="0" i="1"/>
            <a:t>Fall 2018, Dartmouth College</a:t>
          </a:r>
        </a:p>
        <a:p>
          <a:r>
            <a:rPr lang="en-US" sz="1200" b="0" i="1"/>
            <a:t>Collaborated with: Ben Rosen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26</xdr:row>
      <xdr:rowOff>25400</xdr:rowOff>
    </xdr:from>
    <xdr:to>
      <xdr:col>12</xdr:col>
      <xdr:colOff>774700</xdr:colOff>
      <xdr:row>41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E6BBDD-EDC3-FA4E-BD37-A2FA0B5FF4B6}"/>
            </a:ext>
          </a:extLst>
        </xdr:cNvPr>
        <xdr:cNvSpPr txBox="1"/>
      </xdr:nvSpPr>
      <xdr:spPr>
        <a:xfrm>
          <a:off x="863600" y="5486400"/>
          <a:ext cx="10845800" cy="318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Problem 2. (1.4)</a:t>
          </a:r>
        </a:p>
        <a:p>
          <a:r>
            <a:rPr lang="en-US" sz="1200"/>
            <a:t>Decision Variable: </a:t>
          </a:r>
        </a:p>
        <a:p>
          <a:r>
            <a:rPr lang="en-US" sz="1200"/>
            <a:t>Objective Function:</a:t>
          </a:r>
          <a:r>
            <a:rPr lang="en-US" sz="1200" baseline="0"/>
            <a:t> </a:t>
          </a:r>
        </a:p>
        <a:p>
          <a:r>
            <a:rPr lang="en-US" sz="1200" baseline="0"/>
            <a:t>Constraints: </a:t>
          </a:r>
        </a:p>
        <a:p>
          <a:endParaRPr lang="en-US" sz="1100"/>
        </a:p>
        <a:p>
          <a:r>
            <a:rPr lang="en-US" sz="1600"/>
            <a:t>Optimal Location: </a:t>
          </a:r>
          <a:r>
            <a:rPr lang="en-US" sz="1600" b="1"/>
            <a:t>Lat:31.5294, Long:97.1796</a:t>
          </a:r>
        </a:p>
        <a:p>
          <a:r>
            <a:rPr lang="en-US" sz="1400" b="0"/>
            <a:t>Latitude</a:t>
          </a:r>
          <a:r>
            <a:rPr lang="en-US" sz="1400" b="0" baseline="0"/>
            <a:t> of Factory: </a:t>
          </a:r>
          <a:r>
            <a:rPr lang="en-US" sz="1400" b="1" baseline="0"/>
            <a:t>31.5294</a:t>
          </a:r>
        </a:p>
        <a:p>
          <a:r>
            <a:rPr lang="en-US" sz="1400" b="0" baseline="0"/>
            <a:t>Longitude of Factory: </a:t>
          </a:r>
          <a:r>
            <a:rPr lang="en-US" sz="1400" b="1" baseline="0"/>
            <a:t>97.1796</a:t>
          </a:r>
        </a:p>
        <a:p>
          <a:endParaRPr lang="en-US" sz="1400" b="0" baseline="0"/>
        </a:p>
        <a:p>
          <a:endParaRPr lang="en-US" sz="1400" b="0" baseline="0"/>
        </a:p>
        <a:p>
          <a:r>
            <a:rPr lang="en-US" sz="1200" b="0" i="1"/>
            <a:t>Spencer R. Bertsch</a:t>
          </a:r>
        </a:p>
        <a:p>
          <a:r>
            <a:rPr lang="en-US" sz="1200" b="0" i="1"/>
            <a:t>ENGM 184</a:t>
          </a:r>
        </a:p>
        <a:p>
          <a:r>
            <a:rPr lang="en-US" sz="1200" b="0" i="1"/>
            <a:t>PSET #1</a:t>
          </a:r>
        </a:p>
        <a:p>
          <a:r>
            <a:rPr lang="en-US" sz="1200" b="0" i="1"/>
            <a:t>Fall 2018, Dartmouth College</a:t>
          </a:r>
        </a:p>
        <a:p>
          <a:r>
            <a:rPr lang="en-US" sz="1200" b="0" i="1"/>
            <a:t>Collaborated with: Ben Rosen </a:t>
          </a:r>
        </a:p>
        <a:p>
          <a:endParaRPr lang="en-US" sz="14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25400</xdr:rowOff>
    </xdr:from>
    <xdr:to>
      <xdr:col>8</xdr:col>
      <xdr:colOff>774700</xdr:colOff>
      <xdr:row>37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F4C12F-AEFC-004B-91D2-F67E428CDF45}"/>
            </a:ext>
          </a:extLst>
        </xdr:cNvPr>
        <xdr:cNvSpPr txBox="1"/>
      </xdr:nvSpPr>
      <xdr:spPr>
        <a:xfrm>
          <a:off x="863600" y="4876800"/>
          <a:ext cx="78105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Problem 3. (1.6)</a:t>
          </a:r>
        </a:p>
        <a:p>
          <a:r>
            <a:rPr lang="en-US" sz="1200"/>
            <a:t>Decision Variable: </a:t>
          </a:r>
        </a:p>
        <a:p>
          <a:r>
            <a:rPr lang="en-US" sz="1200"/>
            <a:t>Objective Function:</a:t>
          </a:r>
          <a:r>
            <a:rPr lang="en-US" sz="1200" baseline="0"/>
            <a:t> </a:t>
          </a:r>
        </a:p>
        <a:p>
          <a:r>
            <a:rPr lang="en-US" sz="1200" baseline="0"/>
            <a:t>Constraints: </a:t>
          </a:r>
        </a:p>
        <a:p>
          <a:endParaRPr lang="en-US" sz="1100"/>
        </a:p>
        <a:p>
          <a:r>
            <a:rPr lang="en-US" sz="1600"/>
            <a:t>a)</a:t>
          </a:r>
          <a:r>
            <a:rPr lang="en-US" sz="1600" baseline="0"/>
            <a:t> The collection efforts should be continued for </a:t>
          </a:r>
          <a:r>
            <a:rPr lang="en-US" sz="1600" b="1" baseline="0"/>
            <a:t>7.02 Months</a:t>
          </a:r>
        </a:p>
        <a:p>
          <a:r>
            <a:rPr lang="en-US" sz="1600" b="0" baseline="0"/>
            <a:t>b) Under the optimal policy, </a:t>
          </a:r>
          <a:r>
            <a:rPr lang="en-US" sz="1600" b="1" baseline="0"/>
            <a:t>88.66%</a:t>
          </a:r>
          <a:r>
            <a:rPr lang="en-US" sz="1600" b="0" baseline="0"/>
            <a:t> of accounts recievable are collected. </a:t>
          </a:r>
          <a:endParaRPr lang="en-US" sz="1600" b="0"/>
        </a:p>
        <a:p>
          <a:endParaRPr lang="en-US" sz="1600"/>
        </a:p>
        <a:p>
          <a:r>
            <a:rPr lang="en-US" sz="1200" i="1"/>
            <a:t>Spencer R. Bertsch</a:t>
          </a:r>
        </a:p>
        <a:p>
          <a:r>
            <a:rPr lang="en-US" sz="1200" i="1"/>
            <a:t>ENGM 184</a:t>
          </a:r>
        </a:p>
        <a:p>
          <a:r>
            <a:rPr lang="en-US" sz="1200" i="1"/>
            <a:t>PSET #1</a:t>
          </a:r>
        </a:p>
        <a:p>
          <a:r>
            <a:rPr lang="en-US" sz="1200" i="1"/>
            <a:t>Fall 2018, Dartmouth College</a:t>
          </a:r>
        </a:p>
        <a:p>
          <a:r>
            <a:rPr lang="en-US" sz="1200" i="1"/>
            <a:t>Collaborated with: Ben Rosen </a:t>
          </a:r>
        </a:p>
        <a:p>
          <a:endParaRPr lang="en-US" sz="1600"/>
        </a:p>
        <a:p>
          <a:endParaRPr lang="en-US" sz="1600"/>
        </a:p>
        <a:p>
          <a:endParaRPr lang="en-US" sz="1600" b="1"/>
        </a:p>
        <a:p>
          <a:endParaRPr lang="en-US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25400</xdr:rowOff>
    </xdr:from>
    <xdr:to>
      <xdr:col>12</xdr:col>
      <xdr:colOff>774700</xdr:colOff>
      <xdr:row>43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763817-E7CE-674E-93F8-96369552BF26}"/>
            </a:ext>
          </a:extLst>
        </xdr:cNvPr>
        <xdr:cNvSpPr txBox="1"/>
      </xdr:nvSpPr>
      <xdr:spPr>
        <a:xfrm>
          <a:off x="863600" y="4876800"/>
          <a:ext cx="1084580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Problem 4. (1.7)</a:t>
          </a:r>
        </a:p>
        <a:p>
          <a:r>
            <a:rPr lang="en-US" sz="1200"/>
            <a:t>Decision Variable: </a:t>
          </a:r>
        </a:p>
        <a:p>
          <a:r>
            <a:rPr lang="en-US" sz="1200"/>
            <a:t>Objective Function:</a:t>
          </a:r>
          <a:r>
            <a:rPr lang="en-US" sz="1200" baseline="0"/>
            <a:t> </a:t>
          </a:r>
        </a:p>
        <a:p>
          <a:r>
            <a:rPr lang="en-US" sz="1200" baseline="0"/>
            <a:t>Constraints: </a:t>
          </a:r>
        </a:p>
        <a:p>
          <a:endParaRPr lang="en-US" sz="1100"/>
        </a:p>
        <a:p>
          <a:r>
            <a:rPr lang="en-US" sz="1600"/>
            <a:t>Optimal Cost: </a:t>
          </a:r>
          <a:r>
            <a:rPr lang="en-US" sz="1600" b="1"/>
            <a:t>$96.16</a:t>
          </a:r>
        </a:p>
        <a:p>
          <a:r>
            <a:rPr lang="en-US" sz="1600"/>
            <a:t>Pounds of solvent for Plant #1: </a:t>
          </a:r>
          <a:r>
            <a:rPr lang="en-US" sz="1600" b="1"/>
            <a:t>5.77 K Pounds</a:t>
          </a:r>
        </a:p>
        <a:p>
          <a:r>
            <a:rPr lang="en-US" sz="1600"/>
            <a:t>Pounds of solvent for Plant #2: </a:t>
          </a:r>
          <a:r>
            <a:rPr lang="en-US" sz="1600" b="1"/>
            <a:t>11.48 K</a:t>
          </a:r>
          <a:r>
            <a:rPr lang="en-US" sz="1600" b="1" baseline="0"/>
            <a:t> Pounds</a:t>
          </a:r>
          <a:endParaRPr lang="en-US" sz="1600" b="1"/>
        </a:p>
        <a:p>
          <a:r>
            <a:rPr lang="en-US" sz="1600"/>
            <a:t>Pounds of solvent for Plant #3: </a:t>
          </a:r>
          <a:r>
            <a:rPr lang="en-US" sz="1600" b="1"/>
            <a:t>7.63 K Pounds</a:t>
          </a:r>
        </a:p>
        <a:p>
          <a:r>
            <a:rPr lang="en-US" sz="1600"/>
            <a:t>Pounds of solvent for Plant #4: </a:t>
          </a:r>
          <a:r>
            <a:rPr lang="en-US" sz="1600" b="1"/>
            <a:t>15.41 K Pounds</a:t>
          </a:r>
        </a:p>
        <a:p>
          <a:r>
            <a:rPr lang="en-US" sz="1600"/>
            <a:t>Pounds of solvent for Plant #5: </a:t>
          </a:r>
          <a:r>
            <a:rPr lang="en-US" sz="1600" b="1"/>
            <a:t>9.69 K Pounds</a:t>
          </a:r>
        </a:p>
        <a:p>
          <a:endParaRPr lang="en-US" sz="1200" b="0" i="1"/>
        </a:p>
        <a:p>
          <a:endParaRPr lang="en-US" sz="1200" b="0" i="1"/>
        </a:p>
        <a:p>
          <a:endParaRPr lang="en-US" sz="1200" b="0" i="1"/>
        </a:p>
        <a:p>
          <a:r>
            <a:rPr lang="en-US" sz="1200" b="0" i="1"/>
            <a:t>Spencer R. Bertsch</a:t>
          </a:r>
        </a:p>
        <a:p>
          <a:r>
            <a:rPr lang="en-US" sz="1200" b="0" i="1"/>
            <a:t>ENGM 184</a:t>
          </a:r>
        </a:p>
        <a:p>
          <a:r>
            <a:rPr lang="en-US" sz="1200" b="0" i="1"/>
            <a:t>PSET #1</a:t>
          </a:r>
        </a:p>
        <a:p>
          <a:r>
            <a:rPr lang="en-US" sz="1200" b="0" i="1"/>
            <a:t>Fall 2018, Dartmouth College</a:t>
          </a:r>
        </a:p>
        <a:p>
          <a:r>
            <a:rPr lang="en-US" sz="1200" b="0" i="1"/>
            <a:t>Collaborated with: Ben Rosen </a:t>
          </a:r>
        </a:p>
        <a:p>
          <a:endParaRPr lang="en-US" sz="1600" b="1"/>
        </a:p>
        <a:p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EA92-F1E1-1A46-B4D4-5DF86564B964}">
  <dimension ref="B2:G18"/>
  <sheetViews>
    <sheetView tabSelected="1" workbookViewId="0">
      <selection activeCell="I33" sqref="I33"/>
    </sheetView>
  </sheetViews>
  <sheetFormatPr baseColWidth="10" defaultRowHeight="16" x14ac:dyDescent="0.2"/>
  <cols>
    <col min="2" max="2" width="17.83203125" customWidth="1"/>
  </cols>
  <sheetData>
    <row r="2" spans="2:7" ht="17" thickBot="1" x14ac:dyDescent="0.25"/>
    <row r="3" spans="2:7" ht="19" x14ac:dyDescent="0.25">
      <c r="B3" s="1" t="s">
        <v>0</v>
      </c>
      <c r="C3" s="2"/>
      <c r="D3" s="2"/>
      <c r="E3" s="2"/>
      <c r="F3" s="3"/>
      <c r="G3" s="4"/>
    </row>
    <row r="4" spans="2:7" x14ac:dyDescent="0.2">
      <c r="B4" s="5"/>
      <c r="C4" s="6"/>
      <c r="D4" s="6"/>
      <c r="E4" s="6"/>
      <c r="F4" s="7"/>
      <c r="G4" s="8"/>
    </row>
    <row r="5" spans="2:7" x14ac:dyDescent="0.2">
      <c r="B5" s="9" t="s">
        <v>1</v>
      </c>
      <c r="C5" s="6"/>
      <c r="D5" s="6"/>
      <c r="E5" s="6"/>
      <c r="F5" s="7"/>
      <c r="G5" s="8"/>
    </row>
    <row r="6" spans="2:7" x14ac:dyDescent="0.2">
      <c r="B6" s="5"/>
      <c r="C6" s="6" t="s">
        <v>10</v>
      </c>
      <c r="D6" s="6"/>
      <c r="E6" s="6"/>
      <c r="F6" s="7"/>
      <c r="G6" s="8"/>
    </row>
    <row r="7" spans="2:7" x14ac:dyDescent="0.2">
      <c r="B7" s="5" t="s">
        <v>2</v>
      </c>
      <c r="C7" s="10">
        <v>90.571428550844274</v>
      </c>
      <c r="D7" s="6"/>
      <c r="E7" s="6"/>
      <c r="F7" s="7"/>
      <c r="G7" s="8"/>
    </row>
    <row r="8" spans="2:7" x14ac:dyDescent="0.2">
      <c r="B8" s="5"/>
      <c r="C8" s="6"/>
      <c r="D8" s="6"/>
      <c r="E8" s="6"/>
      <c r="F8" s="7"/>
      <c r="G8" s="8"/>
    </row>
    <row r="9" spans="2:7" x14ac:dyDescent="0.2">
      <c r="B9" s="11"/>
      <c r="C9" s="12"/>
      <c r="D9" s="12"/>
      <c r="E9" s="12"/>
      <c r="F9" s="13"/>
      <c r="G9" s="14"/>
    </row>
    <row r="10" spans="2:7" x14ac:dyDescent="0.2">
      <c r="B10" s="9" t="s">
        <v>3</v>
      </c>
      <c r="C10" s="6"/>
      <c r="D10" s="6"/>
      <c r="E10" s="6" t="s">
        <v>13</v>
      </c>
      <c r="F10" s="7"/>
      <c r="G10" s="8"/>
    </row>
    <row r="11" spans="2:7" x14ac:dyDescent="0.2">
      <c r="B11" s="5" t="s">
        <v>12</v>
      </c>
      <c r="C11" s="6">
        <f>1100-(7*C7)</f>
        <v>466.00000014409011</v>
      </c>
      <c r="D11" s="6"/>
      <c r="E11" s="15">
        <f>C11*(C7-C16)</f>
        <v>31022.285714285717</v>
      </c>
      <c r="F11" s="16"/>
      <c r="G11" s="8"/>
    </row>
    <row r="12" spans="2:7" x14ac:dyDescent="0.2">
      <c r="B12" s="5"/>
      <c r="C12" s="6"/>
      <c r="D12" s="6"/>
      <c r="E12" s="6"/>
      <c r="F12" s="7"/>
      <c r="G12" s="8"/>
    </row>
    <row r="13" spans="2:7" x14ac:dyDescent="0.2">
      <c r="B13" s="11"/>
      <c r="C13" s="12"/>
      <c r="D13" s="12"/>
      <c r="E13" s="12"/>
      <c r="F13" s="13"/>
      <c r="G13" s="14"/>
    </row>
    <row r="14" spans="2:7" x14ac:dyDescent="0.2">
      <c r="B14" s="5"/>
      <c r="C14" s="6"/>
      <c r="D14" s="6"/>
      <c r="E14" s="6"/>
      <c r="F14" s="7"/>
      <c r="G14" s="8"/>
    </row>
    <row r="15" spans="2:7" x14ac:dyDescent="0.2">
      <c r="B15" s="9" t="s">
        <v>4</v>
      </c>
      <c r="C15" s="6"/>
      <c r="D15" s="6"/>
      <c r="E15" s="6" t="s">
        <v>5</v>
      </c>
      <c r="F15" s="7"/>
      <c r="G15" s="8" t="s">
        <v>6</v>
      </c>
    </row>
    <row r="16" spans="2:7" x14ac:dyDescent="0.2">
      <c r="B16" s="5" t="s">
        <v>11</v>
      </c>
      <c r="C16" s="6">
        <v>24</v>
      </c>
      <c r="D16" s="6"/>
      <c r="E16" s="6">
        <f>C16</f>
        <v>24</v>
      </c>
      <c r="F16" s="7" t="s">
        <v>7</v>
      </c>
      <c r="G16" s="17">
        <v>24</v>
      </c>
    </row>
    <row r="17" spans="2:7" x14ac:dyDescent="0.2">
      <c r="B17" s="18"/>
      <c r="C17" s="19">
        <v>1</v>
      </c>
      <c r="D17" s="19"/>
      <c r="E17" s="19">
        <f>SUMPRODUCT(C7,C17)</f>
        <v>90.571428550844274</v>
      </c>
      <c r="F17" s="20" t="s">
        <v>14</v>
      </c>
      <c r="G17" s="21">
        <v>24</v>
      </c>
    </row>
    <row r="18" spans="2:7" ht="17" thickBot="1" x14ac:dyDescent="0.25">
      <c r="B18" s="22"/>
      <c r="C18" s="23"/>
      <c r="D18" s="23"/>
      <c r="E18" s="23" t="s">
        <v>8</v>
      </c>
      <c r="F18" s="24"/>
      <c r="G18" s="2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A672-7E38-F049-A18A-04FB08A66E80}">
  <dimension ref="B2:M25"/>
  <sheetViews>
    <sheetView topLeftCell="A10" workbookViewId="0">
      <selection activeCell="E48" sqref="E48"/>
    </sheetView>
  </sheetViews>
  <sheetFormatPr baseColWidth="10" defaultRowHeight="16" x14ac:dyDescent="0.2"/>
  <cols>
    <col min="2" max="2" width="24.33203125" customWidth="1"/>
  </cols>
  <sheetData>
    <row r="2" spans="2:13" ht="17" thickBot="1" x14ac:dyDescent="0.25"/>
    <row r="3" spans="2:13" ht="19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  <c r="M3" s="4"/>
    </row>
    <row r="4" spans="2:13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  <c r="M4" s="8"/>
    </row>
    <row r="5" spans="2:13" ht="19" x14ac:dyDescent="0.25">
      <c r="B5" s="28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  <c r="M5" s="8"/>
    </row>
    <row r="6" spans="2:13" x14ac:dyDescent="0.2">
      <c r="B6" s="5"/>
      <c r="C6" s="6" t="s">
        <v>19</v>
      </c>
      <c r="D6" s="6" t="s">
        <v>20</v>
      </c>
      <c r="E6" s="6"/>
      <c r="F6" s="6"/>
      <c r="G6" s="6"/>
      <c r="H6" s="6"/>
      <c r="I6" s="6"/>
      <c r="J6" s="6"/>
      <c r="K6" s="6"/>
      <c r="L6" s="7"/>
      <c r="M6" s="8"/>
    </row>
    <row r="7" spans="2:13" x14ac:dyDescent="0.2">
      <c r="B7" s="5" t="s">
        <v>2</v>
      </c>
      <c r="C7" s="10">
        <v>31.529460890639932</v>
      </c>
      <c r="D7" s="10">
        <v>97.179653726687661</v>
      </c>
      <c r="E7" s="26"/>
      <c r="F7" s="26"/>
      <c r="G7" s="26"/>
      <c r="H7" s="26"/>
      <c r="I7" s="26"/>
      <c r="J7" s="6"/>
      <c r="K7" s="6"/>
      <c r="L7" s="7"/>
      <c r="M7" s="8"/>
    </row>
    <row r="8" spans="2:13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7"/>
      <c r="M8" s="8"/>
    </row>
    <row r="9" spans="2:13" x14ac:dyDescent="0.2">
      <c r="B9" s="11"/>
      <c r="C9" s="12"/>
      <c r="D9" s="12"/>
      <c r="E9" s="12"/>
      <c r="F9" s="12"/>
      <c r="G9" s="12"/>
      <c r="H9" s="12"/>
      <c r="I9" s="12"/>
      <c r="J9" s="12"/>
      <c r="K9" s="12"/>
      <c r="L9" s="13"/>
      <c r="M9" s="14"/>
    </row>
    <row r="10" spans="2:13" ht="19" x14ac:dyDescent="0.25">
      <c r="B10" s="28" t="s">
        <v>3</v>
      </c>
      <c r="C10" s="6"/>
      <c r="D10" s="6"/>
      <c r="E10" s="6"/>
      <c r="F10" s="6"/>
      <c r="G10" s="6"/>
      <c r="H10" s="6"/>
      <c r="I10" s="6"/>
      <c r="J10" s="6"/>
      <c r="K10" s="6" t="s">
        <v>25</v>
      </c>
      <c r="L10" s="7"/>
      <c r="M10" s="8"/>
    </row>
    <row r="11" spans="2:13" x14ac:dyDescent="0.2">
      <c r="B11" s="5" t="s">
        <v>26</v>
      </c>
      <c r="C11" s="6"/>
      <c r="D11" s="6"/>
      <c r="E11" s="6"/>
      <c r="F11" s="6"/>
      <c r="G11" s="6"/>
      <c r="H11" s="6"/>
      <c r="I11" s="6"/>
      <c r="J11" s="6"/>
      <c r="K11" s="15">
        <f>SUM(C21:G21)</f>
        <v>662.5258015548601</v>
      </c>
      <c r="L11" s="16"/>
      <c r="M11" s="8"/>
    </row>
    <row r="12" spans="2:13" x14ac:dyDescent="0.2">
      <c r="B12" s="5"/>
      <c r="C12" s="6"/>
      <c r="D12" s="6"/>
      <c r="E12" s="6"/>
      <c r="F12" s="6"/>
      <c r="G12" s="6"/>
      <c r="H12" s="6"/>
      <c r="I12" s="6"/>
      <c r="J12" s="6"/>
      <c r="K12" s="6"/>
      <c r="L12" s="7"/>
      <c r="M12" s="8"/>
    </row>
    <row r="13" spans="2:13" x14ac:dyDescent="0.2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4"/>
    </row>
    <row r="14" spans="2:13" x14ac:dyDescent="0.2">
      <c r="B14" s="5"/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</row>
    <row r="15" spans="2:13" ht="19" x14ac:dyDescent="0.25">
      <c r="B15" s="28" t="s">
        <v>4</v>
      </c>
      <c r="C15" s="6"/>
      <c r="D15" s="6"/>
      <c r="E15" s="6"/>
      <c r="F15" s="6"/>
      <c r="G15" s="6"/>
      <c r="H15" s="6"/>
      <c r="I15" s="6"/>
      <c r="J15" s="6"/>
      <c r="K15" s="6" t="s">
        <v>5</v>
      </c>
      <c r="L15" s="7"/>
      <c r="M15" s="8" t="s">
        <v>6</v>
      </c>
    </row>
    <row r="16" spans="2:13" x14ac:dyDescent="0.2">
      <c r="B16" s="5" t="s">
        <v>15</v>
      </c>
      <c r="C16" s="6" t="s">
        <v>16</v>
      </c>
      <c r="D16" s="6" t="s">
        <v>21</v>
      </c>
      <c r="E16" s="6" t="s">
        <v>17</v>
      </c>
      <c r="F16" s="6" t="s">
        <v>18</v>
      </c>
      <c r="G16" s="6" t="s">
        <v>22</v>
      </c>
      <c r="H16" s="6"/>
      <c r="I16" s="6"/>
      <c r="J16" s="6"/>
      <c r="K16" s="6"/>
      <c r="L16" s="7"/>
      <c r="M16" s="17"/>
    </row>
    <row r="17" spans="2:13" x14ac:dyDescent="0.2">
      <c r="B17" s="18" t="s">
        <v>19</v>
      </c>
      <c r="C17" s="19">
        <v>30.3</v>
      </c>
      <c r="D17" s="19">
        <v>30</v>
      </c>
      <c r="E17" s="19">
        <v>32</v>
      </c>
      <c r="F17" s="19">
        <v>32.4</v>
      </c>
      <c r="G17" s="19">
        <v>31.6</v>
      </c>
      <c r="H17" s="19"/>
      <c r="I17" s="19"/>
      <c r="J17" s="19"/>
      <c r="K17" s="19"/>
      <c r="L17" s="20"/>
      <c r="M17" s="21"/>
    </row>
    <row r="18" spans="2:13" x14ac:dyDescent="0.2">
      <c r="B18" s="18" t="s">
        <v>20</v>
      </c>
      <c r="C18" s="19">
        <v>97.7</v>
      </c>
      <c r="D18" s="19">
        <v>95.4</v>
      </c>
      <c r="E18" s="19">
        <v>102.2</v>
      </c>
      <c r="F18" s="19">
        <v>95.4</v>
      </c>
      <c r="G18" s="19">
        <v>97.2</v>
      </c>
      <c r="H18" s="19"/>
      <c r="I18" s="19"/>
      <c r="J18" s="19"/>
      <c r="K18" s="19"/>
      <c r="L18" s="20"/>
      <c r="M18" s="21"/>
    </row>
    <row r="19" spans="2:13" x14ac:dyDescent="0.2">
      <c r="B19" s="18" t="s">
        <v>23</v>
      </c>
      <c r="C19" s="19">
        <f>69.1*(C17-$C$7)</f>
        <v>-84.955747543219232</v>
      </c>
      <c r="D19" s="19">
        <f t="shared" ref="D19:G19" si="0">69.1*(D17-$C$7)</f>
        <v>-105.68574754321928</v>
      </c>
      <c r="E19" s="19">
        <f t="shared" si="0"/>
        <v>32.51425245678071</v>
      </c>
      <c r="F19" s="19">
        <f t="shared" si="0"/>
        <v>60.154252456780604</v>
      </c>
      <c r="G19" s="19">
        <f t="shared" si="0"/>
        <v>4.8742524567808072</v>
      </c>
      <c r="H19" s="19"/>
      <c r="I19" s="19"/>
      <c r="J19" s="19"/>
      <c r="K19" s="19"/>
      <c r="L19" s="20"/>
      <c r="M19" s="21"/>
    </row>
    <row r="20" spans="2:13" x14ac:dyDescent="0.2">
      <c r="B20" s="18" t="s">
        <v>24</v>
      </c>
      <c r="C20" s="19">
        <f>69.1*(C18-$D$7)*(COS(($C$7)/57.3))</f>
        <v>30.648565922477786</v>
      </c>
      <c r="D20" s="19">
        <f t="shared" ref="D20:G20" si="1">69.1*(D18-$D$7)*(COS(($C$7)/57.3))</f>
        <v>-104.822187376039</v>
      </c>
      <c r="E20" s="19">
        <f t="shared" si="1"/>
        <v>295.7000397674023</v>
      </c>
      <c r="F20" s="19">
        <f t="shared" si="1"/>
        <v>-104.822187376039</v>
      </c>
      <c r="G20" s="19">
        <f t="shared" si="1"/>
        <v>1.1984021619306222</v>
      </c>
      <c r="H20" s="19"/>
      <c r="I20" s="19"/>
      <c r="J20" s="19"/>
      <c r="K20" s="19"/>
      <c r="L20" s="20"/>
      <c r="M20" s="21"/>
    </row>
    <row r="21" spans="2:13" x14ac:dyDescent="0.2">
      <c r="B21" s="18" t="s">
        <v>27</v>
      </c>
      <c r="C21" s="19">
        <f>(C19^2 + C20^2)^0.5</f>
        <v>90.315079769281425</v>
      </c>
      <c r="D21" s="19">
        <f t="shared" ref="D21:G21" si="2">(D19^2 + D20^2)^0.5</f>
        <v>148.85284075242404</v>
      </c>
      <c r="E21" s="19">
        <f t="shared" si="2"/>
        <v>297.48225179204655</v>
      </c>
      <c r="F21" s="19">
        <f t="shared" si="2"/>
        <v>120.8562164513333</v>
      </c>
      <c r="G21" s="19">
        <f t="shared" si="2"/>
        <v>5.0194127897746883</v>
      </c>
      <c r="H21" s="19"/>
      <c r="I21" s="19"/>
      <c r="J21" s="19"/>
      <c r="K21" s="19"/>
      <c r="L21" s="20"/>
      <c r="M21" s="21"/>
    </row>
    <row r="22" spans="2:13" x14ac:dyDescent="0.2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0"/>
      <c r="M22" s="21"/>
    </row>
    <row r="23" spans="2:13" x14ac:dyDescent="0.2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20"/>
      <c r="M23" s="21"/>
    </row>
    <row r="24" spans="2:13" ht="17" thickBot="1" x14ac:dyDescent="0.25">
      <c r="B24" s="22"/>
      <c r="C24" s="23"/>
      <c r="D24" s="23"/>
      <c r="E24" s="23"/>
      <c r="F24" s="23"/>
      <c r="G24" s="23"/>
      <c r="H24" s="23"/>
      <c r="I24" s="23"/>
      <c r="J24" s="23"/>
      <c r="K24" s="23" t="s">
        <v>8</v>
      </c>
      <c r="L24" s="24"/>
      <c r="M24" s="25" t="s">
        <v>9</v>
      </c>
    </row>
    <row r="25" spans="2:13" x14ac:dyDescent="0.2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B77E-EF0A-2740-8710-320C794D49E9}">
  <dimension ref="B2:I22"/>
  <sheetViews>
    <sheetView topLeftCell="A5" workbookViewId="0">
      <selection activeCell="J34" sqref="J34"/>
    </sheetView>
  </sheetViews>
  <sheetFormatPr baseColWidth="10" defaultRowHeight="16" x14ac:dyDescent="0.2"/>
  <cols>
    <col min="2" max="2" width="27.83203125" customWidth="1"/>
  </cols>
  <sheetData>
    <row r="2" spans="2:9" ht="17" thickBot="1" x14ac:dyDescent="0.25"/>
    <row r="3" spans="2:9" ht="19" x14ac:dyDescent="0.25">
      <c r="B3" s="1" t="s">
        <v>0</v>
      </c>
      <c r="C3" s="2"/>
      <c r="D3" s="2"/>
      <c r="E3" s="2"/>
      <c r="F3" s="2"/>
      <c r="G3" s="2"/>
      <c r="H3" s="3"/>
      <c r="I3" s="4"/>
    </row>
    <row r="4" spans="2:9" x14ac:dyDescent="0.2">
      <c r="B4" s="5"/>
      <c r="C4" s="6"/>
      <c r="D4" s="6"/>
      <c r="E4" s="6"/>
      <c r="F4" s="6"/>
      <c r="G4" s="6"/>
      <c r="H4" s="7"/>
      <c r="I4" s="8"/>
    </row>
    <row r="5" spans="2:9" ht="19" x14ac:dyDescent="0.25">
      <c r="B5" s="28" t="s">
        <v>1</v>
      </c>
      <c r="C5" s="6"/>
      <c r="D5" s="6"/>
      <c r="E5" s="6"/>
      <c r="F5" s="6"/>
      <c r="G5" s="6"/>
      <c r="H5" s="7"/>
      <c r="I5" s="8"/>
    </row>
    <row r="6" spans="2:9" x14ac:dyDescent="0.2">
      <c r="B6" s="5"/>
      <c r="C6" s="6" t="s">
        <v>39</v>
      </c>
      <c r="D6" s="6"/>
      <c r="E6" s="6"/>
      <c r="F6" s="6"/>
      <c r="G6" s="6"/>
      <c r="H6" s="7"/>
      <c r="I6" s="8"/>
    </row>
    <row r="7" spans="2:9" x14ac:dyDescent="0.2">
      <c r="B7" s="5" t="s">
        <v>40</v>
      </c>
      <c r="C7" s="10">
        <v>7.0202126421596001</v>
      </c>
      <c r="D7" s="26"/>
      <c r="E7" s="26"/>
      <c r="F7" s="6"/>
      <c r="G7" s="6"/>
      <c r="H7" s="7"/>
      <c r="I7" s="8"/>
    </row>
    <row r="8" spans="2:9" x14ac:dyDescent="0.2">
      <c r="B8" s="5"/>
      <c r="C8" s="6"/>
      <c r="D8" s="6"/>
      <c r="E8" s="6"/>
      <c r="F8" s="6"/>
      <c r="G8" s="6"/>
      <c r="H8" s="7"/>
      <c r="I8" s="8"/>
    </row>
    <row r="9" spans="2:9" x14ac:dyDescent="0.2">
      <c r="B9" s="11"/>
      <c r="C9" s="12"/>
      <c r="D9" s="12"/>
      <c r="E9" s="12"/>
      <c r="F9" s="12"/>
      <c r="G9" s="12"/>
      <c r="H9" s="13"/>
      <c r="I9" s="14"/>
    </row>
    <row r="10" spans="2:9" ht="19" x14ac:dyDescent="0.25">
      <c r="B10" s="28" t="s">
        <v>3</v>
      </c>
      <c r="C10" s="6"/>
      <c r="D10" s="6"/>
      <c r="E10" s="6"/>
      <c r="F10" s="6"/>
      <c r="G10" s="6" t="s">
        <v>13</v>
      </c>
      <c r="H10" s="7"/>
      <c r="I10" s="8"/>
    </row>
    <row r="11" spans="2:9" x14ac:dyDescent="0.2">
      <c r="B11" s="5" t="s">
        <v>26</v>
      </c>
      <c r="C11" s="6"/>
      <c r="D11" s="6"/>
      <c r="E11" s="6"/>
      <c r="F11" s="6"/>
      <c r="G11" s="15">
        <f>SUM(C18:C18)</f>
        <v>103.81312067020252</v>
      </c>
      <c r="H11" s="16"/>
      <c r="I11" s="8"/>
    </row>
    <row r="12" spans="2:9" x14ac:dyDescent="0.2">
      <c r="B12" s="5"/>
      <c r="C12" s="6"/>
      <c r="D12" s="6"/>
      <c r="E12" s="6"/>
      <c r="F12" s="6"/>
      <c r="G12" s="6"/>
      <c r="H12" s="7"/>
      <c r="I12" s="8"/>
    </row>
    <row r="13" spans="2:9" x14ac:dyDescent="0.2">
      <c r="B13" s="11"/>
      <c r="C13" s="12"/>
      <c r="D13" s="12"/>
      <c r="E13" s="12"/>
      <c r="F13" s="12"/>
      <c r="G13" s="12"/>
      <c r="H13" s="13"/>
      <c r="I13" s="14"/>
    </row>
    <row r="14" spans="2:9" x14ac:dyDescent="0.2">
      <c r="B14" s="5"/>
      <c r="C14" s="6"/>
      <c r="D14" s="6"/>
      <c r="E14" s="6"/>
      <c r="F14" s="6"/>
      <c r="G14" s="6"/>
      <c r="H14" s="7"/>
      <c r="I14" s="8"/>
    </row>
    <row r="15" spans="2:9" ht="19" x14ac:dyDescent="0.25">
      <c r="B15" s="28" t="s">
        <v>4</v>
      </c>
      <c r="C15" s="6"/>
      <c r="D15" s="6"/>
      <c r="E15" s="6"/>
      <c r="F15" s="6"/>
      <c r="G15" s="6" t="s">
        <v>5</v>
      </c>
      <c r="H15" s="7"/>
      <c r="I15" s="8" t="s">
        <v>6</v>
      </c>
    </row>
    <row r="16" spans="2:9" x14ac:dyDescent="0.2">
      <c r="B16" s="5"/>
      <c r="C16" s="6"/>
      <c r="D16" s="6"/>
      <c r="E16" s="6"/>
      <c r="F16" s="6"/>
      <c r="G16" s="6"/>
      <c r="H16" s="7"/>
      <c r="I16" s="17"/>
    </row>
    <row r="17" spans="2:9" x14ac:dyDescent="0.2">
      <c r="B17" s="18" t="s">
        <v>42</v>
      </c>
      <c r="C17" s="19">
        <f>0.9*(1 - (EXP(-0.6 * C7)))</f>
        <v>0.88666666649889703</v>
      </c>
      <c r="D17" s="19"/>
      <c r="E17" s="19"/>
      <c r="F17" s="19"/>
      <c r="G17" s="19"/>
      <c r="H17" s="20"/>
      <c r="I17" s="21"/>
    </row>
    <row r="18" spans="2:9" x14ac:dyDescent="0.2">
      <c r="B18" s="18" t="s">
        <v>41</v>
      </c>
      <c r="C18" s="19">
        <f>(C17*C20) - (C7*C21)</f>
        <v>103.81312067020252</v>
      </c>
      <c r="D18" s="19"/>
      <c r="E18" s="19"/>
      <c r="F18" s="19"/>
      <c r="G18" s="19"/>
      <c r="H18" s="20"/>
      <c r="I18" s="21"/>
    </row>
    <row r="19" spans="2:9" x14ac:dyDescent="0.2">
      <c r="B19" s="18"/>
      <c r="C19" s="19"/>
      <c r="D19" s="19"/>
      <c r="E19" s="19"/>
      <c r="F19" s="19"/>
      <c r="G19" s="19"/>
      <c r="H19" s="20"/>
      <c r="I19" s="21"/>
    </row>
    <row r="20" spans="2:9" x14ac:dyDescent="0.2">
      <c r="B20" s="18" t="s">
        <v>43</v>
      </c>
      <c r="C20" s="19">
        <v>125</v>
      </c>
      <c r="D20" s="19"/>
      <c r="E20" s="19"/>
      <c r="F20" s="19"/>
      <c r="G20" s="19"/>
      <c r="H20" s="20"/>
      <c r="I20" s="21"/>
    </row>
    <row r="21" spans="2:9" ht="17" thickBot="1" x14ac:dyDescent="0.25">
      <c r="B21" s="22" t="s">
        <v>44</v>
      </c>
      <c r="C21" s="23">
        <v>1</v>
      </c>
      <c r="D21" s="23"/>
      <c r="E21" s="23"/>
      <c r="F21" s="23"/>
      <c r="G21" s="23" t="s">
        <v>8</v>
      </c>
      <c r="H21" s="24"/>
      <c r="I21" s="25" t="s">
        <v>9</v>
      </c>
    </row>
    <row r="22" spans="2:9" x14ac:dyDescent="0.2">
      <c r="B22" s="27"/>
      <c r="C22" s="27"/>
      <c r="D22" s="27"/>
      <c r="E22" s="27"/>
      <c r="F22" s="27"/>
      <c r="G22" s="27"/>
      <c r="H22" s="27"/>
      <c r="I22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5741-F76F-394E-8443-E1BB4CDE2B26}">
  <dimension ref="B2:M22"/>
  <sheetViews>
    <sheetView topLeftCell="A9" workbookViewId="0">
      <selection activeCell="F50" sqref="F50"/>
    </sheetView>
  </sheetViews>
  <sheetFormatPr baseColWidth="10" defaultRowHeight="16" x14ac:dyDescent="0.2"/>
  <cols>
    <col min="2" max="2" width="24.33203125" customWidth="1"/>
  </cols>
  <sheetData>
    <row r="2" spans="2:13" ht="17" thickBot="1" x14ac:dyDescent="0.25"/>
    <row r="3" spans="2:13" ht="19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  <c r="M3" s="4"/>
    </row>
    <row r="4" spans="2:13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  <c r="M4" s="8"/>
    </row>
    <row r="5" spans="2:13" ht="19" x14ac:dyDescent="0.25">
      <c r="B5" s="28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  <c r="M5" s="8"/>
    </row>
    <row r="6" spans="2:13" x14ac:dyDescent="0.2">
      <c r="B6" s="5"/>
      <c r="C6" s="6" t="s">
        <v>32</v>
      </c>
      <c r="D6" s="6" t="s">
        <v>33</v>
      </c>
      <c r="E6" s="6" t="s">
        <v>34</v>
      </c>
      <c r="F6" s="6" t="s">
        <v>35</v>
      </c>
      <c r="G6" s="6" t="s">
        <v>36</v>
      </c>
      <c r="H6" s="6"/>
      <c r="I6" s="6"/>
      <c r="J6" s="6"/>
      <c r="K6" s="6"/>
      <c r="L6" s="7"/>
      <c r="M6" s="8"/>
    </row>
    <row r="7" spans="2:13" x14ac:dyDescent="0.2">
      <c r="B7" s="5" t="s">
        <v>37</v>
      </c>
      <c r="C7" s="10">
        <v>5.7703433789365128</v>
      </c>
      <c r="D7" s="10">
        <v>11.482276656038133</v>
      </c>
      <c r="E7" s="10">
        <v>7.6371910069355815</v>
      </c>
      <c r="F7" s="10">
        <v>15.410515747032754</v>
      </c>
      <c r="G7" s="10">
        <v>9.699673984192259</v>
      </c>
      <c r="H7" s="26"/>
      <c r="I7" s="26"/>
      <c r="J7" s="6"/>
      <c r="K7" s="6"/>
      <c r="L7" s="7"/>
      <c r="M7" s="8"/>
    </row>
    <row r="8" spans="2:13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7"/>
      <c r="M8" s="8"/>
    </row>
    <row r="9" spans="2:13" x14ac:dyDescent="0.2">
      <c r="B9" s="11"/>
      <c r="C9" s="12"/>
      <c r="D9" s="12"/>
      <c r="E9" s="12"/>
      <c r="F9" s="12"/>
      <c r="G9" s="12"/>
      <c r="H9" s="12"/>
      <c r="I9" s="12"/>
      <c r="J9" s="12"/>
      <c r="K9" s="12"/>
      <c r="L9" s="13"/>
      <c r="M9" s="14"/>
    </row>
    <row r="10" spans="2:13" ht="19" x14ac:dyDescent="0.25">
      <c r="B10" s="28" t="s">
        <v>3</v>
      </c>
      <c r="C10" s="6"/>
      <c r="D10" s="6"/>
      <c r="E10" s="6"/>
      <c r="F10" s="6"/>
      <c r="G10" s="6"/>
      <c r="H10" s="6"/>
      <c r="I10" s="6"/>
      <c r="J10" s="6"/>
      <c r="K10" s="6" t="s">
        <v>11</v>
      </c>
      <c r="L10" s="7"/>
      <c r="M10" s="8"/>
    </row>
    <row r="11" spans="2:13" x14ac:dyDescent="0.2">
      <c r="B11" s="5" t="s">
        <v>26</v>
      </c>
      <c r="C11" s="6"/>
      <c r="D11" s="6"/>
      <c r="E11" s="6"/>
      <c r="F11" s="6"/>
      <c r="G11" s="6"/>
      <c r="H11" s="6"/>
      <c r="I11" s="6"/>
      <c r="J11" s="6"/>
      <c r="K11" s="15">
        <f>SUM(C20:G20)</f>
        <v>96.156639918965908</v>
      </c>
      <c r="L11" s="16"/>
      <c r="M11" s="8"/>
    </row>
    <row r="12" spans="2:13" x14ac:dyDescent="0.2">
      <c r="B12" s="5"/>
      <c r="C12" s="6"/>
      <c r="D12" s="6"/>
      <c r="E12" s="6"/>
      <c r="F12" s="6"/>
      <c r="G12" s="6"/>
      <c r="H12" s="6"/>
      <c r="I12" s="6"/>
      <c r="J12" s="6"/>
      <c r="K12" s="6"/>
      <c r="L12" s="7"/>
      <c r="M12" s="8"/>
    </row>
    <row r="13" spans="2:13" x14ac:dyDescent="0.2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4"/>
    </row>
    <row r="14" spans="2:13" x14ac:dyDescent="0.2">
      <c r="B14" s="5"/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</row>
    <row r="15" spans="2:13" ht="19" x14ac:dyDescent="0.25">
      <c r="B15" s="28" t="s">
        <v>4</v>
      </c>
      <c r="C15" s="6"/>
      <c r="D15" s="6"/>
      <c r="E15" s="6"/>
      <c r="F15" s="6"/>
      <c r="G15" s="6"/>
      <c r="H15" s="6"/>
      <c r="I15" s="6"/>
      <c r="J15" s="6"/>
      <c r="K15" s="6" t="s">
        <v>5</v>
      </c>
      <c r="L15" s="7"/>
      <c r="M15" s="8" t="s">
        <v>6</v>
      </c>
    </row>
    <row r="16" spans="2:13" x14ac:dyDescent="0.2">
      <c r="B16" s="5"/>
      <c r="C16" s="6" t="s">
        <v>32</v>
      </c>
      <c r="D16" s="6" t="s">
        <v>33</v>
      </c>
      <c r="E16" s="6" t="s">
        <v>34</v>
      </c>
      <c r="F16" s="6" t="s">
        <v>35</v>
      </c>
      <c r="G16" s="6" t="s">
        <v>36</v>
      </c>
      <c r="H16" s="6"/>
      <c r="I16" s="6"/>
      <c r="J16" s="6"/>
      <c r="K16" s="6"/>
      <c r="L16" s="7"/>
      <c r="M16" s="17"/>
    </row>
    <row r="17" spans="2:13" x14ac:dyDescent="0.2">
      <c r="B17" s="18" t="s">
        <v>29</v>
      </c>
      <c r="C17" s="19">
        <v>1</v>
      </c>
      <c r="D17" s="19">
        <v>2</v>
      </c>
      <c r="E17" s="19">
        <v>3</v>
      </c>
      <c r="F17" s="19">
        <v>4</v>
      </c>
      <c r="G17" s="19">
        <v>5</v>
      </c>
      <c r="H17" s="19"/>
      <c r="I17" s="19"/>
      <c r="J17" s="19"/>
      <c r="K17" s="19"/>
      <c r="L17" s="20"/>
      <c r="M17" s="21"/>
    </row>
    <row r="18" spans="2:13" x14ac:dyDescent="0.2">
      <c r="B18" s="18" t="s">
        <v>28</v>
      </c>
      <c r="C18" s="19">
        <v>3</v>
      </c>
      <c r="D18" s="19">
        <v>6</v>
      </c>
      <c r="E18" s="19">
        <v>4</v>
      </c>
      <c r="F18" s="19">
        <v>8</v>
      </c>
      <c r="G18" s="19">
        <v>5</v>
      </c>
      <c r="H18" s="19"/>
      <c r="I18" s="19"/>
      <c r="J18" s="19"/>
      <c r="K18" s="19"/>
      <c r="L18" s="20"/>
      <c r="M18" s="21"/>
    </row>
    <row r="19" spans="2:13" x14ac:dyDescent="0.2">
      <c r="B19" s="18" t="s">
        <v>30</v>
      </c>
      <c r="C19" s="19">
        <v>1</v>
      </c>
      <c r="D19" s="19">
        <v>1</v>
      </c>
      <c r="E19" s="19">
        <v>1</v>
      </c>
      <c r="F19" s="19">
        <v>1</v>
      </c>
      <c r="G19" s="19">
        <v>1</v>
      </c>
      <c r="H19" s="19"/>
      <c r="I19" s="19"/>
      <c r="J19" s="19"/>
      <c r="K19" s="19">
        <f>SUMPRODUCT(C7:G7, C19:G19)</f>
        <v>50.000000773135241</v>
      </c>
      <c r="L19" s="20" t="s">
        <v>31</v>
      </c>
      <c r="M19" s="21">
        <v>50</v>
      </c>
    </row>
    <row r="20" spans="2:13" x14ac:dyDescent="0.2">
      <c r="B20" s="18" t="s">
        <v>38</v>
      </c>
      <c r="C20" s="19">
        <f>(1/C18) * C7^2</f>
        <v>11.098954236945483</v>
      </c>
      <c r="D20" s="19">
        <f t="shared" ref="D20:G20" si="0">(1/D18) * D7^2</f>
        <v>21.973779534299709</v>
      </c>
      <c r="E20" s="19">
        <f t="shared" si="0"/>
        <v>14.58167161910443</v>
      </c>
      <c r="F20" s="19">
        <f t="shared" si="0"/>
        <v>29.685499448693061</v>
      </c>
      <c r="G20" s="19">
        <f t="shared" si="0"/>
        <v>18.816735079923227</v>
      </c>
      <c r="H20" s="19"/>
      <c r="I20" s="19"/>
      <c r="J20" s="19"/>
      <c r="K20" s="19"/>
      <c r="L20" s="20"/>
      <c r="M20" s="21"/>
    </row>
    <row r="21" spans="2:13" ht="17" thickBot="1" x14ac:dyDescent="0.25">
      <c r="B21" s="22"/>
      <c r="C21" s="23"/>
      <c r="D21" s="23"/>
      <c r="E21" s="23"/>
      <c r="F21" s="23"/>
      <c r="G21" s="23"/>
      <c r="H21" s="23"/>
      <c r="I21" s="23"/>
      <c r="J21" s="23"/>
      <c r="K21" s="23" t="s">
        <v>8</v>
      </c>
      <c r="L21" s="24"/>
      <c r="M21" s="25" t="s">
        <v>9</v>
      </c>
    </row>
    <row r="22" spans="2:13" x14ac:dyDescent="0.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R. Bertsch</dc:creator>
  <cp:lastModifiedBy>Spencer R. Bertsch</cp:lastModifiedBy>
  <dcterms:created xsi:type="dcterms:W3CDTF">2018-09-18T15:37:55Z</dcterms:created>
  <dcterms:modified xsi:type="dcterms:W3CDTF">2018-09-18T19:41:56Z</dcterms:modified>
</cp:coreProperties>
</file>