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encerbertsch/Desktop/Optimization/PSET 4/"/>
    </mc:Choice>
  </mc:AlternateContent>
  <xr:revisionPtr revIDLastSave="0" documentId="8_{F9B6DAB7-C640-D547-9637-829FB239FDC6}" xr6:coauthVersionLast="37" xr6:coauthVersionMax="37" xr10:uidLastSave="{00000000-0000-0000-0000-000000000000}"/>
  <bookViews>
    <workbookView xWindow="0" yWindow="460" windowWidth="33600" windowHeight="19580" xr2:uid="{00000000-000D-0000-FFFF-FFFF00000000}"/>
  </bookViews>
  <sheets>
    <sheet name="3.9" sheetId="1" r:id="rId1"/>
    <sheet name="4.6" sheetId="3" r:id="rId2"/>
    <sheet name="4.6 Sensitivity" sheetId="11" r:id="rId3"/>
    <sheet name="4.4" sheetId="5" r:id="rId4"/>
    <sheet name="4.4 Sensitivity" sheetId="10" r:id="rId5"/>
    <sheet name="4.4 Sensitivity Profit" sheetId="8" r:id="rId6"/>
    <sheet name="3.18" sheetId="4" r:id="rId7"/>
  </sheets>
  <definedNames>
    <definedName name="solver_adj" localSheetId="6" hidden="1">'3.18'!$C$5:$O$5</definedName>
    <definedName name="solver_adj" localSheetId="0" hidden="1">'3.9'!$K$9:$AD$9</definedName>
    <definedName name="solver_adj" localSheetId="3" hidden="1">'4.4'!$C$5:$F$5</definedName>
    <definedName name="solver_adj" localSheetId="1" hidden="1">'4.6'!$D$12:$K$12</definedName>
    <definedName name="solver_cvg" localSheetId="6" hidden="1">0.0001</definedName>
    <definedName name="solver_cvg" localSheetId="0" hidden="1">0.0001</definedName>
    <definedName name="solver_cvg" localSheetId="3" hidden="1">0.0001</definedName>
    <definedName name="solver_cvg" localSheetId="1" hidden="1">0.0001</definedName>
    <definedName name="solver_drv" localSheetId="6" hidden="1">1</definedName>
    <definedName name="solver_drv" localSheetId="0" hidden="1">1</definedName>
    <definedName name="solver_drv" localSheetId="3" hidden="1">1</definedName>
    <definedName name="solver_drv" localSheetId="1" hidden="1">1</definedName>
    <definedName name="solver_eng" localSheetId="6" hidden="1">2</definedName>
    <definedName name="solver_eng" localSheetId="0" hidden="1">2</definedName>
    <definedName name="solver_eng" localSheetId="3" hidden="1">2</definedName>
    <definedName name="solver_eng" localSheetId="1" hidden="1">2</definedName>
    <definedName name="solver_est" localSheetId="3" hidden="1">1</definedName>
    <definedName name="solver_itr" localSheetId="6" hidden="1">2147483647</definedName>
    <definedName name="solver_itr" localSheetId="0" hidden="1">2147483647</definedName>
    <definedName name="solver_itr" localSheetId="3" hidden="1">2147483647</definedName>
    <definedName name="solver_itr" localSheetId="1" hidden="1">2147483647</definedName>
    <definedName name="solver_lhs1" localSheetId="6" hidden="1">'3.18'!$P$12:$P$17</definedName>
    <definedName name="solver_lhs1" localSheetId="0" hidden="1">'3.9'!$AE$20:$AE$26</definedName>
    <definedName name="solver_lhs1" localSheetId="3" hidden="1">'4.4'!$G$17</definedName>
    <definedName name="solver_lhs1" localSheetId="1" hidden="1">'4.6'!$I$24:$I$27</definedName>
    <definedName name="solver_lhs2" localSheetId="0" hidden="1">'3.9'!$K$9</definedName>
    <definedName name="solver_lhs2" localSheetId="3" hidden="1">'4.4'!$G$18:$G$20</definedName>
    <definedName name="solver_lhs2" localSheetId="1" hidden="1">'4.6'!$I$28:$I$35</definedName>
    <definedName name="solver_lhs3" localSheetId="0" hidden="1">'3.9'!$L$9:$W$9</definedName>
    <definedName name="solver_lhs3" localSheetId="3" hidden="1">'4.4'!$G$21:$G$22</definedName>
    <definedName name="solver_lhs4" localSheetId="0" hidden="1">'3.9'!$L$9:$W$9</definedName>
    <definedName name="solver_lin" localSheetId="6" hidden="1">1</definedName>
    <definedName name="solver_lin" localSheetId="0" hidden="1">1</definedName>
    <definedName name="solver_lin" localSheetId="3" hidden="1">1</definedName>
    <definedName name="solver_lin" localSheetId="1" hidden="1">1</definedName>
    <definedName name="solver_mip" localSheetId="6" hidden="1">2147483647</definedName>
    <definedName name="solver_mip" localSheetId="0" hidden="1">2147483647</definedName>
    <definedName name="solver_mip" localSheetId="3" hidden="1">2147483647</definedName>
    <definedName name="solver_mip" localSheetId="1" hidden="1">2147483647</definedName>
    <definedName name="solver_mni" localSheetId="6" hidden="1">30</definedName>
    <definedName name="solver_mni" localSheetId="0" hidden="1">30</definedName>
    <definedName name="solver_mni" localSheetId="3" hidden="1">30</definedName>
    <definedName name="solver_mni" localSheetId="1" hidden="1">30</definedName>
    <definedName name="solver_mrt" localSheetId="6" hidden="1">0.075</definedName>
    <definedName name="solver_mrt" localSheetId="0" hidden="1">0.075</definedName>
    <definedName name="solver_mrt" localSheetId="3" hidden="1">0.075</definedName>
    <definedName name="solver_mrt" localSheetId="1" hidden="1">0.075</definedName>
    <definedName name="solver_msl" localSheetId="6" hidden="1">2</definedName>
    <definedName name="solver_msl" localSheetId="0" hidden="1">2</definedName>
    <definedName name="solver_msl" localSheetId="3" hidden="1">2</definedName>
    <definedName name="solver_msl" localSheetId="1" hidden="1">2</definedName>
    <definedName name="solver_neg" localSheetId="6" hidden="1">1</definedName>
    <definedName name="solver_neg" localSheetId="0" hidden="1">1</definedName>
    <definedName name="solver_neg" localSheetId="3" hidden="1">1</definedName>
    <definedName name="solver_neg" localSheetId="1" hidden="1">1</definedName>
    <definedName name="solver_nod" localSheetId="6" hidden="1">2147483647</definedName>
    <definedName name="solver_nod" localSheetId="0" hidden="1">2147483647</definedName>
    <definedName name="solver_nod" localSheetId="3" hidden="1">2147483647</definedName>
    <definedName name="solver_nod" localSheetId="1" hidden="1">2147483647</definedName>
    <definedName name="solver_num" localSheetId="6" hidden="1">1</definedName>
    <definedName name="solver_num" localSheetId="0" hidden="1">3</definedName>
    <definedName name="solver_num" localSheetId="3" hidden="1">3</definedName>
    <definedName name="solver_num" localSheetId="1" hidden="1">2</definedName>
    <definedName name="solver_nwt" localSheetId="3" hidden="1">1</definedName>
    <definedName name="solver_opt" localSheetId="6" hidden="1">'3.18'!$C$21</definedName>
    <definedName name="solver_opt" localSheetId="0" hidden="1">'3.9'!$K$16</definedName>
    <definedName name="solver_opt" localSheetId="3" hidden="1">'4.4'!$I$10</definedName>
    <definedName name="solver_opt" localSheetId="1" hidden="1">'4.6'!$L$19</definedName>
    <definedName name="solver_pre" localSheetId="6" hidden="1">0.000001</definedName>
    <definedName name="solver_pre" localSheetId="0" hidden="1">0.000001</definedName>
    <definedName name="solver_pre" localSheetId="3" hidden="1">0.000001</definedName>
    <definedName name="solver_pre" localSheetId="1" hidden="1">0.000001</definedName>
    <definedName name="solver_rbv" localSheetId="6" hidden="1">1</definedName>
    <definedName name="solver_rbv" localSheetId="0" hidden="1">1</definedName>
    <definedName name="solver_rbv" localSheetId="3" hidden="1">1</definedName>
    <definedName name="solver_rbv" localSheetId="1" hidden="1">1</definedName>
    <definedName name="solver_rel1" localSheetId="6" hidden="1">2</definedName>
    <definedName name="solver_rel1" localSheetId="0" hidden="1">2</definedName>
    <definedName name="solver_rel1" localSheetId="3" hidden="1">1</definedName>
    <definedName name="solver_rel1" localSheetId="1" hidden="1">1</definedName>
    <definedName name="solver_rel2" localSheetId="0" hidden="1">1</definedName>
    <definedName name="solver_rel2" localSheetId="3" hidden="1">1</definedName>
    <definedName name="solver_rel2" localSheetId="1" hidden="1">3</definedName>
    <definedName name="solver_rel3" localSheetId="0" hidden="1">1</definedName>
    <definedName name="solver_rel3" localSheetId="3" hidden="1">1</definedName>
    <definedName name="solver_rel4" localSheetId="0" hidden="1">1</definedName>
    <definedName name="solver_rhs1" localSheetId="6" hidden="1">'3.18'!$R$12:$R$17</definedName>
    <definedName name="solver_rhs1" localSheetId="0" hidden="1">'3.9'!$AG$20:$AG$26</definedName>
    <definedName name="solver_rhs1" localSheetId="3" hidden="1">'4.4'!$I$17</definedName>
    <definedName name="solver_rhs1" localSheetId="1" hidden="1">'4.6'!$K$24:$K$27</definedName>
    <definedName name="solver_rhs2" localSheetId="0" hidden="1">'3.9'!$K$10</definedName>
    <definedName name="solver_rhs2" localSheetId="3" hidden="1">'4.4'!$I$18:$I$20</definedName>
    <definedName name="solver_rhs2" localSheetId="1" hidden="1">'4.6'!$K$28:$K$35</definedName>
    <definedName name="solver_rhs3" localSheetId="0" hidden="1">'3.9'!$L$10:$W$10</definedName>
    <definedName name="solver_rhs3" localSheetId="3" hidden="1">'4.4'!$I$21:$I$22</definedName>
    <definedName name="solver_rhs4" localSheetId="0" hidden="1">'3.9'!$L$10:$W$10</definedName>
    <definedName name="solver_rlx" localSheetId="6" hidden="1">2</definedName>
    <definedName name="solver_rlx" localSheetId="0" hidden="1">2</definedName>
    <definedName name="solver_rlx" localSheetId="3" hidden="1">2</definedName>
    <definedName name="solver_rlx" localSheetId="1" hidden="1">2</definedName>
    <definedName name="solver_rsd" localSheetId="6" hidden="1">0</definedName>
    <definedName name="solver_rsd" localSheetId="0" hidden="1">0</definedName>
    <definedName name="solver_rsd" localSheetId="3" hidden="1">0</definedName>
    <definedName name="solver_rsd" localSheetId="1" hidden="1">0</definedName>
    <definedName name="solver_scl" localSheetId="6" hidden="1">1</definedName>
    <definedName name="solver_scl" localSheetId="0" hidden="1">1</definedName>
    <definedName name="solver_scl" localSheetId="3" hidden="1">1</definedName>
    <definedName name="solver_scl" localSheetId="1" hidden="1">1</definedName>
    <definedName name="solver_sho" localSheetId="6" hidden="1">2</definedName>
    <definedName name="solver_sho" localSheetId="0" hidden="1">2</definedName>
    <definedName name="solver_sho" localSheetId="3" hidden="1">2</definedName>
    <definedName name="solver_sho" localSheetId="1" hidden="1">2</definedName>
    <definedName name="solver_ssz" localSheetId="6" hidden="1">100</definedName>
    <definedName name="solver_ssz" localSheetId="0" hidden="1">100</definedName>
    <definedName name="solver_ssz" localSheetId="3" hidden="1">100</definedName>
    <definedName name="solver_ssz" localSheetId="1" hidden="1">100</definedName>
    <definedName name="solver_tim" localSheetId="6" hidden="1">2147483647</definedName>
    <definedName name="solver_tim" localSheetId="0" hidden="1">2147483647</definedName>
    <definedName name="solver_tim" localSheetId="3" hidden="1">2147483647</definedName>
    <definedName name="solver_tim" localSheetId="1" hidden="1">2147483647</definedName>
    <definedName name="solver_tol" localSheetId="6" hidden="1">0.01</definedName>
    <definedName name="solver_tol" localSheetId="0" hidden="1">0.01</definedName>
    <definedName name="solver_tol" localSheetId="3" hidden="1">0.01</definedName>
    <definedName name="solver_tol" localSheetId="1" hidden="1">0.01</definedName>
    <definedName name="solver_typ" localSheetId="6" hidden="1">1</definedName>
    <definedName name="solver_typ" localSheetId="0" hidden="1">1</definedName>
    <definedName name="solver_typ" localSheetId="3" hidden="1">1</definedName>
    <definedName name="solver_typ" localSheetId="1" hidden="1">1</definedName>
    <definedName name="solver_val" localSheetId="6" hidden="1">0</definedName>
    <definedName name="solver_val" localSheetId="0" hidden="1">0</definedName>
    <definedName name="solver_val" localSheetId="3" hidden="1">0</definedName>
    <definedName name="solver_val" localSheetId="1" hidden="1">0</definedName>
    <definedName name="solver_ver" localSheetId="6" hidden="1">2</definedName>
    <definedName name="solver_ver" localSheetId="0" hidden="1">2</definedName>
    <definedName name="solver_ver" localSheetId="3" hidden="1">3</definedName>
    <definedName name="solver_ver" localSheetId="1" hidden="1">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8" i="1" l="1"/>
  <c r="K16" i="1" l="1"/>
  <c r="AE26" i="1"/>
  <c r="L10" i="1"/>
  <c r="AE21" i="1"/>
  <c r="AE22" i="1"/>
  <c r="AE23" i="1"/>
  <c r="AE24" i="1"/>
  <c r="AE25" i="1"/>
  <c r="AE20" i="1"/>
  <c r="S10" i="1"/>
  <c r="T10" i="1"/>
  <c r="U10" i="1"/>
  <c r="V10" i="1"/>
  <c r="W10" i="1"/>
  <c r="R10" i="1"/>
  <c r="M10" i="1"/>
  <c r="N10" i="1"/>
  <c r="O10" i="1"/>
  <c r="P10" i="1"/>
  <c r="Q10" i="1"/>
  <c r="K29" i="3" l="1"/>
  <c r="K30" i="3"/>
  <c r="K31" i="3"/>
  <c r="K32" i="3"/>
  <c r="K33" i="3"/>
  <c r="K34" i="3"/>
  <c r="K35" i="3"/>
  <c r="K28" i="3"/>
  <c r="C21" i="4" l="1"/>
  <c r="P13" i="4"/>
  <c r="P14" i="4"/>
  <c r="P15" i="4"/>
  <c r="P16" i="4"/>
  <c r="P17" i="4"/>
  <c r="P12" i="4"/>
  <c r="D18" i="3" l="1"/>
  <c r="D17" i="3"/>
  <c r="E17" i="3"/>
  <c r="F17" i="3"/>
  <c r="G17" i="3"/>
  <c r="H17" i="3"/>
  <c r="I17" i="3"/>
  <c r="J17" i="3"/>
  <c r="K17" i="3"/>
  <c r="E13" i="3"/>
  <c r="I29" i="3" s="1"/>
  <c r="F13" i="3"/>
  <c r="I30" i="3" s="1"/>
  <c r="G13" i="3"/>
  <c r="H13" i="3"/>
  <c r="I32" i="3" s="1"/>
  <c r="I13" i="3"/>
  <c r="I33" i="3" s="1"/>
  <c r="J13" i="3"/>
  <c r="I34" i="3" s="1"/>
  <c r="K13" i="3"/>
  <c r="I35" i="3" s="1"/>
  <c r="D13" i="3"/>
  <c r="E18" i="3"/>
  <c r="F18" i="3"/>
  <c r="G18" i="3"/>
  <c r="H18" i="3"/>
  <c r="I18" i="3"/>
  <c r="J18" i="3"/>
  <c r="K18" i="3"/>
  <c r="D19" i="3" l="1"/>
  <c r="I26" i="3"/>
  <c r="I25" i="3"/>
  <c r="E19" i="3"/>
  <c r="I28" i="3"/>
  <c r="I31" i="3"/>
  <c r="I19" i="3"/>
  <c r="G19" i="3"/>
  <c r="F19" i="3"/>
  <c r="H19" i="3"/>
  <c r="K19" i="3"/>
  <c r="J19" i="3"/>
  <c r="I27" i="3"/>
  <c r="L13" i="3"/>
  <c r="I24" i="3"/>
  <c r="G22" i="5"/>
  <c r="G21" i="5"/>
  <c r="G20" i="5"/>
  <c r="I19" i="5"/>
  <c r="G19" i="5"/>
  <c r="I18" i="5"/>
  <c r="G18" i="5"/>
  <c r="G17" i="5"/>
  <c r="I9" i="5"/>
  <c r="I7" i="5"/>
  <c r="I6" i="5"/>
  <c r="L19" i="3" l="1"/>
  <c r="P8" i="3" s="1"/>
  <c r="I8" i="5"/>
  <c r="I10" i="5" s="1"/>
</calcChain>
</file>

<file path=xl/sharedStrings.xml><?xml version="1.0" encoding="utf-8"?>
<sst xmlns="http://schemas.openxmlformats.org/spreadsheetml/2006/main" count="233" uniqueCount="147">
  <si>
    <t>Retail Price</t>
  </si>
  <si>
    <t xml:space="preserve">Monthly Hours Available </t>
  </si>
  <si>
    <t>Hours/Unit (Electronic)</t>
  </si>
  <si>
    <t>Hours/Unit (Battery)</t>
  </si>
  <si>
    <t xml:space="preserve">Decision Variables </t>
  </si>
  <si>
    <t>Make Electronic</t>
  </si>
  <si>
    <t xml:space="preserve">Make Battery </t>
  </si>
  <si>
    <t>Buy Electronic</t>
  </si>
  <si>
    <t>Buy Battery</t>
  </si>
  <si>
    <t>Cost to Buy</t>
  </si>
  <si>
    <t>Parameters</t>
  </si>
  <si>
    <t>Cost to Make</t>
  </si>
  <si>
    <t>Department</t>
  </si>
  <si>
    <t>Total Cost</t>
  </si>
  <si>
    <t>Fabrication</t>
  </si>
  <si>
    <t xml:space="preserve">Revenue </t>
  </si>
  <si>
    <t>Assembly</t>
  </si>
  <si>
    <t>Profit</t>
  </si>
  <si>
    <t>Shipping</t>
  </si>
  <si>
    <t>Variable Cost/unit</t>
  </si>
  <si>
    <t>Constraints</t>
  </si>
  <si>
    <t>Maximum Buying Power</t>
  </si>
  <si>
    <t>&lt;=</t>
  </si>
  <si>
    <t>formula</t>
  </si>
  <si>
    <t>parameter</t>
  </si>
  <si>
    <t>Monthly Fabricatio Hours</t>
  </si>
  <si>
    <t>Assembly Hours</t>
  </si>
  <si>
    <t>Electronic Demand</t>
  </si>
  <si>
    <t xml:space="preserve">Battery Demand </t>
  </si>
  <si>
    <t>Shipping Hours (Capacity)</t>
  </si>
  <si>
    <t xml:space="preserve">Shipping Capacity (Hours) </t>
  </si>
  <si>
    <t xml:space="preserve">Buy Electronic </t>
  </si>
  <si>
    <t>Make Battery</t>
  </si>
  <si>
    <t>Buy Batytery</t>
  </si>
  <si>
    <t>Objective: Profit</t>
  </si>
  <si>
    <t>Change</t>
  </si>
  <si>
    <t>Objective Profit</t>
  </si>
  <si>
    <t>Month</t>
  </si>
  <si>
    <t xml:space="preserve">Surplus </t>
  </si>
  <si>
    <t>Deficit</t>
  </si>
  <si>
    <t>September</t>
  </si>
  <si>
    <t>October</t>
  </si>
  <si>
    <t>November</t>
  </si>
  <si>
    <t>December</t>
  </si>
  <si>
    <t>January</t>
  </si>
  <si>
    <t xml:space="preserve">Feburary </t>
  </si>
  <si>
    <t>Business as Usual</t>
  </si>
  <si>
    <t>Predicted Balance</t>
  </si>
  <si>
    <t>February</t>
  </si>
  <si>
    <t>-</t>
  </si>
  <si>
    <t>Balance</t>
  </si>
  <si>
    <t xml:space="preserve">Predicted Payment Schedule </t>
  </si>
  <si>
    <t xml:space="preserve">Payment </t>
  </si>
  <si>
    <t xml:space="preserve">October </t>
  </si>
  <si>
    <t>Stock</t>
  </si>
  <si>
    <t>Price Per Share</t>
  </si>
  <si>
    <t>Growth Rate</t>
  </si>
  <si>
    <t>Dividend</t>
  </si>
  <si>
    <t>S1</t>
  </si>
  <si>
    <t>S2</t>
  </si>
  <si>
    <t>S3</t>
  </si>
  <si>
    <t>H1</t>
  </si>
  <si>
    <t>H2</t>
  </si>
  <si>
    <t>H3</t>
  </si>
  <si>
    <t>C1</t>
  </si>
  <si>
    <t>C2</t>
  </si>
  <si>
    <t xml:space="preserve">Constraints </t>
  </si>
  <si>
    <t>Objective Function</t>
  </si>
  <si>
    <t>TOTAL:</t>
  </si>
  <si>
    <t xml:space="preserve">Growth Return </t>
  </si>
  <si>
    <t>&gt;=</t>
  </si>
  <si>
    <t>Investment Ceiling</t>
  </si>
  <si>
    <t>Amount of Stock</t>
  </si>
  <si>
    <t>Amount Invested</t>
  </si>
  <si>
    <t>TOTAL INVESTED</t>
  </si>
  <si>
    <t>Software Limit</t>
  </si>
  <si>
    <t>Hardware Limit</t>
  </si>
  <si>
    <t>Internet Limit</t>
  </si>
  <si>
    <t xml:space="preserve">&lt;= </t>
  </si>
  <si>
    <t>TOTAL RETURN</t>
  </si>
  <si>
    <t>S1 Min Investment</t>
  </si>
  <si>
    <t>S2 Min Investment</t>
  </si>
  <si>
    <t>S3 Min Investment</t>
  </si>
  <si>
    <t>H1 Min Investment</t>
  </si>
  <si>
    <t>H2 Min Investment</t>
  </si>
  <si>
    <t>H3 Min Investment</t>
  </si>
  <si>
    <t>C1 Min Investment</t>
  </si>
  <si>
    <t>C2 Min Investment</t>
  </si>
  <si>
    <t>Question 4.6)</t>
  </si>
  <si>
    <t>a)</t>
  </si>
  <si>
    <t xml:space="preserve">Total Return: </t>
  </si>
  <si>
    <t xml:space="preserve">b) </t>
  </si>
  <si>
    <t>Decision Varibales</t>
  </si>
  <si>
    <t>A1</t>
  </si>
  <si>
    <t>A2</t>
  </si>
  <si>
    <t>A3</t>
  </si>
  <si>
    <t>A4</t>
  </si>
  <si>
    <t>B1</t>
  </si>
  <si>
    <t>B3</t>
  </si>
  <si>
    <t>B5</t>
  </si>
  <si>
    <t>Year</t>
  </si>
  <si>
    <t>=</t>
  </si>
  <si>
    <t>B2</t>
  </si>
  <si>
    <t>B4</t>
  </si>
  <si>
    <t>C</t>
  </si>
  <si>
    <t>D</t>
  </si>
  <si>
    <t>CASH FLOW</t>
  </si>
  <si>
    <t>Final Cash</t>
  </si>
  <si>
    <t>HOLD</t>
  </si>
  <si>
    <t>Minimum Investment Floor</t>
  </si>
  <si>
    <t>Optimal Dollar Return</t>
  </si>
  <si>
    <t>$M$28</t>
  </si>
  <si>
    <t>Objective: TOTAL RETURN</t>
  </si>
  <si>
    <t xml:space="preserve">c) Below we can see the dollar amounts invested in each stock as the miimum investment floor is varied between 100K and 300K </t>
  </si>
  <si>
    <t>Investment Floor</t>
  </si>
  <si>
    <t>STL</t>
  </si>
  <si>
    <t>ARL1</t>
  </si>
  <si>
    <t>ARL2</t>
  </si>
  <si>
    <t>ARL3</t>
  </si>
  <si>
    <t>ARL4</t>
  </si>
  <si>
    <t>ARL5</t>
  </si>
  <si>
    <t>ARL6</t>
  </si>
  <si>
    <t>DPP1</t>
  </si>
  <si>
    <t>DPP2</t>
  </si>
  <si>
    <t>DPP3</t>
  </si>
  <si>
    <t>DPP4</t>
  </si>
  <si>
    <t>DPP5</t>
  </si>
  <si>
    <t>DPP6</t>
  </si>
  <si>
    <t>E1</t>
  </si>
  <si>
    <t>E2</t>
  </si>
  <si>
    <t>E3</t>
  </si>
  <si>
    <t>E4</t>
  </si>
  <si>
    <t>E5</t>
  </si>
  <si>
    <t>E6</t>
  </si>
  <si>
    <t xml:space="preserve">Total </t>
  </si>
  <si>
    <t>Objective</t>
  </si>
  <si>
    <t>Bounds</t>
  </si>
  <si>
    <t>Limit</t>
  </si>
  <si>
    <t>Lower Bound</t>
  </si>
  <si>
    <t>3.9 a)</t>
  </si>
  <si>
    <t>3.9 b)</t>
  </si>
  <si>
    <t>See drawn network diagram below. Note that several of these cash flows will be zero (seen above in the decision variables in yellow.)</t>
  </si>
  <si>
    <t xml:space="preserve">The zero flows could be left out, but for completeness I left them in. The '9' node represents the start of the 9th month (September) and each </t>
  </si>
  <si>
    <t xml:space="preserve">subsequent node represents the beginning of the following month. </t>
  </si>
  <si>
    <r>
      <t>Maximum funds on hand after Feb.:</t>
    </r>
    <r>
      <rPr>
        <b/>
        <sz val="14"/>
        <color theme="1"/>
        <rFont val="Calibri"/>
        <family val="2"/>
        <scheme val="minor"/>
      </rPr>
      <t>$14,596</t>
    </r>
    <r>
      <rPr>
        <sz val="14"/>
        <color theme="1"/>
        <rFont val="Calibri"/>
        <family val="2"/>
        <scheme val="minor"/>
      </rPr>
      <t xml:space="preserve"> </t>
    </r>
  </si>
  <si>
    <t>cost</t>
  </si>
  <si>
    <r>
      <t xml:space="preserve">The cost of the plan is </t>
    </r>
    <r>
      <rPr>
        <b/>
        <sz val="14"/>
        <color theme="1"/>
        <rFont val="Calibri"/>
        <family val="2"/>
        <scheme val="minor"/>
      </rPr>
      <t>$20,000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</si>
</sst>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15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4">
    <xf numFmtId="0" fontId="0" fillId="0" borderId="0" xfId="0"/>
    <xf numFmtId="0" fontId="3" fillId="0" borderId="0" xfId="0" applyFont="1" applyBorder="1"/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44" fontId="0" fillId="3" borderId="1" xfId="0" applyNumberFormat="1" applyFill="1" applyBorder="1"/>
    <xf numFmtId="0" fontId="3" fillId="0" borderId="0" xfId="0" applyFont="1"/>
    <xf numFmtId="0" fontId="4" fillId="0" borderId="2" xfId="0" applyFont="1" applyBorder="1"/>
    <xf numFmtId="0" fontId="0" fillId="0" borderId="3" xfId="0" applyBorder="1"/>
    <xf numFmtId="0" fontId="0" fillId="0" borderId="4" xfId="0" applyBorder="1"/>
    <xf numFmtId="1" fontId="0" fillId="0" borderId="4" xfId="0" applyNumberFormat="1" applyBorder="1"/>
    <xf numFmtId="0" fontId="0" fillId="4" borderId="5" xfId="0" applyFill="1" applyBorder="1"/>
    <xf numFmtId="0" fontId="0" fillId="0" borderId="6" xfId="0" applyBorder="1"/>
    <xf numFmtId="0" fontId="2" fillId="0" borderId="7" xfId="0" applyFont="1" applyBorder="1"/>
    <xf numFmtId="0" fontId="0" fillId="0" borderId="7" xfId="0" applyBorder="1"/>
    <xf numFmtId="1" fontId="0" fillId="0" borderId="7" xfId="0" applyNumberFormat="1" applyBorder="1"/>
    <xf numFmtId="0" fontId="0" fillId="4" borderId="8" xfId="0" applyFill="1" applyBorder="1"/>
    <xf numFmtId="0" fontId="0" fillId="0" borderId="9" xfId="0" applyBorder="1"/>
    <xf numFmtId="0" fontId="0" fillId="4" borderId="10" xfId="0" applyFill="1" applyBorder="1"/>
    <xf numFmtId="0" fontId="0" fillId="4" borderId="13" xfId="0" applyFill="1" applyBorder="1"/>
    <xf numFmtId="0" fontId="0" fillId="0" borderId="6" xfId="0" applyFill="1" applyBorder="1"/>
    <xf numFmtId="0" fontId="0" fillId="0" borderId="9" xfId="0" applyFill="1" applyBorder="1"/>
    <xf numFmtId="0" fontId="2" fillId="0" borderId="1" xfId="0" applyFont="1" applyBorder="1"/>
    <xf numFmtId="1" fontId="0" fillId="0" borderId="1" xfId="0" applyNumberFormat="1" applyBorder="1"/>
    <xf numFmtId="0" fontId="0" fillId="0" borderId="14" xfId="0" applyBorder="1"/>
    <xf numFmtId="0" fontId="2" fillId="0" borderId="14" xfId="0" applyFont="1" applyBorder="1"/>
    <xf numFmtId="1" fontId="0" fillId="0" borderId="14" xfId="0" applyNumberFormat="1" applyBorder="1"/>
    <xf numFmtId="0" fontId="0" fillId="0" borderId="14" xfId="0" applyFill="1" applyBorder="1"/>
    <xf numFmtId="0" fontId="0" fillId="0" borderId="1" xfId="0" applyFill="1" applyBorder="1"/>
    <xf numFmtId="0" fontId="5" fillId="0" borderId="14" xfId="0" applyFont="1" applyBorder="1" applyAlignment="1">
      <alignment horizontal="center"/>
    </xf>
    <xf numFmtId="164" fontId="0" fillId="2" borderId="1" xfId="0" applyNumberFormat="1" applyFill="1" applyBorder="1"/>
    <xf numFmtId="0" fontId="0" fillId="5" borderId="11" xfId="0" applyFill="1" applyBorder="1"/>
    <xf numFmtId="0" fontId="2" fillId="5" borderId="12" xfId="0" applyFont="1" applyFill="1" applyBorder="1"/>
    <xf numFmtId="0" fontId="0" fillId="5" borderId="12" xfId="0" applyFill="1" applyBorder="1"/>
    <xf numFmtId="1" fontId="0" fillId="5" borderId="7" xfId="0" applyNumberFormat="1" applyFill="1" applyBorder="1"/>
    <xf numFmtId="0" fontId="0" fillId="5" borderId="1" xfId="0" applyFill="1" applyBorder="1"/>
    <xf numFmtId="0" fontId="2" fillId="0" borderId="15" xfId="0" applyFont="1" applyBorder="1"/>
    <xf numFmtId="0" fontId="0" fillId="6" borderId="15" xfId="0" applyNumberFormat="1" applyFont="1" applyFill="1" applyBorder="1"/>
    <xf numFmtId="44" fontId="0" fillId="6" borderId="15" xfId="0" applyNumberFormat="1" applyFont="1" applyFill="1" applyBorder="1"/>
    <xf numFmtId="0" fontId="0" fillId="6" borderId="15" xfId="0" applyFont="1" applyFill="1" applyBorder="1"/>
    <xf numFmtId="0" fontId="0" fillId="0" borderId="0" xfId="0" applyNumberFormat="1" applyFont="1"/>
    <xf numFmtId="44" fontId="0" fillId="0" borderId="0" xfId="0" applyNumberFormat="1" applyFont="1"/>
    <xf numFmtId="0" fontId="0" fillId="6" borderId="0" xfId="0" applyNumberFormat="1" applyFont="1" applyFill="1"/>
    <xf numFmtId="44" fontId="0" fillId="6" borderId="0" xfId="0" applyNumberFormat="1" applyFont="1" applyFill="1"/>
    <xf numFmtId="0" fontId="0" fillId="6" borderId="16" xfId="0" applyNumberFormat="1" applyFont="1" applyFill="1" applyBorder="1"/>
    <xf numFmtId="44" fontId="0" fillId="6" borderId="16" xfId="0" applyNumberFormat="1" applyFont="1" applyFill="1" applyBorder="1"/>
    <xf numFmtId="44" fontId="0" fillId="6" borderId="1" xfId="0" applyNumberFormat="1" applyFont="1" applyFill="1" applyBorder="1"/>
    <xf numFmtId="44" fontId="0" fillId="0" borderId="1" xfId="0" applyNumberFormat="1" applyFont="1" applyBorder="1"/>
    <xf numFmtId="0" fontId="6" fillId="0" borderId="0" xfId="0" applyFont="1"/>
    <xf numFmtId="44" fontId="0" fillId="0" borderId="0" xfId="0" applyNumberFormat="1"/>
    <xf numFmtId="0" fontId="7" fillId="0" borderId="0" xfId="0" applyFont="1"/>
    <xf numFmtId="0" fontId="0" fillId="2" borderId="1" xfId="0" applyFill="1" applyBorder="1"/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0" fontId="0" fillId="0" borderId="17" xfId="0" applyBorder="1"/>
    <xf numFmtId="0" fontId="0" fillId="8" borderId="1" xfId="0" applyFill="1" applyBorder="1"/>
    <xf numFmtId="44" fontId="0" fillId="7" borderId="18" xfId="0" applyNumberFormat="1" applyFill="1" applyBorder="1"/>
    <xf numFmtId="44" fontId="0" fillId="0" borderId="7" xfId="0" applyNumberFormat="1" applyBorder="1"/>
    <xf numFmtId="44" fontId="0" fillId="4" borderId="8" xfId="1" applyFont="1" applyFill="1" applyBorder="1"/>
    <xf numFmtId="44" fontId="0" fillId="4" borderId="10" xfId="1" applyFont="1" applyFill="1" applyBorder="1"/>
    <xf numFmtId="0" fontId="0" fillId="0" borderId="11" xfId="0" applyFill="1" applyBorder="1"/>
    <xf numFmtId="0" fontId="0" fillId="0" borderId="12" xfId="0" applyBorder="1"/>
    <xf numFmtId="44" fontId="0" fillId="0" borderId="12" xfId="0" applyNumberFormat="1" applyBorder="1"/>
    <xf numFmtId="44" fontId="0" fillId="4" borderId="13" xfId="1" applyFont="1" applyFill="1" applyBorder="1"/>
    <xf numFmtId="0" fontId="0" fillId="0" borderId="11" xfId="0" applyBorder="1"/>
    <xf numFmtId="0" fontId="0" fillId="0" borderId="7" xfId="0" applyFill="1" applyBorder="1"/>
    <xf numFmtId="0" fontId="0" fillId="0" borderId="0" xfId="0" applyFill="1" applyBorder="1"/>
    <xf numFmtId="44" fontId="0" fillId="0" borderId="0" xfId="1" applyFont="1" applyFill="1" applyBorder="1"/>
    <xf numFmtId="44" fontId="5" fillId="0" borderId="0" xfId="0" applyNumberFormat="1" applyFont="1"/>
    <xf numFmtId="0" fontId="0" fillId="3" borderId="1" xfId="0" applyFill="1" applyBorder="1"/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12" xfId="0" applyFill="1" applyBorder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right"/>
    </xf>
    <xf numFmtId="0" fontId="0" fillId="0" borderId="0" xfId="0" applyFont="1" applyFill="1" applyBorder="1"/>
    <xf numFmtId="0" fontId="0" fillId="2" borderId="17" xfId="0" applyFill="1" applyBorder="1"/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8" fillId="0" borderId="1" xfId="0" applyFont="1" applyFill="1" applyBorder="1"/>
    <xf numFmtId="0" fontId="9" fillId="0" borderId="0" xfId="0" applyFont="1"/>
    <xf numFmtId="0" fontId="0" fillId="0" borderId="20" xfId="0" applyBorder="1"/>
    <xf numFmtId="0" fontId="0" fillId="0" borderId="19" xfId="0" applyBorder="1"/>
    <xf numFmtId="44" fontId="0" fillId="0" borderId="19" xfId="1" applyFont="1" applyBorder="1"/>
    <xf numFmtId="44" fontId="0" fillId="4" borderId="21" xfId="1" applyFont="1" applyFill="1" applyBorder="1"/>
    <xf numFmtId="0" fontId="0" fillId="0" borderId="22" xfId="0" applyBorder="1"/>
    <xf numFmtId="44" fontId="0" fillId="0" borderId="14" xfId="0" applyNumberFormat="1" applyBorder="1"/>
    <xf numFmtId="44" fontId="0" fillId="4" borderId="23" xfId="1" applyFont="1" applyFill="1" applyBorder="1"/>
    <xf numFmtId="0" fontId="10" fillId="0" borderId="0" xfId="0" applyFont="1"/>
    <xf numFmtId="0" fontId="2" fillId="0" borderId="1" xfId="0" applyFont="1" applyBorder="1" applyAlignment="1">
      <alignment horizontal="center" wrapText="1"/>
    </xf>
    <xf numFmtId="164" fontId="0" fillId="6" borderId="15" xfId="0" applyNumberFormat="1" applyFont="1" applyFill="1" applyBorder="1"/>
    <xf numFmtId="164" fontId="0" fillId="0" borderId="0" xfId="0" applyNumberFormat="1" applyFont="1"/>
    <xf numFmtId="164" fontId="0" fillId="6" borderId="0" xfId="0" applyNumberFormat="1" applyFont="1" applyFill="1"/>
    <xf numFmtId="164" fontId="0" fillId="6" borderId="16" xfId="0" applyNumberFormat="1" applyFont="1" applyFill="1" applyBorder="1"/>
    <xf numFmtId="164" fontId="0" fillId="6" borderId="1" xfId="0" applyNumberFormat="1" applyFont="1" applyFill="1" applyBorder="1"/>
    <xf numFmtId="164" fontId="0" fillId="0" borderId="1" xfId="0" applyNumberFormat="1" applyFont="1" applyBorder="1"/>
    <xf numFmtId="0" fontId="0" fillId="0" borderId="24" xfId="0" applyBorder="1"/>
    <xf numFmtId="0" fontId="0" fillId="0" borderId="1" xfId="0" applyBorder="1" applyAlignment="1">
      <alignment horizontal="center"/>
    </xf>
    <xf numFmtId="16" fontId="0" fillId="0" borderId="1" xfId="0" applyNumberFormat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5BC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Optimal Dollar Return vs. Minimum Investment Floow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'4.6'!$P$14</c:f>
              <c:strCache>
                <c:ptCount val="1"/>
                <c:pt idx="0">
                  <c:v>Optimal Dollar Return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'4.6'!$O$15:$O$25</c:f>
              <c:numCache>
                <c:formatCode>General</c:formatCode>
                <c:ptCount val="11"/>
                <c:pt idx="0">
                  <c:v>100000</c:v>
                </c:pt>
                <c:pt idx="1">
                  <c:v>120000</c:v>
                </c:pt>
                <c:pt idx="2">
                  <c:v>140000</c:v>
                </c:pt>
                <c:pt idx="3">
                  <c:v>160000</c:v>
                </c:pt>
                <c:pt idx="4">
                  <c:v>180000</c:v>
                </c:pt>
                <c:pt idx="5">
                  <c:v>200000</c:v>
                </c:pt>
                <c:pt idx="6">
                  <c:v>220000</c:v>
                </c:pt>
                <c:pt idx="7">
                  <c:v>240000</c:v>
                </c:pt>
                <c:pt idx="8">
                  <c:v>260000</c:v>
                </c:pt>
                <c:pt idx="9">
                  <c:v>280000</c:v>
                </c:pt>
                <c:pt idx="10">
                  <c:v>300000</c:v>
                </c:pt>
              </c:numCache>
            </c:numRef>
          </c:xVal>
          <c:yVal>
            <c:numRef>
              <c:f>'4.6'!$P$15:$P$25</c:f>
              <c:numCache>
                <c:formatCode>General</c:formatCode>
                <c:ptCount val="11"/>
                <c:pt idx="0">
                  <c:v>487152.77777777775</c:v>
                </c:pt>
                <c:pt idx="1">
                  <c:v>482250</c:v>
                </c:pt>
                <c:pt idx="2">
                  <c:v>477347.22222222225</c:v>
                </c:pt>
                <c:pt idx="3">
                  <c:v>472444.44444444444</c:v>
                </c:pt>
                <c:pt idx="4">
                  <c:v>466075</c:v>
                </c:pt>
                <c:pt idx="5">
                  <c:v>458972.22222222225</c:v>
                </c:pt>
                <c:pt idx="6">
                  <c:v>451869.44444444438</c:v>
                </c:pt>
                <c:pt idx="7">
                  <c:v>444766.66666666669</c:v>
                </c:pt>
                <c:pt idx="8">
                  <c:v>430863.88888888888</c:v>
                </c:pt>
                <c:pt idx="9">
                  <c:v>410161.11111111112</c:v>
                </c:pt>
                <c:pt idx="10">
                  <c:v>389458.33333333337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C6-EC49-BB4D-CB6D09668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276415"/>
        <c:axId val="1319274655"/>
      </c:scatterChart>
      <c:valAx>
        <c:axId val="13192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Minimum Investment Floor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274655"/>
        <c:crosses val="autoZero"/>
        <c:crossBetween val="midCat"/>
      </c:valAx>
      <c:valAx>
        <c:axId val="131927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Optimal Dollar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27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Optimal Output vs. Shipping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Make Electronic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'4.4'!$K$18:$K$30</c:f>
              <c:numCache>
                <c:formatCode>General</c:formatCode>
                <c:ptCount val="13"/>
                <c:pt idx="0">
                  <c:v>1200</c:v>
                </c:pt>
                <c:pt idx="1">
                  <c:v>1300</c:v>
                </c:pt>
                <c:pt idx="2">
                  <c:v>1400</c:v>
                </c:pt>
                <c:pt idx="3">
                  <c:v>1500</c:v>
                </c:pt>
                <c:pt idx="4">
                  <c:v>1600</c:v>
                </c:pt>
                <c:pt idx="5">
                  <c:v>1700</c:v>
                </c:pt>
                <c:pt idx="6">
                  <c:v>1800</c:v>
                </c:pt>
                <c:pt idx="7">
                  <c:v>1900</c:v>
                </c:pt>
                <c:pt idx="8">
                  <c:v>2000</c:v>
                </c:pt>
                <c:pt idx="9">
                  <c:v>2100</c:v>
                </c:pt>
                <c:pt idx="10">
                  <c:v>2200</c:v>
                </c:pt>
                <c:pt idx="11">
                  <c:v>2300</c:v>
                </c:pt>
                <c:pt idx="12">
                  <c:v>2400</c:v>
                </c:pt>
              </c:numCache>
            </c:numRef>
          </c:cat>
          <c:val>
            <c:numRef>
              <c:f>'4.4'!$M$18:$M$30</c:f>
              <c:numCache>
                <c:formatCode>0.0</c:formatCode>
                <c:ptCount val="13"/>
                <c:pt idx="0">
                  <c:v>6000.0000000000018</c:v>
                </c:pt>
                <c:pt idx="1">
                  <c:v>3999.9999999999977</c:v>
                </c:pt>
                <c:pt idx="2">
                  <c:v>1999.9999999999989</c:v>
                </c:pt>
                <c:pt idx="3">
                  <c:v>-4.5474735088646412E-12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6666.666666666667</c:v>
                </c:pt>
                <c:pt idx="11">
                  <c:v>6666.666666666667</c:v>
                </c:pt>
                <c:pt idx="12">
                  <c:v>6666.666666666667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8-4D88-81B1-6F4C19480E9A}"/>
            </c:ext>
          </c:extLst>
        </c:ser>
        <c:ser>
          <c:idx val="1"/>
          <c:order val="1"/>
          <c:tx>
            <c:v>Make Battery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'4.4'!$K$18:$K$30</c:f>
              <c:numCache>
                <c:formatCode>General</c:formatCode>
                <c:ptCount val="13"/>
                <c:pt idx="0">
                  <c:v>1200</c:v>
                </c:pt>
                <c:pt idx="1">
                  <c:v>1300</c:v>
                </c:pt>
                <c:pt idx="2">
                  <c:v>1400</c:v>
                </c:pt>
                <c:pt idx="3">
                  <c:v>1500</c:v>
                </c:pt>
                <c:pt idx="4">
                  <c:v>1600</c:v>
                </c:pt>
                <c:pt idx="5">
                  <c:v>1700</c:v>
                </c:pt>
                <c:pt idx="6">
                  <c:v>1800</c:v>
                </c:pt>
                <c:pt idx="7">
                  <c:v>1900</c:v>
                </c:pt>
                <c:pt idx="8">
                  <c:v>2000</c:v>
                </c:pt>
                <c:pt idx="9">
                  <c:v>2100</c:v>
                </c:pt>
                <c:pt idx="10">
                  <c:v>2200</c:v>
                </c:pt>
                <c:pt idx="11">
                  <c:v>2300</c:v>
                </c:pt>
                <c:pt idx="12">
                  <c:v>2400</c:v>
                </c:pt>
              </c:numCache>
            </c:numRef>
          </c:cat>
          <c:val>
            <c:numRef>
              <c:f>'4.4'!$N$18:$N$30</c:f>
              <c:numCache>
                <c:formatCode>0.0</c:formatCode>
                <c:ptCount val="13"/>
                <c:pt idx="0">
                  <c:v>3999.9999999999982</c:v>
                </c:pt>
                <c:pt idx="1">
                  <c:v>6000.0000000000018</c:v>
                </c:pt>
                <c:pt idx="2">
                  <c:v>8000.0000000000009</c:v>
                </c:pt>
                <c:pt idx="3">
                  <c:v>10000.000000000002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98-4D88-81B1-6F4C19480E9A}"/>
            </c:ext>
          </c:extLst>
        </c:ser>
        <c:ser>
          <c:idx val="2"/>
          <c:order val="2"/>
          <c:tx>
            <c:v>Sub Electronic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'4.4'!$K$18:$K$30</c:f>
              <c:numCache>
                <c:formatCode>General</c:formatCode>
                <c:ptCount val="13"/>
                <c:pt idx="0">
                  <c:v>1200</c:v>
                </c:pt>
                <c:pt idx="1">
                  <c:v>1300</c:v>
                </c:pt>
                <c:pt idx="2">
                  <c:v>1400</c:v>
                </c:pt>
                <c:pt idx="3">
                  <c:v>1500</c:v>
                </c:pt>
                <c:pt idx="4">
                  <c:v>1600</c:v>
                </c:pt>
                <c:pt idx="5">
                  <c:v>1700</c:v>
                </c:pt>
                <c:pt idx="6">
                  <c:v>1800</c:v>
                </c:pt>
                <c:pt idx="7">
                  <c:v>1900</c:v>
                </c:pt>
                <c:pt idx="8">
                  <c:v>2000</c:v>
                </c:pt>
                <c:pt idx="9">
                  <c:v>2100</c:v>
                </c:pt>
                <c:pt idx="10">
                  <c:v>2200</c:v>
                </c:pt>
                <c:pt idx="11">
                  <c:v>2300</c:v>
                </c:pt>
                <c:pt idx="12">
                  <c:v>2400</c:v>
                </c:pt>
              </c:numCache>
            </c:numRef>
          </c:cat>
          <c:val>
            <c:numRef>
              <c:f>'4.4'!$O$18:$O$30</c:f>
              <c:numCache>
                <c:formatCode>0.0</c:formatCode>
                <c:ptCount val="13"/>
                <c:pt idx="0">
                  <c:v>13999.999999999998</c:v>
                </c:pt>
                <c:pt idx="1">
                  <c:v>16000.000000000002</c:v>
                </c:pt>
                <c:pt idx="2">
                  <c:v>18000</c:v>
                </c:pt>
                <c:pt idx="3">
                  <c:v>20000.000000000004</c:v>
                </c:pt>
                <c:pt idx="4">
                  <c:v>19000</c:v>
                </c:pt>
                <c:pt idx="5">
                  <c:v>18000</c:v>
                </c:pt>
                <c:pt idx="6">
                  <c:v>17000</c:v>
                </c:pt>
                <c:pt idx="7">
                  <c:v>16000</c:v>
                </c:pt>
                <c:pt idx="8">
                  <c:v>15000</c:v>
                </c:pt>
                <c:pt idx="9">
                  <c:v>14000</c:v>
                </c:pt>
                <c:pt idx="10">
                  <c:v>13333.333333333332</c:v>
                </c:pt>
                <c:pt idx="11">
                  <c:v>13333.333333333332</c:v>
                </c:pt>
                <c:pt idx="12">
                  <c:v>13333.333333333332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98-4D88-81B1-6F4C19480E9A}"/>
            </c:ext>
          </c:extLst>
        </c:ser>
        <c:ser>
          <c:idx val="3"/>
          <c:order val="3"/>
          <c:tx>
            <c:v>Sub Battery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'4.4'!$K$18:$K$30</c:f>
              <c:numCache>
                <c:formatCode>General</c:formatCode>
                <c:ptCount val="13"/>
                <c:pt idx="0">
                  <c:v>1200</c:v>
                </c:pt>
                <c:pt idx="1">
                  <c:v>1300</c:v>
                </c:pt>
                <c:pt idx="2">
                  <c:v>1400</c:v>
                </c:pt>
                <c:pt idx="3">
                  <c:v>1500</c:v>
                </c:pt>
                <c:pt idx="4">
                  <c:v>1600</c:v>
                </c:pt>
                <c:pt idx="5">
                  <c:v>1700</c:v>
                </c:pt>
                <c:pt idx="6">
                  <c:v>1800</c:v>
                </c:pt>
                <c:pt idx="7">
                  <c:v>1900</c:v>
                </c:pt>
                <c:pt idx="8">
                  <c:v>2000</c:v>
                </c:pt>
                <c:pt idx="9">
                  <c:v>2100</c:v>
                </c:pt>
                <c:pt idx="10">
                  <c:v>2200</c:v>
                </c:pt>
                <c:pt idx="11">
                  <c:v>2300</c:v>
                </c:pt>
                <c:pt idx="12">
                  <c:v>2400</c:v>
                </c:pt>
              </c:numCache>
            </c:numRef>
          </c:cat>
          <c:val>
            <c:numRef>
              <c:f>'4.4'!$P$18:$P$30</c:f>
              <c:numCache>
                <c:formatCode>0.0</c:formatCode>
                <c:ptCount val="13"/>
                <c:pt idx="0">
                  <c:v>6000.0000000000018</c:v>
                </c:pt>
                <c:pt idx="1">
                  <c:v>3999.9999999999977</c:v>
                </c:pt>
                <c:pt idx="2">
                  <c:v>1999.9999999999989</c:v>
                </c:pt>
                <c:pt idx="3">
                  <c:v>-2.7284841053187843E-12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98-4D88-81B1-6F4C19480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661872"/>
        <c:axId val="339661456"/>
      </c:lineChart>
      <c:catAx>
        <c:axId val="339661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Shipping Capacity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61456"/>
        <c:crosses val="autoZero"/>
        <c:auto val="1"/>
        <c:lblAlgn val="ctr"/>
        <c:lblOffset val="100"/>
        <c:noMultiLvlLbl val="0"/>
      </c:catAx>
      <c:valAx>
        <c:axId val="3396614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Optimal 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6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18</xdr:row>
      <xdr:rowOff>12700</xdr:rowOff>
    </xdr:from>
    <xdr:to>
      <xdr:col>7</xdr:col>
      <xdr:colOff>825500</xdr:colOff>
      <xdr:row>30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237C57A-B24E-3B4E-ABE1-B52DF5469B2C}"/>
            </a:ext>
          </a:extLst>
        </xdr:cNvPr>
        <xdr:cNvSpPr txBox="1"/>
      </xdr:nvSpPr>
      <xdr:spPr>
        <a:xfrm>
          <a:off x="863600" y="3784600"/>
          <a:ext cx="5829300" cy="2438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3.9) </a:t>
          </a:r>
        </a:p>
        <a:p>
          <a:endParaRPr lang="en-US" sz="1100"/>
        </a:p>
        <a:p>
          <a:r>
            <a:rPr lang="en-US" sz="1600"/>
            <a:t>Spencer Bertsch</a:t>
          </a:r>
        </a:p>
        <a:p>
          <a:endParaRPr lang="en-US" sz="1600"/>
        </a:p>
        <a:p>
          <a:r>
            <a:rPr lang="en-US" sz="1100"/>
            <a:t>Recieved</a:t>
          </a:r>
          <a:r>
            <a:rPr lang="en-US" sz="1100" baseline="0"/>
            <a:t> Advice From: </a:t>
          </a:r>
        </a:p>
        <a:p>
          <a:r>
            <a:rPr lang="en-US" sz="1100" baseline="0"/>
            <a:t>Santiago Correa</a:t>
          </a:r>
        </a:p>
        <a:p>
          <a:r>
            <a:rPr lang="en-US" sz="1100" baseline="0"/>
            <a:t>Amritansh Varshney</a:t>
          </a:r>
        </a:p>
        <a:p>
          <a:r>
            <a:rPr lang="en-US" sz="1100" baseline="0"/>
            <a:t>Gustavo Costa</a:t>
          </a:r>
        </a:p>
        <a:p>
          <a:endParaRPr lang="en-US" sz="1100" baseline="0"/>
        </a:p>
        <a:p>
          <a:r>
            <a:rPr lang="en-US" sz="1100" baseline="0"/>
            <a:t>Discussed with: </a:t>
          </a:r>
        </a:p>
        <a:p>
          <a:r>
            <a:rPr lang="en-US" sz="1100" baseline="0"/>
            <a:t>Ben Rosen</a:t>
          </a:r>
        </a:p>
      </xdr:txBody>
    </xdr:sp>
    <xdr:clientData/>
  </xdr:twoCellAnchor>
  <xdr:twoCellAnchor editAs="oneCell">
    <xdr:from>
      <xdr:col>9</xdr:col>
      <xdr:colOff>82725</xdr:colOff>
      <xdr:row>39</xdr:row>
      <xdr:rowOff>133177</xdr:rowOff>
    </xdr:from>
    <xdr:to>
      <xdr:col>29</xdr:col>
      <xdr:colOff>25403</xdr:colOff>
      <xdr:row>76</xdr:row>
      <xdr:rowOff>119791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E99E13-F36F-034D-AD7A-3AA70E68A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8753907" y="7286195"/>
          <a:ext cx="7505014" cy="97597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57150</xdr:colOff>
      <xdr:row>13</xdr:row>
      <xdr:rowOff>88900</xdr:rowOff>
    </xdr:from>
    <xdr:to>
      <xdr:col>24</xdr:col>
      <xdr:colOff>444500</xdr:colOff>
      <xdr:row>27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10584</xdr:colOff>
      <xdr:row>26</xdr:row>
      <xdr:rowOff>10583</xdr:rowOff>
    </xdr:from>
    <xdr:to>
      <xdr:col>5</xdr:col>
      <xdr:colOff>1397000</xdr:colOff>
      <xdr:row>40</xdr:row>
      <xdr:rowOff>27215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527905" y="5480654"/>
          <a:ext cx="5767916" cy="28741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4.4 (a) </a:t>
          </a:r>
        </a:p>
        <a:p>
          <a:r>
            <a:rPr lang="en-US" sz="1400"/>
            <a:t>Worked with Ben Rosen </a:t>
          </a:r>
        </a:p>
        <a:p>
          <a:endParaRPr lang="en-US" sz="1400"/>
        </a:p>
        <a:p>
          <a:r>
            <a:rPr lang="en-US" sz="1400"/>
            <a:t>Maximum Profit: </a:t>
          </a:r>
          <a:r>
            <a:rPr lang="en-US" sz="1400" b="1"/>
            <a:t>$298,000.00</a:t>
          </a:r>
        </a:p>
        <a:p>
          <a:r>
            <a:rPr lang="en-US" sz="1400"/>
            <a:t>Make Electronic: 6666.66</a:t>
          </a:r>
        </a:p>
        <a:p>
          <a:r>
            <a:rPr lang="en-US" sz="1400"/>
            <a:t>Buy Electronic: 13333.33</a:t>
          </a:r>
        </a:p>
        <a:p>
          <a:r>
            <a:rPr lang="en-US" sz="1400"/>
            <a:t>Make Battery: 10000</a:t>
          </a:r>
        </a:p>
        <a:p>
          <a:r>
            <a:rPr lang="en-US" sz="1400"/>
            <a:t>Buy Battery: 0</a:t>
          </a:r>
        </a:p>
        <a:p>
          <a:endParaRPr lang="en-US" sz="1400"/>
        </a:p>
        <a:p>
          <a:r>
            <a:rPr lang="en-US" sz="1400"/>
            <a:t>b) See table to the right and plot showing how optimal</a:t>
          </a:r>
          <a:r>
            <a:rPr lang="en-US" sz="1400" baseline="0"/>
            <a:t> output vs. Shipping Capacity</a:t>
          </a:r>
          <a:endParaRPr lang="en-US" sz="1400"/>
        </a:p>
      </xdr:txBody>
    </xdr:sp>
    <xdr:clientData/>
  </xdr:twoCellAnchor>
  <xdr:twoCellAnchor>
    <xdr:from>
      <xdr:col>6</xdr:col>
      <xdr:colOff>394608</xdr:colOff>
      <xdr:row>31</xdr:row>
      <xdr:rowOff>166007</xdr:rowOff>
    </xdr:from>
    <xdr:to>
      <xdr:col>16</xdr:col>
      <xdr:colOff>1</xdr:colOff>
      <xdr:row>56</xdr:row>
      <xdr:rowOff>27214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32</xdr:row>
      <xdr:rowOff>88900</xdr:rowOff>
    </xdr:from>
    <xdr:to>
      <xdr:col>3</xdr:col>
      <xdr:colOff>292100</xdr:colOff>
      <xdr:row>37</xdr:row>
      <xdr:rowOff>114300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2590800" y="6692900"/>
          <a:ext cx="1054100" cy="1041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Year</a:t>
          </a:r>
          <a:r>
            <a:rPr lang="en-US" sz="1800" baseline="0"/>
            <a:t> 0</a:t>
          </a:r>
          <a:endParaRPr lang="en-US" sz="1800"/>
        </a:p>
      </xdr:txBody>
    </xdr:sp>
    <xdr:clientData/>
  </xdr:twoCellAnchor>
  <xdr:twoCellAnchor>
    <xdr:from>
      <xdr:col>4</xdr:col>
      <xdr:colOff>635000</xdr:colOff>
      <xdr:row>32</xdr:row>
      <xdr:rowOff>101600</xdr:rowOff>
    </xdr:from>
    <xdr:to>
      <xdr:col>6</xdr:col>
      <xdr:colOff>12700</xdr:colOff>
      <xdr:row>37</xdr:row>
      <xdr:rowOff>127000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4826000" y="6705600"/>
          <a:ext cx="1054100" cy="1041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Year</a:t>
          </a:r>
          <a:r>
            <a:rPr lang="en-US" sz="1800" baseline="0"/>
            <a:t> 1</a:t>
          </a:r>
          <a:endParaRPr lang="en-US" sz="1800"/>
        </a:p>
      </xdr:txBody>
    </xdr:sp>
    <xdr:clientData/>
  </xdr:twoCellAnchor>
  <xdr:twoCellAnchor>
    <xdr:from>
      <xdr:col>7</xdr:col>
      <xdr:colOff>431800</xdr:colOff>
      <xdr:row>32</xdr:row>
      <xdr:rowOff>88900</xdr:rowOff>
    </xdr:from>
    <xdr:to>
      <xdr:col>8</xdr:col>
      <xdr:colOff>647700</xdr:colOff>
      <xdr:row>37</xdr:row>
      <xdr:rowOff>114300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7137400" y="6692900"/>
          <a:ext cx="1054100" cy="1041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Year</a:t>
          </a:r>
          <a:r>
            <a:rPr lang="en-US" sz="1800" baseline="0"/>
            <a:t> 2</a:t>
          </a:r>
          <a:endParaRPr lang="en-US" sz="1800"/>
        </a:p>
      </xdr:txBody>
    </xdr:sp>
    <xdr:clientData/>
  </xdr:twoCellAnchor>
  <xdr:twoCellAnchor>
    <xdr:from>
      <xdr:col>10</xdr:col>
      <xdr:colOff>215900</xdr:colOff>
      <xdr:row>32</xdr:row>
      <xdr:rowOff>88900</xdr:rowOff>
    </xdr:from>
    <xdr:to>
      <xdr:col>11</xdr:col>
      <xdr:colOff>431800</xdr:colOff>
      <xdr:row>37</xdr:row>
      <xdr:rowOff>114300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9436100" y="6692900"/>
          <a:ext cx="1054100" cy="1041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Year</a:t>
          </a:r>
          <a:r>
            <a:rPr lang="en-US" sz="1800" baseline="0"/>
            <a:t> 3</a:t>
          </a:r>
          <a:endParaRPr lang="en-US" sz="1800"/>
        </a:p>
      </xdr:txBody>
    </xdr:sp>
    <xdr:clientData/>
  </xdr:twoCellAnchor>
  <xdr:twoCellAnchor>
    <xdr:from>
      <xdr:col>13</xdr:col>
      <xdr:colOff>114300</xdr:colOff>
      <xdr:row>32</xdr:row>
      <xdr:rowOff>76200</xdr:rowOff>
    </xdr:from>
    <xdr:to>
      <xdr:col>14</xdr:col>
      <xdr:colOff>317500</xdr:colOff>
      <xdr:row>37</xdr:row>
      <xdr:rowOff>101600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>
          <a:off x="11061148" y="6867939"/>
          <a:ext cx="1045265" cy="106072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Year</a:t>
          </a:r>
          <a:r>
            <a:rPr lang="en-US" sz="1800" baseline="0"/>
            <a:t> 4</a:t>
          </a:r>
          <a:endParaRPr lang="en-US" sz="1800"/>
        </a:p>
      </xdr:txBody>
    </xdr:sp>
    <xdr:clientData/>
  </xdr:twoCellAnchor>
  <xdr:twoCellAnchor>
    <xdr:from>
      <xdr:col>15</xdr:col>
      <xdr:colOff>694083</xdr:colOff>
      <xdr:row>32</xdr:row>
      <xdr:rowOff>104913</xdr:rowOff>
    </xdr:from>
    <xdr:to>
      <xdr:col>17</xdr:col>
      <xdr:colOff>607391</xdr:colOff>
      <xdr:row>37</xdr:row>
      <xdr:rowOff>130313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13325061" y="6813826"/>
          <a:ext cx="1045265" cy="106072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/>
            <a:t>Year</a:t>
          </a:r>
          <a:r>
            <a:rPr lang="en-US" sz="1800" baseline="0"/>
            <a:t> 5</a:t>
          </a:r>
          <a:endParaRPr lang="en-US" sz="1800"/>
        </a:p>
      </xdr:txBody>
    </xdr:sp>
    <xdr:clientData/>
  </xdr:twoCellAnchor>
  <xdr:twoCellAnchor>
    <xdr:from>
      <xdr:col>18</xdr:col>
      <xdr:colOff>478715</xdr:colOff>
      <xdr:row>1</xdr:row>
      <xdr:rowOff>189300</xdr:rowOff>
    </xdr:from>
    <xdr:to>
      <xdr:col>26</xdr:col>
      <xdr:colOff>759239</xdr:colOff>
      <xdr:row>22</xdr:row>
      <xdr:rowOff>179456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15635889" y="396365"/>
          <a:ext cx="7017046" cy="44213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/>
            <a:t>3.18) </a:t>
          </a:r>
        </a:p>
        <a:p>
          <a:endParaRPr lang="en-US" sz="1800"/>
        </a:p>
        <a:p>
          <a:r>
            <a:rPr lang="en-US" sz="1800"/>
            <a:t>Spencer Bertsch</a:t>
          </a:r>
        </a:p>
        <a:p>
          <a:r>
            <a:rPr lang="en-US" sz="1400"/>
            <a:t>-Worked with Ben Rosen</a:t>
          </a:r>
        </a:p>
        <a:p>
          <a:r>
            <a:rPr lang="en-US" sz="1400"/>
            <a:t>-Recievec</a:t>
          </a:r>
          <a:r>
            <a:rPr lang="en-US" sz="1400" baseline="0"/>
            <a:t> advice from Gustavo C. </a:t>
          </a:r>
          <a:endParaRPr lang="en-US" sz="1400"/>
        </a:p>
        <a:p>
          <a:endParaRPr lang="en-US" sz="1800"/>
        </a:p>
        <a:p>
          <a:r>
            <a:rPr lang="en-US" sz="1800"/>
            <a:t>a) After five years, our investment account is worth</a:t>
          </a:r>
          <a:r>
            <a:rPr lang="en-US" sz="1800" baseline="0"/>
            <a:t> about</a:t>
          </a:r>
          <a:r>
            <a:rPr lang="en-US" sz="1800" b="1"/>
            <a:t> $120,106.00 </a:t>
          </a:r>
        </a:p>
        <a:p>
          <a:endParaRPr lang="en-US" sz="1800"/>
        </a:p>
        <a:p>
          <a:r>
            <a:rPr lang="en-US" sz="1800"/>
            <a:t>b) See diagram below.</a:t>
          </a:r>
          <a:r>
            <a:rPr lang="en-US" sz="1800" baseline="0"/>
            <a:t> </a:t>
          </a:r>
          <a:endParaRPr lang="en-US" sz="1800"/>
        </a:p>
        <a:p>
          <a:endParaRPr lang="en-US" sz="1800"/>
        </a:p>
        <a:p>
          <a:endParaRPr lang="en-US" sz="1800"/>
        </a:p>
        <a:p>
          <a:endParaRPr lang="en-US" sz="1800"/>
        </a:p>
        <a:p>
          <a:endParaRPr lang="en-US" sz="1800"/>
        </a:p>
        <a:p>
          <a:endParaRPr lang="en-US" sz="1800"/>
        </a:p>
        <a:p>
          <a:endParaRPr lang="en-US" sz="1800"/>
        </a:p>
        <a:p>
          <a:endParaRPr lang="en-US" sz="1100"/>
        </a:p>
      </xdr:txBody>
    </xdr:sp>
    <xdr:clientData/>
  </xdr:twoCellAnchor>
  <xdr:twoCellAnchor>
    <xdr:from>
      <xdr:col>2</xdr:col>
      <xdr:colOff>605459</xdr:colOff>
      <xdr:row>27</xdr:row>
      <xdr:rowOff>144669</xdr:rowOff>
    </xdr:from>
    <xdr:to>
      <xdr:col>2</xdr:col>
      <xdr:colOff>611809</xdr:colOff>
      <xdr:row>32</xdr:row>
      <xdr:rowOff>93869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H="1">
          <a:off x="2289589" y="5818256"/>
          <a:ext cx="6350" cy="984526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235779</xdr:colOff>
      <xdr:row>24</xdr:row>
      <xdr:rowOff>41414</xdr:rowOff>
    </xdr:from>
    <xdr:to>
      <xdr:col>3</xdr:col>
      <xdr:colOff>179457</xdr:colOff>
      <xdr:row>27</xdr:row>
      <xdr:rowOff>158474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/>
      </xdr:nvSpPr>
      <xdr:spPr>
        <a:xfrm>
          <a:off x="1919909" y="5093805"/>
          <a:ext cx="785744" cy="738256"/>
        </a:xfrm>
        <a:prstGeom prst="rect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$17,647</a:t>
          </a:r>
          <a:r>
            <a:rPr lang="en-US" sz="1400" baseline="0"/>
            <a:t> into B1</a:t>
          </a:r>
          <a:endParaRPr lang="en-US" sz="1400"/>
        </a:p>
      </xdr:txBody>
    </xdr:sp>
    <xdr:clientData/>
  </xdr:twoCellAnchor>
  <xdr:twoCellAnchor>
    <xdr:from>
      <xdr:col>8</xdr:col>
      <xdr:colOff>109054</xdr:colOff>
      <xdr:row>27</xdr:row>
      <xdr:rowOff>117613</xdr:rowOff>
    </xdr:from>
    <xdr:to>
      <xdr:col>8</xdr:col>
      <xdr:colOff>115404</xdr:colOff>
      <xdr:row>32</xdr:row>
      <xdr:rowOff>66813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H="1">
          <a:off x="6845576" y="5791200"/>
          <a:ext cx="6350" cy="984526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581439</xdr:colOff>
      <xdr:row>24</xdr:row>
      <xdr:rowOff>14358</xdr:rowOff>
    </xdr:from>
    <xdr:to>
      <xdr:col>8</xdr:col>
      <xdr:colOff>525118</xdr:colOff>
      <xdr:row>27</xdr:row>
      <xdr:rowOff>131418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/>
      </xdr:nvSpPr>
      <xdr:spPr>
        <a:xfrm>
          <a:off x="6475896" y="5066749"/>
          <a:ext cx="785744" cy="738256"/>
        </a:xfrm>
        <a:prstGeom prst="rect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$72,353</a:t>
          </a:r>
          <a:r>
            <a:rPr lang="en-US" sz="1400" baseline="0"/>
            <a:t> into C</a:t>
          </a:r>
          <a:endParaRPr lang="en-US" sz="1400"/>
        </a:p>
      </xdr:txBody>
    </xdr:sp>
    <xdr:clientData/>
  </xdr:twoCellAnchor>
  <xdr:twoCellAnchor>
    <xdr:from>
      <xdr:col>9</xdr:col>
      <xdr:colOff>345109</xdr:colOff>
      <xdr:row>36</xdr:row>
      <xdr:rowOff>178725</xdr:rowOff>
    </xdr:from>
    <xdr:to>
      <xdr:col>10</xdr:col>
      <xdr:colOff>376371</xdr:colOff>
      <xdr:row>40</xdr:row>
      <xdr:rowOff>41413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CxnSpPr/>
      </xdr:nvCxnSpPr>
      <xdr:spPr>
        <a:xfrm flipV="1">
          <a:off x="7923696" y="7715899"/>
          <a:ext cx="873327" cy="690949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758411</xdr:colOff>
      <xdr:row>37</xdr:row>
      <xdr:rowOff>118165</xdr:rowOff>
    </xdr:from>
    <xdr:to>
      <xdr:col>10</xdr:col>
      <xdr:colOff>764761</xdr:colOff>
      <xdr:row>42</xdr:row>
      <xdr:rowOff>67365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H="1">
          <a:off x="9179063" y="7862404"/>
          <a:ext cx="6350" cy="984526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361122</xdr:colOff>
      <xdr:row>42</xdr:row>
      <xdr:rowOff>83932</xdr:rowOff>
    </xdr:from>
    <xdr:to>
      <xdr:col>11</xdr:col>
      <xdr:colOff>304801</xdr:colOff>
      <xdr:row>45</xdr:row>
      <xdr:rowOff>200992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/>
      </xdr:nvSpPr>
      <xdr:spPr>
        <a:xfrm>
          <a:off x="8781774" y="8863497"/>
          <a:ext cx="785744" cy="738256"/>
        </a:xfrm>
        <a:prstGeom prst="rect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$24,000</a:t>
          </a:r>
        </a:p>
      </xdr:txBody>
    </xdr:sp>
    <xdr:clientData/>
  </xdr:twoCellAnchor>
  <xdr:twoCellAnchor>
    <xdr:from>
      <xdr:col>17</xdr:col>
      <xdr:colOff>82550</xdr:colOff>
      <xdr:row>37</xdr:row>
      <xdr:rowOff>132521</xdr:rowOff>
    </xdr:from>
    <xdr:to>
      <xdr:col>17</xdr:col>
      <xdr:colOff>88900</xdr:colOff>
      <xdr:row>42</xdr:row>
      <xdr:rowOff>81721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H="1">
          <a:off x="13845485" y="7876760"/>
          <a:ext cx="6350" cy="984526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817217</xdr:colOff>
      <xdr:row>42</xdr:row>
      <xdr:rowOff>98288</xdr:rowOff>
    </xdr:from>
    <xdr:to>
      <xdr:col>17</xdr:col>
      <xdr:colOff>565977</xdr:colOff>
      <xdr:row>46</xdr:row>
      <xdr:rowOff>8283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/>
      </xdr:nvSpPr>
      <xdr:spPr>
        <a:xfrm>
          <a:off x="13448195" y="8877853"/>
          <a:ext cx="880717" cy="738256"/>
        </a:xfrm>
        <a:prstGeom prst="rect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$120,106</a:t>
          </a:r>
        </a:p>
      </xdr:txBody>
    </xdr:sp>
    <xdr:clientData/>
  </xdr:twoCellAnchor>
  <xdr:twoCellAnchor>
    <xdr:from>
      <xdr:col>4</xdr:col>
      <xdr:colOff>317500</xdr:colOff>
      <xdr:row>40</xdr:row>
      <xdr:rowOff>41413</xdr:rowOff>
    </xdr:from>
    <xdr:to>
      <xdr:col>9</xdr:col>
      <xdr:colOff>358913</xdr:colOff>
      <xdr:row>40</xdr:row>
      <xdr:rowOff>41413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CxnSpPr/>
      </xdr:nvCxnSpPr>
      <xdr:spPr>
        <a:xfrm flipH="1">
          <a:off x="3685761" y="8406848"/>
          <a:ext cx="4251739" cy="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137164</xdr:colOff>
      <xdr:row>36</xdr:row>
      <xdr:rowOff>166025</xdr:rowOff>
    </xdr:from>
    <xdr:to>
      <xdr:col>4</xdr:col>
      <xdr:colOff>303696</xdr:colOff>
      <xdr:row>40</xdr:row>
      <xdr:rowOff>69022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CxnSpPr>
          <a:endCxn id="2" idx="5"/>
        </xdr:cNvCxnSpPr>
      </xdr:nvCxnSpPr>
      <xdr:spPr>
        <a:xfrm flipH="1" flipV="1">
          <a:off x="2663360" y="7703199"/>
          <a:ext cx="1008597" cy="731258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83379</xdr:colOff>
      <xdr:row>28</xdr:row>
      <xdr:rowOff>55771</xdr:rowOff>
    </xdr:from>
    <xdr:to>
      <xdr:col>16</xdr:col>
      <xdr:colOff>5094</xdr:colOff>
      <xdr:row>33</xdr:row>
      <xdr:rowOff>53188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CxnSpPr>
          <a:endCxn id="7" idx="1"/>
        </xdr:cNvCxnSpPr>
      </xdr:nvCxnSpPr>
      <xdr:spPr>
        <a:xfrm>
          <a:off x="11872292" y="5936423"/>
          <a:ext cx="1605845" cy="1032743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787402</xdr:colOff>
      <xdr:row>28</xdr:row>
      <xdr:rowOff>55770</xdr:rowOff>
    </xdr:from>
    <xdr:to>
      <xdr:col>14</xdr:col>
      <xdr:colOff>97183</xdr:colOff>
      <xdr:row>28</xdr:row>
      <xdr:rowOff>83379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CxnSpPr/>
      </xdr:nvCxnSpPr>
      <xdr:spPr>
        <a:xfrm flipH="1">
          <a:off x="9208054" y="5936422"/>
          <a:ext cx="2678042" cy="27609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579782</xdr:colOff>
      <xdr:row>28</xdr:row>
      <xdr:rowOff>97183</xdr:rowOff>
    </xdr:from>
    <xdr:to>
      <xdr:col>10</xdr:col>
      <xdr:colOff>801205</xdr:colOff>
      <xdr:row>33</xdr:row>
      <xdr:rowOff>55218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CxnSpPr/>
      </xdr:nvCxnSpPr>
      <xdr:spPr>
        <a:xfrm flipH="1">
          <a:off x="7316304" y="5977835"/>
          <a:ext cx="1905553" cy="993361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208722</xdr:colOff>
      <xdr:row>40</xdr:row>
      <xdr:rowOff>110988</xdr:rowOff>
    </xdr:from>
    <xdr:to>
      <xdr:col>7</xdr:col>
      <xdr:colOff>0</xdr:colOff>
      <xdr:row>42</xdr:row>
      <xdr:rowOff>165652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/>
      </xdr:nvSpPr>
      <xdr:spPr>
        <a:xfrm>
          <a:off x="5261113" y="8476423"/>
          <a:ext cx="633344" cy="468794"/>
        </a:xfrm>
        <a:prstGeom prst="rect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600"/>
            <a:t>B1</a:t>
          </a:r>
        </a:p>
      </xdr:txBody>
    </xdr:sp>
    <xdr:clientData/>
  </xdr:twoCellAnchor>
  <xdr:twoCellAnchor>
    <xdr:from>
      <xdr:col>12</xdr:col>
      <xdr:colOff>29817</xdr:colOff>
      <xdr:row>25</xdr:row>
      <xdr:rowOff>166757</xdr:rowOff>
    </xdr:from>
    <xdr:to>
      <xdr:col>12</xdr:col>
      <xdr:colOff>663161</xdr:colOff>
      <xdr:row>28</xdr:row>
      <xdr:rowOff>14356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SpPr/>
      </xdr:nvSpPr>
      <xdr:spPr>
        <a:xfrm>
          <a:off x="10134600" y="5426214"/>
          <a:ext cx="633344" cy="468794"/>
        </a:xfrm>
        <a:prstGeom prst="rect">
          <a:avLst/>
        </a:prstGeom>
        <a:ln w="28575"/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600"/>
            <a:t>C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AG38"/>
  <sheetViews>
    <sheetView tabSelected="1" topLeftCell="B1" zoomScaleNormal="100" workbookViewId="0">
      <selection activeCell="R33" sqref="R33"/>
    </sheetView>
  </sheetViews>
  <sheetFormatPr baseColWidth="10" defaultColWidth="11" defaultRowHeight="16" x14ac:dyDescent="0.2"/>
  <cols>
    <col min="10" max="10" width="16.1640625" customWidth="1"/>
    <col min="11" max="11" width="7.6640625" customWidth="1"/>
    <col min="12" max="29" width="5.83203125" customWidth="1"/>
    <col min="30" max="30" width="8" customWidth="1"/>
    <col min="31" max="31" width="11.6640625" customWidth="1"/>
    <col min="32" max="38" width="5.83203125" customWidth="1"/>
  </cols>
  <sheetData>
    <row r="4" spans="2:30" ht="19" x14ac:dyDescent="0.25">
      <c r="B4" s="48" t="s">
        <v>46</v>
      </c>
    </row>
    <row r="5" spans="2:30" x14ac:dyDescent="0.2">
      <c r="B5" s="2" t="s">
        <v>37</v>
      </c>
      <c r="C5" s="2" t="s">
        <v>40</v>
      </c>
      <c r="D5" s="2" t="s">
        <v>41</v>
      </c>
      <c r="E5" s="2" t="s">
        <v>42</v>
      </c>
      <c r="F5" s="2" t="s">
        <v>43</v>
      </c>
      <c r="G5" s="2" t="s">
        <v>44</v>
      </c>
      <c r="H5" s="2" t="s">
        <v>45</v>
      </c>
    </row>
    <row r="6" spans="2:30" x14ac:dyDescent="0.2">
      <c r="B6" s="2" t="s">
        <v>38</v>
      </c>
      <c r="C6" s="3">
        <v>20</v>
      </c>
      <c r="D6" s="3" t="s">
        <v>49</v>
      </c>
      <c r="E6" s="3" t="s">
        <v>49</v>
      </c>
      <c r="F6" s="3" t="s">
        <v>49</v>
      </c>
      <c r="G6" s="3">
        <v>30</v>
      </c>
      <c r="H6" s="3">
        <v>150</v>
      </c>
      <c r="I6" s="49"/>
    </row>
    <row r="7" spans="2:30" x14ac:dyDescent="0.2">
      <c r="B7" s="2" t="s">
        <v>39</v>
      </c>
      <c r="C7" s="3" t="s">
        <v>49</v>
      </c>
      <c r="D7" s="3">
        <v>30</v>
      </c>
      <c r="E7" s="3">
        <v>60</v>
      </c>
      <c r="F7" s="3">
        <v>90</v>
      </c>
      <c r="G7" s="3" t="s">
        <v>49</v>
      </c>
      <c r="H7" s="3" t="s">
        <v>49</v>
      </c>
      <c r="I7" s="49"/>
    </row>
    <row r="8" spans="2:30" x14ac:dyDescent="0.2">
      <c r="J8" t="s">
        <v>4</v>
      </c>
      <c r="K8" s="99" t="s">
        <v>115</v>
      </c>
      <c r="L8" s="99" t="s">
        <v>116</v>
      </c>
      <c r="M8" s="99" t="s">
        <v>117</v>
      </c>
      <c r="N8" s="99" t="s">
        <v>118</v>
      </c>
      <c r="O8" s="99" t="s">
        <v>119</v>
      </c>
      <c r="P8" s="99" t="s">
        <v>120</v>
      </c>
      <c r="Q8" s="99" t="s">
        <v>121</v>
      </c>
      <c r="R8" s="99" t="s">
        <v>122</v>
      </c>
      <c r="S8" s="99" t="s">
        <v>123</v>
      </c>
      <c r="T8" s="99" t="s">
        <v>124</v>
      </c>
      <c r="U8" s="99" t="s">
        <v>125</v>
      </c>
      <c r="V8" s="99" t="s">
        <v>126</v>
      </c>
      <c r="W8" s="99" t="s">
        <v>127</v>
      </c>
      <c r="X8" s="99" t="s">
        <v>128</v>
      </c>
      <c r="Y8" s="99" t="s">
        <v>129</v>
      </c>
      <c r="Z8" s="99" t="s">
        <v>130</v>
      </c>
      <c r="AA8" s="99" t="s">
        <v>131</v>
      </c>
      <c r="AB8" s="99" t="s">
        <v>132</v>
      </c>
      <c r="AC8" s="99" t="s">
        <v>133</v>
      </c>
      <c r="AD8" s="99" t="s">
        <v>134</v>
      </c>
    </row>
    <row r="9" spans="2:30" x14ac:dyDescent="0.2">
      <c r="K9" s="55">
        <v>70.65784489507314</v>
      </c>
      <c r="L9" s="55">
        <v>0</v>
      </c>
      <c r="M9" s="55">
        <v>0</v>
      </c>
      <c r="N9" s="55">
        <v>0</v>
      </c>
      <c r="O9" s="55">
        <v>82.5</v>
      </c>
      <c r="P9" s="55">
        <v>62.818138090737179</v>
      </c>
      <c r="Q9" s="55">
        <v>0</v>
      </c>
      <c r="R9" s="55">
        <v>0</v>
      </c>
      <c r="S9" s="55">
        <v>0</v>
      </c>
      <c r="T9" s="55">
        <v>0</v>
      </c>
      <c r="U9" s="55">
        <v>8.3740596417864559</v>
      </c>
      <c r="V9" s="55">
        <v>0</v>
      </c>
      <c r="W9" s="55">
        <v>0</v>
      </c>
      <c r="X9" s="55">
        <v>90.65784489507314</v>
      </c>
      <c r="Y9" s="55">
        <v>60.404555670597745</v>
      </c>
      <c r="Z9" s="55">
        <v>0</v>
      </c>
      <c r="AA9" s="55">
        <v>0</v>
      </c>
      <c r="AB9" s="55">
        <v>0</v>
      </c>
      <c r="AC9" s="55">
        <v>85.533011388951024</v>
      </c>
      <c r="AD9" s="55">
        <v>14.596253101871939</v>
      </c>
    </row>
    <row r="10" spans="2:30" ht="19" x14ac:dyDescent="0.25">
      <c r="B10" s="48" t="s">
        <v>47</v>
      </c>
      <c r="J10" s="53" t="s">
        <v>136</v>
      </c>
      <c r="K10" s="2">
        <v>100000</v>
      </c>
      <c r="L10" s="2">
        <f t="shared" ref="L10:Q10" si="0">0.75*L12</f>
        <v>52.5</v>
      </c>
      <c r="M10" s="2">
        <f t="shared" si="0"/>
        <v>37.5</v>
      </c>
      <c r="N10" s="2">
        <f t="shared" si="0"/>
        <v>52.5</v>
      </c>
      <c r="O10" s="2">
        <f t="shared" si="0"/>
        <v>82.5</v>
      </c>
      <c r="P10" s="2">
        <f t="shared" si="0"/>
        <v>75</v>
      </c>
      <c r="Q10" s="2">
        <f t="shared" si="0"/>
        <v>37.5</v>
      </c>
      <c r="R10" s="2">
        <f t="shared" ref="R10:W10" si="1">0.98*R12</f>
        <v>78.400000000000006</v>
      </c>
      <c r="S10" s="2">
        <f t="shared" si="1"/>
        <v>88.2</v>
      </c>
      <c r="T10" s="2">
        <f t="shared" si="1"/>
        <v>98</v>
      </c>
      <c r="U10" s="2">
        <f t="shared" si="1"/>
        <v>58.8</v>
      </c>
      <c r="V10" s="2">
        <f t="shared" si="1"/>
        <v>39.200000000000003</v>
      </c>
      <c r="W10" s="2">
        <f t="shared" si="1"/>
        <v>49</v>
      </c>
    </row>
    <row r="11" spans="2:30" x14ac:dyDescent="0.2">
      <c r="B11" s="2" t="s">
        <v>37</v>
      </c>
      <c r="C11" s="2" t="s">
        <v>40</v>
      </c>
      <c r="D11" s="2" t="s">
        <v>41</v>
      </c>
      <c r="E11" s="2" t="s">
        <v>42</v>
      </c>
      <c r="F11" s="2" t="s">
        <v>43</v>
      </c>
      <c r="G11" s="2" t="s">
        <v>44</v>
      </c>
      <c r="H11" s="2" t="s">
        <v>48</v>
      </c>
      <c r="J11" s="53" t="s">
        <v>138</v>
      </c>
      <c r="K11" s="2">
        <v>40000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2:30" x14ac:dyDescent="0.2">
      <c r="B12" s="2" t="s">
        <v>50</v>
      </c>
      <c r="C12" s="2">
        <v>70</v>
      </c>
      <c r="D12" s="2">
        <v>50</v>
      </c>
      <c r="E12" s="2">
        <v>70</v>
      </c>
      <c r="F12" s="2">
        <v>110</v>
      </c>
      <c r="G12" s="2">
        <v>100</v>
      </c>
      <c r="H12" s="2">
        <v>50</v>
      </c>
      <c r="J12" s="53" t="s">
        <v>137</v>
      </c>
      <c r="K12" s="2"/>
      <c r="L12" s="2">
        <v>70</v>
      </c>
      <c r="M12" s="2">
        <v>50</v>
      </c>
      <c r="N12" s="2">
        <v>70</v>
      </c>
      <c r="O12" s="2">
        <v>110</v>
      </c>
      <c r="P12" s="2">
        <v>100</v>
      </c>
      <c r="Q12" s="2">
        <v>50</v>
      </c>
      <c r="R12" s="2">
        <v>80</v>
      </c>
      <c r="S12" s="2">
        <v>90</v>
      </c>
      <c r="T12" s="2">
        <v>100</v>
      </c>
      <c r="U12" s="2">
        <v>60</v>
      </c>
      <c r="V12" s="2">
        <v>40</v>
      </c>
      <c r="W12" s="2">
        <v>50</v>
      </c>
    </row>
    <row r="15" spans="2:30" ht="19" x14ac:dyDescent="0.25">
      <c r="B15" s="48" t="s">
        <v>51</v>
      </c>
    </row>
    <row r="16" spans="2:30" x14ac:dyDescent="0.2">
      <c r="B16" s="2" t="s">
        <v>37</v>
      </c>
      <c r="C16" s="2" t="s">
        <v>40</v>
      </c>
      <c r="D16" s="2" t="s">
        <v>53</v>
      </c>
      <c r="E16" s="2" t="s">
        <v>42</v>
      </c>
      <c r="F16" s="2" t="s">
        <v>43</v>
      </c>
      <c r="G16" s="2" t="s">
        <v>44</v>
      </c>
      <c r="H16" s="2" t="s">
        <v>48</v>
      </c>
      <c r="J16" s="2" t="s">
        <v>135</v>
      </c>
      <c r="K16" s="69">
        <f>AD9</f>
        <v>14.596253101871939</v>
      </c>
    </row>
    <row r="17" spans="2:33" x14ac:dyDescent="0.2">
      <c r="B17" s="2" t="s">
        <v>52</v>
      </c>
      <c r="C17" s="2">
        <v>80</v>
      </c>
      <c r="D17" s="2">
        <v>90</v>
      </c>
      <c r="E17" s="2">
        <v>100</v>
      </c>
      <c r="F17" s="2">
        <v>60</v>
      </c>
      <c r="G17" s="2">
        <v>40</v>
      </c>
      <c r="H17" s="2">
        <v>50</v>
      </c>
    </row>
    <row r="19" spans="2:33" x14ac:dyDescent="0.2">
      <c r="J19" t="s">
        <v>20</v>
      </c>
    </row>
    <row r="20" spans="2:33" x14ac:dyDescent="0.2">
      <c r="J20" s="100">
        <v>43344</v>
      </c>
      <c r="K20" s="2">
        <v>1</v>
      </c>
      <c r="L20" s="2">
        <v>1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0.98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-1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f>SUMPRODUCT(K20:AD20, $K$9:$AD$9)</f>
        <v>-20</v>
      </c>
      <c r="AF20" s="2" t="s">
        <v>101</v>
      </c>
      <c r="AG20" s="2">
        <v>-20</v>
      </c>
    </row>
    <row r="21" spans="2:33" x14ac:dyDescent="0.2">
      <c r="J21" s="100">
        <v>43374</v>
      </c>
      <c r="K21" s="2">
        <v>-0.01</v>
      </c>
      <c r="L21" s="2">
        <v>-1.0149999999999999</v>
      </c>
      <c r="M21" s="2">
        <v>1</v>
      </c>
      <c r="N21" s="2">
        <v>0</v>
      </c>
      <c r="O21" s="2">
        <v>0</v>
      </c>
      <c r="P21" s="2">
        <v>0</v>
      </c>
      <c r="Q21" s="2">
        <v>0</v>
      </c>
      <c r="R21" s="2">
        <v>-1</v>
      </c>
      <c r="S21" s="2">
        <v>0.98</v>
      </c>
      <c r="T21" s="2">
        <v>0</v>
      </c>
      <c r="U21" s="2">
        <v>0</v>
      </c>
      <c r="V21" s="2">
        <v>0</v>
      </c>
      <c r="W21" s="2">
        <v>0</v>
      </c>
      <c r="X21" s="2">
        <v>1.0049999999999999</v>
      </c>
      <c r="Y21" s="2">
        <v>-1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f t="shared" ref="AE21:AE25" si="2">SUMPRODUCT(K21:AD21, $K$9:$AD$9)</f>
        <v>30.000000000000014</v>
      </c>
      <c r="AF21" s="2" t="s">
        <v>101</v>
      </c>
      <c r="AG21" s="2">
        <v>30</v>
      </c>
    </row>
    <row r="22" spans="2:33" x14ac:dyDescent="0.2">
      <c r="J22" s="100">
        <v>43405</v>
      </c>
      <c r="K22" s="2">
        <v>-0.01</v>
      </c>
      <c r="L22" s="2">
        <v>0</v>
      </c>
      <c r="M22" s="2">
        <v>-1.0149999999999999</v>
      </c>
      <c r="N22" s="2">
        <v>1</v>
      </c>
      <c r="O22" s="2">
        <v>0</v>
      </c>
      <c r="P22" s="2">
        <v>0</v>
      </c>
      <c r="Q22" s="2">
        <v>0</v>
      </c>
      <c r="R22" s="2">
        <v>0</v>
      </c>
      <c r="S22" s="2">
        <v>-1</v>
      </c>
      <c r="T22" s="2">
        <v>0.98</v>
      </c>
      <c r="U22" s="2">
        <v>0</v>
      </c>
      <c r="V22" s="2">
        <v>0</v>
      </c>
      <c r="W22" s="2">
        <v>0</v>
      </c>
      <c r="X22" s="2">
        <v>0</v>
      </c>
      <c r="Y22" s="2">
        <v>1.0049999999999999</v>
      </c>
      <c r="Z22" s="2">
        <v>-1</v>
      </c>
      <c r="AA22" s="2">
        <v>0</v>
      </c>
      <c r="AB22" s="2">
        <v>0</v>
      </c>
      <c r="AC22" s="2">
        <v>0</v>
      </c>
      <c r="AD22" s="2">
        <v>0</v>
      </c>
      <c r="AE22" s="2">
        <f t="shared" si="2"/>
        <v>60</v>
      </c>
      <c r="AF22" s="2" t="s">
        <v>101</v>
      </c>
      <c r="AG22" s="2">
        <v>60</v>
      </c>
    </row>
    <row r="23" spans="2:33" x14ac:dyDescent="0.2">
      <c r="J23" s="100">
        <v>43435</v>
      </c>
      <c r="K23" s="2">
        <v>-0.01</v>
      </c>
      <c r="L23" s="2">
        <v>0</v>
      </c>
      <c r="M23" s="2">
        <v>0</v>
      </c>
      <c r="N23" s="2">
        <v>-1.0149999999999999</v>
      </c>
      <c r="O23" s="2">
        <v>1</v>
      </c>
      <c r="P23" s="2">
        <v>0</v>
      </c>
      <c r="Q23" s="2">
        <v>0</v>
      </c>
      <c r="R23" s="2">
        <v>0</v>
      </c>
      <c r="S23" s="2">
        <v>0</v>
      </c>
      <c r="T23" s="2">
        <v>-1</v>
      </c>
      <c r="U23" s="2">
        <v>0.98</v>
      </c>
      <c r="V23" s="2">
        <v>0</v>
      </c>
      <c r="W23" s="2">
        <v>0</v>
      </c>
      <c r="X23" s="2">
        <v>0</v>
      </c>
      <c r="Y23" s="2">
        <v>0</v>
      </c>
      <c r="Z23" s="2">
        <v>1.0049999999999999</v>
      </c>
      <c r="AA23" s="2">
        <v>-1</v>
      </c>
      <c r="AB23" s="2">
        <v>0</v>
      </c>
      <c r="AC23" s="2">
        <v>0</v>
      </c>
      <c r="AD23" s="2">
        <v>0</v>
      </c>
      <c r="AE23" s="2">
        <f t="shared" si="2"/>
        <v>89.999999999999986</v>
      </c>
      <c r="AF23" s="2" t="s">
        <v>101</v>
      </c>
      <c r="AG23" s="2">
        <v>90</v>
      </c>
    </row>
    <row r="24" spans="2:33" x14ac:dyDescent="0.2">
      <c r="J24" s="100">
        <v>43466</v>
      </c>
      <c r="K24" s="2">
        <v>-0.01</v>
      </c>
      <c r="L24" s="2">
        <v>0</v>
      </c>
      <c r="M24" s="2">
        <v>0</v>
      </c>
      <c r="N24" s="2">
        <v>0</v>
      </c>
      <c r="O24" s="2">
        <v>-1.0149999999999999</v>
      </c>
      <c r="P24" s="2">
        <v>1</v>
      </c>
      <c r="Q24" s="2">
        <v>0</v>
      </c>
      <c r="R24" s="2">
        <v>0</v>
      </c>
      <c r="S24" s="2">
        <v>0</v>
      </c>
      <c r="T24" s="2">
        <v>0</v>
      </c>
      <c r="U24" s="2">
        <v>-1</v>
      </c>
      <c r="V24" s="2">
        <v>0.98</v>
      </c>
      <c r="W24" s="2">
        <v>0</v>
      </c>
      <c r="X24" s="2">
        <v>0</v>
      </c>
      <c r="Y24" s="2">
        <v>0</v>
      </c>
      <c r="Z24" s="2">
        <v>0</v>
      </c>
      <c r="AA24" s="2">
        <v>1.0049999999999999</v>
      </c>
      <c r="AB24" s="2">
        <v>-1</v>
      </c>
      <c r="AC24" s="2">
        <v>0</v>
      </c>
      <c r="AD24" s="2">
        <v>0</v>
      </c>
      <c r="AE24" s="2">
        <f t="shared" si="2"/>
        <v>-30.000000000000011</v>
      </c>
      <c r="AF24" s="2" t="s">
        <v>101</v>
      </c>
      <c r="AG24" s="2">
        <v>-30</v>
      </c>
    </row>
    <row r="25" spans="2:33" x14ac:dyDescent="0.2">
      <c r="J25" s="100">
        <v>43497</v>
      </c>
      <c r="K25" s="2">
        <v>-0.01</v>
      </c>
      <c r="L25" s="2">
        <v>0</v>
      </c>
      <c r="M25" s="2">
        <v>0</v>
      </c>
      <c r="N25" s="2">
        <v>0</v>
      </c>
      <c r="O25" s="2">
        <v>0</v>
      </c>
      <c r="P25" s="2">
        <v>-1.0149999999999999</v>
      </c>
      <c r="Q25" s="2">
        <v>1</v>
      </c>
      <c r="R25" s="2">
        <v>0</v>
      </c>
      <c r="S25" s="2">
        <v>0</v>
      </c>
      <c r="T25" s="2">
        <v>0</v>
      </c>
      <c r="U25" s="2">
        <v>0</v>
      </c>
      <c r="V25" s="2">
        <v>-1</v>
      </c>
      <c r="W25" s="2">
        <v>0.98</v>
      </c>
      <c r="X25" s="2">
        <v>0</v>
      </c>
      <c r="Y25" s="2">
        <v>0</v>
      </c>
      <c r="Z25" s="2">
        <v>0</v>
      </c>
      <c r="AA25" s="2">
        <v>0</v>
      </c>
      <c r="AB25" s="2">
        <v>1.0049999999999999</v>
      </c>
      <c r="AC25" s="2">
        <v>-1</v>
      </c>
      <c r="AD25" s="2">
        <v>0</v>
      </c>
      <c r="AE25" s="2">
        <f t="shared" si="2"/>
        <v>-150</v>
      </c>
      <c r="AF25" s="2" t="s">
        <v>101</v>
      </c>
      <c r="AG25" s="2">
        <v>-150</v>
      </c>
    </row>
    <row r="26" spans="2:33" x14ac:dyDescent="0.2">
      <c r="J26" s="100">
        <v>43525</v>
      </c>
      <c r="K26" s="2">
        <v>-1.01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-1.0149999999999999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-1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1.0049999999999999</v>
      </c>
      <c r="AD26" s="2">
        <v>-1</v>
      </c>
      <c r="AE26" s="2">
        <f>SUMPRODUCT(K26:AD26, $K$9:$AD$9)</f>
        <v>-4.4408920985006262E-14</v>
      </c>
      <c r="AF26" s="2" t="s">
        <v>101</v>
      </c>
      <c r="AG26" s="2">
        <v>0</v>
      </c>
    </row>
    <row r="28" spans="2:33" x14ac:dyDescent="0.2">
      <c r="AD28" t="s">
        <v>145</v>
      </c>
      <c r="AE28">
        <f>SUM(AG20:AG25)</f>
        <v>-20</v>
      </c>
    </row>
    <row r="29" spans="2:33" ht="24" x14ac:dyDescent="0.3">
      <c r="J29" s="82" t="s">
        <v>139</v>
      </c>
      <c r="K29" s="102" t="s">
        <v>146</v>
      </c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</row>
    <row r="30" spans="2:33" ht="19" x14ac:dyDescent="0.25">
      <c r="K30" s="103" t="s">
        <v>144</v>
      </c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</row>
    <row r="31" spans="2:33" x14ac:dyDescent="0.2"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</row>
    <row r="36" spans="10:11" ht="24" x14ac:dyDescent="0.3">
      <c r="J36" s="82" t="s">
        <v>140</v>
      </c>
      <c r="K36" s="6" t="s">
        <v>141</v>
      </c>
    </row>
    <row r="37" spans="10:11" ht="19" x14ac:dyDescent="0.25">
      <c r="K37" s="6" t="s">
        <v>142</v>
      </c>
    </row>
    <row r="38" spans="10:11" ht="19" x14ac:dyDescent="0.25">
      <c r="K38" s="6" t="s">
        <v>143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V42"/>
  <sheetViews>
    <sheetView topLeftCell="D8" zoomScaleNormal="70" workbookViewId="0">
      <selection activeCell="L46" sqref="L46"/>
    </sheetView>
  </sheetViews>
  <sheetFormatPr baseColWidth="10" defaultColWidth="11" defaultRowHeight="16" x14ac:dyDescent="0.2"/>
  <cols>
    <col min="3" max="3" width="15.5" customWidth="1"/>
    <col min="4" max="4" width="16.83203125" bestFit="1" customWidth="1"/>
    <col min="5" max="8" width="13" bestFit="1" customWidth="1"/>
    <col min="9" max="9" width="15.33203125" customWidth="1"/>
    <col min="10" max="10" width="15.6640625" customWidth="1"/>
    <col min="11" max="11" width="14.5" bestFit="1" customWidth="1"/>
    <col min="12" max="12" width="15" customWidth="1"/>
    <col min="14" max="14" width="16" customWidth="1"/>
    <col min="15" max="15" width="17.6640625" customWidth="1"/>
    <col min="16" max="16" width="14.83203125" customWidth="1"/>
    <col min="17" max="22" width="13" bestFit="1" customWidth="1"/>
  </cols>
  <sheetData>
    <row r="4" spans="3:22" x14ac:dyDescent="0.2">
      <c r="C4" s="2" t="s">
        <v>54</v>
      </c>
      <c r="D4" s="2" t="s">
        <v>58</v>
      </c>
      <c r="E4" s="2" t="s">
        <v>59</v>
      </c>
      <c r="F4" s="2" t="s">
        <v>60</v>
      </c>
      <c r="G4" s="2" t="s">
        <v>61</v>
      </c>
      <c r="H4" s="2" t="s">
        <v>62</v>
      </c>
      <c r="I4" s="2" t="s">
        <v>63</v>
      </c>
      <c r="J4" s="2" t="s">
        <v>64</v>
      </c>
      <c r="K4" s="2" t="s">
        <v>65</v>
      </c>
    </row>
    <row r="5" spans="3:22" x14ac:dyDescent="0.2">
      <c r="C5" s="2" t="s">
        <v>55</v>
      </c>
      <c r="D5" s="3">
        <v>40</v>
      </c>
      <c r="E5" s="3">
        <v>50</v>
      </c>
      <c r="F5" s="3">
        <v>80</v>
      </c>
      <c r="G5" s="3">
        <v>60</v>
      </c>
      <c r="H5" s="3">
        <v>45</v>
      </c>
      <c r="I5" s="3">
        <v>60</v>
      </c>
      <c r="J5" s="3">
        <v>30</v>
      </c>
      <c r="K5" s="3">
        <v>25</v>
      </c>
    </row>
    <row r="6" spans="3:22" ht="24" x14ac:dyDescent="0.3">
      <c r="C6" s="2" t="s">
        <v>56</v>
      </c>
      <c r="D6" s="2">
        <v>0.05</v>
      </c>
      <c r="E6" s="2">
        <v>0.1</v>
      </c>
      <c r="F6" s="2">
        <v>0.03</v>
      </c>
      <c r="G6" s="2">
        <v>0.04</v>
      </c>
      <c r="H6" s="2">
        <v>7.0000000000000007E-2</v>
      </c>
      <c r="I6" s="2">
        <v>0.15</v>
      </c>
      <c r="J6" s="2">
        <v>0.22</v>
      </c>
      <c r="K6" s="2">
        <v>0.25</v>
      </c>
      <c r="O6" s="82" t="s">
        <v>88</v>
      </c>
    </row>
    <row r="7" spans="3:22" ht="20" x14ac:dyDescent="0.25">
      <c r="C7" s="2" t="s">
        <v>57</v>
      </c>
      <c r="D7" s="3">
        <v>2</v>
      </c>
      <c r="E7" s="3">
        <v>1.5</v>
      </c>
      <c r="F7" s="3">
        <v>3.5</v>
      </c>
      <c r="G7" s="3">
        <v>3</v>
      </c>
      <c r="H7" s="3">
        <v>2</v>
      </c>
      <c r="I7" s="3">
        <v>1</v>
      </c>
      <c r="J7" s="3">
        <v>1.8</v>
      </c>
      <c r="K7" s="3">
        <v>0</v>
      </c>
      <c r="O7" s="90" t="s">
        <v>89</v>
      </c>
    </row>
    <row r="8" spans="3:22" x14ac:dyDescent="0.2">
      <c r="O8" t="s">
        <v>90</v>
      </c>
      <c r="P8" s="68">
        <f>L19</f>
        <v>389458.33333333337</v>
      </c>
    </row>
    <row r="9" spans="3:22" x14ac:dyDescent="0.2">
      <c r="O9" s="2" t="s">
        <v>58</v>
      </c>
      <c r="P9" s="2" t="s">
        <v>59</v>
      </c>
      <c r="Q9" s="2" t="s">
        <v>60</v>
      </c>
      <c r="R9" s="2" t="s">
        <v>61</v>
      </c>
      <c r="S9" s="2" t="s">
        <v>62</v>
      </c>
      <c r="T9" s="2" t="s">
        <v>63</v>
      </c>
      <c r="U9" s="2" t="s">
        <v>64</v>
      </c>
      <c r="V9" s="2" t="s">
        <v>65</v>
      </c>
    </row>
    <row r="10" spans="3:22" x14ac:dyDescent="0.2">
      <c r="N10" t="s">
        <v>72</v>
      </c>
      <c r="O10" s="2">
        <v>2500</v>
      </c>
      <c r="P10" s="2">
        <v>6000</v>
      </c>
      <c r="Q10" s="2">
        <v>1250</v>
      </c>
      <c r="R10" s="2">
        <v>1666.6666666666667</v>
      </c>
      <c r="S10" s="2">
        <v>2222.2222222222222</v>
      </c>
      <c r="T10" s="2">
        <v>13333.333333333332</v>
      </c>
      <c r="U10" s="2">
        <v>30000</v>
      </c>
      <c r="V10" s="2">
        <v>4000</v>
      </c>
    </row>
    <row r="11" spans="3:22" ht="21" x14ac:dyDescent="0.25">
      <c r="C11" s="50" t="s">
        <v>4</v>
      </c>
      <c r="N11" t="s">
        <v>73</v>
      </c>
      <c r="O11" s="3">
        <v>100000</v>
      </c>
      <c r="P11" s="3">
        <v>300000</v>
      </c>
      <c r="Q11" s="3">
        <v>100000</v>
      </c>
      <c r="R11" s="3">
        <v>100000</v>
      </c>
      <c r="S11" s="3">
        <v>100000</v>
      </c>
      <c r="T11" s="3">
        <v>799999.99999999988</v>
      </c>
      <c r="U11" s="3">
        <v>900000</v>
      </c>
      <c r="V11" s="3">
        <v>100000</v>
      </c>
    </row>
    <row r="12" spans="3:22" x14ac:dyDescent="0.2">
      <c r="C12" s="2" t="s">
        <v>72</v>
      </c>
      <c r="D12" s="55">
        <v>7500</v>
      </c>
      <c r="E12" s="55">
        <v>6000</v>
      </c>
      <c r="F12" s="55">
        <v>3750</v>
      </c>
      <c r="G12" s="55">
        <v>5000</v>
      </c>
      <c r="H12" s="55">
        <v>6666.666666666667</v>
      </c>
      <c r="I12" s="55">
        <v>5000</v>
      </c>
      <c r="J12" s="55">
        <v>13333.333333333334</v>
      </c>
      <c r="K12" s="55">
        <v>12000</v>
      </c>
      <c r="L12" s="53" t="s">
        <v>74</v>
      </c>
    </row>
    <row r="13" spans="3:22" ht="20" x14ac:dyDescent="0.25">
      <c r="C13" s="2" t="s">
        <v>73</v>
      </c>
      <c r="D13" s="4">
        <f>D12*D5</f>
        <v>300000</v>
      </c>
      <c r="E13" s="4">
        <f t="shared" ref="E13:K13" si="0">E12*E5</f>
        <v>300000</v>
      </c>
      <c r="F13" s="4">
        <f t="shared" si="0"/>
        <v>300000</v>
      </c>
      <c r="G13" s="4">
        <f t="shared" si="0"/>
        <v>300000</v>
      </c>
      <c r="H13" s="4">
        <f t="shared" si="0"/>
        <v>300000</v>
      </c>
      <c r="I13" s="4">
        <f t="shared" si="0"/>
        <v>300000</v>
      </c>
      <c r="J13" s="4">
        <f t="shared" si="0"/>
        <v>400000</v>
      </c>
      <c r="K13" s="4">
        <f t="shared" si="0"/>
        <v>300000</v>
      </c>
      <c r="L13" s="4">
        <f>SUM(D13:K13)</f>
        <v>2500000</v>
      </c>
      <c r="O13" s="90" t="s">
        <v>91</v>
      </c>
    </row>
    <row r="14" spans="3:22" ht="34" x14ac:dyDescent="0.2">
      <c r="O14" s="91" t="s">
        <v>109</v>
      </c>
      <c r="P14" s="91" t="s">
        <v>110</v>
      </c>
    </row>
    <row r="15" spans="3:22" x14ac:dyDescent="0.2">
      <c r="O15" s="2">
        <v>100000</v>
      </c>
      <c r="P15" s="2">
        <v>487152.77777777775</v>
      </c>
    </row>
    <row r="16" spans="3:22" ht="21" x14ac:dyDescent="0.25">
      <c r="C16" s="50" t="s">
        <v>67</v>
      </c>
      <c r="O16" s="2">
        <v>120000</v>
      </c>
      <c r="P16" s="2">
        <v>482250</v>
      </c>
    </row>
    <row r="17" spans="3:22" x14ac:dyDescent="0.2">
      <c r="C17" t="s">
        <v>69</v>
      </c>
      <c r="D17" s="4">
        <f>(D12*D5) *D6</f>
        <v>15000</v>
      </c>
      <c r="E17" s="4">
        <f t="shared" ref="E17:K17" si="1">(E12*E5) *E6</f>
        <v>30000</v>
      </c>
      <c r="F17" s="4">
        <f t="shared" si="1"/>
        <v>9000</v>
      </c>
      <c r="G17" s="4">
        <f t="shared" si="1"/>
        <v>12000</v>
      </c>
      <c r="H17" s="4">
        <f t="shared" si="1"/>
        <v>21000.000000000004</v>
      </c>
      <c r="I17" s="4">
        <f t="shared" si="1"/>
        <v>45000</v>
      </c>
      <c r="J17" s="4">
        <f t="shared" si="1"/>
        <v>88000</v>
      </c>
      <c r="K17" s="4">
        <f t="shared" si="1"/>
        <v>75000</v>
      </c>
      <c r="O17" s="2">
        <v>140000</v>
      </c>
      <c r="P17" s="2">
        <v>477347.22222222225</v>
      </c>
    </row>
    <row r="18" spans="3:22" ht="17" thickBot="1" x14ac:dyDescent="0.25">
      <c r="C18" t="s">
        <v>57</v>
      </c>
      <c r="D18" s="4">
        <f>D12*D7</f>
        <v>15000</v>
      </c>
      <c r="E18" s="4">
        <f t="shared" ref="E18:K18" si="2">E12*E7</f>
        <v>9000</v>
      </c>
      <c r="F18" s="4">
        <f t="shared" si="2"/>
        <v>13125</v>
      </c>
      <c r="G18" s="4">
        <f t="shared" si="2"/>
        <v>15000</v>
      </c>
      <c r="H18" s="4">
        <f t="shared" si="2"/>
        <v>13333.333333333334</v>
      </c>
      <c r="I18" s="4">
        <f t="shared" si="2"/>
        <v>5000</v>
      </c>
      <c r="J18" s="4">
        <f t="shared" si="2"/>
        <v>24000</v>
      </c>
      <c r="K18" s="4">
        <f t="shared" si="2"/>
        <v>0</v>
      </c>
      <c r="L18" s="53" t="s">
        <v>79</v>
      </c>
      <c r="O18" s="2">
        <v>160000</v>
      </c>
      <c r="P18" s="2">
        <v>472444.44444444444</v>
      </c>
    </row>
    <row r="19" spans="3:22" ht="17" thickBot="1" x14ac:dyDescent="0.25">
      <c r="C19" s="52" t="s">
        <v>68</v>
      </c>
      <c r="D19" s="4">
        <f>SUM(D17:D18)</f>
        <v>30000</v>
      </c>
      <c r="E19" s="4">
        <f t="shared" ref="E19:K19" si="3">SUM(E17:E18)</f>
        <v>39000</v>
      </c>
      <c r="F19" s="4">
        <f t="shared" si="3"/>
        <v>22125</v>
      </c>
      <c r="G19" s="4">
        <f t="shared" si="3"/>
        <v>27000</v>
      </c>
      <c r="H19" s="4">
        <f t="shared" si="3"/>
        <v>34333.333333333336</v>
      </c>
      <c r="I19" s="4">
        <f t="shared" si="3"/>
        <v>50000</v>
      </c>
      <c r="J19" s="4">
        <f t="shared" si="3"/>
        <v>112000</v>
      </c>
      <c r="K19" s="4">
        <f t="shared" si="3"/>
        <v>75000</v>
      </c>
      <c r="L19" s="56">
        <f>SUM(D19:K19)</f>
        <v>389458.33333333337</v>
      </c>
      <c r="O19" s="2">
        <v>180000</v>
      </c>
      <c r="P19" s="2">
        <v>466075</v>
      </c>
    </row>
    <row r="20" spans="3:22" x14ac:dyDescent="0.2">
      <c r="O20" s="2">
        <v>200000</v>
      </c>
      <c r="P20" s="2">
        <v>458972.22222222225</v>
      </c>
    </row>
    <row r="21" spans="3:22" x14ac:dyDescent="0.2">
      <c r="O21" s="2">
        <v>220000</v>
      </c>
      <c r="P21" s="2">
        <v>451869.44444444438</v>
      </c>
    </row>
    <row r="22" spans="3:22" ht="21" x14ac:dyDescent="0.25">
      <c r="C22" s="50" t="s">
        <v>66</v>
      </c>
      <c r="O22" s="2">
        <v>240000</v>
      </c>
      <c r="P22" s="2">
        <v>444766.66666666669</v>
      </c>
    </row>
    <row r="23" spans="3:22" ht="17" thickBot="1" x14ac:dyDescent="0.25">
      <c r="D23" s="66"/>
      <c r="E23" s="66"/>
      <c r="F23" s="66"/>
      <c r="G23" s="66"/>
      <c r="H23" s="66"/>
      <c r="I23" s="67"/>
      <c r="J23" s="66"/>
      <c r="K23" s="67"/>
      <c r="O23" s="2">
        <v>260000</v>
      </c>
      <c r="P23" s="2">
        <v>430863.88888888888</v>
      </c>
    </row>
    <row r="24" spans="3:22" ht="17" thickBot="1" x14ac:dyDescent="0.25">
      <c r="D24" s="83" t="s">
        <v>71</v>
      </c>
      <c r="E24" s="84"/>
      <c r="F24" s="84"/>
      <c r="G24" s="84"/>
      <c r="H24" s="84"/>
      <c r="I24" s="85">
        <f>SUM(D13:K13)</f>
        <v>2500000</v>
      </c>
      <c r="J24" s="84" t="s">
        <v>22</v>
      </c>
      <c r="K24" s="86">
        <v>2500000</v>
      </c>
      <c r="O24" s="2">
        <v>280000</v>
      </c>
      <c r="P24" s="2">
        <v>410161.11111111112</v>
      </c>
    </row>
    <row r="25" spans="3:22" x14ac:dyDescent="0.2">
      <c r="D25" s="20" t="s">
        <v>75</v>
      </c>
      <c r="E25" s="14"/>
      <c r="F25" s="14"/>
      <c r="G25" s="14"/>
      <c r="H25" s="14"/>
      <c r="I25" s="57">
        <f>SUM(D13:F13)</f>
        <v>900000</v>
      </c>
      <c r="J25" s="14" t="s">
        <v>78</v>
      </c>
      <c r="K25" s="58">
        <v>1000000</v>
      </c>
      <c r="O25" s="2">
        <v>300000</v>
      </c>
      <c r="P25" s="2">
        <v>389458.33333333337</v>
      </c>
    </row>
    <row r="26" spans="3:22" x14ac:dyDescent="0.2">
      <c r="D26" s="21" t="s">
        <v>76</v>
      </c>
      <c r="E26" s="2"/>
      <c r="F26" s="2"/>
      <c r="G26" s="2"/>
      <c r="H26" s="2"/>
      <c r="I26" s="4">
        <f>SUM(G13:I13)</f>
        <v>900000</v>
      </c>
      <c r="J26" s="2" t="s">
        <v>22</v>
      </c>
      <c r="K26" s="59">
        <v>1000000</v>
      </c>
    </row>
    <row r="27" spans="3:22" ht="17" thickBot="1" x14ac:dyDescent="0.25">
      <c r="D27" s="60" t="s">
        <v>77</v>
      </c>
      <c r="E27" s="61"/>
      <c r="F27" s="61"/>
      <c r="G27" s="61"/>
      <c r="H27" s="61"/>
      <c r="I27" s="62">
        <f>SUM(J13:K13)</f>
        <v>700000</v>
      </c>
      <c r="J27" s="61" t="s">
        <v>22</v>
      </c>
      <c r="K27" s="63">
        <v>1000000</v>
      </c>
    </row>
    <row r="28" spans="3:22" ht="17" thickBot="1" x14ac:dyDescent="0.25">
      <c r="D28" s="87" t="s">
        <v>80</v>
      </c>
      <c r="E28" s="24"/>
      <c r="F28" s="24"/>
      <c r="G28" s="24"/>
      <c r="H28" s="24"/>
      <c r="I28" s="88">
        <f>D13</f>
        <v>300000</v>
      </c>
      <c r="J28" s="24" t="s">
        <v>70</v>
      </c>
      <c r="K28" s="89">
        <f>$M$28</f>
        <v>100000</v>
      </c>
      <c r="M28" s="98">
        <v>100000</v>
      </c>
    </row>
    <row r="29" spans="3:22" x14ac:dyDescent="0.2">
      <c r="D29" s="17" t="s">
        <v>81</v>
      </c>
      <c r="E29" s="2"/>
      <c r="F29" s="2"/>
      <c r="G29" s="2"/>
      <c r="H29" s="2"/>
      <c r="I29" s="4">
        <f>E13</f>
        <v>300000</v>
      </c>
      <c r="J29" s="2" t="s">
        <v>70</v>
      </c>
      <c r="K29" s="89">
        <f t="shared" ref="K29:K35" si="4">$M$28</f>
        <v>100000</v>
      </c>
    </row>
    <row r="30" spans="3:22" ht="20" x14ac:dyDescent="0.25">
      <c r="D30" s="17" t="s">
        <v>82</v>
      </c>
      <c r="E30" s="2"/>
      <c r="F30" s="2"/>
      <c r="G30" s="2"/>
      <c r="H30" s="2"/>
      <c r="I30" s="4">
        <f>F13</f>
        <v>300000</v>
      </c>
      <c r="J30" s="2" t="s">
        <v>70</v>
      </c>
      <c r="K30" s="89">
        <f t="shared" si="4"/>
        <v>100000</v>
      </c>
      <c r="O30" s="90" t="s">
        <v>113</v>
      </c>
    </row>
    <row r="31" spans="3:22" x14ac:dyDescent="0.2">
      <c r="D31" s="17" t="s">
        <v>83</v>
      </c>
      <c r="E31" s="2"/>
      <c r="F31" s="2"/>
      <c r="G31" s="2"/>
      <c r="H31" s="2"/>
      <c r="I31" s="4">
        <f>G13</f>
        <v>300000</v>
      </c>
      <c r="J31" s="2" t="s">
        <v>70</v>
      </c>
      <c r="K31" s="89">
        <f t="shared" si="4"/>
        <v>100000</v>
      </c>
      <c r="N31" s="2" t="s">
        <v>114</v>
      </c>
      <c r="O31" s="2" t="s">
        <v>58</v>
      </c>
      <c r="P31" s="2" t="s">
        <v>59</v>
      </c>
      <c r="Q31" s="2" t="s">
        <v>60</v>
      </c>
      <c r="R31" s="2" t="s">
        <v>61</v>
      </c>
      <c r="S31" s="2" t="s">
        <v>62</v>
      </c>
      <c r="T31" s="2" t="s">
        <v>63</v>
      </c>
      <c r="U31" s="2" t="s">
        <v>64</v>
      </c>
      <c r="V31" s="2" t="s">
        <v>65</v>
      </c>
    </row>
    <row r="32" spans="3:22" x14ac:dyDescent="0.2">
      <c r="D32" s="17" t="s">
        <v>84</v>
      </c>
      <c r="E32" s="2"/>
      <c r="F32" s="2"/>
      <c r="G32" s="2"/>
      <c r="H32" s="2"/>
      <c r="I32" s="4">
        <f>H13</f>
        <v>300000</v>
      </c>
      <c r="J32" s="2" t="s">
        <v>70</v>
      </c>
      <c r="K32" s="89">
        <f t="shared" si="4"/>
        <v>100000</v>
      </c>
      <c r="N32" s="2">
        <v>100000</v>
      </c>
      <c r="O32" s="46">
        <v>100000</v>
      </c>
      <c r="P32" s="46">
        <v>300000</v>
      </c>
      <c r="Q32" s="46">
        <v>100000</v>
      </c>
      <c r="R32" s="46">
        <v>100000</v>
      </c>
      <c r="S32" s="46">
        <v>100000</v>
      </c>
      <c r="T32" s="46">
        <v>800000</v>
      </c>
      <c r="U32" s="46">
        <v>900000</v>
      </c>
      <c r="V32" s="46">
        <v>100000</v>
      </c>
    </row>
    <row r="33" spans="4:22" x14ac:dyDescent="0.2">
      <c r="D33" s="17" t="s">
        <v>85</v>
      </c>
      <c r="E33" s="2"/>
      <c r="F33" s="2"/>
      <c r="G33" s="2"/>
      <c r="H33" s="2"/>
      <c r="I33" s="4">
        <f>I13</f>
        <v>300000</v>
      </c>
      <c r="J33" s="2" t="s">
        <v>70</v>
      </c>
      <c r="K33" s="89">
        <f t="shared" si="4"/>
        <v>100000</v>
      </c>
      <c r="N33" s="2">
        <v>120000</v>
      </c>
      <c r="O33" s="47">
        <v>120000</v>
      </c>
      <c r="P33" s="47">
        <v>260000</v>
      </c>
      <c r="Q33" s="47">
        <v>120000</v>
      </c>
      <c r="R33" s="47">
        <v>120000</v>
      </c>
      <c r="S33" s="47">
        <v>120000</v>
      </c>
      <c r="T33" s="47">
        <v>760000</v>
      </c>
      <c r="U33" s="47">
        <v>880000</v>
      </c>
      <c r="V33" s="47">
        <v>120000</v>
      </c>
    </row>
    <row r="34" spans="4:22" x14ac:dyDescent="0.2">
      <c r="D34" s="17" t="s">
        <v>86</v>
      </c>
      <c r="E34" s="2"/>
      <c r="F34" s="2"/>
      <c r="G34" s="2"/>
      <c r="H34" s="2"/>
      <c r="I34" s="4">
        <f>J13</f>
        <v>400000</v>
      </c>
      <c r="J34" s="2" t="s">
        <v>70</v>
      </c>
      <c r="K34" s="89">
        <f t="shared" si="4"/>
        <v>100000</v>
      </c>
      <c r="N34" s="2">
        <v>140000</v>
      </c>
      <c r="O34" s="46">
        <v>140000</v>
      </c>
      <c r="P34" s="46">
        <v>220000</v>
      </c>
      <c r="Q34" s="46">
        <v>140000</v>
      </c>
      <c r="R34" s="46">
        <v>140000</v>
      </c>
      <c r="S34" s="46">
        <v>140000</v>
      </c>
      <c r="T34" s="46">
        <v>720000</v>
      </c>
      <c r="U34" s="46">
        <v>860000</v>
      </c>
      <c r="V34" s="46">
        <v>140000</v>
      </c>
    </row>
    <row r="35" spans="4:22" ht="17" thickBot="1" x14ac:dyDescent="0.25">
      <c r="D35" s="64" t="s">
        <v>87</v>
      </c>
      <c r="E35" s="61"/>
      <c r="F35" s="61"/>
      <c r="G35" s="61"/>
      <c r="H35" s="61"/>
      <c r="I35" s="62">
        <f>K13</f>
        <v>300000</v>
      </c>
      <c r="J35" s="61" t="s">
        <v>70</v>
      </c>
      <c r="K35" s="89">
        <f t="shared" si="4"/>
        <v>100000</v>
      </c>
      <c r="N35" s="2">
        <v>160000</v>
      </c>
      <c r="O35" s="47">
        <v>160000</v>
      </c>
      <c r="P35" s="47">
        <v>180000</v>
      </c>
      <c r="Q35" s="47">
        <v>160000</v>
      </c>
      <c r="R35" s="47">
        <v>160000</v>
      </c>
      <c r="S35" s="47">
        <v>160000</v>
      </c>
      <c r="T35" s="47">
        <v>680000</v>
      </c>
      <c r="U35" s="47">
        <v>840000</v>
      </c>
      <c r="V35" s="47">
        <v>160000</v>
      </c>
    </row>
    <row r="36" spans="4:22" x14ac:dyDescent="0.2">
      <c r="N36" s="2">
        <v>180000</v>
      </c>
      <c r="O36" s="46">
        <v>180000</v>
      </c>
      <c r="P36" s="46">
        <v>180000</v>
      </c>
      <c r="Q36" s="46">
        <v>180000</v>
      </c>
      <c r="R36" s="46">
        <v>180000</v>
      </c>
      <c r="S36" s="46">
        <v>180000</v>
      </c>
      <c r="T36" s="46">
        <v>600000</v>
      </c>
      <c r="U36" s="46">
        <v>820000</v>
      </c>
      <c r="V36" s="46">
        <v>180000</v>
      </c>
    </row>
    <row r="37" spans="4:22" x14ac:dyDescent="0.2">
      <c r="N37" s="2">
        <v>200000</v>
      </c>
      <c r="O37" s="47">
        <v>200000</v>
      </c>
      <c r="P37" s="47">
        <v>200000</v>
      </c>
      <c r="Q37" s="47">
        <v>200000</v>
      </c>
      <c r="R37" s="47">
        <v>200000</v>
      </c>
      <c r="S37" s="47">
        <v>200000</v>
      </c>
      <c r="T37" s="47">
        <v>500000</v>
      </c>
      <c r="U37" s="47">
        <v>800000</v>
      </c>
      <c r="V37" s="47">
        <v>200000</v>
      </c>
    </row>
    <row r="38" spans="4:22" x14ac:dyDescent="0.2">
      <c r="N38" s="2">
        <v>220000</v>
      </c>
      <c r="O38" s="46">
        <v>220000</v>
      </c>
      <c r="P38" s="46">
        <v>220000</v>
      </c>
      <c r="Q38" s="46">
        <v>220000</v>
      </c>
      <c r="R38" s="46">
        <v>220000</v>
      </c>
      <c r="S38" s="46">
        <v>220000</v>
      </c>
      <c r="T38" s="46">
        <v>400000</v>
      </c>
      <c r="U38" s="46">
        <v>780000</v>
      </c>
      <c r="V38" s="46">
        <v>220000</v>
      </c>
    </row>
    <row r="39" spans="4:22" x14ac:dyDescent="0.2">
      <c r="N39" s="2">
        <v>240000</v>
      </c>
      <c r="O39" s="47">
        <v>240000</v>
      </c>
      <c r="P39" s="47">
        <v>240000</v>
      </c>
      <c r="Q39" s="47">
        <v>240000</v>
      </c>
      <c r="R39" s="47">
        <v>240000</v>
      </c>
      <c r="S39" s="47">
        <v>240000</v>
      </c>
      <c r="T39" s="47">
        <v>300000</v>
      </c>
      <c r="U39" s="47">
        <v>760000</v>
      </c>
      <c r="V39" s="47">
        <v>240000</v>
      </c>
    </row>
    <row r="40" spans="4:22" x14ac:dyDescent="0.2">
      <c r="N40" s="2">
        <v>260000</v>
      </c>
      <c r="O40" s="46">
        <v>260000</v>
      </c>
      <c r="P40" s="46">
        <v>260000</v>
      </c>
      <c r="Q40" s="46">
        <v>260000</v>
      </c>
      <c r="R40" s="46">
        <v>260000</v>
      </c>
      <c r="S40" s="46">
        <v>260000</v>
      </c>
      <c r="T40" s="46">
        <v>260000</v>
      </c>
      <c r="U40" s="46">
        <v>680000</v>
      </c>
      <c r="V40" s="46">
        <v>260000</v>
      </c>
    </row>
    <row r="41" spans="4:22" x14ac:dyDescent="0.2">
      <c r="N41" s="2">
        <v>280000</v>
      </c>
      <c r="O41" s="47">
        <v>280000</v>
      </c>
      <c r="P41" s="47">
        <v>280000</v>
      </c>
      <c r="Q41" s="47">
        <v>280000</v>
      </c>
      <c r="R41" s="47">
        <v>280000</v>
      </c>
      <c r="S41" s="47">
        <v>280000</v>
      </c>
      <c r="T41" s="47">
        <v>280000</v>
      </c>
      <c r="U41" s="47">
        <v>540000</v>
      </c>
      <c r="V41" s="47">
        <v>280000</v>
      </c>
    </row>
    <row r="42" spans="4:22" x14ac:dyDescent="0.2">
      <c r="N42" s="2">
        <v>300000</v>
      </c>
      <c r="O42" s="46">
        <v>300000</v>
      </c>
      <c r="P42" s="46">
        <v>300000</v>
      </c>
      <c r="Q42" s="46">
        <v>300000</v>
      </c>
      <c r="R42" s="46">
        <v>300000</v>
      </c>
      <c r="S42" s="46">
        <v>300000</v>
      </c>
      <c r="T42" s="46">
        <v>300000</v>
      </c>
      <c r="U42" s="46">
        <v>400000</v>
      </c>
      <c r="V42" s="46">
        <v>300000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"/>
  <sheetViews>
    <sheetView workbookViewId="0">
      <selection activeCell="D1" sqref="D1:K12"/>
    </sheetView>
  </sheetViews>
  <sheetFormatPr baseColWidth="10" defaultColWidth="8.83203125" defaultRowHeight="16" x14ac:dyDescent="0.2"/>
  <cols>
    <col min="1" max="1" width="6.83203125" bestFit="1" customWidth="1"/>
    <col min="2" max="2" width="23.1640625" bestFit="1" customWidth="1"/>
    <col min="3" max="3" width="7.1640625" bestFit="1" customWidth="1"/>
    <col min="4" max="4" width="15.6640625" bestFit="1" customWidth="1"/>
    <col min="5" max="11" width="12.1640625" bestFit="1" customWidth="1"/>
  </cols>
  <sheetData>
    <row r="1" spans="1:11" x14ac:dyDescent="0.2">
      <c r="A1" s="36" t="s">
        <v>111</v>
      </c>
      <c r="B1" s="36" t="s">
        <v>112</v>
      </c>
      <c r="C1" s="36" t="s">
        <v>35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  <c r="I1" s="2" t="s">
        <v>63</v>
      </c>
      <c r="J1" s="2" t="s">
        <v>64</v>
      </c>
      <c r="K1" s="2" t="s">
        <v>65</v>
      </c>
    </row>
    <row r="2" spans="1:11" x14ac:dyDescent="0.2">
      <c r="A2" s="37">
        <v>100000</v>
      </c>
      <c r="B2" s="38">
        <v>487152.78</v>
      </c>
      <c r="C2" s="39"/>
      <c r="D2" s="46">
        <v>100000</v>
      </c>
      <c r="E2" s="46">
        <v>300000</v>
      </c>
      <c r="F2" s="46">
        <v>100000</v>
      </c>
      <c r="G2" s="46">
        <v>100000</v>
      </c>
      <c r="H2" s="46">
        <v>100000</v>
      </c>
      <c r="I2" s="46">
        <v>800000</v>
      </c>
      <c r="J2" s="46">
        <v>900000</v>
      </c>
      <c r="K2" s="46">
        <v>100000</v>
      </c>
    </row>
    <row r="3" spans="1:11" x14ac:dyDescent="0.2">
      <c r="A3" s="40">
        <v>120000</v>
      </c>
      <c r="B3" s="41">
        <v>482250</v>
      </c>
      <c r="C3" s="41">
        <v>-0.245139</v>
      </c>
      <c r="D3" s="47">
        <v>120000</v>
      </c>
      <c r="E3" s="47">
        <v>260000</v>
      </c>
      <c r="F3" s="47">
        <v>120000</v>
      </c>
      <c r="G3" s="47">
        <v>120000</v>
      </c>
      <c r="H3" s="47">
        <v>120000</v>
      </c>
      <c r="I3" s="47">
        <v>760000</v>
      </c>
      <c r="J3" s="47">
        <v>880000</v>
      </c>
      <c r="K3" s="47">
        <v>120000</v>
      </c>
    </row>
    <row r="4" spans="1:11" x14ac:dyDescent="0.2">
      <c r="A4" s="42">
        <v>140000</v>
      </c>
      <c r="B4" s="43">
        <v>477347.22</v>
      </c>
      <c r="C4" s="43">
        <v>-0.24513889</v>
      </c>
      <c r="D4" s="46">
        <v>140000</v>
      </c>
      <c r="E4" s="46">
        <v>220000</v>
      </c>
      <c r="F4" s="46">
        <v>140000</v>
      </c>
      <c r="G4" s="46">
        <v>140000</v>
      </c>
      <c r="H4" s="46">
        <v>140000</v>
      </c>
      <c r="I4" s="46">
        <v>720000</v>
      </c>
      <c r="J4" s="46">
        <v>860000</v>
      </c>
      <c r="K4" s="46">
        <v>140000</v>
      </c>
    </row>
    <row r="5" spans="1:11" x14ac:dyDescent="0.2">
      <c r="A5" s="40">
        <v>160000</v>
      </c>
      <c r="B5" s="41">
        <v>472444.44</v>
      </c>
      <c r="C5" s="41">
        <v>-0.24513878</v>
      </c>
      <c r="D5" s="47">
        <v>160000</v>
      </c>
      <c r="E5" s="47">
        <v>180000</v>
      </c>
      <c r="F5" s="47">
        <v>160000</v>
      </c>
      <c r="G5" s="47">
        <v>160000</v>
      </c>
      <c r="H5" s="47">
        <v>160000</v>
      </c>
      <c r="I5" s="47">
        <v>680000</v>
      </c>
      <c r="J5" s="47">
        <v>840000</v>
      </c>
      <c r="K5" s="47">
        <v>160000</v>
      </c>
    </row>
    <row r="6" spans="1:11" x14ac:dyDescent="0.2">
      <c r="A6" s="42">
        <v>180000</v>
      </c>
      <c r="B6" s="43">
        <v>466075</v>
      </c>
      <c r="C6" s="43">
        <v>-0.31847199999999998</v>
      </c>
      <c r="D6" s="46">
        <v>180000</v>
      </c>
      <c r="E6" s="46">
        <v>180000</v>
      </c>
      <c r="F6" s="46">
        <v>180000</v>
      </c>
      <c r="G6" s="46">
        <v>180000</v>
      </c>
      <c r="H6" s="46">
        <v>180000</v>
      </c>
      <c r="I6" s="46">
        <v>600000</v>
      </c>
      <c r="J6" s="46">
        <v>820000</v>
      </c>
      <c r="K6" s="46">
        <v>180000</v>
      </c>
    </row>
    <row r="7" spans="1:11" x14ac:dyDescent="0.2">
      <c r="A7" s="40">
        <v>200000</v>
      </c>
      <c r="B7" s="41">
        <v>458972.22</v>
      </c>
      <c r="C7" s="41">
        <v>-0.35513888999999998</v>
      </c>
      <c r="D7" s="47">
        <v>200000</v>
      </c>
      <c r="E7" s="47">
        <v>200000</v>
      </c>
      <c r="F7" s="47">
        <v>200000</v>
      </c>
      <c r="G7" s="47">
        <v>200000</v>
      </c>
      <c r="H7" s="47">
        <v>200000</v>
      </c>
      <c r="I7" s="47">
        <v>500000</v>
      </c>
      <c r="J7" s="47">
        <v>800000</v>
      </c>
      <c r="K7" s="47">
        <v>200000</v>
      </c>
    </row>
    <row r="8" spans="1:11" x14ac:dyDescent="0.2">
      <c r="A8" s="42">
        <v>220000</v>
      </c>
      <c r="B8" s="43">
        <v>451869.44</v>
      </c>
      <c r="C8" s="43">
        <v>-0.35513877999999999</v>
      </c>
      <c r="D8" s="46">
        <v>220000</v>
      </c>
      <c r="E8" s="46">
        <v>220000</v>
      </c>
      <c r="F8" s="46">
        <v>220000</v>
      </c>
      <c r="G8" s="46">
        <v>220000</v>
      </c>
      <c r="H8" s="46">
        <v>220000</v>
      </c>
      <c r="I8" s="46">
        <v>400000</v>
      </c>
      <c r="J8" s="46">
        <v>780000</v>
      </c>
      <c r="K8" s="46">
        <v>220000</v>
      </c>
    </row>
    <row r="9" spans="1:11" x14ac:dyDescent="0.2">
      <c r="A9" s="40">
        <v>240000</v>
      </c>
      <c r="B9" s="41">
        <v>444766.67</v>
      </c>
      <c r="C9" s="41">
        <v>-0.35513866499999996</v>
      </c>
      <c r="D9" s="47">
        <v>240000</v>
      </c>
      <c r="E9" s="47">
        <v>240000</v>
      </c>
      <c r="F9" s="47">
        <v>240000</v>
      </c>
      <c r="G9" s="47">
        <v>240000</v>
      </c>
      <c r="H9" s="47">
        <v>240000</v>
      </c>
      <c r="I9" s="47">
        <v>300000</v>
      </c>
      <c r="J9" s="47">
        <v>760000</v>
      </c>
      <c r="K9" s="47">
        <v>240000</v>
      </c>
    </row>
    <row r="10" spans="1:11" x14ac:dyDescent="0.2">
      <c r="A10" s="42">
        <v>260000</v>
      </c>
      <c r="B10" s="43">
        <v>430863.89</v>
      </c>
      <c r="C10" s="43">
        <v>-0.69513905500000006</v>
      </c>
      <c r="D10" s="46">
        <v>260000</v>
      </c>
      <c r="E10" s="46">
        <v>260000</v>
      </c>
      <c r="F10" s="46">
        <v>260000</v>
      </c>
      <c r="G10" s="46">
        <v>260000</v>
      </c>
      <c r="H10" s="46">
        <v>260000</v>
      </c>
      <c r="I10" s="46">
        <v>260000</v>
      </c>
      <c r="J10" s="46">
        <v>680000</v>
      </c>
      <c r="K10" s="46">
        <v>260000</v>
      </c>
    </row>
    <row r="11" spans="1:11" x14ac:dyDescent="0.2">
      <c r="A11" s="40">
        <v>280000</v>
      </c>
      <c r="B11" s="41">
        <v>410161.11</v>
      </c>
      <c r="C11" s="41">
        <v>-1.0351389450000001</v>
      </c>
      <c r="D11" s="47">
        <v>280000</v>
      </c>
      <c r="E11" s="47">
        <v>280000</v>
      </c>
      <c r="F11" s="47">
        <v>280000</v>
      </c>
      <c r="G11" s="47">
        <v>280000</v>
      </c>
      <c r="H11" s="47">
        <v>280000</v>
      </c>
      <c r="I11" s="47">
        <v>280000</v>
      </c>
      <c r="J11" s="47">
        <v>540000</v>
      </c>
      <c r="K11" s="47">
        <v>280000</v>
      </c>
    </row>
    <row r="12" spans="1:11" x14ac:dyDescent="0.2">
      <c r="A12" s="44">
        <v>300000</v>
      </c>
      <c r="B12" s="45">
        <v>389458.33</v>
      </c>
      <c r="C12" s="45">
        <v>-1.0351388349999999</v>
      </c>
      <c r="D12" s="46">
        <v>300000</v>
      </c>
      <c r="E12" s="46">
        <v>300000</v>
      </c>
      <c r="F12" s="46">
        <v>300000</v>
      </c>
      <c r="G12" s="46">
        <v>300000</v>
      </c>
      <c r="H12" s="46">
        <v>300000</v>
      </c>
      <c r="I12" s="46">
        <v>300000</v>
      </c>
      <c r="J12" s="46">
        <v>400000</v>
      </c>
      <c r="K12" s="46">
        <v>300000</v>
      </c>
    </row>
    <row r="13" spans="1:11" x14ac:dyDescent="0.2">
      <c r="D13" s="71"/>
      <c r="E13" s="71"/>
      <c r="F13" s="71"/>
      <c r="G13" s="71"/>
      <c r="H13" s="71"/>
      <c r="I13" s="71"/>
      <c r="J13" s="71"/>
      <c r="K13" s="7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P31"/>
  <sheetViews>
    <sheetView zoomScale="90" zoomScaleNormal="90" workbookViewId="0"/>
  </sheetViews>
  <sheetFormatPr baseColWidth="10" defaultColWidth="11" defaultRowHeight="16" x14ac:dyDescent="0.2"/>
  <cols>
    <col min="2" max="2" width="21.83203125" customWidth="1"/>
    <col min="3" max="3" width="15" customWidth="1"/>
    <col min="4" max="4" width="21.6640625" customWidth="1"/>
    <col min="5" max="5" width="20.83203125" customWidth="1"/>
    <col min="6" max="6" width="18.5" customWidth="1"/>
    <col min="8" max="8" width="11.83203125" customWidth="1"/>
    <col min="9" max="9" width="12.83203125" customWidth="1"/>
    <col min="11" max="11" width="23.1640625" customWidth="1"/>
    <col min="12" max="12" width="15.33203125" customWidth="1"/>
    <col min="13" max="13" width="14.5" customWidth="1"/>
    <col min="14" max="14" width="13.33203125" customWidth="1"/>
    <col min="15" max="15" width="13.5" customWidth="1"/>
    <col min="16" max="16" width="13.1640625" customWidth="1"/>
  </cols>
  <sheetData>
    <row r="3" spans="2:9" ht="19" x14ac:dyDescent="0.25">
      <c r="B3" s="1" t="s">
        <v>4</v>
      </c>
    </row>
    <row r="4" spans="2:9" x14ac:dyDescent="0.2">
      <c r="C4" s="2" t="s">
        <v>5</v>
      </c>
      <c r="D4" s="2" t="s">
        <v>6</v>
      </c>
      <c r="E4" s="2" t="s">
        <v>7</v>
      </c>
      <c r="F4" s="2" t="s">
        <v>8</v>
      </c>
    </row>
    <row r="5" spans="2:9" x14ac:dyDescent="0.2">
      <c r="C5" s="30">
        <v>6666.666666666667</v>
      </c>
      <c r="D5" s="30">
        <v>10000</v>
      </c>
      <c r="E5" s="30">
        <v>13333.333333333332</v>
      </c>
      <c r="F5" s="30">
        <v>0</v>
      </c>
    </row>
    <row r="6" spans="2:9" x14ac:dyDescent="0.2">
      <c r="H6" s="2" t="s">
        <v>9</v>
      </c>
      <c r="I6" s="3">
        <f>SUM(E5:F5) * 21.5</f>
        <v>286666.66666666663</v>
      </c>
    </row>
    <row r="7" spans="2:9" ht="19" x14ac:dyDescent="0.25">
      <c r="B7" s="1" t="s">
        <v>10</v>
      </c>
      <c r="H7" s="2" t="s">
        <v>11</v>
      </c>
      <c r="I7" s="2">
        <f>SUMPRODUCT(C5:D5, E12:F12)</f>
        <v>285333.33333333337</v>
      </c>
    </row>
    <row r="8" spans="2:9" x14ac:dyDescent="0.2">
      <c r="C8" s="2" t="s">
        <v>12</v>
      </c>
      <c r="D8" s="2" t="s">
        <v>1</v>
      </c>
      <c r="E8" s="2" t="s">
        <v>2</v>
      </c>
      <c r="F8" s="2" t="s">
        <v>3</v>
      </c>
      <c r="H8" s="2" t="s">
        <v>13</v>
      </c>
      <c r="I8" s="4">
        <f>SUM(I6:I7)</f>
        <v>572000</v>
      </c>
    </row>
    <row r="9" spans="2:9" x14ac:dyDescent="0.2">
      <c r="C9" s="2" t="s">
        <v>14</v>
      </c>
      <c r="D9" s="2">
        <v>2000</v>
      </c>
      <c r="E9" s="2">
        <v>0.15</v>
      </c>
      <c r="F9" s="2">
        <v>0.1</v>
      </c>
      <c r="H9" s="2" t="s">
        <v>15</v>
      </c>
      <c r="I9" s="4">
        <f>((C5+E5)*E13) + ((D5+F5)*F13)</f>
        <v>870000</v>
      </c>
    </row>
    <row r="10" spans="2:9" x14ac:dyDescent="0.2">
      <c r="C10" s="2" t="s">
        <v>16</v>
      </c>
      <c r="D10" s="2">
        <v>4200</v>
      </c>
      <c r="E10" s="2">
        <v>0.2</v>
      </c>
      <c r="F10" s="2">
        <v>0.2</v>
      </c>
      <c r="H10" s="2" t="s">
        <v>17</v>
      </c>
      <c r="I10" s="5">
        <f>I9-I8</f>
        <v>298000</v>
      </c>
    </row>
    <row r="11" spans="2:9" x14ac:dyDescent="0.2">
      <c r="C11" s="2" t="s">
        <v>18</v>
      </c>
      <c r="D11" s="2">
        <v>2500</v>
      </c>
      <c r="E11" s="2">
        <v>0.1</v>
      </c>
      <c r="F11" s="2">
        <v>0.15</v>
      </c>
    </row>
    <row r="12" spans="2:9" x14ac:dyDescent="0.2">
      <c r="C12" s="2" t="s">
        <v>19</v>
      </c>
      <c r="D12" s="2"/>
      <c r="E12" s="3">
        <v>18.8</v>
      </c>
      <c r="F12" s="3">
        <v>16</v>
      </c>
    </row>
    <row r="13" spans="2:9" x14ac:dyDescent="0.2">
      <c r="C13" s="2" t="s">
        <v>0</v>
      </c>
      <c r="D13" s="2"/>
      <c r="E13" s="3">
        <v>29.5</v>
      </c>
      <c r="F13" s="3">
        <v>28</v>
      </c>
    </row>
    <row r="15" spans="2:9" ht="19" x14ac:dyDescent="0.25">
      <c r="B15" s="6"/>
    </row>
    <row r="16" spans="2:9" ht="20" thickBot="1" x14ac:dyDescent="0.3">
      <c r="B16" s="7" t="s">
        <v>20</v>
      </c>
    </row>
    <row r="17" spans="2:16" ht="17" thickBot="1" x14ac:dyDescent="0.25">
      <c r="B17" s="8" t="s">
        <v>21</v>
      </c>
      <c r="C17" s="9"/>
      <c r="D17" s="9"/>
      <c r="E17" s="9"/>
      <c r="F17" s="9"/>
      <c r="G17" s="10">
        <f>SUM(E5:F5)</f>
        <v>13333.333333333332</v>
      </c>
      <c r="H17" s="9" t="s">
        <v>22</v>
      </c>
      <c r="I17" s="11">
        <v>20000</v>
      </c>
      <c r="K17" s="35" t="s">
        <v>30</v>
      </c>
      <c r="L17" s="35" t="s">
        <v>36</v>
      </c>
      <c r="M17" s="35" t="s">
        <v>5</v>
      </c>
      <c r="N17" s="35" t="s">
        <v>32</v>
      </c>
      <c r="O17" s="35" t="s">
        <v>31</v>
      </c>
      <c r="P17" s="35" t="s">
        <v>33</v>
      </c>
    </row>
    <row r="18" spans="2:16" ht="17" thickBot="1" x14ac:dyDescent="0.25">
      <c r="B18" s="12" t="s">
        <v>25</v>
      </c>
      <c r="C18" s="13"/>
      <c r="D18" s="14"/>
      <c r="E18" s="14"/>
      <c r="F18" s="14"/>
      <c r="G18" s="15">
        <f>SUMPRODUCT(E9:F9, $C$5:$D$5)</f>
        <v>2000</v>
      </c>
      <c r="H18" s="14" t="s">
        <v>22</v>
      </c>
      <c r="I18" s="16">
        <f>D9</f>
        <v>2000</v>
      </c>
      <c r="K18" s="2">
        <v>1200</v>
      </c>
      <c r="L18" s="46">
        <v>263200</v>
      </c>
      <c r="M18" s="96">
        <v>6000.0000000000018</v>
      </c>
      <c r="N18" s="96">
        <v>3999.9999999999982</v>
      </c>
      <c r="O18" s="96">
        <v>13999.999999999998</v>
      </c>
      <c r="P18" s="96">
        <v>6000.0000000000018</v>
      </c>
    </row>
    <row r="19" spans="2:16" ht="17" thickBot="1" x14ac:dyDescent="0.25">
      <c r="B19" s="17" t="s">
        <v>26</v>
      </c>
      <c r="C19" s="2"/>
      <c r="D19" s="2"/>
      <c r="E19" s="2"/>
      <c r="F19" s="2"/>
      <c r="G19" s="15">
        <f>SUMPRODUCT(E10:F10, $C$5:$D$5)</f>
        <v>3333.3333333333335</v>
      </c>
      <c r="H19" s="2" t="s">
        <v>22</v>
      </c>
      <c r="I19" s="18">
        <f>D10</f>
        <v>4200</v>
      </c>
      <c r="K19" s="2">
        <v>1300</v>
      </c>
      <c r="L19" s="47">
        <v>268800</v>
      </c>
      <c r="M19" s="97">
        <v>3999.9999999999977</v>
      </c>
      <c r="N19" s="97">
        <v>6000.0000000000018</v>
      </c>
      <c r="O19" s="97">
        <v>16000.000000000002</v>
      </c>
      <c r="P19" s="97">
        <v>3999.9999999999977</v>
      </c>
    </row>
    <row r="20" spans="2:16" ht="17" thickBot="1" x14ac:dyDescent="0.25">
      <c r="B20" s="31" t="s">
        <v>29</v>
      </c>
      <c r="C20" s="32"/>
      <c r="D20" s="33"/>
      <c r="E20" s="33"/>
      <c r="F20" s="33"/>
      <c r="G20" s="34">
        <f>SUMPRODUCT(E11:F11, $C$5:$D$5)</f>
        <v>2166.666666666667</v>
      </c>
      <c r="H20" s="33" t="s">
        <v>22</v>
      </c>
      <c r="I20" s="19">
        <v>1200</v>
      </c>
      <c r="K20" s="2">
        <v>1400</v>
      </c>
      <c r="L20" s="46">
        <v>274400</v>
      </c>
      <c r="M20" s="96">
        <v>1999.9999999999989</v>
      </c>
      <c r="N20" s="96">
        <v>8000.0000000000009</v>
      </c>
      <c r="O20" s="96">
        <v>18000</v>
      </c>
      <c r="P20" s="96">
        <v>1999.9999999999989</v>
      </c>
    </row>
    <row r="21" spans="2:16" x14ac:dyDescent="0.2">
      <c r="B21" s="20" t="s">
        <v>27</v>
      </c>
      <c r="C21" s="13"/>
      <c r="D21" s="14"/>
      <c r="E21" s="14"/>
      <c r="F21" s="14"/>
      <c r="G21" s="15">
        <f>SUM(C5,E5)</f>
        <v>20000</v>
      </c>
      <c r="H21" s="14" t="s">
        <v>22</v>
      </c>
      <c r="I21" s="16">
        <v>20000</v>
      </c>
      <c r="K21" s="2">
        <v>1500</v>
      </c>
      <c r="L21" s="47">
        <v>280000</v>
      </c>
      <c r="M21" s="97">
        <v>-4.5474735088646412E-12</v>
      </c>
      <c r="N21" s="97">
        <v>10000.000000000002</v>
      </c>
      <c r="O21" s="97">
        <v>20000.000000000004</v>
      </c>
      <c r="P21" s="97">
        <v>-2.7284841053187843E-12</v>
      </c>
    </row>
    <row r="22" spans="2:16" x14ac:dyDescent="0.2">
      <c r="B22" s="21" t="s">
        <v>28</v>
      </c>
      <c r="C22" s="22"/>
      <c r="D22" s="2"/>
      <c r="E22" s="2"/>
      <c r="F22" s="2"/>
      <c r="G22" s="23">
        <f>SUM(D5,F5)</f>
        <v>10000</v>
      </c>
      <c r="H22" s="2" t="s">
        <v>22</v>
      </c>
      <c r="I22" s="18">
        <v>10000</v>
      </c>
      <c r="K22" s="2">
        <v>1600</v>
      </c>
      <c r="L22" s="46">
        <v>282700</v>
      </c>
      <c r="M22" s="96">
        <v>1000</v>
      </c>
      <c r="N22" s="96">
        <v>10000</v>
      </c>
      <c r="O22" s="96">
        <v>19000</v>
      </c>
      <c r="P22" s="96">
        <v>0</v>
      </c>
    </row>
    <row r="23" spans="2:16" x14ac:dyDescent="0.2">
      <c r="B23" s="24"/>
      <c r="C23" s="25"/>
      <c r="D23" s="24"/>
      <c r="E23" s="24"/>
      <c r="F23" s="24"/>
      <c r="G23" s="26"/>
      <c r="H23" s="24"/>
      <c r="I23" s="27"/>
      <c r="K23" s="2">
        <v>1700</v>
      </c>
      <c r="L23" s="47">
        <v>285400</v>
      </c>
      <c r="M23" s="97">
        <v>2000</v>
      </c>
      <c r="N23" s="97">
        <v>10000</v>
      </c>
      <c r="O23" s="97">
        <v>18000</v>
      </c>
      <c r="P23" s="97">
        <v>0</v>
      </c>
    </row>
    <row r="24" spans="2:16" x14ac:dyDescent="0.2">
      <c r="B24" s="2"/>
      <c r="C24" s="22"/>
      <c r="D24" s="2"/>
      <c r="E24" s="2"/>
      <c r="F24" s="2"/>
      <c r="G24" s="23"/>
      <c r="H24" s="2"/>
      <c r="I24" s="28"/>
      <c r="K24" s="2">
        <v>1800</v>
      </c>
      <c r="L24" s="46">
        <v>288100</v>
      </c>
      <c r="M24" s="96">
        <v>3000</v>
      </c>
      <c r="N24" s="96">
        <v>10000</v>
      </c>
      <c r="O24" s="96">
        <v>17000</v>
      </c>
      <c r="P24" s="96">
        <v>0</v>
      </c>
    </row>
    <row r="25" spans="2:16" x14ac:dyDescent="0.2">
      <c r="B25" s="24"/>
      <c r="C25" s="24"/>
      <c r="D25" s="24"/>
      <c r="E25" s="29"/>
      <c r="F25" s="24"/>
      <c r="G25" s="29" t="s">
        <v>23</v>
      </c>
      <c r="H25" s="24"/>
      <c r="I25" s="29" t="s">
        <v>24</v>
      </c>
      <c r="K25" s="2">
        <v>1900</v>
      </c>
      <c r="L25" s="47">
        <v>290800</v>
      </c>
      <c r="M25" s="97">
        <v>4000</v>
      </c>
      <c r="N25" s="97">
        <v>10000</v>
      </c>
      <c r="O25" s="97">
        <v>16000</v>
      </c>
      <c r="P25" s="97">
        <v>0</v>
      </c>
    </row>
    <row r="26" spans="2:16" x14ac:dyDescent="0.2">
      <c r="K26" s="2">
        <v>2000</v>
      </c>
      <c r="L26" s="46">
        <v>293500</v>
      </c>
      <c r="M26" s="96">
        <v>5000</v>
      </c>
      <c r="N26" s="96">
        <v>10000</v>
      </c>
      <c r="O26" s="96">
        <v>15000</v>
      </c>
      <c r="P26" s="96">
        <v>0</v>
      </c>
    </row>
    <row r="27" spans="2:16" x14ac:dyDescent="0.2">
      <c r="K27" s="2">
        <v>2100</v>
      </c>
      <c r="L27" s="47">
        <v>296200</v>
      </c>
      <c r="M27" s="97">
        <v>6000</v>
      </c>
      <c r="N27" s="97">
        <v>10000</v>
      </c>
      <c r="O27" s="97">
        <v>14000</v>
      </c>
      <c r="P27" s="97">
        <v>0</v>
      </c>
    </row>
    <row r="28" spans="2:16" x14ac:dyDescent="0.2">
      <c r="K28" s="2">
        <v>2200</v>
      </c>
      <c r="L28" s="46">
        <v>298000</v>
      </c>
      <c r="M28" s="96">
        <v>6666.666666666667</v>
      </c>
      <c r="N28" s="96">
        <v>10000</v>
      </c>
      <c r="O28" s="96">
        <v>13333.333333333332</v>
      </c>
      <c r="P28" s="96">
        <v>0</v>
      </c>
    </row>
    <row r="29" spans="2:16" x14ac:dyDescent="0.2">
      <c r="K29" s="2">
        <v>2300</v>
      </c>
      <c r="L29" s="47">
        <v>298000</v>
      </c>
      <c r="M29" s="97">
        <v>6666.666666666667</v>
      </c>
      <c r="N29" s="97">
        <v>10000</v>
      </c>
      <c r="O29" s="97">
        <v>13333.333333333332</v>
      </c>
      <c r="P29" s="97">
        <v>0</v>
      </c>
    </row>
    <row r="30" spans="2:16" x14ac:dyDescent="0.2">
      <c r="K30" s="2">
        <v>2400</v>
      </c>
      <c r="L30" s="46">
        <v>298000</v>
      </c>
      <c r="M30" s="96">
        <v>6666.666666666667</v>
      </c>
      <c r="N30" s="96">
        <v>10000</v>
      </c>
      <c r="O30" s="96">
        <v>13333.333333333332</v>
      </c>
      <c r="P30" s="96">
        <v>0</v>
      </c>
    </row>
    <row r="31" spans="2:16" x14ac:dyDescent="0.2">
      <c r="K31" s="2"/>
      <c r="L31" s="2"/>
      <c r="M31" s="2"/>
      <c r="N31" s="2"/>
      <c r="O31" s="2"/>
      <c r="P31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4"/>
  <sheetViews>
    <sheetView workbookViewId="0">
      <selection activeCell="D31" sqref="D31"/>
    </sheetView>
  </sheetViews>
  <sheetFormatPr baseColWidth="10" defaultColWidth="8.83203125" defaultRowHeight="16" x14ac:dyDescent="0.2"/>
  <cols>
    <col min="1" max="1" width="4.83203125" bestFit="1" customWidth="1"/>
    <col min="2" max="2" width="15" bestFit="1" customWidth="1"/>
    <col min="3" max="3" width="7.6640625" bestFit="1" customWidth="1"/>
    <col min="4" max="4" width="14.6640625" bestFit="1" customWidth="1"/>
    <col min="5" max="6" width="13.1640625" bestFit="1" customWidth="1"/>
    <col min="7" max="7" width="11" bestFit="1" customWidth="1"/>
  </cols>
  <sheetData>
    <row r="1" spans="1:7" x14ac:dyDescent="0.2">
      <c r="A1" s="36" t="s">
        <v>22</v>
      </c>
      <c r="B1" s="36" t="s">
        <v>34</v>
      </c>
      <c r="C1" s="36" t="s">
        <v>35</v>
      </c>
      <c r="D1" s="36" t="s">
        <v>5</v>
      </c>
      <c r="E1" s="36" t="s">
        <v>6</v>
      </c>
      <c r="F1" s="36" t="s">
        <v>7</v>
      </c>
      <c r="G1" s="36" t="s">
        <v>8</v>
      </c>
    </row>
    <row r="2" spans="1:7" x14ac:dyDescent="0.2">
      <c r="A2" s="37">
        <v>1200</v>
      </c>
      <c r="B2" s="38">
        <v>263200</v>
      </c>
      <c r="C2" s="39"/>
      <c r="D2" s="92">
        <v>6000.0000000000018</v>
      </c>
      <c r="E2" s="92">
        <v>3999.9999999999982</v>
      </c>
      <c r="F2" s="92">
        <v>13999.999999999998</v>
      </c>
      <c r="G2" s="92">
        <v>6000.0000000000018</v>
      </c>
    </row>
    <row r="3" spans="1:7" x14ac:dyDescent="0.2">
      <c r="A3" s="40">
        <v>1300</v>
      </c>
      <c r="B3" s="41">
        <v>268800</v>
      </c>
      <c r="C3" s="41">
        <v>56</v>
      </c>
      <c r="D3" s="93">
        <v>3999.9999999999977</v>
      </c>
      <c r="E3" s="93">
        <v>6000.0000000000018</v>
      </c>
      <c r="F3" s="93">
        <v>16000.000000000002</v>
      </c>
      <c r="G3" s="93">
        <v>3999.9999999999977</v>
      </c>
    </row>
    <row r="4" spans="1:7" x14ac:dyDescent="0.2">
      <c r="A4" s="42">
        <v>1400</v>
      </c>
      <c r="B4" s="43">
        <v>274400</v>
      </c>
      <c r="C4" s="43">
        <v>56</v>
      </c>
      <c r="D4" s="94">
        <v>1999.9999999999989</v>
      </c>
      <c r="E4" s="94">
        <v>8000.0000000000009</v>
      </c>
      <c r="F4" s="94">
        <v>18000</v>
      </c>
      <c r="G4" s="94">
        <v>1999.9999999999989</v>
      </c>
    </row>
    <row r="5" spans="1:7" x14ac:dyDescent="0.2">
      <c r="A5" s="40">
        <v>1500</v>
      </c>
      <c r="B5" s="41">
        <v>280000</v>
      </c>
      <c r="C5" s="41">
        <v>56</v>
      </c>
      <c r="D5" s="93">
        <v>-4.5474735088646412E-12</v>
      </c>
      <c r="E5" s="93">
        <v>10000.000000000002</v>
      </c>
      <c r="F5" s="93">
        <v>20000.000000000004</v>
      </c>
      <c r="G5" s="93">
        <v>-2.7284841053187843E-12</v>
      </c>
    </row>
    <row r="6" spans="1:7" x14ac:dyDescent="0.2">
      <c r="A6" s="42">
        <v>1600</v>
      </c>
      <c r="B6" s="43">
        <v>282700</v>
      </c>
      <c r="C6" s="43">
        <v>27</v>
      </c>
      <c r="D6" s="94">
        <v>1000</v>
      </c>
      <c r="E6" s="94">
        <v>10000</v>
      </c>
      <c r="F6" s="94">
        <v>19000</v>
      </c>
      <c r="G6" s="94">
        <v>0</v>
      </c>
    </row>
    <row r="7" spans="1:7" x14ac:dyDescent="0.2">
      <c r="A7" s="40">
        <v>1700</v>
      </c>
      <c r="B7" s="41">
        <v>285400</v>
      </c>
      <c r="C7" s="41">
        <v>27</v>
      </c>
      <c r="D7" s="93">
        <v>2000</v>
      </c>
      <c r="E7" s="93">
        <v>10000</v>
      </c>
      <c r="F7" s="93">
        <v>18000</v>
      </c>
      <c r="G7" s="93">
        <v>0</v>
      </c>
    </row>
    <row r="8" spans="1:7" x14ac:dyDescent="0.2">
      <c r="A8" s="42">
        <v>1800</v>
      </c>
      <c r="B8" s="43">
        <v>288100</v>
      </c>
      <c r="C8" s="43">
        <v>27</v>
      </c>
      <c r="D8" s="94">
        <v>3000</v>
      </c>
      <c r="E8" s="94">
        <v>10000</v>
      </c>
      <c r="F8" s="94">
        <v>17000</v>
      </c>
      <c r="G8" s="94">
        <v>0</v>
      </c>
    </row>
    <row r="9" spans="1:7" x14ac:dyDescent="0.2">
      <c r="A9" s="40">
        <v>1900</v>
      </c>
      <c r="B9" s="41">
        <v>290800</v>
      </c>
      <c r="C9" s="41">
        <v>27</v>
      </c>
      <c r="D9" s="93">
        <v>4000</v>
      </c>
      <c r="E9" s="93">
        <v>10000</v>
      </c>
      <c r="F9" s="93">
        <v>16000</v>
      </c>
      <c r="G9" s="93">
        <v>0</v>
      </c>
    </row>
    <row r="10" spans="1:7" x14ac:dyDescent="0.2">
      <c r="A10" s="42">
        <v>2000</v>
      </c>
      <c r="B10" s="43">
        <v>293500</v>
      </c>
      <c r="C10" s="43">
        <v>27</v>
      </c>
      <c r="D10" s="94">
        <v>5000</v>
      </c>
      <c r="E10" s="94">
        <v>10000</v>
      </c>
      <c r="F10" s="94">
        <v>15000</v>
      </c>
      <c r="G10" s="94">
        <v>0</v>
      </c>
    </row>
    <row r="11" spans="1:7" x14ac:dyDescent="0.2">
      <c r="A11" s="40">
        <v>2100</v>
      </c>
      <c r="B11" s="41">
        <v>296200</v>
      </c>
      <c r="C11" s="41">
        <v>27</v>
      </c>
      <c r="D11" s="93">
        <v>6000</v>
      </c>
      <c r="E11" s="93">
        <v>10000</v>
      </c>
      <c r="F11" s="93">
        <v>14000</v>
      </c>
      <c r="G11" s="93">
        <v>0</v>
      </c>
    </row>
    <row r="12" spans="1:7" x14ac:dyDescent="0.2">
      <c r="A12" s="42">
        <v>2200</v>
      </c>
      <c r="B12" s="43">
        <v>298000</v>
      </c>
      <c r="C12" s="43">
        <v>18</v>
      </c>
      <c r="D12" s="94">
        <v>6666.666666666667</v>
      </c>
      <c r="E12" s="94">
        <v>10000</v>
      </c>
      <c r="F12" s="94">
        <v>13333.333333333332</v>
      </c>
      <c r="G12" s="94">
        <v>0</v>
      </c>
    </row>
    <row r="13" spans="1:7" x14ac:dyDescent="0.2">
      <c r="A13" s="40">
        <v>2300</v>
      </c>
      <c r="B13" s="41">
        <v>298000</v>
      </c>
      <c r="C13" s="41">
        <v>0</v>
      </c>
      <c r="D13" s="93">
        <v>6666.666666666667</v>
      </c>
      <c r="E13" s="93">
        <v>10000</v>
      </c>
      <c r="F13" s="93">
        <v>13333.333333333332</v>
      </c>
      <c r="G13" s="93">
        <v>0</v>
      </c>
    </row>
    <row r="14" spans="1:7" x14ac:dyDescent="0.2">
      <c r="A14" s="44">
        <v>2400</v>
      </c>
      <c r="B14" s="45">
        <v>298000</v>
      </c>
      <c r="C14" s="45">
        <v>0</v>
      </c>
      <c r="D14" s="95">
        <v>6666.666666666667</v>
      </c>
      <c r="E14" s="95">
        <v>10000</v>
      </c>
      <c r="F14" s="95">
        <v>13333.333333333332</v>
      </c>
      <c r="G14" s="9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4"/>
  <sheetViews>
    <sheetView workbookViewId="0">
      <selection activeCell="F31" sqref="F31"/>
    </sheetView>
  </sheetViews>
  <sheetFormatPr baseColWidth="10" defaultColWidth="8.83203125" defaultRowHeight="16" x14ac:dyDescent="0.2"/>
  <cols>
    <col min="1" max="1" width="4.83203125" bestFit="1" customWidth="1"/>
    <col min="2" max="2" width="15" bestFit="1" customWidth="1"/>
    <col min="3" max="3" width="7.6640625" bestFit="1" customWidth="1"/>
  </cols>
  <sheetData>
    <row r="1" spans="1:3" x14ac:dyDescent="0.2">
      <c r="A1" s="36" t="s">
        <v>22</v>
      </c>
      <c r="B1" s="36" t="s">
        <v>34</v>
      </c>
      <c r="C1" s="36" t="s">
        <v>35</v>
      </c>
    </row>
    <row r="2" spans="1:3" x14ac:dyDescent="0.2">
      <c r="A2" s="37">
        <v>1200</v>
      </c>
      <c r="B2" s="38">
        <v>263200</v>
      </c>
      <c r="C2" s="39"/>
    </row>
    <row r="3" spans="1:3" x14ac:dyDescent="0.2">
      <c r="A3" s="40">
        <v>1300</v>
      </c>
      <c r="B3" s="41">
        <v>268800</v>
      </c>
      <c r="C3" s="41">
        <v>56</v>
      </c>
    </row>
    <row r="4" spans="1:3" x14ac:dyDescent="0.2">
      <c r="A4" s="42">
        <v>1400</v>
      </c>
      <c r="B4" s="43">
        <v>274400</v>
      </c>
      <c r="C4" s="43">
        <v>56</v>
      </c>
    </row>
    <row r="5" spans="1:3" x14ac:dyDescent="0.2">
      <c r="A5" s="40">
        <v>1500</v>
      </c>
      <c r="B5" s="41">
        <v>280000</v>
      </c>
      <c r="C5" s="41">
        <v>56</v>
      </c>
    </row>
    <row r="6" spans="1:3" x14ac:dyDescent="0.2">
      <c r="A6" s="42">
        <v>1600</v>
      </c>
      <c r="B6" s="43">
        <v>282700</v>
      </c>
      <c r="C6" s="43">
        <v>27</v>
      </c>
    </row>
    <row r="7" spans="1:3" x14ac:dyDescent="0.2">
      <c r="A7" s="40">
        <v>1700</v>
      </c>
      <c r="B7" s="41">
        <v>285400</v>
      </c>
      <c r="C7" s="41">
        <v>27</v>
      </c>
    </row>
    <row r="8" spans="1:3" x14ac:dyDescent="0.2">
      <c r="A8" s="42">
        <v>1800</v>
      </c>
      <c r="B8" s="43">
        <v>288100</v>
      </c>
      <c r="C8" s="43">
        <v>27</v>
      </c>
    </row>
    <row r="9" spans="1:3" x14ac:dyDescent="0.2">
      <c r="A9" s="40">
        <v>1900</v>
      </c>
      <c r="B9" s="41">
        <v>290800</v>
      </c>
      <c r="C9" s="41">
        <v>27</v>
      </c>
    </row>
    <row r="10" spans="1:3" x14ac:dyDescent="0.2">
      <c r="A10" s="42">
        <v>2000</v>
      </c>
      <c r="B10" s="43">
        <v>293500</v>
      </c>
      <c r="C10" s="43">
        <v>27</v>
      </c>
    </row>
    <row r="11" spans="1:3" x14ac:dyDescent="0.2">
      <c r="A11" s="40">
        <v>2100</v>
      </c>
      <c r="B11" s="41">
        <v>296200</v>
      </c>
      <c r="C11" s="41">
        <v>27</v>
      </c>
    </row>
    <row r="12" spans="1:3" x14ac:dyDescent="0.2">
      <c r="A12" s="42">
        <v>2200</v>
      </c>
      <c r="B12" s="43">
        <v>298000</v>
      </c>
      <c r="C12" s="43">
        <v>18</v>
      </c>
    </row>
    <row r="13" spans="1:3" x14ac:dyDescent="0.2">
      <c r="A13" s="40">
        <v>2300</v>
      </c>
      <c r="B13" s="41">
        <v>298000</v>
      </c>
      <c r="C13" s="41">
        <v>0</v>
      </c>
    </row>
    <row r="14" spans="1:3" x14ac:dyDescent="0.2">
      <c r="A14" s="44">
        <v>2400</v>
      </c>
      <c r="B14" s="45">
        <v>298000</v>
      </c>
      <c r="C14" s="4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R21"/>
  <sheetViews>
    <sheetView zoomScale="90" zoomScaleNormal="90" workbookViewId="0">
      <selection activeCell="A33" sqref="A33"/>
    </sheetView>
  </sheetViews>
  <sheetFormatPr baseColWidth="10" defaultColWidth="11" defaultRowHeight="16" x14ac:dyDescent="0.2"/>
  <cols>
    <col min="17" max="17" width="3.83203125" customWidth="1"/>
  </cols>
  <sheetData>
    <row r="3" spans="2:18" ht="19" x14ac:dyDescent="0.25">
      <c r="B3" s="6" t="s">
        <v>92</v>
      </c>
    </row>
    <row r="4" spans="2:18" x14ac:dyDescent="0.2">
      <c r="C4" s="2" t="s">
        <v>93</v>
      </c>
      <c r="D4" s="2" t="s">
        <v>94</v>
      </c>
      <c r="E4" s="2" t="s">
        <v>95</v>
      </c>
      <c r="F4" s="2" t="s">
        <v>96</v>
      </c>
      <c r="G4" s="80" t="s">
        <v>108</v>
      </c>
      <c r="H4" s="2" t="s">
        <v>97</v>
      </c>
      <c r="I4" s="2" t="s">
        <v>102</v>
      </c>
      <c r="J4" s="2" t="s">
        <v>98</v>
      </c>
      <c r="K4" s="2" t="s">
        <v>103</v>
      </c>
      <c r="L4" s="2" t="s">
        <v>99</v>
      </c>
      <c r="M4" s="2" t="s">
        <v>104</v>
      </c>
      <c r="N4" s="54" t="s">
        <v>105</v>
      </c>
      <c r="O4" s="2" t="s">
        <v>107</v>
      </c>
    </row>
    <row r="5" spans="2:18" x14ac:dyDescent="0.2">
      <c r="C5" s="51">
        <v>0</v>
      </c>
      <c r="D5" s="51">
        <v>0</v>
      </c>
      <c r="E5" s="51">
        <v>0</v>
      </c>
      <c r="F5" s="51">
        <v>0</v>
      </c>
      <c r="G5" s="51">
        <v>72.352941176470594</v>
      </c>
      <c r="H5" s="51">
        <v>17.647058823529409</v>
      </c>
      <c r="I5" s="51">
        <v>0</v>
      </c>
      <c r="J5" s="51">
        <v>0</v>
      </c>
      <c r="K5" s="51">
        <v>0</v>
      </c>
      <c r="L5" s="51">
        <v>0</v>
      </c>
      <c r="M5" s="51">
        <v>72.352941176470594</v>
      </c>
      <c r="N5" s="76">
        <v>0</v>
      </c>
      <c r="O5" s="51">
        <v>120.10588235294117</v>
      </c>
    </row>
    <row r="11" spans="2:18" ht="17" thickBot="1" x14ac:dyDescent="0.25">
      <c r="B11" s="70" t="s">
        <v>100</v>
      </c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3" t="s">
        <v>106</v>
      </c>
    </row>
    <row r="12" spans="2:18" x14ac:dyDescent="0.2">
      <c r="B12" s="77">
        <v>0</v>
      </c>
      <c r="C12" s="65">
        <v>1</v>
      </c>
      <c r="D12" s="65">
        <v>0</v>
      </c>
      <c r="E12" s="65">
        <v>0</v>
      </c>
      <c r="F12" s="65">
        <v>0</v>
      </c>
      <c r="G12" s="65">
        <v>1</v>
      </c>
      <c r="H12" s="65">
        <v>1</v>
      </c>
      <c r="I12" s="65">
        <v>0</v>
      </c>
      <c r="J12" s="65">
        <v>0</v>
      </c>
      <c r="K12" s="65">
        <v>0</v>
      </c>
      <c r="L12" s="65">
        <v>0</v>
      </c>
      <c r="M12" s="65">
        <v>0</v>
      </c>
      <c r="N12" s="65">
        <v>0</v>
      </c>
      <c r="O12" s="65">
        <v>0</v>
      </c>
      <c r="P12" s="14">
        <f>SUMPRODUCT(C12:O12, $C$5:$O$5)</f>
        <v>90</v>
      </c>
      <c r="Q12" s="14" t="s">
        <v>101</v>
      </c>
      <c r="R12" s="16">
        <v>90</v>
      </c>
    </row>
    <row r="13" spans="2:18" x14ac:dyDescent="0.2">
      <c r="B13" s="78">
        <v>1</v>
      </c>
      <c r="C13" s="28">
        <v>0</v>
      </c>
      <c r="D13" s="28">
        <v>1</v>
      </c>
      <c r="E13" s="28">
        <v>0</v>
      </c>
      <c r="F13" s="28">
        <v>0</v>
      </c>
      <c r="G13" s="28">
        <v>-1</v>
      </c>
      <c r="H13" s="28">
        <v>0</v>
      </c>
      <c r="I13" s="28">
        <v>1</v>
      </c>
      <c r="J13" s="28">
        <v>0</v>
      </c>
      <c r="K13" s="28">
        <v>0</v>
      </c>
      <c r="L13" s="28">
        <v>0</v>
      </c>
      <c r="M13" s="28">
        <v>1</v>
      </c>
      <c r="N13" s="28">
        <v>0</v>
      </c>
      <c r="O13" s="28">
        <v>0</v>
      </c>
      <c r="P13" s="2">
        <f t="shared" ref="P13:P17" si="0">SUMPRODUCT(C13:O13, $C$5:$O$5)</f>
        <v>0</v>
      </c>
      <c r="Q13" s="2" t="s">
        <v>101</v>
      </c>
      <c r="R13" s="18">
        <v>0</v>
      </c>
    </row>
    <row r="14" spans="2:18" x14ac:dyDescent="0.2">
      <c r="B14" s="78">
        <v>2</v>
      </c>
      <c r="C14" s="28">
        <v>-1.2</v>
      </c>
      <c r="D14" s="28">
        <v>0</v>
      </c>
      <c r="E14" s="28">
        <v>1</v>
      </c>
      <c r="F14" s="28">
        <v>0</v>
      </c>
      <c r="G14" s="28">
        <v>0</v>
      </c>
      <c r="H14" s="28">
        <v>0</v>
      </c>
      <c r="I14" s="28">
        <v>0</v>
      </c>
      <c r="J14" s="28">
        <v>1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">
        <f t="shared" si="0"/>
        <v>0</v>
      </c>
      <c r="Q14" s="2" t="s">
        <v>101</v>
      </c>
      <c r="R14" s="18">
        <v>0</v>
      </c>
    </row>
    <row r="15" spans="2:18" x14ac:dyDescent="0.2">
      <c r="B15" s="78">
        <v>3</v>
      </c>
      <c r="C15" s="28">
        <v>0</v>
      </c>
      <c r="D15" s="28">
        <v>-1.2</v>
      </c>
      <c r="E15" s="28">
        <v>0</v>
      </c>
      <c r="F15" s="28">
        <v>1</v>
      </c>
      <c r="G15" s="28">
        <v>0</v>
      </c>
      <c r="H15" s="28">
        <v>-1.36</v>
      </c>
      <c r="I15" s="28">
        <v>0</v>
      </c>
      <c r="J15" s="28">
        <v>0</v>
      </c>
      <c r="K15" s="28">
        <v>1</v>
      </c>
      <c r="L15" s="28">
        <v>0</v>
      </c>
      <c r="M15" s="28">
        <v>0</v>
      </c>
      <c r="N15" s="28">
        <v>0</v>
      </c>
      <c r="O15" s="28">
        <v>0</v>
      </c>
      <c r="P15" s="2">
        <f t="shared" si="0"/>
        <v>-24</v>
      </c>
      <c r="Q15" s="2" t="s">
        <v>101</v>
      </c>
      <c r="R15" s="18">
        <v>-24</v>
      </c>
    </row>
    <row r="16" spans="2:18" x14ac:dyDescent="0.2">
      <c r="B16" s="78">
        <v>4</v>
      </c>
      <c r="C16" s="28">
        <v>0</v>
      </c>
      <c r="D16" s="28">
        <v>0</v>
      </c>
      <c r="E16" s="28">
        <v>-1.2</v>
      </c>
      <c r="F16" s="28">
        <v>0</v>
      </c>
      <c r="G16" s="28">
        <v>0</v>
      </c>
      <c r="H16" s="28">
        <v>0</v>
      </c>
      <c r="I16" s="28">
        <v>-1.36</v>
      </c>
      <c r="J16" s="28">
        <v>0</v>
      </c>
      <c r="K16" s="28">
        <v>0</v>
      </c>
      <c r="L16" s="81">
        <v>1</v>
      </c>
      <c r="M16" s="28">
        <v>0</v>
      </c>
      <c r="N16" s="28">
        <v>1</v>
      </c>
      <c r="O16" s="28">
        <v>0</v>
      </c>
      <c r="P16" s="2">
        <f t="shared" si="0"/>
        <v>0</v>
      </c>
      <c r="Q16" s="2" t="s">
        <v>101</v>
      </c>
      <c r="R16" s="18">
        <v>0</v>
      </c>
    </row>
    <row r="17" spans="2:18" ht="17" thickBot="1" x14ac:dyDescent="0.25">
      <c r="B17" s="79">
        <v>5</v>
      </c>
      <c r="C17" s="72">
        <v>0</v>
      </c>
      <c r="D17" s="72">
        <v>0</v>
      </c>
      <c r="E17" s="72">
        <v>0</v>
      </c>
      <c r="F17" s="72">
        <v>-1.2</v>
      </c>
      <c r="G17" s="72">
        <v>0</v>
      </c>
      <c r="H17" s="72">
        <v>0</v>
      </c>
      <c r="I17" s="72">
        <v>0</v>
      </c>
      <c r="J17" s="72">
        <v>-1.36</v>
      </c>
      <c r="K17" s="72">
        <v>0</v>
      </c>
      <c r="L17" s="72">
        <v>0</v>
      </c>
      <c r="M17" s="72">
        <v>-1.66</v>
      </c>
      <c r="N17" s="72">
        <v>-1.1200000000000001</v>
      </c>
      <c r="O17" s="72">
        <v>1</v>
      </c>
      <c r="P17" s="61">
        <f t="shared" si="0"/>
        <v>-1.4210854715202004E-14</v>
      </c>
      <c r="Q17" s="61" t="s">
        <v>101</v>
      </c>
      <c r="R17" s="19">
        <v>0</v>
      </c>
    </row>
    <row r="18" spans="2:18" x14ac:dyDescent="0.2">
      <c r="B18" s="70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75"/>
      <c r="P18" s="66"/>
      <c r="Q18" s="66"/>
    </row>
    <row r="19" spans="2:18" x14ac:dyDescent="0.2">
      <c r="B19" s="70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</row>
    <row r="20" spans="2:18" ht="19" x14ac:dyDescent="0.25">
      <c r="B20" s="6" t="s">
        <v>67</v>
      </c>
    </row>
    <row r="21" spans="2:18" x14ac:dyDescent="0.2">
      <c r="B21" s="74" t="s">
        <v>107</v>
      </c>
      <c r="C21" s="69">
        <f>O5</f>
        <v>120.10588235294117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3.9</vt:lpstr>
      <vt:lpstr>4.6</vt:lpstr>
      <vt:lpstr>4.6 Sensitivity</vt:lpstr>
      <vt:lpstr>4.4</vt:lpstr>
      <vt:lpstr>4.4 Sensitivity</vt:lpstr>
      <vt:lpstr>4.4 Sensitivity Profit</vt:lpstr>
      <vt:lpstr>3.18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R. Bertsch</dc:creator>
  <cp:lastModifiedBy>Spencer R. Bertsch</cp:lastModifiedBy>
  <dcterms:created xsi:type="dcterms:W3CDTF">2018-10-10T01:03:35Z</dcterms:created>
  <dcterms:modified xsi:type="dcterms:W3CDTF">2018-10-12T00:20:59Z</dcterms:modified>
</cp:coreProperties>
</file>