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spencerbertsch/Desktop/Optimization/EXAM 1/"/>
    </mc:Choice>
  </mc:AlternateContent>
  <xr:revisionPtr revIDLastSave="0" documentId="13_ncr:1_{D5EFA7C0-B9EF-2546-8C8E-75A4D41F5294}" xr6:coauthVersionLast="37" xr6:coauthVersionMax="37" xr10:uidLastSave="{00000000-0000-0000-0000-000000000000}"/>
  <bookViews>
    <workbookView xWindow="0" yWindow="460" windowWidth="32380" windowHeight="19580" activeTab="2" xr2:uid="{00000000-000D-0000-FFFF-FFFF00000000}"/>
  </bookViews>
  <sheets>
    <sheet name="1) Liquid Nitrogen - (a,b,c) " sheetId="2" r:id="rId1"/>
    <sheet name="1) Liquid Nitrogen - (c)" sheetId="3" r:id="rId2"/>
    <sheet name="2. Steel Tubing (a,b,c)" sheetId="4" r:id="rId3"/>
    <sheet name="2. Steel Tubing (c)" sheetId="6" r:id="rId4"/>
    <sheet name="Investing (a,b,c)" sheetId="5" r:id="rId5"/>
  </sheets>
  <definedNames>
    <definedName name="solver_adj" localSheetId="0" hidden="1">'1) Liquid Nitrogen - (a,b,c) '!$D$12:$G$14</definedName>
    <definedName name="solver_adj" localSheetId="2" hidden="1">'2. Steel Tubing (a,b,c)'!$D$24:$S$27</definedName>
    <definedName name="solver_adj" localSheetId="4" hidden="1">'Investing (a,b,c)'!$D$5:$Q$5</definedName>
    <definedName name="solver_cvg" localSheetId="0" hidden="1">0.0001</definedName>
    <definedName name="solver_cvg" localSheetId="2" hidden="1">0.0001</definedName>
    <definedName name="solver_cvg" localSheetId="4" hidden="1">0.0001</definedName>
    <definedName name="solver_drv" localSheetId="0" hidden="1">1</definedName>
    <definedName name="solver_drv" localSheetId="2" hidden="1">1</definedName>
    <definedName name="solver_drv" localSheetId="4" hidden="1">1</definedName>
    <definedName name="solver_eng" localSheetId="0" hidden="1">2</definedName>
    <definedName name="solver_eng" localSheetId="2" hidden="1">2</definedName>
    <definedName name="solver_eng" localSheetId="4" hidden="1">2</definedName>
    <definedName name="solver_est" localSheetId="0" hidden="1">1</definedName>
    <definedName name="solver_est" localSheetId="2" hidden="1">1</definedName>
    <definedName name="solver_itr" localSheetId="0" hidden="1">2147483647</definedName>
    <definedName name="solver_itr" localSheetId="2" hidden="1">2147483647</definedName>
    <definedName name="solver_itr" localSheetId="4" hidden="1">2147483647</definedName>
    <definedName name="solver_lhs1" localSheetId="0" hidden="1">'1) Liquid Nitrogen - (a,b,c) '!$H$25:$H$27</definedName>
    <definedName name="solver_lhs1" localSheetId="2" hidden="1">'2. Steel Tubing (a,b,c)'!$Q$31:$Q$46</definedName>
    <definedName name="solver_lhs1" localSheetId="4" hidden="1">'Investing (a,b,c)'!$R$13:$R$18</definedName>
    <definedName name="solver_lhs2" localSheetId="0" hidden="1">'1) Liquid Nitrogen - (a,b,c) '!$H$28:$H$31</definedName>
    <definedName name="solver_lhs2" localSheetId="2" hidden="1">'2. Steel Tubing (a,b,c)'!$Q$47:$Q$50</definedName>
    <definedName name="solver_lhs2" localSheetId="4" hidden="1">'Investing (a,b,c)'!$R$21:$R$23</definedName>
    <definedName name="solver_lin" localSheetId="0" hidden="1">1</definedName>
    <definedName name="solver_lin" localSheetId="2" hidden="1">1</definedName>
    <definedName name="solver_lin" localSheetId="4" hidden="1">1</definedName>
    <definedName name="solver_mip" localSheetId="0" hidden="1">2147483647</definedName>
    <definedName name="solver_mip" localSheetId="2" hidden="1">2147483647</definedName>
    <definedName name="solver_mip" localSheetId="4" hidden="1">2147483647</definedName>
    <definedName name="solver_mni" localSheetId="0" hidden="1">30</definedName>
    <definedName name="solver_mni" localSheetId="2" hidden="1">30</definedName>
    <definedName name="solver_mni" localSheetId="4" hidden="1">30</definedName>
    <definedName name="solver_mrt" localSheetId="0" hidden="1">0.075</definedName>
    <definedName name="solver_mrt" localSheetId="2" hidden="1">0.075</definedName>
    <definedName name="solver_mrt" localSheetId="4" hidden="1">0.075</definedName>
    <definedName name="solver_msl" localSheetId="0" hidden="1">2</definedName>
    <definedName name="solver_msl" localSheetId="2" hidden="1">2</definedName>
    <definedName name="solver_msl" localSheetId="4" hidden="1">2</definedName>
    <definedName name="solver_neg" localSheetId="0" hidden="1">1</definedName>
    <definedName name="solver_neg" localSheetId="2" hidden="1">1</definedName>
    <definedName name="solver_neg" localSheetId="4" hidden="1">1</definedName>
    <definedName name="solver_nod" localSheetId="0" hidden="1">2147483647</definedName>
    <definedName name="solver_nod" localSheetId="2" hidden="1">2147483647</definedName>
    <definedName name="solver_nod" localSheetId="4" hidden="1">2147483647</definedName>
    <definedName name="solver_num" localSheetId="0" hidden="1">2</definedName>
    <definedName name="solver_num" localSheetId="2" hidden="1">2</definedName>
    <definedName name="solver_num" localSheetId="4" hidden="1">2</definedName>
    <definedName name="solver_nwt" localSheetId="0" hidden="1">1</definedName>
    <definedName name="solver_nwt" localSheetId="2" hidden="1">1</definedName>
    <definedName name="solver_opt" localSheetId="0" hidden="1">'1) Liquid Nitrogen - (a,b,c) '!$D$18</definedName>
    <definedName name="solver_opt" localSheetId="2" hidden="1">'2. Steel Tubing (a,b,c)'!$C$20</definedName>
    <definedName name="solver_opt" localSheetId="4" hidden="1">'Investing (a,b,c)'!$C$8</definedName>
    <definedName name="solver_pre" localSheetId="0" hidden="1">0.000001</definedName>
    <definedName name="solver_pre" localSheetId="2" hidden="1">0.000001</definedName>
    <definedName name="solver_pre" localSheetId="4" hidden="1">0.000001</definedName>
    <definedName name="solver_rbv" localSheetId="0" hidden="1">1</definedName>
    <definedName name="solver_rbv" localSheetId="2" hidden="1">1</definedName>
    <definedName name="solver_rbv" localSheetId="4" hidden="1">1</definedName>
    <definedName name="solver_rel1" localSheetId="0" hidden="1">3</definedName>
    <definedName name="solver_rel1" localSheetId="2" hidden="1">3</definedName>
    <definedName name="solver_rel1" localSheetId="4" hidden="1">2</definedName>
    <definedName name="solver_rel2" localSheetId="0" hidden="1">1</definedName>
    <definedName name="solver_rel2" localSheetId="2" hidden="1">1</definedName>
    <definedName name="solver_rel2" localSheetId="4" hidden="1">3</definedName>
    <definedName name="solver_rhs1" localSheetId="0" hidden="1">'1) Liquid Nitrogen - (a,b,c) '!$J$25:$J$27</definedName>
    <definedName name="solver_rhs1" localSheetId="2" hidden="1">'2. Steel Tubing (a,b,c)'!$S$31:$S$46</definedName>
    <definedName name="solver_rhs1" localSheetId="4" hidden="1">'Investing (a,b,c)'!$T$13:$T$18</definedName>
    <definedName name="solver_rhs2" localSheetId="0" hidden="1">'1) Liquid Nitrogen - (a,b,c) '!$J$28:$J$31</definedName>
    <definedName name="solver_rhs2" localSheetId="2" hidden="1">'2. Steel Tubing (a,b,c)'!$S$47:$S$50</definedName>
    <definedName name="solver_rhs2" localSheetId="4" hidden="1">'Investing (a,b,c)'!$T$21:$T$23</definedName>
    <definedName name="solver_rlx" localSheetId="0" hidden="1">2</definedName>
    <definedName name="solver_rlx" localSheetId="2" hidden="1">2</definedName>
    <definedName name="solver_rlx" localSheetId="4" hidden="1">2</definedName>
    <definedName name="solver_rsd" localSheetId="0" hidden="1">0</definedName>
    <definedName name="solver_rsd" localSheetId="2" hidden="1">0</definedName>
    <definedName name="solver_rsd" localSheetId="4" hidden="1">0</definedName>
    <definedName name="solver_scl" localSheetId="0" hidden="1">1</definedName>
    <definedName name="solver_scl" localSheetId="2" hidden="1">1</definedName>
    <definedName name="solver_scl" localSheetId="4" hidden="1">1</definedName>
    <definedName name="solver_sho" localSheetId="0" hidden="1">2</definedName>
    <definedName name="solver_sho" localSheetId="2" hidden="1">2</definedName>
    <definedName name="solver_sho" localSheetId="4" hidden="1">2</definedName>
    <definedName name="solver_ssz" localSheetId="0" hidden="1">100</definedName>
    <definedName name="solver_ssz" localSheetId="2" hidden="1">100</definedName>
    <definedName name="solver_ssz" localSheetId="4" hidden="1">100</definedName>
    <definedName name="solver_tim" localSheetId="0" hidden="1">2147483647</definedName>
    <definedName name="solver_tim" localSheetId="2" hidden="1">2147483647</definedName>
    <definedName name="solver_tim" localSheetId="4" hidden="1">2147483647</definedName>
    <definedName name="solver_tol" localSheetId="0" hidden="1">0.01</definedName>
    <definedName name="solver_tol" localSheetId="2" hidden="1">0.01</definedName>
    <definedName name="solver_tol" localSheetId="4" hidden="1">0.01</definedName>
    <definedName name="solver_typ" localSheetId="0" hidden="1">2</definedName>
    <definedName name="solver_typ" localSheetId="2" hidden="1">2</definedName>
    <definedName name="solver_typ" localSheetId="4" hidden="1">1</definedName>
    <definedName name="solver_val" localSheetId="0" hidden="1">0</definedName>
    <definedName name="solver_val" localSheetId="2" hidden="1">0</definedName>
    <definedName name="solver_val" localSheetId="4" hidden="1">0</definedName>
    <definedName name="solver_ver" localSheetId="0" hidden="1">3</definedName>
    <definedName name="solver_ver" localSheetId="2" hidden="1">2</definedName>
    <definedName name="solver_ver" localSheetId="4" hidden="1">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9" i="5" l="1"/>
  <c r="Q38" i="5"/>
  <c r="Q37" i="5"/>
  <c r="Q36" i="5"/>
  <c r="R21" i="5"/>
  <c r="R22" i="5"/>
  <c r="R23" i="5"/>
  <c r="R14" i="5"/>
  <c r="R15" i="5"/>
  <c r="R16" i="5"/>
  <c r="R17" i="5"/>
  <c r="R18" i="5"/>
  <c r="R13" i="5"/>
  <c r="C8" i="5"/>
  <c r="E28" i="5" s="1"/>
  <c r="C20" i="4" l="1"/>
  <c r="Q48" i="4"/>
  <c r="Q49" i="4"/>
  <c r="Q50" i="4"/>
  <c r="Q47" i="4"/>
  <c r="Q46" i="4"/>
  <c r="Q45" i="4"/>
  <c r="Q44" i="4"/>
  <c r="Q43" i="4"/>
  <c r="Q42" i="4"/>
  <c r="Q41" i="4"/>
  <c r="Q40" i="4"/>
  <c r="Q39" i="4"/>
  <c r="Q38" i="4"/>
  <c r="Q37" i="4"/>
  <c r="Q36" i="4"/>
  <c r="Q35" i="4"/>
  <c r="Q34" i="4"/>
  <c r="Q33" i="4"/>
  <c r="Q32" i="4"/>
  <c r="Q31" i="4"/>
  <c r="Q6" i="2" l="1"/>
  <c r="Q10" i="2"/>
  <c r="J28" i="3"/>
  <c r="J24" i="3"/>
  <c r="H28" i="2" l="1"/>
  <c r="H27" i="2"/>
  <c r="H25" i="2"/>
  <c r="K12" i="2"/>
  <c r="D18" i="2" s="1"/>
  <c r="H31" i="2"/>
  <c r="H30" i="2"/>
  <c r="H29" i="2"/>
  <c r="H26" i="2"/>
  <c r="N14" i="2"/>
  <c r="M14" i="2"/>
  <c r="L14" i="2"/>
  <c r="K14" i="2"/>
  <c r="N13" i="2"/>
  <c r="M13" i="2"/>
  <c r="L13" i="2"/>
  <c r="K13" i="2"/>
  <c r="N12" i="2"/>
  <c r="M12" i="2"/>
  <c r="L12" i="2"/>
</calcChain>
</file>

<file path=xl/sharedStrings.xml><?xml version="1.0" encoding="utf-8"?>
<sst xmlns="http://schemas.openxmlformats.org/spreadsheetml/2006/main" count="630" uniqueCount="411">
  <si>
    <t>Cost of Shipping</t>
  </si>
  <si>
    <t>BOS</t>
  </si>
  <si>
    <t>CGO</t>
  </si>
  <si>
    <t>DAL</t>
  </si>
  <si>
    <t>LAS</t>
  </si>
  <si>
    <t>Requirement</t>
  </si>
  <si>
    <t>GCBTV</t>
  </si>
  <si>
    <t>TDAUS</t>
  </si>
  <si>
    <t>ITPOR</t>
  </si>
  <si>
    <t>Capacity</t>
  </si>
  <si>
    <t>DEMAND</t>
  </si>
  <si>
    <t>SUPPLY</t>
  </si>
  <si>
    <t>Cost of Supply</t>
  </si>
  <si>
    <t>Total Cost</t>
  </si>
  <si>
    <t xml:space="preserve">Decision Variables </t>
  </si>
  <si>
    <t>Objective Function</t>
  </si>
  <si>
    <t>TOTAL COST</t>
  </si>
  <si>
    <t>TDAUS Demand</t>
  </si>
  <si>
    <t>ITPOR Demand</t>
  </si>
  <si>
    <t>&gt;=</t>
  </si>
  <si>
    <t>BOS Supply</t>
  </si>
  <si>
    <t>DAL Supply</t>
  </si>
  <si>
    <t>&lt;=</t>
  </si>
  <si>
    <t xml:space="preserve">ANSWER Part a) </t>
  </si>
  <si>
    <t>Cost #1</t>
  </si>
  <si>
    <t>Cost #2</t>
  </si>
  <si>
    <t xml:space="preserve">ANSWER Part b) </t>
  </si>
  <si>
    <t xml:space="preserve">Route Number </t>
  </si>
  <si>
    <t xml:space="preserve">Route </t>
  </si>
  <si>
    <t>Priority</t>
  </si>
  <si>
    <t xml:space="preserve">Shipment </t>
  </si>
  <si>
    <t>Constraints</t>
  </si>
  <si>
    <t xml:space="preserve">For this section, look for the demand OR supply the fill the ENTIRE order </t>
  </si>
  <si>
    <t xml:space="preserve">In this case, Seattle gets all of their oil from N. D. </t>
  </si>
  <si>
    <t>Houston Sends ALL their oil to New Orlenans</t>
  </si>
  <si>
    <t>Saudi Arabia Sends ALL their oil to LA</t>
  </si>
  <si>
    <t xml:space="preserve">Kuwait sends ALL their oil to New Orleans </t>
  </si>
  <si>
    <t xml:space="preserve">Determined By: </t>
  </si>
  <si>
    <t>See above table of decision variables showing how much liquid nitrogen should be shipped from each refinery to each supplier.</t>
  </si>
  <si>
    <r>
      <t xml:space="preserve"> The total, minimized cost is: </t>
    </r>
    <r>
      <rPr>
        <b/>
        <sz val="14"/>
        <color rgb="FF0070C0"/>
        <rFont val="Times Roman"/>
      </rPr>
      <t>$16,990.00</t>
    </r>
  </si>
  <si>
    <t xml:space="preserve">ANSWER Part b) - Contined </t>
  </si>
  <si>
    <t>BOS Capacity</t>
  </si>
  <si>
    <t>CGO Capacity</t>
  </si>
  <si>
    <t>DAL Capacity</t>
  </si>
  <si>
    <t>LAS Capacity</t>
  </si>
  <si>
    <t>CGBTV Requirement</t>
  </si>
  <si>
    <t>TDAUS Requirement</t>
  </si>
  <si>
    <t>ITPOR Requirement</t>
  </si>
  <si>
    <t>BOS --&gt; GCBTV</t>
  </si>
  <si>
    <t>DAL --&gt; TDAUS</t>
  </si>
  <si>
    <t>DAL --&gt; ITPOR</t>
  </si>
  <si>
    <t>LAS --&gt; ITPOR</t>
  </si>
  <si>
    <t>CGO --&gt; GCBTV</t>
  </si>
  <si>
    <t>GCBTV Demand</t>
  </si>
  <si>
    <t>Microsoft Excel 16.0 Sensitivity Report</t>
  </si>
  <si>
    <t xml:space="preserve">Worksheet: [BertschSpencer184Midterm2018.xlsx]1) Liquid Nitrogen - (a),(b) </t>
  </si>
  <si>
    <t>Report Created: 10/18/2018 9:15:33 AM</t>
  </si>
  <si>
    <t>Variable Cells</t>
  </si>
  <si>
    <t>Cell</t>
  </si>
  <si>
    <t>Name</t>
  </si>
  <si>
    <t>Final</t>
  </si>
  <si>
    <t>Value</t>
  </si>
  <si>
    <t>Reduced</t>
  </si>
  <si>
    <t>Cost</t>
  </si>
  <si>
    <t>Objective</t>
  </si>
  <si>
    <t>Coefficient</t>
  </si>
  <si>
    <t>Allowable</t>
  </si>
  <si>
    <t>Increase</t>
  </si>
  <si>
    <t>Decrease</t>
  </si>
  <si>
    <t>Shadow</t>
  </si>
  <si>
    <t>Price</t>
  </si>
  <si>
    <t>Constraint</t>
  </si>
  <si>
    <t>R.H. Side</t>
  </si>
  <si>
    <t>$D$12</t>
  </si>
  <si>
    <t>GCBTV BOS</t>
  </si>
  <si>
    <t>$E$12</t>
  </si>
  <si>
    <t>GCBTV CGO</t>
  </si>
  <si>
    <t>$F$12</t>
  </si>
  <si>
    <t>GCBTV DAL</t>
  </si>
  <si>
    <t>$G$12</t>
  </si>
  <si>
    <t>GCBTV LAS</t>
  </si>
  <si>
    <t>$D$13</t>
  </si>
  <si>
    <t>TDAUS BOS</t>
  </si>
  <si>
    <t>$E$13</t>
  </si>
  <si>
    <t>TDAUS CGO</t>
  </si>
  <si>
    <t>$F$13</t>
  </si>
  <si>
    <t>TDAUS DAL</t>
  </si>
  <si>
    <t>$G$13</t>
  </si>
  <si>
    <t>TDAUS LAS</t>
  </si>
  <si>
    <t>$D$14</t>
  </si>
  <si>
    <t>ITPOR BOS</t>
  </si>
  <si>
    <t>$E$14</t>
  </si>
  <si>
    <t>ITPOR CGO</t>
  </si>
  <si>
    <t>$F$14</t>
  </si>
  <si>
    <t>ITPOR DAL</t>
  </si>
  <si>
    <t>$G$14</t>
  </si>
  <si>
    <t>ITPOR LAS</t>
  </si>
  <si>
    <t>$H$25</t>
  </si>
  <si>
    <t>CGBTV Requirement DEMAND</t>
  </si>
  <si>
    <t>$H$26</t>
  </si>
  <si>
    <t>TDAUS Requirement DEMAND</t>
  </si>
  <si>
    <t>$H$27</t>
  </si>
  <si>
    <t>ITPOR Requirement DEMAND</t>
  </si>
  <si>
    <t>$H$28</t>
  </si>
  <si>
    <t>BOS Capacity DEMAND</t>
  </si>
  <si>
    <t>$H$29</t>
  </si>
  <si>
    <t>CGO Capacity DEMAND</t>
  </si>
  <si>
    <t>$H$30</t>
  </si>
  <si>
    <t>DAL Capacity DEMAND</t>
  </si>
  <si>
    <t>$H$31</t>
  </si>
  <si>
    <t>LAS Capacity DEMAND</t>
  </si>
  <si>
    <t>Method 1: Shadow Price</t>
  </si>
  <si>
    <t>Method 2: Increased Volume Calculation</t>
  </si>
  <si>
    <t xml:space="preserve">(0.75*1000) + (0.76*750) </t>
  </si>
  <si>
    <t xml:space="preserve">ANSWER Part c) </t>
  </si>
  <si>
    <t>The answer to part c) is also listed in the sheet labelled '1) Liquid Nitrogen c)'</t>
  </si>
  <si>
    <t xml:space="preserve">&lt;-- We can see that there are only two sources that the remaining liquid nitrogen can come from: CGO and LAS. </t>
  </si>
  <si>
    <t xml:space="preserve">The lowest cost solution for each option yeilds prices of $0.75/gal, and $0.76/gal respectively. </t>
  </si>
  <si>
    <t xml:space="preserve">This is why they are used for the additional demand and why their corresponding shadow prics are 0.75 and 0.76. </t>
  </si>
  <si>
    <t>A1</t>
  </si>
  <si>
    <t>A2</t>
  </si>
  <si>
    <t>A3</t>
  </si>
  <si>
    <t>A4</t>
  </si>
  <si>
    <t>A5</t>
  </si>
  <si>
    <t>A6</t>
  </si>
  <si>
    <t>A7</t>
  </si>
  <si>
    <t>A8</t>
  </si>
  <si>
    <t>P1</t>
  </si>
  <si>
    <t>P2</t>
  </si>
  <si>
    <t>P3</t>
  </si>
  <si>
    <t>Mill 1</t>
  </si>
  <si>
    <t>Hours</t>
  </si>
  <si>
    <t>Mill 2</t>
  </si>
  <si>
    <t>Mill 3</t>
  </si>
  <si>
    <t>Mill 4</t>
  </si>
  <si>
    <t>P4</t>
  </si>
  <si>
    <t>P5</t>
  </si>
  <si>
    <t>P6</t>
  </si>
  <si>
    <t>P7</t>
  </si>
  <si>
    <t xml:space="preserve">P8 </t>
  </si>
  <si>
    <t>Objective Fuction</t>
  </si>
  <si>
    <t xml:space="preserve">Constraints </t>
  </si>
  <si>
    <t xml:space="preserve">A1 Demand </t>
  </si>
  <si>
    <t>A2 Demand</t>
  </si>
  <si>
    <t xml:space="preserve">A3 Demand </t>
  </si>
  <si>
    <t xml:space="preserve">A4 Demand </t>
  </si>
  <si>
    <t xml:space="preserve">A5 Demand </t>
  </si>
  <si>
    <t xml:space="preserve">A6 Demand </t>
  </si>
  <si>
    <t xml:space="preserve">A7 Demand </t>
  </si>
  <si>
    <t xml:space="preserve">A8 Demand </t>
  </si>
  <si>
    <t>P1 Demand</t>
  </si>
  <si>
    <t>P2 Demand</t>
  </si>
  <si>
    <t>P3 Demand</t>
  </si>
  <si>
    <t>P4 Demand</t>
  </si>
  <si>
    <t>P5 Demand</t>
  </si>
  <si>
    <t>P6 Demand</t>
  </si>
  <si>
    <t>P7 Demand</t>
  </si>
  <si>
    <t>P8 Demand</t>
  </si>
  <si>
    <t>units</t>
  </si>
  <si>
    <t>hours</t>
  </si>
  <si>
    <t>Mill 1 Max Hours</t>
  </si>
  <si>
    <t>Mill 2 Max Hours</t>
  </si>
  <si>
    <t>Mill 3 Max Hours</t>
  </si>
  <si>
    <t>Mill 4 Max Hours</t>
  </si>
  <si>
    <r>
      <t xml:space="preserve">&lt;-- Interesting Note: We know that we </t>
    </r>
    <r>
      <rPr>
        <i/>
        <sz val="14"/>
        <color rgb="FF0070C0"/>
        <rFont val="Times Roman"/>
      </rPr>
      <t xml:space="preserve">cannot </t>
    </r>
    <r>
      <rPr>
        <sz val="14"/>
        <color rgb="FF0070C0"/>
        <rFont val="Times Roman"/>
      </rPr>
      <t>produce some products (A7, A8, P7 and P8) in Mill 1, so our hour value actually doesn’t matter because this mill wil never be chosen to produce these units.</t>
    </r>
  </si>
  <si>
    <t>See below table of decision variables showing how many units of ach product should be produced at each mill to minimize cost.</t>
  </si>
  <si>
    <r>
      <t xml:space="preserve"> The total, minimized cost is: </t>
    </r>
    <r>
      <rPr>
        <b/>
        <sz val="14"/>
        <color rgb="FF0070C0"/>
        <rFont val="Times Roman"/>
      </rPr>
      <t>$366,890.00</t>
    </r>
  </si>
  <si>
    <t>A1 --&gt; Mill 4</t>
  </si>
  <si>
    <t xml:space="preserve">ANSWER Part b) - Continued </t>
  </si>
  <si>
    <t>Determined By:</t>
  </si>
  <si>
    <t>A5 --&gt; Mill 4</t>
  </si>
  <si>
    <t>A5 Demand</t>
  </si>
  <si>
    <t xml:space="preserve">A6 --&gt; Mill 4 </t>
  </si>
  <si>
    <t>A7 --&gt; Mill 4</t>
  </si>
  <si>
    <t>Shipment (units)</t>
  </si>
  <si>
    <t>A8 --&gt; Mill 4</t>
  </si>
  <si>
    <t>P2 --&gt; Mill 4</t>
  </si>
  <si>
    <t>P6 --&gt; Mill 4</t>
  </si>
  <si>
    <t>A3 --&gt; Mill 4</t>
  </si>
  <si>
    <t>P3 --&gt; Mill 4</t>
  </si>
  <si>
    <t>A6 Demand</t>
  </si>
  <si>
    <t>A7 Demand</t>
  </si>
  <si>
    <t>A8 Demand</t>
  </si>
  <si>
    <t xml:space="preserve">P6 Demand </t>
  </si>
  <si>
    <t>A3 Demand</t>
  </si>
  <si>
    <t xml:space="preserve">P3 Demand </t>
  </si>
  <si>
    <t xml:space="preserve">Here we want to evaluate the incremental value of increasing the hourly capacity of Mill 4 by 100 hours. We can do this in two ways. </t>
  </si>
  <si>
    <t xml:space="preserve">Firstly, we can use an incrased voilume calclation similar to the previous problem. We know that Mill 4 is currently using all 960 of it's potential 960 hours, so the shadow price will be nonzero. </t>
  </si>
  <si>
    <t>If we Increase the hourly capacity of Mill 4, we will have the ability to produce new products. However! Many of our products have already run into a demand ceiling.</t>
  </si>
  <si>
    <r>
      <t xml:space="preserve">Our goal here will be to find the products that have not yet reached demand that we canproduce in Mill 4 for the </t>
    </r>
    <r>
      <rPr>
        <i/>
        <sz val="14"/>
        <color rgb="FF0070C0"/>
        <rFont val="Times Roman"/>
      </rPr>
      <t xml:space="preserve">lowest cost. </t>
    </r>
  </si>
  <si>
    <t>Method 2: Shadow Price</t>
  </si>
  <si>
    <t>Worksheet: [BertschSpencer184Midterm2018.xlsx]2. Steel Tubing (a)</t>
  </si>
  <si>
    <t>Report Created: 10/18/2018 10:57:27 AM</t>
  </si>
  <si>
    <t>$D$24</t>
  </si>
  <si>
    <t>Mill 1 A1</t>
  </si>
  <si>
    <t>$E$24</t>
  </si>
  <si>
    <t>Mill 1 A2</t>
  </si>
  <si>
    <t>$F$24</t>
  </si>
  <si>
    <t>Mill 1 A3</t>
  </si>
  <si>
    <t>$G$24</t>
  </si>
  <si>
    <t>Mill 1 A4</t>
  </si>
  <si>
    <t>$H$24</t>
  </si>
  <si>
    <t>Mill 1 A5</t>
  </si>
  <si>
    <t>$I$24</t>
  </si>
  <si>
    <t>Mill 1 A6</t>
  </si>
  <si>
    <t>$J$24</t>
  </si>
  <si>
    <t>Mill 1 A7</t>
  </si>
  <si>
    <t>$K$24</t>
  </si>
  <si>
    <t>Mill 1 A8</t>
  </si>
  <si>
    <t>$L$24</t>
  </si>
  <si>
    <t>Mill 1 P1</t>
  </si>
  <si>
    <t>$M$24</t>
  </si>
  <si>
    <t>Mill 1 P2</t>
  </si>
  <si>
    <t>$N$24</t>
  </si>
  <si>
    <t>Mill 1 P3</t>
  </si>
  <si>
    <t>$O$24</t>
  </si>
  <si>
    <t>Mill 1 P4</t>
  </si>
  <si>
    <t>$P$24</t>
  </si>
  <si>
    <t>Mill 1 P5</t>
  </si>
  <si>
    <t>$Q$24</t>
  </si>
  <si>
    <t>Mill 1 P6</t>
  </si>
  <si>
    <t>$R$24</t>
  </si>
  <si>
    <t>Mill 1 P7</t>
  </si>
  <si>
    <t>$S$24</t>
  </si>
  <si>
    <t xml:space="preserve">Mill 1 P8 </t>
  </si>
  <si>
    <t>$D$25</t>
  </si>
  <si>
    <t>Mill 2 A1</t>
  </si>
  <si>
    <t>$E$25</t>
  </si>
  <si>
    <t>Mill 2 A2</t>
  </si>
  <si>
    <t>$F$25</t>
  </si>
  <si>
    <t>Mill 2 A3</t>
  </si>
  <si>
    <t>$G$25</t>
  </si>
  <si>
    <t>Mill 2 A4</t>
  </si>
  <si>
    <t>Mill 2 A5</t>
  </si>
  <si>
    <t>$I$25</t>
  </si>
  <si>
    <t>Mill 2 A6</t>
  </si>
  <si>
    <t>$J$25</t>
  </si>
  <si>
    <t>Mill 2 A7</t>
  </si>
  <si>
    <t>$K$25</t>
  </si>
  <si>
    <t>Mill 2 A8</t>
  </si>
  <si>
    <t>$L$25</t>
  </si>
  <si>
    <t>Mill 2 P1</t>
  </si>
  <si>
    <t>$M$25</t>
  </si>
  <si>
    <t>Mill 2 P2</t>
  </si>
  <si>
    <t>$N$25</t>
  </si>
  <si>
    <t>Mill 2 P3</t>
  </si>
  <si>
    <t>$O$25</t>
  </si>
  <si>
    <t>Mill 2 P4</t>
  </si>
  <si>
    <t>$P$25</t>
  </si>
  <si>
    <t>Mill 2 P5</t>
  </si>
  <si>
    <t>$Q$25</t>
  </si>
  <si>
    <t>Mill 2 P6</t>
  </si>
  <si>
    <t>$R$25</t>
  </si>
  <si>
    <t>Mill 2 P7</t>
  </si>
  <si>
    <t>$S$25</t>
  </si>
  <si>
    <t xml:space="preserve">Mill 2 P8 </t>
  </si>
  <si>
    <t>$D$26</t>
  </si>
  <si>
    <t>Mill 3 A1</t>
  </si>
  <si>
    <t>$E$26</t>
  </si>
  <si>
    <t>Mill 3 A2</t>
  </si>
  <si>
    <t>$F$26</t>
  </si>
  <si>
    <t>Mill 3 A3</t>
  </si>
  <si>
    <t>$G$26</t>
  </si>
  <si>
    <t>Mill 3 A4</t>
  </si>
  <si>
    <t>Mill 3 A5</t>
  </si>
  <si>
    <t>$I$26</t>
  </si>
  <si>
    <t>Mill 3 A6</t>
  </si>
  <si>
    <t>$J$26</t>
  </si>
  <si>
    <t>Mill 3 A7</t>
  </si>
  <si>
    <t>$K$26</t>
  </si>
  <si>
    <t>Mill 3 A8</t>
  </si>
  <si>
    <t>$L$26</t>
  </si>
  <si>
    <t>Mill 3 P1</t>
  </si>
  <si>
    <t>$M$26</t>
  </si>
  <si>
    <t>Mill 3 P2</t>
  </si>
  <si>
    <t>$N$26</t>
  </si>
  <si>
    <t>Mill 3 P3</t>
  </si>
  <si>
    <t>$O$26</t>
  </si>
  <si>
    <t>Mill 3 P4</t>
  </si>
  <si>
    <t>$P$26</t>
  </si>
  <si>
    <t>Mill 3 P5</t>
  </si>
  <si>
    <t>$Q$26</t>
  </si>
  <si>
    <t>Mill 3 P6</t>
  </si>
  <si>
    <t>$R$26</t>
  </si>
  <si>
    <t>Mill 3 P7</t>
  </si>
  <si>
    <t>$S$26</t>
  </si>
  <si>
    <t xml:space="preserve">Mill 3 P8 </t>
  </si>
  <si>
    <t>$D$27</t>
  </si>
  <si>
    <t>Mill 4 A1</t>
  </si>
  <si>
    <t>$E$27</t>
  </si>
  <si>
    <t>Mill 4 A2</t>
  </si>
  <si>
    <t>$F$27</t>
  </si>
  <si>
    <t>Mill 4 A3</t>
  </si>
  <si>
    <t>$G$27</t>
  </si>
  <si>
    <t>Mill 4 A4</t>
  </si>
  <si>
    <t>Mill 4 A5</t>
  </si>
  <si>
    <t>$I$27</t>
  </si>
  <si>
    <t>Mill 4 A6</t>
  </si>
  <si>
    <t>$J$27</t>
  </si>
  <si>
    <t>Mill 4 A7</t>
  </si>
  <si>
    <t>$K$27</t>
  </si>
  <si>
    <t>Mill 4 A8</t>
  </si>
  <si>
    <t>$L$27</t>
  </si>
  <si>
    <t>Mill 4 P1</t>
  </si>
  <si>
    <t>$M$27</t>
  </si>
  <si>
    <t>Mill 4 P2</t>
  </si>
  <si>
    <t>$N$27</t>
  </si>
  <si>
    <t>Mill 4 P3</t>
  </si>
  <si>
    <t>$O$27</t>
  </si>
  <si>
    <t>Mill 4 P4</t>
  </si>
  <si>
    <t>$P$27</t>
  </si>
  <si>
    <t>Mill 4 P5</t>
  </si>
  <si>
    <t>$Q$27</t>
  </si>
  <si>
    <t>Mill 4 P6</t>
  </si>
  <si>
    <t>$R$27</t>
  </si>
  <si>
    <t>Mill 4 P7</t>
  </si>
  <si>
    <t>$S$27</t>
  </si>
  <si>
    <t xml:space="preserve">Mill 4 P8 </t>
  </si>
  <si>
    <t>$Q$31</t>
  </si>
  <si>
    <t>A1 Demand  P6</t>
  </si>
  <si>
    <t>$Q$32</t>
  </si>
  <si>
    <t>A2 Demand P6</t>
  </si>
  <si>
    <t>$Q$33</t>
  </si>
  <si>
    <t>A3 Demand  P6</t>
  </si>
  <si>
    <t>$Q$34</t>
  </si>
  <si>
    <t>A4 Demand  P6</t>
  </si>
  <si>
    <t>$Q$35</t>
  </si>
  <si>
    <t>A5 Demand  P6</t>
  </si>
  <si>
    <t>$Q$36</t>
  </si>
  <si>
    <t>A6 Demand  P6</t>
  </si>
  <si>
    <t>$Q$37</t>
  </si>
  <si>
    <t>A7 Demand  P6</t>
  </si>
  <si>
    <t>$Q$38</t>
  </si>
  <si>
    <t>A8 Demand  P6</t>
  </si>
  <si>
    <t>$Q$39</t>
  </si>
  <si>
    <t>P1 Demand P6</t>
  </si>
  <si>
    <t>$Q$40</t>
  </si>
  <si>
    <t>P2 Demand P6</t>
  </si>
  <si>
    <t>$Q$41</t>
  </si>
  <si>
    <t>P3 Demand P6</t>
  </si>
  <si>
    <t>$Q$42</t>
  </si>
  <si>
    <t>P4 Demand P6</t>
  </si>
  <si>
    <t>$Q$43</t>
  </si>
  <si>
    <t>P5 Demand P6</t>
  </si>
  <si>
    <t>$Q$44</t>
  </si>
  <si>
    <t>P6 Demand P6</t>
  </si>
  <si>
    <t>$Q$45</t>
  </si>
  <si>
    <t>P7 Demand P6</t>
  </si>
  <si>
    <t>$Q$46</t>
  </si>
  <si>
    <t>P8 Demand P6</t>
  </si>
  <si>
    <t>$Q$47</t>
  </si>
  <si>
    <t>Mill 1 Max Hours P6</t>
  </si>
  <si>
    <t>$Q$48</t>
  </si>
  <si>
    <t>Mill 2 Max Hours P6</t>
  </si>
  <si>
    <t>$Q$49</t>
  </si>
  <si>
    <t>Mill 3 Max Hours P6</t>
  </si>
  <si>
    <t>$Q$50</t>
  </si>
  <si>
    <t>Mill 4 Max Hours P6</t>
  </si>
  <si>
    <t>The answer to part c) is also listed in the sheet labelled '2. Steel Tubing (c)'</t>
  </si>
  <si>
    <t xml:space="preserve">We can see that the cost of prducing product A3 at Mill 4 is cheaper than the cost of producing A3 at Mill 3. </t>
  </si>
  <si>
    <t xml:space="preserve">So we expect our additional hourly capacity from Mill 4 to result in additional units of A3 being generated at Mill 4, reducing the cost of producing those units at Mill 3 at a higher cost. </t>
  </si>
  <si>
    <t xml:space="preserve">Theseare the new decision variables with the additional 100 hourly capacity at Mill 4. </t>
  </si>
  <si>
    <t xml:space="preserve">IO </t>
  </si>
  <si>
    <t>A&amp;S1</t>
  </si>
  <si>
    <t>A&amp;S2</t>
  </si>
  <si>
    <t>A&amp;S3</t>
  </si>
  <si>
    <t>A&amp;S4</t>
  </si>
  <si>
    <t>A&amp;S5</t>
  </si>
  <si>
    <t>M1</t>
  </si>
  <si>
    <t>M2</t>
  </si>
  <si>
    <t>M3</t>
  </si>
  <si>
    <t>R&amp;D1</t>
  </si>
  <si>
    <t>R&amp;D2</t>
  </si>
  <si>
    <t>M4</t>
  </si>
  <si>
    <t>R&amp;D3</t>
  </si>
  <si>
    <t>=</t>
  </si>
  <si>
    <t>YEAR</t>
  </si>
  <si>
    <t>A&amp;S6</t>
  </si>
  <si>
    <t xml:space="preserve">Additional Constraints </t>
  </si>
  <si>
    <t>Minimum Initial Investment in A&amp;S1</t>
  </si>
  <si>
    <t>Minimum Initial Investment in M1</t>
  </si>
  <si>
    <t>Minimum Initial Investment in R&amp;D1</t>
  </si>
  <si>
    <t>See above table of decision variables showing how much to invest in each area in order to maximize profits after five years.</t>
  </si>
  <si>
    <r>
      <t xml:space="preserve"> Maximized Portfolio Value after Five Years: </t>
    </r>
    <r>
      <rPr>
        <b/>
        <sz val="14"/>
        <color rgb="FF0070C0"/>
        <rFont val="Times Roman"/>
      </rPr>
      <t>$886,794.48</t>
    </r>
  </si>
  <si>
    <t xml:space="preserve">Profit: </t>
  </si>
  <si>
    <t>YEAR 1</t>
  </si>
  <si>
    <t>YEAR 2</t>
  </si>
  <si>
    <t>YEAR 3</t>
  </si>
  <si>
    <t>YEAR 4</t>
  </si>
  <si>
    <t>YEAR 5</t>
  </si>
  <si>
    <t>Advertising</t>
  </si>
  <si>
    <t>Manufacturing</t>
  </si>
  <si>
    <t>Research</t>
  </si>
  <si>
    <t xml:space="preserve">We can therefor calculte the maximum percentage return that was made on our investment of $25,000,00. </t>
  </si>
  <si>
    <t>After the additional investment of $25,000.00 into the fund at the beginning of year one, we are able to achieve a final portfolio value of $921,016.98</t>
  </si>
  <si>
    <t>This means that our $25,000.00 investment translated into $34,222.50 of additional value in the fund, which means our investment grew by $9,222.50</t>
  </si>
  <si>
    <t xml:space="preserve">Maximum Percentage Return on $25K Investment: 37% Return </t>
  </si>
  <si>
    <t xml:space="preserve">Calculation Maximum Percentage Return </t>
  </si>
  <si>
    <t xml:space="preserve">We can see that Manufacturing was the investment of choice up until YEAR 5, at which point only Advertising would yeild any profit because of it's quick return. </t>
  </si>
  <si>
    <t>TOTAL PROFITS</t>
  </si>
  <si>
    <t>Savings: $1000.00</t>
  </si>
  <si>
    <t>Old Cost: $366,890.00</t>
  </si>
  <si>
    <t>New Cost: $365.890.00</t>
  </si>
  <si>
    <t>100*(-10)</t>
  </si>
  <si>
    <t xml:space="preserve">This is really neat! Because we can also see that we can use the shadow price, multiplied by 100 additional hours, to get the decrease in overall cost of the whole system! </t>
  </si>
  <si>
    <t xml:space="preserve">I think this might actually be how the shadow price is calculated. </t>
  </si>
  <si>
    <t xml:space="preserve">Ship. Number </t>
  </si>
  <si>
    <t xml:space="preserve">&lt;-- We can see that only (A3 --&gt; Mill 4), and (P3 --&gt; Mill 4) are not Priority One Shipments. </t>
  </si>
  <si>
    <t xml:space="preserve">We can see an increase in the production of less costly A3 units at Mill 4 and a decrease in the more costly A3 production at Mill 3, as expected. </t>
  </si>
  <si>
    <t xml:space="preserve">We can see a pattern such that the demand for each unit is entirely filled form Mill 4 if and only if Mill 4 is the lowest cost producer of that item, and hourly manufacturing supply allows.  </t>
  </si>
  <si>
    <t>Sometimes products are generated at other Mills even when the price at Mill 4 is lower because there are only 960 possible working hours at that Mill.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</si>
</sst>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23">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16"/>
      <color rgb="FF0070C0"/>
      <name val="Times Roman"/>
    </font>
    <font>
      <sz val="14"/>
      <color rgb="FF0070C0"/>
      <name val="Times Roman"/>
    </font>
    <font>
      <b/>
      <sz val="14"/>
      <color rgb="FF0070C0"/>
      <name val="Times Roman"/>
    </font>
    <font>
      <sz val="18"/>
      <color theme="1"/>
      <name val="Calibri"/>
      <family val="2"/>
      <scheme val="minor"/>
    </font>
    <font>
      <b/>
      <sz val="14"/>
      <color theme="1"/>
      <name val="Calibri"/>
      <family val="2"/>
      <scheme val="minor"/>
    </font>
    <font>
      <b/>
      <sz val="12"/>
      <color indexed="18"/>
      <name val="Calibri"/>
      <family val="2"/>
      <scheme val="minor"/>
    </font>
    <font>
      <sz val="12"/>
      <color rgb="FF0070C0"/>
      <name val="Times Roman"/>
    </font>
    <font>
      <sz val="10"/>
      <name val="Arial"/>
      <family val="2"/>
    </font>
    <font>
      <b/>
      <sz val="10"/>
      <name val="Calibri"/>
      <family val="2"/>
      <scheme val="minor"/>
    </font>
    <font>
      <sz val="10"/>
      <name val="Calibri"/>
      <family val="2"/>
      <scheme val="minor"/>
    </font>
    <font>
      <sz val="10"/>
      <color indexed="16"/>
      <name val="Calibri"/>
      <family val="2"/>
      <scheme val="minor"/>
    </font>
    <font>
      <i/>
      <sz val="10"/>
      <name val="Calibri"/>
      <family val="2"/>
      <scheme val="minor"/>
    </font>
    <font>
      <sz val="10"/>
      <color indexed="10"/>
      <name val="Calibri"/>
      <family val="2"/>
      <scheme val="minor"/>
    </font>
    <font>
      <sz val="16"/>
      <color theme="1"/>
      <name val="Calibri"/>
      <family val="2"/>
      <scheme val="minor"/>
    </font>
    <font>
      <sz val="16"/>
      <name val="Calibri"/>
      <family val="2"/>
      <scheme val="minor"/>
    </font>
    <font>
      <i/>
      <sz val="14"/>
      <color theme="1"/>
      <name val="Calibri"/>
      <family val="2"/>
      <scheme val="minor"/>
    </font>
    <font>
      <i/>
      <sz val="14"/>
      <color rgb="FF0070C0"/>
      <name val="Times Roman"/>
    </font>
    <font>
      <sz val="14"/>
      <color theme="1"/>
      <name val="Calibri"/>
      <family val="2"/>
      <scheme val="minor"/>
    </font>
    <font>
      <b/>
      <sz val="12"/>
      <color indexed="1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11" fillId="0" borderId="0"/>
  </cellStyleXfs>
  <cellXfs count="137">
    <xf numFmtId="0" fontId="0" fillId="0" borderId="0" xfId="0"/>
    <xf numFmtId="0" fontId="0" fillId="0" borderId="1" xfId="0" applyBorder="1"/>
    <xf numFmtId="0" fontId="0" fillId="0" borderId="1" xfId="0" applyBorder="1" applyAlignment="1">
      <alignment horizontal="center"/>
    </xf>
    <xf numFmtId="0" fontId="0" fillId="3" borderId="1" xfId="0" applyFill="1" applyBorder="1" applyAlignment="1">
      <alignment horizontal="center"/>
    </xf>
    <xf numFmtId="0" fontId="0" fillId="0" borderId="5" xfId="0" applyFill="1" applyBorder="1" applyAlignment="1">
      <alignment horizontal="center"/>
    </xf>
    <xf numFmtId="0" fontId="3" fillId="0" borderId="1" xfId="0" applyFont="1" applyBorder="1" applyAlignment="1">
      <alignment horizontal="right"/>
    </xf>
    <xf numFmtId="0" fontId="0" fillId="0" borderId="6" xfId="0" applyBorder="1"/>
    <xf numFmtId="0" fontId="0" fillId="0" borderId="7" xfId="0" applyBorder="1"/>
    <xf numFmtId="0" fontId="0" fillId="3" borderId="8" xfId="0" applyFill="1" applyBorder="1"/>
    <xf numFmtId="0" fontId="0" fillId="0" borderId="9" xfId="0" applyBorder="1"/>
    <xf numFmtId="0" fontId="0" fillId="3" borderId="10" xfId="0" applyFill="1" applyBorder="1"/>
    <xf numFmtId="0" fontId="0" fillId="0" borderId="11" xfId="0" applyBorder="1"/>
    <xf numFmtId="0" fontId="0" fillId="0" borderId="12" xfId="0" applyBorder="1"/>
    <xf numFmtId="0" fontId="0" fillId="3" borderId="13" xfId="0" applyFill="1" applyBorder="1"/>
    <xf numFmtId="44" fontId="0" fillId="0" borderId="1" xfId="2" applyFont="1" applyBorder="1" applyAlignment="1">
      <alignment horizontal="center"/>
    </xf>
    <xf numFmtId="0" fontId="4" fillId="0" borderId="0" xfId="0" applyFont="1" applyAlignment="1">
      <alignment horizontal="right"/>
    </xf>
    <xf numFmtId="0" fontId="5" fillId="0" borderId="0" xfId="0" applyFont="1" applyFill="1" applyBorder="1"/>
    <xf numFmtId="0" fontId="0" fillId="0" borderId="0" xfId="0" applyBorder="1"/>
    <xf numFmtId="0" fontId="0" fillId="0" borderId="0" xfId="0" applyBorder="1" applyAlignment="1">
      <alignment horizontal="center"/>
    </xf>
    <xf numFmtId="0" fontId="7" fillId="0" borderId="0" xfId="0" applyFont="1"/>
    <xf numFmtId="0" fontId="0" fillId="0" borderId="4" xfId="0" applyBorder="1"/>
    <xf numFmtId="0" fontId="0" fillId="0" borderId="2" xfId="0" applyBorder="1"/>
    <xf numFmtId="44" fontId="0" fillId="0" borderId="6" xfId="2" applyFont="1" applyBorder="1"/>
    <xf numFmtId="44" fontId="0" fillId="0" borderId="7" xfId="2" applyFont="1" applyBorder="1"/>
    <xf numFmtId="44" fontId="0" fillId="0" borderId="8" xfId="2" applyFont="1" applyBorder="1"/>
    <xf numFmtId="44" fontId="0" fillId="0" borderId="1" xfId="2" applyFont="1" applyBorder="1"/>
    <xf numFmtId="44" fontId="0" fillId="0" borderId="9" xfId="2" applyFont="1" applyBorder="1"/>
    <xf numFmtId="44" fontId="0" fillId="0" borderId="10" xfId="2" applyFont="1" applyBorder="1"/>
    <xf numFmtId="44" fontId="0" fillId="0" borderId="11" xfId="2" applyFont="1" applyBorder="1"/>
    <xf numFmtId="44" fontId="0" fillId="0" borderId="12" xfId="2" applyFont="1" applyBorder="1"/>
    <xf numFmtId="44" fontId="0" fillId="0" borderId="13" xfId="2" applyFont="1" applyBorder="1"/>
    <xf numFmtId="0" fontId="0" fillId="0" borderId="0" xfId="0" applyFill="1" applyBorder="1"/>
    <xf numFmtId="0" fontId="3" fillId="0" borderId="1" xfId="0" applyFont="1" applyFill="1" applyBorder="1" applyAlignment="1">
      <alignment horizontal="center"/>
    </xf>
    <xf numFmtId="43" fontId="0" fillId="2" borderId="1" xfId="1" applyFont="1" applyFill="1" applyBorder="1"/>
    <xf numFmtId="0" fontId="3" fillId="0" borderId="1" xfId="0" applyFont="1" applyFill="1" applyBorder="1" applyAlignment="1">
      <alignment horizontal="right"/>
    </xf>
    <xf numFmtId="44" fontId="0" fillId="4" borderId="1" xfId="2" applyFont="1" applyFill="1" applyBorder="1"/>
    <xf numFmtId="0" fontId="8" fillId="0" borderId="1" xfId="0" applyFont="1" applyBorder="1" applyAlignment="1">
      <alignment horizontal="center"/>
    </xf>
    <xf numFmtId="0" fontId="0" fillId="5" borderId="1" xfId="0" applyFill="1" applyBorder="1" applyAlignment="1">
      <alignment horizontal="center"/>
    </xf>
    <xf numFmtId="43" fontId="0" fillId="0" borderId="7" xfId="0" applyNumberFormat="1" applyBorder="1"/>
    <xf numFmtId="0" fontId="0" fillId="0" borderId="7" xfId="0" applyBorder="1" applyAlignment="1">
      <alignment horizontal="center"/>
    </xf>
    <xf numFmtId="0" fontId="0" fillId="0" borderId="0" xfId="0" applyFill="1" applyBorder="1" applyAlignment="1">
      <alignment horizontal="center"/>
    </xf>
    <xf numFmtId="43" fontId="0" fillId="0" borderId="1" xfId="0" applyNumberFormat="1" applyBorder="1"/>
    <xf numFmtId="43" fontId="0" fillId="0" borderId="12" xfId="0" applyNumberFormat="1" applyBorder="1"/>
    <xf numFmtId="0" fontId="0" fillId="0" borderId="12" xfId="0" applyBorder="1" applyAlignment="1">
      <alignment horizontal="center"/>
    </xf>
    <xf numFmtId="0" fontId="3" fillId="0" borderId="0" xfId="0" applyFont="1"/>
    <xf numFmtId="0" fontId="0" fillId="5" borderId="1" xfId="0" applyFill="1" applyBorder="1"/>
    <xf numFmtId="0" fontId="0" fillId="0" borderId="0" xfId="0" applyFill="1"/>
    <xf numFmtId="43" fontId="0" fillId="2" borderId="6" xfId="1" applyFont="1" applyFill="1" applyBorder="1"/>
    <xf numFmtId="43" fontId="0" fillId="2" borderId="7" xfId="1" applyFont="1" applyFill="1" applyBorder="1"/>
    <xf numFmtId="43" fontId="0" fillId="2" borderId="8" xfId="1" applyFont="1" applyFill="1" applyBorder="1"/>
    <xf numFmtId="43" fontId="0" fillId="2" borderId="9" xfId="1" applyFont="1" applyFill="1" applyBorder="1"/>
    <xf numFmtId="43" fontId="0" fillId="2" borderId="10" xfId="1" applyFont="1" applyFill="1" applyBorder="1"/>
    <xf numFmtId="43" fontId="0" fillId="2" borderId="11" xfId="1" applyFont="1" applyFill="1" applyBorder="1"/>
    <xf numFmtId="43" fontId="0" fillId="2" borderId="12" xfId="1" applyFont="1" applyFill="1" applyBorder="1"/>
    <xf numFmtId="43" fontId="0" fillId="2" borderId="13" xfId="1" applyFont="1" applyFill="1" applyBorder="1"/>
    <xf numFmtId="0" fontId="4" fillId="0" borderId="0" xfId="0" applyFont="1" applyAlignment="1">
      <alignment horizontal="left"/>
    </xf>
    <xf numFmtId="0" fontId="2" fillId="0" borderId="1" xfId="0" applyFont="1" applyBorder="1" applyAlignment="1">
      <alignment horizontal="center"/>
    </xf>
    <xf numFmtId="43" fontId="0" fillId="0" borderId="0" xfId="0" applyNumberFormat="1" applyFill="1" applyBorder="1"/>
    <xf numFmtId="0" fontId="3" fillId="0" borderId="4" xfId="0" applyFont="1" applyBorder="1" applyAlignment="1">
      <alignment horizontal="right"/>
    </xf>
    <xf numFmtId="0" fontId="0" fillId="5" borderId="4" xfId="0" applyFill="1" applyBorder="1" applyAlignment="1">
      <alignment horizontal="center"/>
    </xf>
    <xf numFmtId="0" fontId="3" fillId="0" borderId="14" xfId="0" applyFont="1" applyBorder="1" applyAlignment="1">
      <alignment horizontal="right"/>
    </xf>
    <xf numFmtId="0" fontId="0" fillId="0" borderId="14" xfId="0" applyBorder="1" applyAlignment="1">
      <alignment horizontal="center"/>
    </xf>
    <xf numFmtId="0" fontId="0" fillId="5" borderId="4" xfId="0" applyFill="1" applyBorder="1"/>
    <xf numFmtId="0" fontId="0" fillId="0" borderId="14" xfId="0" applyBorder="1"/>
    <xf numFmtId="0" fontId="2" fillId="0" borderId="0" xfId="0" applyFont="1"/>
    <xf numFmtId="0" fontId="0" fillId="0" borderId="0" xfId="0" applyFill="1" applyBorder="1" applyAlignment="1"/>
    <xf numFmtId="0" fontId="0" fillId="0" borderId="17" xfId="0" applyFill="1" applyBorder="1" applyAlignment="1"/>
    <xf numFmtId="0" fontId="0" fillId="0" borderId="18" xfId="0" applyFill="1" applyBorder="1" applyAlignment="1"/>
    <xf numFmtId="0" fontId="9" fillId="0" borderId="15" xfId="0" applyFont="1" applyFill="1" applyBorder="1" applyAlignment="1">
      <alignment horizontal="center"/>
    </xf>
    <xf numFmtId="0" fontId="9" fillId="0" borderId="16" xfId="0" applyFont="1" applyFill="1" applyBorder="1" applyAlignment="1">
      <alignment horizontal="center"/>
    </xf>
    <xf numFmtId="0" fontId="9" fillId="0" borderId="0" xfId="0" applyFont="1" applyFill="1" applyBorder="1" applyAlignment="1">
      <alignment horizontal="center"/>
    </xf>
    <xf numFmtId="0" fontId="0" fillId="6" borderId="19" xfId="0" applyFill="1" applyBorder="1" applyAlignment="1"/>
    <xf numFmtId="44" fontId="2" fillId="0" borderId="1" xfId="2" applyFont="1" applyBorder="1"/>
    <xf numFmtId="0" fontId="10" fillId="0" borderId="0" xfId="0" applyFont="1"/>
    <xf numFmtId="0" fontId="0" fillId="0" borderId="8" xfId="0" applyBorder="1"/>
    <xf numFmtId="44" fontId="2" fillId="0" borderId="9" xfId="2" applyFont="1" applyBorder="1"/>
    <xf numFmtId="0" fontId="0" fillId="0" borderId="10" xfId="0" applyBorder="1"/>
    <xf numFmtId="0" fontId="0" fillId="0" borderId="13" xfId="0" applyBorder="1"/>
    <xf numFmtId="0" fontId="10" fillId="0" borderId="0" xfId="0" applyFont="1" applyBorder="1"/>
    <xf numFmtId="0" fontId="0" fillId="0" borderId="3" xfId="0" applyFill="1" applyBorder="1" applyAlignment="1">
      <alignment horizontal="center"/>
    </xf>
    <xf numFmtId="0" fontId="12" fillId="0" borderId="0" xfId="3" applyFont="1"/>
    <xf numFmtId="0" fontId="13" fillId="0" borderId="0" xfId="3" applyFont="1" applyBorder="1"/>
    <xf numFmtId="0" fontId="13" fillId="0" borderId="0" xfId="3" applyFont="1"/>
    <xf numFmtId="0" fontId="15" fillId="0" borderId="0" xfId="3" applyFont="1"/>
    <xf numFmtId="0" fontId="16" fillId="0" borderId="0" xfId="3" applyFont="1" applyBorder="1"/>
    <xf numFmtId="0" fontId="13" fillId="0" borderId="1" xfId="3" applyFont="1" applyBorder="1" applyAlignment="1">
      <alignment horizontal="center"/>
    </xf>
    <xf numFmtId="0" fontId="13" fillId="0" borderId="1" xfId="3" applyFont="1" applyBorder="1"/>
    <xf numFmtId="0" fontId="14" fillId="0" borderId="1" xfId="3" applyFont="1" applyFill="1" applyBorder="1"/>
    <xf numFmtId="0" fontId="2" fillId="0" borderId="0" xfId="0" applyFont="1" applyAlignment="1">
      <alignment horizontal="center"/>
    </xf>
    <xf numFmtId="0" fontId="13" fillId="2" borderId="1" xfId="3" applyFont="1" applyFill="1" applyBorder="1"/>
    <xf numFmtId="0" fontId="13" fillId="0" borderId="3" xfId="3" applyFont="1" applyBorder="1" applyAlignment="1">
      <alignment horizontal="center"/>
    </xf>
    <xf numFmtId="0" fontId="13" fillId="0" borderId="21" xfId="3" applyFont="1" applyBorder="1" applyAlignment="1">
      <alignment horizontal="center"/>
    </xf>
    <xf numFmtId="0" fontId="17" fillId="0" borderId="0" xfId="0" applyFont="1"/>
    <xf numFmtId="0" fontId="18" fillId="0" borderId="0" xfId="3" applyFont="1" applyFill="1" applyBorder="1" applyAlignment="1">
      <alignment horizontal="left"/>
    </xf>
    <xf numFmtId="0" fontId="19" fillId="0" borderId="1" xfId="0" applyFont="1" applyBorder="1" applyAlignment="1">
      <alignment horizontal="right"/>
    </xf>
    <xf numFmtId="44" fontId="0" fillId="6" borderId="1" xfId="2" applyFont="1" applyFill="1" applyBorder="1"/>
    <xf numFmtId="0" fontId="18" fillId="0" borderId="0" xfId="3" applyFont="1" applyFill="1" applyBorder="1" applyAlignment="1">
      <alignment horizontal="center"/>
    </xf>
    <xf numFmtId="0" fontId="13" fillId="3" borderId="1" xfId="3" applyFont="1" applyFill="1" applyBorder="1"/>
    <xf numFmtId="0" fontId="13" fillId="7" borderId="1" xfId="3" applyFont="1" applyFill="1" applyBorder="1"/>
    <xf numFmtId="0" fontId="13" fillId="3" borderId="8" xfId="3" applyFont="1" applyFill="1" applyBorder="1"/>
    <xf numFmtId="0" fontId="13" fillId="3" borderId="10" xfId="3" applyFont="1" applyFill="1" applyBorder="1"/>
    <xf numFmtId="0" fontId="3" fillId="0" borderId="0" xfId="0" applyFont="1" applyAlignment="1">
      <alignment horizontal="center"/>
    </xf>
    <xf numFmtId="0" fontId="15" fillId="0" borderId="1" xfId="3" applyFont="1" applyBorder="1" applyAlignment="1">
      <alignment horizontal="right"/>
    </xf>
    <xf numFmtId="0" fontId="0" fillId="0" borderId="22" xfId="0" applyBorder="1"/>
    <xf numFmtId="0" fontId="13" fillId="3" borderId="23" xfId="3" applyFont="1" applyFill="1" applyBorder="1"/>
    <xf numFmtId="0" fontId="0" fillId="0" borderId="1" xfId="0" applyFill="1" applyBorder="1"/>
    <xf numFmtId="0" fontId="0" fillId="0" borderId="6" xfId="0" applyFill="1" applyBorder="1"/>
    <xf numFmtId="0" fontId="0" fillId="0" borderId="7" xfId="0" applyFill="1" applyBorder="1"/>
    <xf numFmtId="0" fontId="0" fillId="0" borderId="9" xfId="0" applyFill="1" applyBorder="1"/>
    <xf numFmtId="0" fontId="0" fillId="0" borderId="11" xfId="0" applyFill="1" applyBorder="1"/>
    <xf numFmtId="0" fontId="0" fillId="0" borderId="12" xfId="0" applyFill="1" applyBorder="1"/>
    <xf numFmtId="0" fontId="5" fillId="0" borderId="0" xfId="0" applyFont="1"/>
    <xf numFmtId="0" fontId="8" fillId="0" borderId="2" xfId="0" applyFont="1" applyBorder="1" applyAlignment="1">
      <alignment horizontal="center"/>
    </xf>
    <xf numFmtId="0" fontId="0" fillId="5" borderId="2" xfId="0" applyFill="1" applyBorder="1" applyAlignment="1">
      <alignment horizontal="center"/>
    </xf>
    <xf numFmtId="0" fontId="0" fillId="0" borderId="2" xfId="0" applyBorder="1" applyAlignment="1">
      <alignment horizontal="center"/>
    </xf>
    <xf numFmtId="0" fontId="8" fillId="0" borderId="20" xfId="0" applyFont="1" applyFill="1" applyBorder="1" applyAlignment="1">
      <alignment horizontal="center"/>
    </xf>
    <xf numFmtId="0" fontId="0" fillId="0" borderId="20" xfId="0" applyFill="1" applyBorder="1" applyAlignment="1">
      <alignment horizontal="center"/>
    </xf>
    <xf numFmtId="0" fontId="0" fillId="0" borderId="20" xfId="0" applyFill="1" applyBorder="1"/>
    <xf numFmtId="0" fontId="21" fillId="0" borderId="0" xfId="0" applyFont="1"/>
    <xf numFmtId="0" fontId="22" fillId="0" borderId="15" xfId="0" applyFont="1" applyFill="1" applyBorder="1" applyAlignment="1">
      <alignment horizontal="center"/>
    </xf>
    <xf numFmtId="0" fontId="22" fillId="0" borderId="16" xfId="0" applyFont="1" applyFill="1" applyBorder="1" applyAlignment="1">
      <alignment horizontal="center"/>
    </xf>
    <xf numFmtId="0" fontId="13" fillId="0" borderId="0" xfId="3" applyFont="1" applyFill="1"/>
    <xf numFmtId="0" fontId="13" fillId="0" borderId="0" xfId="3" applyFont="1" applyFill="1" applyBorder="1"/>
    <xf numFmtId="44" fontId="0" fillId="0" borderId="0" xfId="2" applyFont="1"/>
    <xf numFmtId="0" fontId="0" fillId="0" borderId="0" xfId="0" applyAlignment="1">
      <alignment horizontal="right"/>
    </xf>
    <xf numFmtId="0" fontId="3" fillId="0" borderId="0" xfId="0" applyFont="1" applyAlignment="1">
      <alignment horizontal="right"/>
    </xf>
    <xf numFmtId="0" fontId="0" fillId="3" borderId="1" xfId="0" applyFill="1" applyBorder="1"/>
    <xf numFmtId="0" fontId="0" fillId="8" borderId="1" xfId="0" applyFill="1" applyBorder="1"/>
    <xf numFmtId="44" fontId="6" fillId="0" borderId="0" xfId="0" applyNumberFormat="1" applyFont="1"/>
    <xf numFmtId="0" fontId="20" fillId="0" borderId="0" xfId="0" applyFont="1" applyAlignment="1">
      <alignment horizontal="right"/>
    </xf>
    <xf numFmtId="0" fontId="8" fillId="0" borderId="1" xfId="0" applyFont="1" applyBorder="1" applyAlignment="1">
      <alignment horizontal="right"/>
    </xf>
    <xf numFmtId="44" fontId="0" fillId="2" borderId="1" xfId="2" applyFont="1" applyFill="1" applyBorder="1"/>
    <xf numFmtId="44" fontId="0" fillId="0" borderId="0" xfId="2" applyFont="1" applyFill="1" applyBorder="1"/>
    <xf numFmtId="0" fontId="6" fillId="0" borderId="0" xfId="0" applyFont="1"/>
    <xf numFmtId="44" fontId="0" fillId="0" borderId="1" xfId="0" applyNumberFormat="1" applyBorder="1"/>
    <xf numFmtId="43" fontId="0" fillId="0" borderId="1" xfId="1" applyNumberFormat="1" applyFont="1" applyBorder="1"/>
    <xf numFmtId="0" fontId="5" fillId="0" borderId="0" xfId="0" applyFont="1" applyFill="1" applyBorder="1" applyAlignment="1">
      <alignment horizontal="left"/>
    </xf>
  </cellXfs>
  <cellStyles count="4">
    <cellStyle name="Comma" xfId="1" builtinId="3"/>
    <cellStyle name="Currency" xfId="2" builtinId="4"/>
    <cellStyle name="Normal" xfId="0" builtinId="0"/>
    <cellStyle name="Normal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25400</xdr:colOff>
      <xdr:row>24</xdr:row>
      <xdr:rowOff>101600</xdr:rowOff>
    </xdr:from>
    <xdr:to>
      <xdr:col>9</xdr:col>
      <xdr:colOff>0</xdr:colOff>
      <xdr:row>24</xdr:row>
      <xdr:rowOff>101600</xdr:rowOff>
    </xdr:to>
    <xdr:cxnSp macro="">
      <xdr:nvCxnSpPr>
        <xdr:cNvPr id="3" name="Straight Arrow Connector 2">
          <a:extLst>
            <a:ext uri="{FF2B5EF4-FFF2-40B4-BE49-F238E27FC236}">
              <a16:creationId xmlns:a16="http://schemas.microsoft.com/office/drawing/2014/main" id="{00000000-0008-0000-0100-000003000000}"/>
            </a:ext>
          </a:extLst>
        </xdr:cNvPr>
        <xdr:cNvCxnSpPr/>
      </xdr:nvCxnSpPr>
      <xdr:spPr>
        <a:xfrm flipH="1">
          <a:off x="3695700" y="5041900"/>
          <a:ext cx="2832100"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24</xdr:row>
      <xdr:rowOff>114300</xdr:rowOff>
    </xdr:from>
    <xdr:to>
      <xdr:col>9</xdr:col>
      <xdr:colOff>0</xdr:colOff>
      <xdr:row>26</xdr:row>
      <xdr:rowOff>88900</xdr:rowOff>
    </xdr:to>
    <xdr:cxnSp macro="">
      <xdr:nvCxnSpPr>
        <xdr:cNvPr id="4" name="Straight Arrow Connector 3">
          <a:extLst>
            <a:ext uri="{FF2B5EF4-FFF2-40B4-BE49-F238E27FC236}">
              <a16:creationId xmlns:a16="http://schemas.microsoft.com/office/drawing/2014/main" id="{00000000-0008-0000-0100-000004000000}"/>
            </a:ext>
          </a:extLst>
        </xdr:cNvPr>
        <xdr:cNvCxnSpPr/>
      </xdr:nvCxnSpPr>
      <xdr:spPr>
        <a:xfrm flipH="1">
          <a:off x="3670300" y="5054600"/>
          <a:ext cx="2857500" cy="40640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68279</xdr:colOff>
      <xdr:row>61</xdr:row>
      <xdr:rowOff>54624</xdr:rowOff>
    </xdr:from>
    <xdr:to>
      <xdr:col>30</xdr:col>
      <xdr:colOff>286774</xdr:colOff>
      <xdr:row>66</xdr:row>
      <xdr:rowOff>14042</xdr:rowOff>
    </xdr:to>
    <xdr:pic>
      <xdr:nvPicPr>
        <xdr:cNvPr id="2" name="Picture 1">
          <a:extLst>
            <a:ext uri="{FF2B5EF4-FFF2-40B4-BE49-F238E27FC236}">
              <a16:creationId xmlns:a16="http://schemas.microsoft.com/office/drawing/2014/main" id="{28DEB862-CBCD-AE4B-98C9-E3C2D6F4EF39}"/>
            </a:ext>
          </a:extLst>
        </xdr:cNvPr>
        <xdr:cNvPicPr>
          <a:picLocks noChangeAspect="1"/>
        </xdr:cNvPicPr>
      </xdr:nvPicPr>
      <xdr:blipFill>
        <a:blip xmlns:r="http://schemas.openxmlformats.org/officeDocument/2006/relationships" r:embed="rId1"/>
        <a:stretch>
          <a:fillRect/>
        </a:stretch>
      </xdr:blipFill>
      <xdr:spPr>
        <a:xfrm>
          <a:off x="13942688" y="14133871"/>
          <a:ext cx="8521290" cy="983612"/>
        </a:xfrm>
        <a:prstGeom prst="rect">
          <a:avLst/>
        </a:prstGeom>
      </xdr:spPr>
    </xdr:pic>
    <xdr:clientData/>
  </xdr:twoCellAnchor>
  <xdr:twoCellAnchor>
    <xdr:from>
      <xdr:col>23</xdr:col>
      <xdr:colOff>314086</xdr:colOff>
      <xdr:row>66</xdr:row>
      <xdr:rowOff>27312</xdr:rowOff>
    </xdr:from>
    <xdr:to>
      <xdr:col>23</xdr:col>
      <xdr:colOff>314086</xdr:colOff>
      <xdr:row>67</xdr:row>
      <xdr:rowOff>163872</xdr:rowOff>
    </xdr:to>
    <xdr:cxnSp macro="">
      <xdr:nvCxnSpPr>
        <xdr:cNvPr id="4" name="Straight Arrow Connector 3">
          <a:extLst>
            <a:ext uri="{FF2B5EF4-FFF2-40B4-BE49-F238E27FC236}">
              <a16:creationId xmlns:a16="http://schemas.microsoft.com/office/drawing/2014/main" id="{EB4FC895-EF5C-BB43-BF4C-525769592D2A}"/>
            </a:ext>
          </a:extLst>
        </xdr:cNvPr>
        <xdr:cNvCxnSpPr/>
      </xdr:nvCxnSpPr>
      <xdr:spPr>
        <a:xfrm flipV="1">
          <a:off x="15267312" y="15130753"/>
          <a:ext cx="0" cy="341399"/>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68279</xdr:colOff>
      <xdr:row>61</xdr:row>
      <xdr:rowOff>68280</xdr:rowOff>
    </xdr:from>
    <xdr:to>
      <xdr:col>23</xdr:col>
      <xdr:colOff>600860</xdr:colOff>
      <xdr:row>65</xdr:row>
      <xdr:rowOff>177527</xdr:rowOff>
    </xdr:to>
    <xdr:sp macro="" textlink="">
      <xdr:nvSpPr>
        <xdr:cNvPr id="6" name="Rectangle 5">
          <a:extLst>
            <a:ext uri="{FF2B5EF4-FFF2-40B4-BE49-F238E27FC236}">
              <a16:creationId xmlns:a16="http://schemas.microsoft.com/office/drawing/2014/main" id="{EBFEA82C-10FC-4449-B382-A0FFBA03C439}"/>
            </a:ext>
          </a:extLst>
        </xdr:cNvPr>
        <xdr:cNvSpPr/>
      </xdr:nvSpPr>
      <xdr:spPr>
        <a:xfrm>
          <a:off x="15021505" y="13533011"/>
          <a:ext cx="532581" cy="928602"/>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9526</xdr:colOff>
      <xdr:row>91</xdr:row>
      <xdr:rowOff>133350</xdr:rowOff>
    </xdr:from>
    <xdr:to>
      <xdr:col>8</xdr:col>
      <xdr:colOff>676275</xdr:colOff>
      <xdr:row>95</xdr:row>
      <xdr:rowOff>9525</xdr:rowOff>
    </xdr:to>
    <xdr:cxnSp macro="">
      <xdr:nvCxnSpPr>
        <xdr:cNvPr id="2" name="Straight Arrow Connector 1">
          <a:extLst>
            <a:ext uri="{FF2B5EF4-FFF2-40B4-BE49-F238E27FC236}">
              <a16:creationId xmlns:a16="http://schemas.microsoft.com/office/drawing/2014/main" id="{00000000-0008-0000-0300-000002000000}"/>
            </a:ext>
          </a:extLst>
        </xdr:cNvPr>
        <xdr:cNvCxnSpPr/>
      </xdr:nvCxnSpPr>
      <xdr:spPr>
        <a:xfrm flipH="1">
          <a:off x="3533776" y="18383250"/>
          <a:ext cx="3238499" cy="68580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90</xdr:row>
      <xdr:rowOff>190499</xdr:rowOff>
    </xdr:from>
    <xdr:to>
      <xdr:col>15</xdr:col>
      <xdr:colOff>520700</xdr:colOff>
      <xdr:row>95</xdr:row>
      <xdr:rowOff>47624</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6756400" y="18541999"/>
          <a:ext cx="4559300"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can see that the shadow price for our Mill 4 Capacity is -10.</a:t>
          </a:r>
        </a:p>
        <a:p>
          <a:endParaRPr lang="en-US" sz="1100"/>
        </a:p>
        <a:p>
          <a:r>
            <a:rPr lang="en-US" sz="1100"/>
            <a:t>This means that our</a:t>
          </a:r>
          <a:r>
            <a:rPr lang="en-US" sz="1100" baseline="0"/>
            <a:t> overall cost would be reduced by (-10)*100 = $1000.00 if we had 100 additional hours of capacity at Mill 4.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U39"/>
  <sheetViews>
    <sheetView zoomScale="90" zoomScaleNormal="90" workbookViewId="0">
      <selection activeCell="S5" sqref="S5"/>
    </sheetView>
  </sheetViews>
  <sheetFormatPr baseColWidth="10" defaultColWidth="11" defaultRowHeight="16"/>
  <cols>
    <col min="3" max="3" width="16.33203125" customWidth="1"/>
    <col min="4" max="4" width="13.33203125" customWidth="1"/>
    <col min="5" max="5" width="12" bestFit="1" customWidth="1"/>
    <col min="6" max="6" width="11.5" bestFit="1" customWidth="1"/>
    <col min="8" max="8" width="11.83203125" bestFit="1" customWidth="1"/>
    <col min="9" max="9" width="9.1640625" customWidth="1"/>
    <col min="10" max="10" width="14.83203125" bestFit="1" customWidth="1"/>
    <col min="12" max="12" width="12" bestFit="1" customWidth="1"/>
    <col min="13" max="13" width="11.5" bestFit="1" customWidth="1"/>
    <col min="15" max="15" width="14" customWidth="1"/>
    <col min="16" max="17" width="17.1640625" customWidth="1"/>
    <col min="18" max="18" width="26.6640625" customWidth="1"/>
    <col min="19" max="19" width="18.1640625" customWidth="1"/>
  </cols>
  <sheetData>
    <row r="2" spans="3:21" ht="24">
      <c r="C2" s="19" t="s">
        <v>24</v>
      </c>
      <c r="J2" s="19" t="s">
        <v>25</v>
      </c>
    </row>
    <row r="3" spans="3:21">
      <c r="C3" s="1" t="s">
        <v>0</v>
      </c>
      <c r="D3" s="20" t="s">
        <v>1</v>
      </c>
      <c r="E3" s="20" t="s">
        <v>2</v>
      </c>
      <c r="F3" s="20" t="s">
        <v>3</v>
      </c>
      <c r="G3" s="20" t="s">
        <v>4</v>
      </c>
      <c r="H3" s="2" t="s">
        <v>5</v>
      </c>
      <c r="J3" s="1" t="s">
        <v>12</v>
      </c>
      <c r="K3" s="20" t="s">
        <v>1</v>
      </c>
      <c r="L3" s="20" t="s">
        <v>2</v>
      </c>
      <c r="M3" s="20" t="s">
        <v>3</v>
      </c>
      <c r="N3" s="20" t="s">
        <v>4</v>
      </c>
    </row>
    <row r="4" spans="3:21" ht="22" thickBot="1">
      <c r="C4" s="1" t="s">
        <v>6</v>
      </c>
      <c r="D4" s="14">
        <v>0.08</v>
      </c>
      <c r="E4" s="14">
        <v>0.11</v>
      </c>
      <c r="F4" s="14">
        <v>0.17</v>
      </c>
      <c r="G4" s="14">
        <v>0.2</v>
      </c>
      <c r="H4" s="3">
        <v>10000</v>
      </c>
      <c r="J4" s="1" t="s">
        <v>6</v>
      </c>
      <c r="K4" s="14">
        <v>0.62</v>
      </c>
      <c r="L4" s="14">
        <v>0.64</v>
      </c>
      <c r="M4" s="14">
        <v>0.57999999999999996</v>
      </c>
      <c r="N4" s="14">
        <v>0.65</v>
      </c>
      <c r="R4" s="15" t="s">
        <v>114</v>
      </c>
    </row>
    <row r="5" spans="3:21">
      <c r="C5" s="1" t="s">
        <v>7</v>
      </c>
      <c r="D5" s="14">
        <v>0.16</v>
      </c>
      <c r="E5" s="14">
        <v>0.1</v>
      </c>
      <c r="F5" s="14">
        <v>0.06</v>
      </c>
      <c r="G5" s="14">
        <v>0.11</v>
      </c>
      <c r="H5" s="3">
        <v>6000</v>
      </c>
      <c r="J5" s="1" t="s">
        <v>7</v>
      </c>
      <c r="K5" s="14">
        <v>0.62</v>
      </c>
      <c r="L5" s="14">
        <v>0.64</v>
      </c>
      <c r="M5" s="14">
        <v>0.57999999999999996</v>
      </c>
      <c r="N5" s="14">
        <v>0.65</v>
      </c>
      <c r="Q5" s="6" t="s">
        <v>111</v>
      </c>
      <c r="R5" s="74"/>
      <c r="S5" s="73" t="s">
        <v>115</v>
      </c>
      <c r="T5" s="17"/>
      <c r="U5" s="17"/>
    </row>
    <row r="6" spans="3:21">
      <c r="C6" s="1" t="s">
        <v>8</v>
      </c>
      <c r="D6" s="14">
        <v>0.19</v>
      </c>
      <c r="E6" s="14">
        <v>0.13</v>
      </c>
      <c r="F6" s="14">
        <v>0.14000000000000001</v>
      </c>
      <c r="G6" s="14">
        <v>0.11</v>
      </c>
      <c r="H6" s="3">
        <v>8000</v>
      </c>
      <c r="J6" s="1" t="s">
        <v>8</v>
      </c>
      <c r="K6" s="14">
        <v>0.62</v>
      </c>
      <c r="L6" s="14">
        <v>0.64</v>
      </c>
      <c r="M6" s="14">
        <v>0.57999999999999996</v>
      </c>
      <c r="N6" s="14">
        <v>0.65</v>
      </c>
      <c r="Q6" s="75">
        <f>0.75*1000 + 0.76*750</f>
        <v>1320</v>
      </c>
      <c r="R6" s="76"/>
      <c r="S6" s="17"/>
      <c r="T6" s="17"/>
      <c r="U6" s="17"/>
    </row>
    <row r="7" spans="3:21" ht="17" thickBot="1">
      <c r="C7" s="1" t="s">
        <v>9</v>
      </c>
      <c r="D7" s="3">
        <v>7000</v>
      </c>
      <c r="E7" s="3">
        <v>9000</v>
      </c>
      <c r="F7" s="3">
        <v>8000</v>
      </c>
      <c r="G7" s="3">
        <v>10000</v>
      </c>
      <c r="H7" s="2"/>
      <c r="J7" s="31"/>
      <c r="K7" s="31"/>
      <c r="L7" s="31"/>
      <c r="M7" s="31"/>
      <c r="N7" s="31"/>
      <c r="Q7" s="11" t="s">
        <v>113</v>
      </c>
      <c r="R7" s="77"/>
      <c r="S7" s="17"/>
      <c r="T7" s="17"/>
      <c r="U7" s="17"/>
    </row>
    <row r="8" spans="3:21" ht="17" thickBot="1">
      <c r="Q8" s="17"/>
      <c r="R8" s="17"/>
      <c r="S8" s="17"/>
      <c r="T8" s="17"/>
      <c r="U8" s="17"/>
    </row>
    <row r="9" spans="3:21">
      <c r="Q9" s="6" t="s">
        <v>112</v>
      </c>
      <c r="R9" s="74"/>
      <c r="S9" s="17"/>
      <c r="T9" s="17"/>
      <c r="U9" s="17"/>
    </row>
    <row r="10" spans="3:21" ht="24">
      <c r="C10" s="19" t="s">
        <v>14</v>
      </c>
      <c r="J10" s="19" t="s">
        <v>16</v>
      </c>
      <c r="Q10" s="75">
        <f>(0.75*1000) + (0.76*750)</f>
        <v>1320</v>
      </c>
      <c r="R10" s="76"/>
      <c r="S10" s="78" t="s">
        <v>116</v>
      </c>
      <c r="T10" s="17"/>
      <c r="U10" s="17"/>
    </row>
    <row r="11" spans="3:21" ht="17" thickBot="1">
      <c r="C11" s="1"/>
      <c r="D11" s="20" t="s">
        <v>1</v>
      </c>
      <c r="E11" s="20" t="s">
        <v>2</v>
      </c>
      <c r="F11" s="20" t="s">
        <v>3</v>
      </c>
      <c r="G11" s="20" t="s">
        <v>4</v>
      </c>
      <c r="H11" s="32" t="s">
        <v>10</v>
      </c>
      <c r="J11" s="1" t="s">
        <v>13</v>
      </c>
      <c r="K11" s="20" t="s">
        <v>1</v>
      </c>
      <c r="L11" s="20" t="s">
        <v>2</v>
      </c>
      <c r="M11" s="20" t="s">
        <v>3</v>
      </c>
      <c r="N11" s="20" t="s">
        <v>4</v>
      </c>
      <c r="Q11" s="11" t="s">
        <v>113</v>
      </c>
      <c r="R11" s="77"/>
      <c r="S11" s="78" t="s">
        <v>117</v>
      </c>
      <c r="T11" s="17"/>
      <c r="U11" s="17"/>
    </row>
    <row r="12" spans="3:21">
      <c r="C12" s="21" t="s">
        <v>6</v>
      </c>
      <c r="D12" s="47">
        <v>7000</v>
      </c>
      <c r="E12" s="48">
        <v>3000</v>
      </c>
      <c r="F12" s="48">
        <v>0</v>
      </c>
      <c r="G12" s="49">
        <v>0</v>
      </c>
      <c r="H12" s="79">
        <v>10000</v>
      </c>
      <c r="J12" s="21" t="s">
        <v>6</v>
      </c>
      <c r="K12" s="22">
        <f t="shared" ref="K12:N14" si="0">K4+D4</f>
        <v>0.7</v>
      </c>
      <c r="L12" s="23">
        <f t="shared" si="0"/>
        <v>0.75</v>
      </c>
      <c r="M12" s="23">
        <f t="shared" si="0"/>
        <v>0.75</v>
      </c>
      <c r="N12" s="24">
        <f t="shared" si="0"/>
        <v>0.85000000000000009</v>
      </c>
      <c r="S12" s="73" t="s">
        <v>118</v>
      </c>
    </row>
    <row r="13" spans="3:21">
      <c r="C13" s="21" t="s">
        <v>7</v>
      </c>
      <c r="D13" s="50">
        <v>0</v>
      </c>
      <c r="E13" s="33">
        <v>0</v>
      </c>
      <c r="F13" s="33">
        <v>6000</v>
      </c>
      <c r="G13" s="51">
        <v>0</v>
      </c>
      <c r="H13" s="79">
        <v>6000</v>
      </c>
      <c r="J13" s="21" t="s">
        <v>7</v>
      </c>
      <c r="K13" s="26">
        <f t="shared" si="0"/>
        <v>0.78</v>
      </c>
      <c r="L13" s="25">
        <f t="shared" si="0"/>
        <v>0.74</v>
      </c>
      <c r="M13" s="25">
        <f t="shared" si="0"/>
        <v>0.6399999999999999</v>
      </c>
      <c r="N13" s="27">
        <f t="shared" si="0"/>
        <v>0.76</v>
      </c>
    </row>
    <row r="14" spans="3:21" ht="17" thickBot="1">
      <c r="C14" s="21" t="s">
        <v>8</v>
      </c>
      <c r="D14" s="52">
        <v>0</v>
      </c>
      <c r="E14" s="53">
        <v>0</v>
      </c>
      <c r="F14" s="53">
        <v>2000</v>
      </c>
      <c r="G14" s="54">
        <v>6000</v>
      </c>
      <c r="H14" s="79">
        <v>8000</v>
      </c>
      <c r="J14" s="21" t="s">
        <v>8</v>
      </c>
      <c r="K14" s="28">
        <f t="shared" si="0"/>
        <v>0.81</v>
      </c>
      <c r="L14" s="29">
        <f t="shared" si="0"/>
        <v>0.77</v>
      </c>
      <c r="M14" s="29">
        <f t="shared" si="0"/>
        <v>0.72</v>
      </c>
      <c r="N14" s="30">
        <f t="shared" si="0"/>
        <v>0.76</v>
      </c>
    </row>
    <row r="15" spans="3:21">
      <c r="C15" s="5" t="s">
        <v>11</v>
      </c>
      <c r="D15" s="4">
        <v>7000</v>
      </c>
      <c r="E15" s="4">
        <v>9000</v>
      </c>
      <c r="F15" s="4">
        <v>8000</v>
      </c>
      <c r="G15" s="4">
        <v>10000</v>
      </c>
      <c r="H15" s="46"/>
    </row>
    <row r="17" spans="3:20" ht="24">
      <c r="C17" s="19" t="s">
        <v>15</v>
      </c>
      <c r="R17" s="15" t="s">
        <v>26</v>
      </c>
    </row>
    <row r="18" spans="3:20" ht="19">
      <c r="C18" s="34" t="s">
        <v>16</v>
      </c>
      <c r="D18" s="35">
        <f>SUMPRODUCT(D12:G14, K12:N14)</f>
        <v>16990</v>
      </c>
      <c r="Q18" s="5" t="s">
        <v>27</v>
      </c>
      <c r="R18" s="36" t="s">
        <v>28</v>
      </c>
      <c r="S18" s="36" t="s">
        <v>29</v>
      </c>
      <c r="T18" s="36" t="s">
        <v>30</v>
      </c>
    </row>
    <row r="19" spans="3:20">
      <c r="Q19" s="5">
        <v>1</v>
      </c>
      <c r="R19" s="37" t="s">
        <v>48</v>
      </c>
      <c r="S19" s="37">
        <v>1</v>
      </c>
      <c r="T19" s="37">
        <v>7000</v>
      </c>
    </row>
    <row r="20" spans="3:20">
      <c r="Q20" s="5">
        <v>2</v>
      </c>
      <c r="R20" s="2" t="s">
        <v>49</v>
      </c>
      <c r="S20" s="2">
        <v>1</v>
      </c>
      <c r="T20" s="2">
        <v>6000</v>
      </c>
    </row>
    <row r="21" spans="3:20">
      <c r="Q21" s="5">
        <v>3</v>
      </c>
      <c r="R21" s="37" t="s">
        <v>50</v>
      </c>
      <c r="S21" s="37">
        <v>2</v>
      </c>
      <c r="T21" s="37">
        <v>2000</v>
      </c>
    </row>
    <row r="22" spans="3:20">
      <c r="Q22" s="5">
        <v>4</v>
      </c>
      <c r="R22" s="2" t="s">
        <v>51</v>
      </c>
      <c r="S22" s="2">
        <v>2</v>
      </c>
      <c r="T22" s="2">
        <v>6000</v>
      </c>
    </row>
    <row r="23" spans="3:20">
      <c r="Q23" s="58">
        <v>5</v>
      </c>
      <c r="R23" s="59" t="s">
        <v>52</v>
      </c>
      <c r="S23" s="59">
        <v>2</v>
      </c>
      <c r="T23" s="59">
        <v>3000</v>
      </c>
    </row>
    <row r="24" spans="3:20" ht="25" thickBot="1">
      <c r="C24" s="19" t="s">
        <v>31</v>
      </c>
      <c r="Q24" s="60"/>
      <c r="R24" s="61"/>
      <c r="S24" s="61"/>
      <c r="T24" s="61"/>
    </row>
    <row r="25" spans="3:20">
      <c r="D25" s="6" t="s">
        <v>45</v>
      </c>
      <c r="E25" s="7"/>
      <c r="F25" s="7"/>
      <c r="G25" s="7"/>
      <c r="H25" s="38">
        <f>SUM(D12:G12)</f>
        <v>10000</v>
      </c>
      <c r="I25" s="39" t="s">
        <v>19</v>
      </c>
      <c r="J25" s="8">
        <v>10000</v>
      </c>
      <c r="R25" s="40"/>
      <c r="S25" s="40"/>
      <c r="T25" s="40"/>
    </row>
    <row r="26" spans="3:20">
      <c r="D26" s="9" t="s">
        <v>46</v>
      </c>
      <c r="E26" s="1"/>
      <c r="F26" s="1"/>
      <c r="G26" s="1"/>
      <c r="H26" s="41">
        <f>SUM(D13:G13)</f>
        <v>6000</v>
      </c>
      <c r="I26" s="2" t="s">
        <v>19</v>
      </c>
      <c r="J26" s="10">
        <v>6000</v>
      </c>
      <c r="R26" t="s">
        <v>32</v>
      </c>
      <c r="T26" s="40"/>
    </row>
    <row r="27" spans="3:20" ht="17" thickBot="1">
      <c r="D27" s="11" t="s">
        <v>47</v>
      </c>
      <c r="E27" s="12"/>
      <c r="F27" s="12"/>
      <c r="G27" s="12"/>
      <c r="H27" s="42">
        <f>SUM(D14:G14)</f>
        <v>8000</v>
      </c>
      <c r="I27" s="43" t="s">
        <v>19</v>
      </c>
      <c r="J27" s="13">
        <v>8000</v>
      </c>
      <c r="R27" s="44" t="s">
        <v>33</v>
      </c>
      <c r="T27" s="40"/>
    </row>
    <row r="28" spans="3:20">
      <c r="D28" s="6" t="s">
        <v>41</v>
      </c>
      <c r="E28" s="7"/>
      <c r="F28" s="7"/>
      <c r="G28" s="7"/>
      <c r="H28" s="38">
        <f>SUM(D12:D14)</f>
        <v>7000</v>
      </c>
      <c r="I28" s="39" t="s">
        <v>22</v>
      </c>
      <c r="J28" s="8">
        <v>7000</v>
      </c>
      <c r="R28" s="44" t="s">
        <v>34</v>
      </c>
    </row>
    <row r="29" spans="3:20">
      <c r="D29" s="9" t="s">
        <v>42</v>
      </c>
      <c r="E29" s="1"/>
      <c r="F29" s="1"/>
      <c r="G29" s="1"/>
      <c r="H29" s="41">
        <f>SUM(E12:E14)</f>
        <v>3000</v>
      </c>
      <c r="I29" s="2" t="s">
        <v>22</v>
      </c>
      <c r="J29" s="10">
        <v>9000</v>
      </c>
      <c r="R29" s="44" t="s">
        <v>35</v>
      </c>
    </row>
    <row r="30" spans="3:20">
      <c r="D30" s="9" t="s">
        <v>43</v>
      </c>
      <c r="E30" s="1"/>
      <c r="F30" s="1"/>
      <c r="G30" s="1"/>
      <c r="H30" s="41">
        <f>SUM(F12:F14)</f>
        <v>8000</v>
      </c>
      <c r="I30" s="2" t="s">
        <v>22</v>
      </c>
      <c r="J30" s="10">
        <v>8000</v>
      </c>
      <c r="R30" s="44" t="s">
        <v>36</v>
      </c>
    </row>
    <row r="31" spans="3:20" ht="17" thickBot="1">
      <c r="D31" s="11" t="s">
        <v>44</v>
      </c>
      <c r="E31" s="12"/>
      <c r="F31" s="12"/>
      <c r="G31" s="12"/>
      <c r="H31" s="42">
        <f>SUM(G12:G14)</f>
        <v>6000</v>
      </c>
      <c r="I31" s="43" t="s">
        <v>22</v>
      </c>
      <c r="J31" s="13">
        <v>10000</v>
      </c>
    </row>
    <row r="32" spans="3:20" ht="21">
      <c r="D32" s="31"/>
      <c r="E32" s="31"/>
      <c r="F32" s="31"/>
      <c r="G32" s="31"/>
      <c r="H32" s="57"/>
      <c r="I32" s="40"/>
      <c r="J32" s="31"/>
      <c r="R32" s="55" t="s">
        <v>40</v>
      </c>
    </row>
    <row r="33" spans="3:19" ht="19">
      <c r="D33" s="17"/>
      <c r="E33" s="17"/>
      <c r="F33" s="17"/>
      <c r="G33" s="17"/>
      <c r="H33" s="17"/>
      <c r="I33" s="18"/>
      <c r="J33" s="17"/>
      <c r="Q33" s="5" t="s">
        <v>27</v>
      </c>
      <c r="R33" s="36" t="s">
        <v>28</v>
      </c>
      <c r="S33" s="56" t="s">
        <v>37</v>
      </c>
    </row>
    <row r="34" spans="3:19" ht="21">
      <c r="C34" s="15" t="s">
        <v>23</v>
      </c>
      <c r="D34" s="16" t="s">
        <v>38</v>
      </c>
      <c r="E34" s="17"/>
      <c r="F34" s="17"/>
      <c r="G34" s="17"/>
      <c r="H34" s="17"/>
      <c r="I34" s="18"/>
      <c r="J34" s="17"/>
      <c r="Q34" s="5">
        <v>1</v>
      </c>
      <c r="R34" s="37" t="s">
        <v>48</v>
      </c>
      <c r="S34" s="45" t="s">
        <v>20</v>
      </c>
    </row>
    <row r="35" spans="3:19" ht="19">
      <c r="D35" s="16" t="s">
        <v>39</v>
      </c>
      <c r="Q35" s="5">
        <v>2</v>
      </c>
      <c r="R35" s="2" t="s">
        <v>49</v>
      </c>
      <c r="S35" s="1" t="s">
        <v>17</v>
      </c>
    </row>
    <row r="36" spans="3:19">
      <c r="Q36" s="5">
        <v>3</v>
      </c>
      <c r="R36" s="37" t="s">
        <v>50</v>
      </c>
      <c r="S36" s="45" t="s">
        <v>21</v>
      </c>
    </row>
    <row r="37" spans="3:19">
      <c r="Q37" s="5">
        <v>4</v>
      </c>
      <c r="R37" s="2" t="s">
        <v>51</v>
      </c>
      <c r="S37" s="1" t="s">
        <v>18</v>
      </c>
    </row>
    <row r="38" spans="3:19">
      <c r="Q38" s="58">
        <v>5</v>
      </c>
      <c r="R38" s="59" t="s">
        <v>52</v>
      </c>
      <c r="S38" s="62" t="s">
        <v>53</v>
      </c>
    </row>
    <row r="39" spans="3:19">
      <c r="Q39" s="60"/>
      <c r="R39" s="61"/>
      <c r="S39" s="6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1"/>
  <sheetViews>
    <sheetView showGridLines="0" workbookViewId="0">
      <selection activeCell="H37" sqref="H37"/>
    </sheetView>
  </sheetViews>
  <sheetFormatPr baseColWidth="10" defaultColWidth="8.83203125" defaultRowHeight="16"/>
  <cols>
    <col min="1" max="1" width="2.1640625" customWidth="1"/>
    <col min="2" max="2" width="6.1640625" bestFit="1" customWidth="1"/>
    <col min="3" max="3" width="25.83203125" bestFit="1" customWidth="1"/>
    <col min="4" max="4" width="5.83203125" bestFit="1" customWidth="1"/>
    <col min="5" max="5" width="8.1640625" bestFit="1" customWidth="1"/>
    <col min="6" max="6" width="10" bestFit="1" customWidth="1"/>
    <col min="7" max="8" width="9.33203125" bestFit="1" customWidth="1"/>
    <col min="10" max="10" width="10.1640625" bestFit="1" customWidth="1"/>
  </cols>
  <sheetData>
    <row r="1" spans="1:8">
      <c r="A1" s="64" t="s">
        <v>54</v>
      </c>
    </row>
    <row r="2" spans="1:8">
      <c r="A2" s="64" t="s">
        <v>55</v>
      </c>
    </row>
    <row r="3" spans="1:8">
      <c r="A3" s="64" t="s">
        <v>56</v>
      </c>
    </row>
    <row r="6" spans="1:8" ht="17" thickBot="1">
      <c r="A6" t="s">
        <v>57</v>
      </c>
    </row>
    <row r="7" spans="1:8">
      <c r="B7" s="68"/>
      <c r="C7" s="68"/>
      <c r="D7" s="68" t="s">
        <v>60</v>
      </c>
      <c r="E7" s="68" t="s">
        <v>62</v>
      </c>
      <c r="F7" s="68" t="s">
        <v>64</v>
      </c>
      <c r="G7" s="68" t="s">
        <v>66</v>
      </c>
      <c r="H7" s="68" t="s">
        <v>66</v>
      </c>
    </row>
    <row r="8" spans="1:8" ht="17" thickBot="1">
      <c r="B8" s="69" t="s">
        <v>58</v>
      </c>
      <c r="C8" s="69" t="s">
        <v>59</v>
      </c>
      <c r="D8" s="69" t="s">
        <v>61</v>
      </c>
      <c r="E8" s="69" t="s">
        <v>63</v>
      </c>
      <c r="F8" s="69" t="s">
        <v>65</v>
      </c>
      <c r="G8" s="69" t="s">
        <v>67</v>
      </c>
      <c r="H8" s="69" t="s">
        <v>68</v>
      </c>
    </row>
    <row r="9" spans="1:8">
      <c r="B9" s="66" t="s">
        <v>73</v>
      </c>
      <c r="C9" s="66" t="s">
        <v>74</v>
      </c>
      <c r="D9" s="66">
        <v>7000</v>
      </c>
      <c r="E9" s="66">
        <v>0</v>
      </c>
      <c r="F9" s="66">
        <v>0.7</v>
      </c>
      <c r="G9" s="66">
        <v>5.0000000000000044E-2</v>
      </c>
      <c r="H9" s="66">
        <v>1E+30</v>
      </c>
    </row>
    <row r="10" spans="1:8">
      <c r="B10" s="66" t="s">
        <v>75</v>
      </c>
      <c r="C10" s="66" t="s">
        <v>76</v>
      </c>
      <c r="D10" s="66">
        <v>3000</v>
      </c>
      <c r="E10" s="66">
        <v>0</v>
      </c>
      <c r="F10" s="66">
        <v>0.75</v>
      </c>
      <c r="G10" s="66">
        <v>3.9999999999999369E-2</v>
      </c>
      <c r="H10" s="66">
        <v>5.0000000000000044E-2</v>
      </c>
    </row>
    <row r="11" spans="1:8">
      <c r="B11" s="66" t="s">
        <v>77</v>
      </c>
      <c r="C11" s="66" t="s">
        <v>78</v>
      </c>
      <c r="D11" s="66">
        <v>0</v>
      </c>
      <c r="E11" s="66">
        <v>3.9999999999999369E-2</v>
      </c>
      <c r="F11" s="66">
        <v>0.75000000000000022</v>
      </c>
      <c r="G11" s="66">
        <v>1E+30</v>
      </c>
      <c r="H11" s="66">
        <v>3.9999999999999369E-2</v>
      </c>
    </row>
    <row r="12" spans="1:8">
      <c r="B12" s="66" t="s">
        <v>79</v>
      </c>
      <c r="C12" s="66" t="s">
        <v>80</v>
      </c>
      <c r="D12" s="66">
        <v>0</v>
      </c>
      <c r="E12" s="66">
        <v>0.10000000000000009</v>
      </c>
      <c r="F12" s="66">
        <v>0.85000000000000009</v>
      </c>
      <c r="G12" s="66">
        <v>1E+30</v>
      </c>
      <c r="H12" s="66">
        <v>0.10000000000000009</v>
      </c>
    </row>
    <row r="13" spans="1:8">
      <c r="B13" s="66" t="s">
        <v>81</v>
      </c>
      <c r="C13" s="66" t="s">
        <v>82</v>
      </c>
      <c r="D13" s="66">
        <v>0</v>
      </c>
      <c r="E13" s="66">
        <v>0.15000000000000102</v>
      </c>
      <c r="F13" s="66">
        <v>0.7799999999999998</v>
      </c>
      <c r="G13" s="66">
        <v>1E+30</v>
      </c>
      <c r="H13" s="66">
        <v>0.15000000000000102</v>
      </c>
    </row>
    <row r="14" spans="1:8">
      <c r="B14" s="66" t="s">
        <v>83</v>
      </c>
      <c r="C14" s="66" t="s">
        <v>84</v>
      </c>
      <c r="D14" s="66">
        <v>0</v>
      </c>
      <c r="E14" s="66">
        <v>6.0000000000001386E-2</v>
      </c>
      <c r="F14" s="66">
        <v>0.74000000000000021</v>
      </c>
      <c r="G14" s="66">
        <v>1E+30</v>
      </c>
      <c r="H14" s="66">
        <v>6.0000000000001386E-2</v>
      </c>
    </row>
    <row r="15" spans="1:8">
      <c r="B15" s="66" t="s">
        <v>85</v>
      </c>
      <c r="C15" s="66" t="s">
        <v>86</v>
      </c>
      <c r="D15" s="66">
        <v>6000</v>
      </c>
      <c r="E15" s="66">
        <v>0</v>
      </c>
      <c r="F15" s="66">
        <v>0.63999999999999968</v>
      </c>
      <c r="G15" s="66">
        <v>6.0000000000001386E-2</v>
      </c>
      <c r="H15" s="66">
        <v>0.67999999999999883</v>
      </c>
    </row>
    <row r="16" spans="1:8">
      <c r="B16" s="66" t="s">
        <v>87</v>
      </c>
      <c r="C16" s="66" t="s">
        <v>88</v>
      </c>
      <c r="D16" s="66">
        <v>0</v>
      </c>
      <c r="E16" s="66">
        <v>8.0000000000000959E-2</v>
      </c>
      <c r="F16" s="66">
        <v>0.75999999999999979</v>
      </c>
      <c r="G16" s="66">
        <v>1E+30</v>
      </c>
      <c r="H16" s="66">
        <v>8.0000000000000959E-2</v>
      </c>
    </row>
    <row r="17" spans="1:15">
      <c r="B17" s="66" t="s">
        <v>89</v>
      </c>
      <c r="C17" s="66" t="s">
        <v>90</v>
      </c>
      <c r="D17" s="66">
        <v>0</v>
      </c>
      <c r="E17" s="66">
        <v>9.9999999999999867E-2</v>
      </c>
      <c r="F17" s="66">
        <v>0.80999999999999961</v>
      </c>
      <c r="G17" s="66">
        <v>1E+30</v>
      </c>
      <c r="H17" s="66">
        <v>9.9999999999999867E-2</v>
      </c>
    </row>
    <row r="18" spans="1:15">
      <c r="B18" s="66" t="s">
        <v>91</v>
      </c>
      <c r="C18" s="66" t="s">
        <v>92</v>
      </c>
      <c r="D18" s="66">
        <v>0</v>
      </c>
      <c r="E18" s="66">
        <v>9.9999999999997868E-3</v>
      </c>
      <c r="F18" s="66">
        <v>0.76999999999999957</v>
      </c>
      <c r="G18" s="66">
        <v>1E+30</v>
      </c>
      <c r="H18" s="66">
        <v>9.9999999999997868E-3</v>
      </c>
    </row>
    <row r="19" spans="1:15">
      <c r="B19" s="66" t="s">
        <v>93</v>
      </c>
      <c r="C19" s="66" t="s">
        <v>94</v>
      </c>
      <c r="D19" s="66">
        <v>2000</v>
      </c>
      <c r="E19" s="66">
        <v>0</v>
      </c>
      <c r="F19" s="66">
        <v>0.72000000000000064</v>
      </c>
      <c r="G19" s="66">
        <v>3.9999999999999147E-2</v>
      </c>
      <c r="H19" s="66">
        <v>6.0000000000001386E-2</v>
      </c>
    </row>
    <row r="20" spans="1:15" ht="17" thickBot="1">
      <c r="B20" s="67" t="s">
        <v>95</v>
      </c>
      <c r="C20" s="67" t="s">
        <v>96</v>
      </c>
      <c r="D20" s="67">
        <v>6000</v>
      </c>
      <c r="E20" s="67">
        <v>0</v>
      </c>
      <c r="F20" s="67">
        <v>0.75999999999999979</v>
      </c>
      <c r="G20" s="67">
        <v>9.9999999999997868E-3</v>
      </c>
      <c r="H20" s="67">
        <v>3.9999999999999147E-2</v>
      </c>
    </row>
    <row r="22" spans="1:15" ht="17" thickBot="1">
      <c r="A22" t="s">
        <v>31</v>
      </c>
    </row>
    <row r="23" spans="1:15">
      <c r="B23" s="68"/>
      <c r="C23" s="68"/>
      <c r="D23" s="68" t="s">
        <v>60</v>
      </c>
      <c r="E23" s="68" t="s">
        <v>69</v>
      </c>
      <c r="F23" s="68" t="s">
        <v>71</v>
      </c>
      <c r="G23" s="68" t="s">
        <v>66</v>
      </c>
      <c r="H23" s="68" t="s">
        <v>66</v>
      </c>
      <c r="J23" s="1" t="s">
        <v>111</v>
      </c>
      <c r="K23" s="1"/>
      <c r="L23" s="1"/>
      <c r="M23" s="1"/>
      <c r="N23" s="1"/>
    </row>
    <row r="24" spans="1:15" ht="17" thickBot="1">
      <c r="B24" s="69" t="s">
        <v>58</v>
      </c>
      <c r="C24" s="69" t="s">
        <v>59</v>
      </c>
      <c r="D24" s="69" t="s">
        <v>61</v>
      </c>
      <c r="E24" s="70" t="s">
        <v>70</v>
      </c>
      <c r="F24" s="69" t="s">
        <v>72</v>
      </c>
      <c r="G24" s="69" t="s">
        <v>67</v>
      </c>
      <c r="H24" s="69" t="s">
        <v>68</v>
      </c>
      <c r="J24" s="72">
        <f>E25*1000 + E27*750</f>
        <v>1320</v>
      </c>
      <c r="K24" s="1"/>
      <c r="L24" s="1"/>
      <c r="M24" s="1"/>
      <c r="N24" s="1"/>
    </row>
    <row r="25" spans="1:15" ht="17" thickBot="1">
      <c r="B25" s="66" t="s">
        <v>97</v>
      </c>
      <c r="C25" s="66" t="s">
        <v>98</v>
      </c>
      <c r="D25" s="66">
        <v>10000</v>
      </c>
      <c r="E25" s="71">
        <v>0.75</v>
      </c>
      <c r="F25" s="66">
        <v>10000</v>
      </c>
      <c r="G25" s="66">
        <v>6000</v>
      </c>
      <c r="H25" s="66">
        <v>3000</v>
      </c>
      <c r="J25" s="1" t="s">
        <v>113</v>
      </c>
      <c r="K25" s="1"/>
      <c r="L25" s="1"/>
      <c r="M25" s="1"/>
      <c r="N25" s="1"/>
    </row>
    <row r="26" spans="1:15" ht="17" thickBot="1">
      <c r="B26" s="66" t="s">
        <v>99</v>
      </c>
      <c r="C26" s="66" t="s">
        <v>100</v>
      </c>
      <c r="D26" s="66">
        <v>6000</v>
      </c>
      <c r="E26" s="65">
        <v>0.67999999999999883</v>
      </c>
      <c r="F26" s="66">
        <v>6000</v>
      </c>
      <c r="G26" s="66">
        <v>2000</v>
      </c>
      <c r="H26" s="66">
        <v>6000</v>
      </c>
      <c r="J26" s="1"/>
      <c r="K26" s="1"/>
      <c r="L26" s="1"/>
      <c r="M26" s="1"/>
      <c r="N26" s="1"/>
    </row>
    <row r="27" spans="1:15" ht="17" thickBot="1">
      <c r="B27" s="66" t="s">
        <v>101</v>
      </c>
      <c r="C27" s="66" t="s">
        <v>102</v>
      </c>
      <c r="D27" s="66">
        <v>8000</v>
      </c>
      <c r="E27" s="71">
        <v>0.75999999999999979</v>
      </c>
      <c r="F27" s="66">
        <v>8000</v>
      </c>
      <c r="G27" s="66">
        <v>4000</v>
      </c>
      <c r="H27" s="66">
        <v>6000</v>
      </c>
      <c r="J27" s="1" t="s">
        <v>112</v>
      </c>
      <c r="K27" s="1"/>
      <c r="L27" s="1"/>
      <c r="M27" s="1"/>
      <c r="N27" s="1"/>
      <c r="O27" s="78" t="s">
        <v>116</v>
      </c>
    </row>
    <row r="28" spans="1:15">
      <c r="B28" s="66" t="s">
        <v>103</v>
      </c>
      <c r="C28" s="66" t="s">
        <v>104</v>
      </c>
      <c r="D28" s="66">
        <v>7000</v>
      </c>
      <c r="E28" s="65">
        <v>-5.0000000000000044E-2</v>
      </c>
      <c r="F28" s="66">
        <v>7000</v>
      </c>
      <c r="G28" s="66">
        <v>3000</v>
      </c>
      <c r="H28" s="66">
        <v>6000</v>
      </c>
      <c r="J28" s="72">
        <f>(0.75*1000) + (0.76*750)</f>
        <v>1320</v>
      </c>
      <c r="K28" s="1"/>
      <c r="L28" s="1"/>
      <c r="M28" s="1"/>
      <c r="N28" s="1"/>
      <c r="O28" s="78" t="s">
        <v>117</v>
      </c>
    </row>
    <row r="29" spans="1:15">
      <c r="B29" s="66" t="s">
        <v>105</v>
      </c>
      <c r="C29" s="66" t="s">
        <v>106</v>
      </c>
      <c r="D29" s="66">
        <v>3000</v>
      </c>
      <c r="E29" s="66">
        <v>0</v>
      </c>
      <c r="F29" s="66">
        <v>9000</v>
      </c>
      <c r="G29" s="66">
        <v>1E+30</v>
      </c>
      <c r="H29" s="66">
        <v>6000</v>
      </c>
      <c r="J29" s="1" t="s">
        <v>113</v>
      </c>
      <c r="K29" s="1"/>
      <c r="L29" s="1"/>
      <c r="M29" s="1"/>
      <c r="N29" s="1"/>
      <c r="O29" s="73" t="s">
        <v>118</v>
      </c>
    </row>
    <row r="30" spans="1:15">
      <c r="B30" s="66" t="s">
        <v>107</v>
      </c>
      <c r="C30" s="66" t="s">
        <v>108</v>
      </c>
      <c r="D30" s="66">
        <v>8000</v>
      </c>
      <c r="E30" s="66">
        <v>-3.9999999999999147E-2</v>
      </c>
      <c r="F30" s="66">
        <v>8000</v>
      </c>
      <c r="G30" s="66">
        <v>6000</v>
      </c>
      <c r="H30" s="66">
        <v>2000</v>
      </c>
    </row>
    <row r="31" spans="1:15" ht="17" thickBot="1">
      <c r="B31" s="67" t="s">
        <v>109</v>
      </c>
      <c r="C31" s="67" t="s">
        <v>110</v>
      </c>
      <c r="D31" s="67">
        <v>6000</v>
      </c>
      <c r="E31" s="67">
        <v>0</v>
      </c>
      <c r="F31" s="67">
        <v>10000</v>
      </c>
      <c r="G31" s="67">
        <v>1E+30</v>
      </c>
      <c r="H31" s="67">
        <v>4000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B72"/>
  <sheetViews>
    <sheetView tabSelected="1" zoomScale="93" zoomScaleNormal="120" workbookViewId="0">
      <selection activeCell="B2" sqref="B2"/>
    </sheetView>
  </sheetViews>
  <sheetFormatPr baseColWidth="10" defaultColWidth="11" defaultRowHeight="16"/>
  <cols>
    <col min="2" max="2" width="7.83203125" customWidth="1"/>
    <col min="3" max="3" width="12.83203125" customWidth="1"/>
    <col min="4" max="19" width="7.33203125" customWidth="1"/>
    <col min="23" max="23" width="14.1640625" customWidth="1"/>
    <col min="24" max="24" width="17" customWidth="1"/>
    <col min="25" max="25" width="16.6640625" customWidth="1"/>
    <col min="26" max="26" width="17.33203125" customWidth="1"/>
  </cols>
  <sheetData>
    <row r="3" spans="2:24">
      <c r="D3" s="88" t="s">
        <v>119</v>
      </c>
      <c r="E3" s="88" t="s">
        <v>120</v>
      </c>
      <c r="F3" s="88" t="s">
        <v>121</v>
      </c>
      <c r="G3" s="88" t="s">
        <v>122</v>
      </c>
      <c r="H3" s="88" t="s">
        <v>123</v>
      </c>
      <c r="I3" s="88" t="s">
        <v>124</v>
      </c>
      <c r="J3" s="88" t="s">
        <v>125</v>
      </c>
      <c r="K3" s="88" t="s">
        <v>126</v>
      </c>
      <c r="L3" s="88" t="s">
        <v>127</v>
      </c>
      <c r="M3" s="88" t="s">
        <v>128</v>
      </c>
      <c r="N3" s="88" t="s">
        <v>129</v>
      </c>
      <c r="O3" s="88" t="s">
        <v>135</v>
      </c>
      <c r="P3" s="88" t="s">
        <v>136</v>
      </c>
      <c r="Q3" s="88" t="s">
        <v>137</v>
      </c>
      <c r="R3" s="88" t="s">
        <v>138</v>
      </c>
      <c r="S3" s="88" t="s">
        <v>139</v>
      </c>
    </row>
    <row r="4" spans="2:24">
      <c r="B4" s="85" t="s">
        <v>130</v>
      </c>
      <c r="C4" s="85" t="s">
        <v>63</v>
      </c>
      <c r="D4" s="86">
        <v>90</v>
      </c>
      <c r="E4" s="86">
        <v>80</v>
      </c>
      <c r="F4" s="86">
        <v>104</v>
      </c>
      <c r="G4" s="86">
        <v>98</v>
      </c>
      <c r="H4" s="86">
        <v>123</v>
      </c>
      <c r="I4" s="86">
        <v>113</v>
      </c>
      <c r="J4" s="87">
        <v>999</v>
      </c>
      <c r="K4" s="87">
        <v>999</v>
      </c>
      <c r="L4" s="86">
        <v>140</v>
      </c>
      <c r="M4" s="86">
        <v>124</v>
      </c>
      <c r="N4" s="86">
        <v>160</v>
      </c>
      <c r="O4" s="86">
        <v>143</v>
      </c>
      <c r="P4" s="86">
        <v>202</v>
      </c>
      <c r="Q4" s="86">
        <v>190</v>
      </c>
      <c r="R4" s="87">
        <v>999</v>
      </c>
      <c r="S4" s="87">
        <v>999</v>
      </c>
    </row>
    <row r="5" spans="2:24">
      <c r="B5" s="85" t="s">
        <v>132</v>
      </c>
      <c r="C5" s="85" t="s">
        <v>63</v>
      </c>
      <c r="D5" s="86">
        <v>75</v>
      </c>
      <c r="E5" s="86">
        <v>70</v>
      </c>
      <c r="F5" s="86">
        <v>85</v>
      </c>
      <c r="G5" s="86">
        <v>79</v>
      </c>
      <c r="H5" s="86">
        <v>101</v>
      </c>
      <c r="I5" s="86">
        <v>94</v>
      </c>
      <c r="J5" s="86">
        <v>160</v>
      </c>
      <c r="K5" s="86">
        <v>142</v>
      </c>
      <c r="L5" s="86">
        <v>110</v>
      </c>
      <c r="M5" s="86">
        <v>96</v>
      </c>
      <c r="N5" s="86">
        <v>132</v>
      </c>
      <c r="O5" s="86">
        <v>127</v>
      </c>
      <c r="P5" s="86">
        <v>150</v>
      </c>
      <c r="Q5" s="86">
        <v>141</v>
      </c>
      <c r="R5" s="86">
        <v>190</v>
      </c>
      <c r="S5" s="86">
        <v>175</v>
      </c>
    </row>
    <row r="6" spans="2:24">
      <c r="B6" s="85" t="s">
        <v>133</v>
      </c>
      <c r="C6" s="85" t="s">
        <v>63</v>
      </c>
      <c r="D6" s="86">
        <v>70</v>
      </c>
      <c r="E6" s="86">
        <v>65</v>
      </c>
      <c r="F6" s="86">
        <v>83</v>
      </c>
      <c r="G6" s="86">
        <v>80</v>
      </c>
      <c r="H6" s="86">
        <v>110</v>
      </c>
      <c r="I6" s="86">
        <v>100</v>
      </c>
      <c r="J6" s="86">
        <v>156</v>
      </c>
      <c r="K6" s="86">
        <v>150</v>
      </c>
      <c r="L6" s="87">
        <v>999</v>
      </c>
      <c r="M6" s="87">
        <v>999</v>
      </c>
      <c r="N6" s="87">
        <v>999</v>
      </c>
      <c r="O6" s="87">
        <v>999</v>
      </c>
      <c r="P6" s="87">
        <v>999</v>
      </c>
      <c r="Q6" s="87">
        <v>999</v>
      </c>
      <c r="R6" s="87">
        <v>999</v>
      </c>
      <c r="S6" s="87">
        <v>999</v>
      </c>
    </row>
    <row r="7" spans="2:24">
      <c r="B7" s="85" t="s">
        <v>134</v>
      </c>
      <c r="C7" s="85" t="s">
        <v>63</v>
      </c>
      <c r="D7" s="86">
        <v>63</v>
      </c>
      <c r="E7" s="86">
        <v>60</v>
      </c>
      <c r="F7" s="86">
        <v>77</v>
      </c>
      <c r="G7" s="86">
        <v>75</v>
      </c>
      <c r="H7" s="86">
        <v>99</v>
      </c>
      <c r="I7" s="86">
        <v>84</v>
      </c>
      <c r="J7" s="86">
        <v>140</v>
      </c>
      <c r="K7" s="86">
        <v>130</v>
      </c>
      <c r="L7" s="86">
        <v>122</v>
      </c>
      <c r="M7" s="86">
        <v>101</v>
      </c>
      <c r="N7" s="86">
        <v>138</v>
      </c>
      <c r="O7" s="86">
        <v>132</v>
      </c>
      <c r="P7" s="86">
        <v>160</v>
      </c>
      <c r="Q7" s="86">
        <v>140</v>
      </c>
      <c r="R7" s="86">
        <v>220</v>
      </c>
      <c r="S7" s="86">
        <v>200</v>
      </c>
    </row>
    <row r="8" spans="2:24">
      <c r="B8" s="80"/>
      <c r="C8" s="82"/>
      <c r="D8" s="121"/>
      <c r="E8" s="122"/>
      <c r="F8" s="122"/>
      <c r="G8" s="122"/>
      <c r="H8" s="122"/>
      <c r="I8" s="122"/>
      <c r="J8" s="122"/>
      <c r="K8" s="122"/>
      <c r="L8" s="122"/>
      <c r="M8" s="122"/>
      <c r="N8" s="122"/>
      <c r="O8" s="122"/>
      <c r="P8" s="122"/>
      <c r="Q8" s="122"/>
      <c r="R8" s="122"/>
      <c r="S8" s="122"/>
    </row>
    <row r="9" spans="2:24">
      <c r="B9" s="83"/>
      <c r="C9" s="81"/>
      <c r="D9" s="82"/>
      <c r="E9" s="81"/>
      <c r="F9" s="81"/>
      <c r="G9" s="81"/>
      <c r="H9" s="81"/>
      <c r="I9" s="81"/>
      <c r="J9" s="81"/>
      <c r="K9" s="81"/>
      <c r="L9" s="81"/>
      <c r="M9" s="81"/>
      <c r="N9" s="81"/>
      <c r="O9" s="81"/>
      <c r="P9" s="81"/>
      <c r="Q9" s="81"/>
      <c r="R9" s="81"/>
      <c r="S9" s="81"/>
    </row>
    <row r="10" spans="2:24">
      <c r="B10" s="80"/>
      <c r="C10" s="80"/>
      <c r="D10" s="84"/>
      <c r="E10" s="81"/>
      <c r="F10" s="81"/>
      <c r="G10" s="81"/>
      <c r="H10" s="81"/>
      <c r="I10" s="81"/>
      <c r="J10" s="81"/>
      <c r="K10" s="81"/>
      <c r="L10" s="81"/>
      <c r="M10" s="81"/>
      <c r="N10" s="81"/>
      <c r="O10" s="81"/>
      <c r="P10" s="81"/>
      <c r="Q10" s="81"/>
      <c r="R10" s="81"/>
      <c r="S10" s="81"/>
    </row>
    <row r="11" spans="2:24">
      <c r="B11" s="80"/>
      <c r="C11" s="81"/>
      <c r="D11" s="88" t="s">
        <v>119</v>
      </c>
      <c r="E11" s="88" t="s">
        <v>120</v>
      </c>
      <c r="F11" s="88" t="s">
        <v>121</v>
      </c>
      <c r="G11" s="88" t="s">
        <v>122</v>
      </c>
      <c r="H11" s="88" t="s">
        <v>123</v>
      </c>
      <c r="I11" s="88" t="s">
        <v>124</v>
      </c>
      <c r="J11" s="88" t="s">
        <v>125</v>
      </c>
      <c r="K11" s="88" t="s">
        <v>126</v>
      </c>
      <c r="L11" s="88" t="s">
        <v>127</v>
      </c>
      <c r="M11" s="88" t="s">
        <v>128</v>
      </c>
      <c r="N11" s="88" t="s">
        <v>129</v>
      </c>
      <c r="O11" s="88" t="s">
        <v>135</v>
      </c>
      <c r="P11" s="88" t="s">
        <v>136</v>
      </c>
      <c r="Q11" s="88" t="s">
        <v>137</v>
      </c>
      <c r="R11" s="88" t="s">
        <v>138</v>
      </c>
      <c r="S11" s="88" t="s">
        <v>139</v>
      </c>
      <c r="T11" s="101" t="s">
        <v>11</v>
      </c>
    </row>
    <row r="12" spans="2:24" ht="19">
      <c r="B12" s="85" t="s">
        <v>130</v>
      </c>
      <c r="C12" s="85" t="s">
        <v>131</v>
      </c>
      <c r="D12" s="86">
        <v>0.8</v>
      </c>
      <c r="E12" s="86">
        <v>0.8</v>
      </c>
      <c r="F12" s="86">
        <v>0.8</v>
      </c>
      <c r="G12" s="86">
        <v>0.8</v>
      </c>
      <c r="H12" s="86">
        <v>0.8</v>
      </c>
      <c r="I12" s="86">
        <v>0.8</v>
      </c>
      <c r="J12" s="98">
        <v>0</v>
      </c>
      <c r="K12" s="98">
        <v>0</v>
      </c>
      <c r="L12" s="86">
        <v>1.5</v>
      </c>
      <c r="M12" s="86">
        <v>1.5</v>
      </c>
      <c r="N12" s="86">
        <v>1.5</v>
      </c>
      <c r="O12" s="86">
        <v>1.5</v>
      </c>
      <c r="P12" s="86">
        <v>1.5</v>
      </c>
      <c r="Q12" s="86">
        <v>1.5</v>
      </c>
      <c r="R12" s="98">
        <v>0</v>
      </c>
      <c r="S12" s="98">
        <v>0</v>
      </c>
      <c r="T12" s="1">
        <v>800</v>
      </c>
      <c r="U12" s="111" t="s">
        <v>164</v>
      </c>
    </row>
    <row r="13" spans="2:24">
      <c r="B13" s="85" t="s">
        <v>132</v>
      </c>
      <c r="C13" s="85" t="s">
        <v>131</v>
      </c>
      <c r="D13" s="86">
        <v>0.7</v>
      </c>
      <c r="E13" s="86">
        <v>0.7</v>
      </c>
      <c r="F13" s="86">
        <v>0.7</v>
      </c>
      <c r="G13" s="86">
        <v>0.7</v>
      </c>
      <c r="H13" s="86">
        <v>0.7</v>
      </c>
      <c r="I13" s="86">
        <v>0.7</v>
      </c>
      <c r="J13" s="86">
        <v>0.8</v>
      </c>
      <c r="K13" s="86">
        <v>0.8</v>
      </c>
      <c r="L13" s="86">
        <v>0.9</v>
      </c>
      <c r="M13" s="86">
        <v>0.9</v>
      </c>
      <c r="N13" s="86">
        <v>0.9</v>
      </c>
      <c r="O13" s="86">
        <v>0.9</v>
      </c>
      <c r="P13" s="86">
        <v>0.9</v>
      </c>
      <c r="Q13" s="86">
        <v>0.9</v>
      </c>
      <c r="R13" s="86">
        <v>1.2</v>
      </c>
      <c r="S13" s="86">
        <v>1.2</v>
      </c>
      <c r="T13" s="1">
        <v>480</v>
      </c>
    </row>
    <row r="14" spans="2:24">
      <c r="B14" s="85" t="s">
        <v>133</v>
      </c>
      <c r="C14" s="85" t="s">
        <v>131</v>
      </c>
      <c r="D14" s="86">
        <v>0.5</v>
      </c>
      <c r="E14" s="86">
        <v>0.5</v>
      </c>
      <c r="F14" s="86">
        <v>0.5</v>
      </c>
      <c r="G14" s="86">
        <v>0.5</v>
      </c>
      <c r="H14" s="86">
        <v>0.5</v>
      </c>
      <c r="I14" s="86">
        <v>0.5</v>
      </c>
      <c r="J14" s="86">
        <v>0.5</v>
      </c>
      <c r="K14" s="86">
        <v>0.5</v>
      </c>
      <c r="L14" s="98">
        <v>0</v>
      </c>
      <c r="M14" s="98">
        <v>0</v>
      </c>
      <c r="N14" s="98">
        <v>0</v>
      </c>
      <c r="O14" s="98">
        <v>0</v>
      </c>
      <c r="P14" s="98">
        <v>0</v>
      </c>
      <c r="Q14" s="98">
        <v>0</v>
      </c>
      <c r="R14" s="98">
        <v>0</v>
      </c>
      <c r="S14" s="98">
        <v>0</v>
      </c>
      <c r="T14" s="1">
        <v>750</v>
      </c>
    </row>
    <row r="15" spans="2:24" ht="21">
      <c r="B15" s="85" t="s">
        <v>134</v>
      </c>
      <c r="C15" s="85" t="s">
        <v>131</v>
      </c>
      <c r="D15" s="86">
        <v>0.6</v>
      </c>
      <c r="E15" s="86">
        <v>0.6</v>
      </c>
      <c r="F15" s="86">
        <v>0.6</v>
      </c>
      <c r="G15" s="86">
        <v>0.6</v>
      </c>
      <c r="H15" s="86">
        <v>0.6</v>
      </c>
      <c r="I15" s="86">
        <v>0.6</v>
      </c>
      <c r="J15" s="86">
        <v>0.7</v>
      </c>
      <c r="K15" s="86">
        <v>0.7</v>
      </c>
      <c r="L15" s="86">
        <v>1.2</v>
      </c>
      <c r="M15" s="86">
        <v>1.2</v>
      </c>
      <c r="N15" s="86">
        <v>1.2</v>
      </c>
      <c r="O15" s="86">
        <v>1.2</v>
      </c>
      <c r="P15" s="86">
        <v>1.2</v>
      </c>
      <c r="Q15" s="86">
        <v>1.2</v>
      </c>
      <c r="R15" s="86">
        <v>1.5</v>
      </c>
      <c r="S15" s="86">
        <v>1.5</v>
      </c>
      <c r="T15" s="1">
        <v>960</v>
      </c>
      <c r="W15" s="15" t="s">
        <v>23</v>
      </c>
      <c r="X15" s="16" t="s">
        <v>165</v>
      </c>
    </row>
    <row r="16" spans="2:24" ht="19">
      <c r="B16" s="86"/>
      <c r="C16" s="102" t="s">
        <v>10</v>
      </c>
      <c r="D16" s="97">
        <v>100</v>
      </c>
      <c r="E16" s="97">
        <v>630</v>
      </c>
      <c r="F16" s="97">
        <v>500</v>
      </c>
      <c r="G16" s="97">
        <v>98</v>
      </c>
      <c r="H16" s="97">
        <v>720</v>
      </c>
      <c r="I16" s="97">
        <v>240</v>
      </c>
      <c r="J16" s="97">
        <v>75</v>
      </c>
      <c r="K16" s="97">
        <v>22</v>
      </c>
      <c r="L16" s="97">
        <v>50</v>
      </c>
      <c r="M16" s="97">
        <v>22</v>
      </c>
      <c r="N16" s="97">
        <v>360</v>
      </c>
      <c r="O16" s="97">
        <v>455</v>
      </c>
      <c r="P16" s="97">
        <v>125</v>
      </c>
      <c r="Q16" s="97">
        <v>35</v>
      </c>
      <c r="R16" s="97">
        <v>100</v>
      </c>
      <c r="S16" s="97">
        <v>10</v>
      </c>
      <c r="X16" s="16" t="s">
        <v>166</v>
      </c>
    </row>
    <row r="17" spans="1:27">
      <c r="D17" s="46"/>
      <c r="E17" s="46"/>
      <c r="F17" s="46"/>
      <c r="G17" s="46"/>
      <c r="H17" s="46"/>
      <c r="I17" s="46"/>
      <c r="J17" s="46"/>
      <c r="K17" s="46"/>
      <c r="L17" s="46"/>
      <c r="M17" s="46"/>
      <c r="N17" s="46"/>
      <c r="O17" s="46"/>
      <c r="P17" s="46"/>
      <c r="Q17" s="46"/>
    </row>
    <row r="19" spans="1:27" ht="21">
      <c r="B19" s="92" t="s">
        <v>140</v>
      </c>
      <c r="W19" s="55" t="s">
        <v>26</v>
      </c>
    </row>
    <row r="20" spans="1:27" ht="19">
      <c r="A20" s="1"/>
      <c r="B20" s="94" t="s">
        <v>16</v>
      </c>
      <c r="C20" s="95">
        <f>SUMPRODUCT(D4:S7, D24:S27)</f>
        <v>366890.00000000006</v>
      </c>
      <c r="W20" s="5" t="s">
        <v>406</v>
      </c>
      <c r="X20" s="36" t="s">
        <v>28</v>
      </c>
      <c r="Y20" s="36" t="s">
        <v>29</v>
      </c>
      <c r="Z20" s="36" t="s">
        <v>174</v>
      </c>
    </row>
    <row r="21" spans="1:27">
      <c r="W21" s="5">
        <v>1</v>
      </c>
      <c r="X21" s="37" t="s">
        <v>167</v>
      </c>
      <c r="Y21" s="37">
        <v>1</v>
      </c>
      <c r="Z21" s="37">
        <v>100</v>
      </c>
    </row>
    <row r="22" spans="1:27" ht="21">
      <c r="B22" s="93" t="s">
        <v>14</v>
      </c>
      <c r="W22" s="5">
        <v>2</v>
      </c>
      <c r="X22" s="2" t="s">
        <v>170</v>
      </c>
      <c r="Y22" s="2">
        <v>1</v>
      </c>
      <c r="Z22" s="2">
        <v>720</v>
      </c>
      <c r="AA22" s="111" t="s">
        <v>409</v>
      </c>
    </row>
    <row r="23" spans="1:27" ht="19">
      <c r="D23" s="56" t="s">
        <v>119</v>
      </c>
      <c r="E23" s="56" t="s">
        <v>120</v>
      </c>
      <c r="F23" s="56" t="s">
        <v>121</v>
      </c>
      <c r="G23" s="56" t="s">
        <v>122</v>
      </c>
      <c r="H23" s="56" t="s">
        <v>123</v>
      </c>
      <c r="I23" s="56" t="s">
        <v>124</v>
      </c>
      <c r="J23" s="56" t="s">
        <v>125</v>
      </c>
      <c r="K23" s="56" t="s">
        <v>126</v>
      </c>
      <c r="L23" s="56" t="s">
        <v>127</v>
      </c>
      <c r="M23" s="56" t="s">
        <v>128</v>
      </c>
      <c r="N23" s="56" t="s">
        <v>129</v>
      </c>
      <c r="O23" s="56" t="s">
        <v>135</v>
      </c>
      <c r="P23" s="56" t="s">
        <v>136</v>
      </c>
      <c r="Q23" s="56" t="s">
        <v>137</v>
      </c>
      <c r="R23" s="56" t="s">
        <v>138</v>
      </c>
      <c r="S23" s="56" t="s">
        <v>139</v>
      </c>
      <c r="W23" s="5">
        <v>3</v>
      </c>
      <c r="X23" s="37" t="s">
        <v>172</v>
      </c>
      <c r="Y23" s="37">
        <v>1</v>
      </c>
      <c r="Z23" s="37">
        <v>240</v>
      </c>
      <c r="AA23" s="111" t="s">
        <v>410</v>
      </c>
    </row>
    <row r="24" spans="1:27">
      <c r="B24" s="91"/>
      <c r="C24" s="90" t="s">
        <v>130</v>
      </c>
      <c r="D24" s="89">
        <v>0</v>
      </c>
      <c r="E24" s="89">
        <v>0</v>
      </c>
      <c r="F24" s="89">
        <v>0</v>
      </c>
      <c r="G24" s="89">
        <v>0</v>
      </c>
      <c r="H24" s="89">
        <v>0</v>
      </c>
      <c r="I24" s="89">
        <v>0</v>
      </c>
      <c r="J24" s="89">
        <v>0</v>
      </c>
      <c r="K24" s="89">
        <v>0</v>
      </c>
      <c r="L24" s="89">
        <v>0</v>
      </c>
      <c r="M24" s="89">
        <v>0</v>
      </c>
      <c r="N24" s="89">
        <v>0</v>
      </c>
      <c r="O24" s="89">
        <v>455</v>
      </c>
      <c r="P24" s="89">
        <v>0</v>
      </c>
      <c r="Q24" s="89">
        <v>0</v>
      </c>
      <c r="R24" s="89">
        <v>0</v>
      </c>
      <c r="S24" s="89">
        <v>0</v>
      </c>
      <c r="W24" s="5">
        <v>4</v>
      </c>
      <c r="X24" s="2" t="s">
        <v>173</v>
      </c>
      <c r="Y24" s="2">
        <v>1</v>
      </c>
      <c r="Z24" s="2">
        <v>75</v>
      </c>
    </row>
    <row r="25" spans="1:27">
      <c r="B25" s="91"/>
      <c r="C25" s="90" t="s">
        <v>132</v>
      </c>
      <c r="D25" s="89">
        <v>0</v>
      </c>
      <c r="E25" s="89">
        <v>0</v>
      </c>
      <c r="F25" s="89">
        <v>0</v>
      </c>
      <c r="G25" s="89">
        <v>0</v>
      </c>
      <c r="H25" s="89">
        <v>0</v>
      </c>
      <c r="I25" s="89">
        <v>0</v>
      </c>
      <c r="J25" s="89">
        <v>0</v>
      </c>
      <c r="K25" s="89">
        <v>0</v>
      </c>
      <c r="L25" s="89">
        <v>50</v>
      </c>
      <c r="M25" s="89">
        <v>0</v>
      </c>
      <c r="N25" s="89">
        <v>211.66666666666657</v>
      </c>
      <c r="O25" s="89">
        <v>0</v>
      </c>
      <c r="P25" s="89">
        <v>125</v>
      </c>
      <c r="Q25" s="89">
        <v>0</v>
      </c>
      <c r="R25" s="89">
        <v>100</v>
      </c>
      <c r="S25" s="89">
        <v>10</v>
      </c>
      <c r="W25" s="5">
        <v>5</v>
      </c>
      <c r="X25" s="37" t="s">
        <v>175</v>
      </c>
      <c r="Y25" s="37">
        <v>1</v>
      </c>
      <c r="Z25" s="37">
        <v>22</v>
      </c>
    </row>
    <row r="26" spans="1:27">
      <c r="B26" s="91"/>
      <c r="C26" s="90" t="s">
        <v>133</v>
      </c>
      <c r="D26" s="89">
        <v>0</v>
      </c>
      <c r="E26" s="89">
        <v>630</v>
      </c>
      <c r="F26" s="89">
        <v>483.8333333333336</v>
      </c>
      <c r="G26" s="89">
        <v>98.000000000000043</v>
      </c>
      <c r="H26" s="89">
        <v>0</v>
      </c>
      <c r="I26" s="89">
        <v>0</v>
      </c>
      <c r="J26" s="89">
        <v>0</v>
      </c>
      <c r="K26" s="89">
        <v>0</v>
      </c>
      <c r="L26" s="89">
        <v>0</v>
      </c>
      <c r="M26" s="89">
        <v>0</v>
      </c>
      <c r="N26" s="89">
        <v>0</v>
      </c>
      <c r="O26" s="89">
        <v>0</v>
      </c>
      <c r="P26" s="89">
        <v>0</v>
      </c>
      <c r="Q26" s="89">
        <v>0</v>
      </c>
      <c r="R26" s="89">
        <v>0</v>
      </c>
      <c r="S26" s="89">
        <v>0</v>
      </c>
      <c r="W26" s="5">
        <v>6</v>
      </c>
      <c r="X26" s="2" t="s">
        <v>176</v>
      </c>
      <c r="Y26" s="2">
        <v>1</v>
      </c>
      <c r="Z26" s="2">
        <v>22</v>
      </c>
    </row>
    <row r="27" spans="1:27">
      <c r="B27" s="91"/>
      <c r="C27" s="90" t="s">
        <v>134</v>
      </c>
      <c r="D27" s="89">
        <v>100</v>
      </c>
      <c r="E27" s="89">
        <v>0</v>
      </c>
      <c r="F27" s="89">
        <v>16.166666666666181</v>
      </c>
      <c r="G27" s="89">
        <v>0</v>
      </c>
      <c r="H27" s="89">
        <v>720.00000000000023</v>
      </c>
      <c r="I27" s="89">
        <v>240</v>
      </c>
      <c r="J27" s="89">
        <v>75</v>
      </c>
      <c r="K27" s="89">
        <v>22</v>
      </c>
      <c r="L27" s="89">
        <v>0</v>
      </c>
      <c r="M27" s="89">
        <v>22</v>
      </c>
      <c r="N27" s="89">
        <v>148.3333333333336</v>
      </c>
      <c r="O27" s="89">
        <v>0</v>
      </c>
      <c r="P27" s="89">
        <v>0</v>
      </c>
      <c r="Q27" s="89">
        <v>35</v>
      </c>
      <c r="R27" s="89">
        <v>0</v>
      </c>
      <c r="S27" s="89">
        <v>0</v>
      </c>
      <c r="W27" s="5">
        <v>7</v>
      </c>
      <c r="X27" s="37" t="s">
        <v>177</v>
      </c>
      <c r="Y27" s="37">
        <v>1</v>
      </c>
      <c r="Z27" s="37">
        <v>35</v>
      </c>
    </row>
    <row r="28" spans="1:27" ht="19">
      <c r="D28" s="46"/>
      <c r="E28" s="46"/>
      <c r="F28" s="46"/>
      <c r="G28" s="46"/>
      <c r="H28" s="46"/>
      <c r="I28" s="46"/>
      <c r="J28" s="46"/>
      <c r="K28" s="46"/>
      <c r="L28" s="46"/>
      <c r="M28" s="46"/>
      <c r="N28" s="46"/>
      <c r="O28" s="46"/>
      <c r="P28" s="46"/>
      <c r="Q28" s="46"/>
      <c r="W28" s="5">
        <v>8</v>
      </c>
      <c r="X28" s="2" t="s">
        <v>178</v>
      </c>
      <c r="Y28" s="2">
        <v>2</v>
      </c>
      <c r="Z28" s="2">
        <v>16.167000000000002</v>
      </c>
      <c r="AA28" s="111" t="s">
        <v>407</v>
      </c>
    </row>
    <row r="29" spans="1:27">
      <c r="W29" s="5">
        <v>9</v>
      </c>
      <c r="X29" s="37" t="s">
        <v>179</v>
      </c>
      <c r="Y29" s="37">
        <v>2</v>
      </c>
      <c r="Z29" s="37">
        <v>148.33000000000001</v>
      </c>
    </row>
    <row r="30" spans="1:27" ht="22" thickBot="1">
      <c r="C30" s="96" t="s">
        <v>141</v>
      </c>
    </row>
    <row r="31" spans="1:27" ht="21">
      <c r="D31" s="6" t="s">
        <v>142</v>
      </c>
      <c r="E31" s="7"/>
      <c r="F31" s="7"/>
      <c r="G31" s="7"/>
      <c r="H31" s="7"/>
      <c r="I31" s="7"/>
      <c r="J31" s="7"/>
      <c r="K31" s="7"/>
      <c r="L31" s="7"/>
      <c r="M31" s="7"/>
      <c r="N31" s="7"/>
      <c r="O31" s="7"/>
      <c r="P31" s="7"/>
      <c r="Q31" s="7">
        <f>SUM(D24:D27)</f>
        <v>100</v>
      </c>
      <c r="R31" s="7" t="s">
        <v>19</v>
      </c>
      <c r="S31" s="99">
        <v>100</v>
      </c>
      <c r="T31" s="44" t="s">
        <v>158</v>
      </c>
      <c r="W31" s="55" t="s">
        <v>168</v>
      </c>
    </row>
    <row r="32" spans="1:27" ht="19">
      <c r="D32" s="9" t="s">
        <v>143</v>
      </c>
      <c r="E32" s="1"/>
      <c r="F32" s="1"/>
      <c r="G32" s="1"/>
      <c r="H32" s="1"/>
      <c r="I32" s="1"/>
      <c r="J32" s="1"/>
      <c r="K32" s="1"/>
      <c r="L32" s="1"/>
      <c r="M32" s="1"/>
      <c r="N32" s="1"/>
      <c r="O32" s="1"/>
      <c r="P32" s="1"/>
      <c r="Q32" s="1">
        <f>SUM(E24:E27)</f>
        <v>630</v>
      </c>
      <c r="R32" s="1" t="s">
        <v>19</v>
      </c>
      <c r="S32" s="100">
        <v>630</v>
      </c>
      <c r="T32" s="44" t="s">
        <v>158</v>
      </c>
      <c r="W32" s="5" t="s">
        <v>406</v>
      </c>
      <c r="X32" s="36" t="s">
        <v>28</v>
      </c>
      <c r="Y32" s="112" t="s">
        <v>169</v>
      </c>
      <c r="Z32" s="115"/>
    </row>
    <row r="33" spans="4:26">
      <c r="D33" s="9" t="s">
        <v>144</v>
      </c>
      <c r="E33" s="1"/>
      <c r="F33" s="1"/>
      <c r="G33" s="1"/>
      <c r="H33" s="1"/>
      <c r="I33" s="1"/>
      <c r="J33" s="1"/>
      <c r="K33" s="1"/>
      <c r="L33" s="1"/>
      <c r="M33" s="1"/>
      <c r="N33" s="1"/>
      <c r="O33" s="1"/>
      <c r="P33" s="1"/>
      <c r="Q33" s="1">
        <f>SUM(F24:F27)</f>
        <v>499.99999999999977</v>
      </c>
      <c r="R33" s="1" t="s">
        <v>19</v>
      </c>
      <c r="S33" s="100">
        <v>500</v>
      </c>
      <c r="T33" s="44" t="s">
        <v>158</v>
      </c>
      <c r="W33" s="5">
        <v>1</v>
      </c>
      <c r="X33" s="37" t="s">
        <v>167</v>
      </c>
      <c r="Y33" s="113" t="s">
        <v>142</v>
      </c>
      <c r="Z33" s="116"/>
    </row>
    <row r="34" spans="4:26">
      <c r="D34" s="9" t="s">
        <v>145</v>
      </c>
      <c r="E34" s="1"/>
      <c r="F34" s="1"/>
      <c r="G34" s="1"/>
      <c r="H34" s="1"/>
      <c r="I34" s="1"/>
      <c r="J34" s="1"/>
      <c r="K34" s="1"/>
      <c r="L34" s="1"/>
      <c r="M34" s="1"/>
      <c r="N34" s="1"/>
      <c r="O34" s="1"/>
      <c r="P34" s="1"/>
      <c r="Q34" s="1">
        <f>SUM(G24:G27)</f>
        <v>98.000000000000043</v>
      </c>
      <c r="R34" s="1" t="s">
        <v>19</v>
      </c>
      <c r="S34" s="100">
        <v>98</v>
      </c>
      <c r="T34" s="44" t="s">
        <v>158</v>
      </c>
      <c r="W34" s="5">
        <v>2</v>
      </c>
      <c r="X34" s="2" t="s">
        <v>170</v>
      </c>
      <c r="Y34" s="114" t="s">
        <v>171</v>
      </c>
      <c r="Z34" s="116"/>
    </row>
    <row r="35" spans="4:26">
      <c r="D35" s="9" t="s">
        <v>146</v>
      </c>
      <c r="E35" s="1"/>
      <c r="F35" s="1"/>
      <c r="G35" s="1"/>
      <c r="H35" s="1"/>
      <c r="I35" s="1"/>
      <c r="J35" s="1"/>
      <c r="K35" s="1"/>
      <c r="L35" s="1"/>
      <c r="M35" s="1"/>
      <c r="N35" s="1"/>
      <c r="O35" s="1"/>
      <c r="P35" s="1"/>
      <c r="Q35" s="1">
        <f>SUM(H24:H27)</f>
        <v>720.00000000000023</v>
      </c>
      <c r="R35" s="1" t="s">
        <v>19</v>
      </c>
      <c r="S35" s="100">
        <v>720</v>
      </c>
      <c r="T35" s="44" t="s">
        <v>158</v>
      </c>
      <c r="W35" s="5">
        <v>3</v>
      </c>
      <c r="X35" s="37" t="s">
        <v>172</v>
      </c>
      <c r="Y35" s="113" t="s">
        <v>180</v>
      </c>
      <c r="Z35" s="116"/>
    </row>
    <row r="36" spans="4:26">
      <c r="D36" s="9" t="s">
        <v>147</v>
      </c>
      <c r="E36" s="1"/>
      <c r="F36" s="1"/>
      <c r="G36" s="1"/>
      <c r="H36" s="1"/>
      <c r="I36" s="1"/>
      <c r="J36" s="1"/>
      <c r="K36" s="1"/>
      <c r="L36" s="1"/>
      <c r="M36" s="1"/>
      <c r="N36" s="1"/>
      <c r="O36" s="1"/>
      <c r="P36" s="1"/>
      <c r="Q36" s="1">
        <f>SUM(I24:I27)</f>
        <v>240</v>
      </c>
      <c r="R36" s="1" t="s">
        <v>19</v>
      </c>
      <c r="S36" s="100">
        <v>240</v>
      </c>
      <c r="T36" s="44" t="s">
        <v>158</v>
      </c>
      <c r="W36" s="5">
        <v>4</v>
      </c>
      <c r="X36" s="2" t="s">
        <v>173</v>
      </c>
      <c r="Y36" s="114" t="s">
        <v>181</v>
      </c>
      <c r="Z36" s="116"/>
    </row>
    <row r="37" spans="4:26">
      <c r="D37" s="9" t="s">
        <v>148</v>
      </c>
      <c r="E37" s="1"/>
      <c r="F37" s="1"/>
      <c r="G37" s="1"/>
      <c r="H37" s="1"/>
      <c r="I37" s="1"/>
      <c r="J37" s="1"/>
      <c r="K37" s="1"/>
      <c r="L37" s="1"/>
      <c r="M37" s="1"/>
      <c r="N37" s="1"/>
      <c r="O37" s="1"/>
      <c r="P37" s="1"/>
      <c r="Q37" s="1">
        <f>SUM(J24:J27)</f>
        <v>75</v>
      </c>
      <c r="R37" s="1" t="s">
        <v>19</v>
      </c>
      <c r="S37" s="100">
        <v>75</v>
      </c>
      <c r="T37" s="44" t="s">
        <v>158</v>
      </c>
      <c r="W37" s="5">
        <v>5</v>
      </c>
      <c r="X37" s="37" t="s">
        <v>175</v>
      </c>
      <c r="Y37" s="113" t="s">
        <v>182</v>
      </c>
      <c r="Z37" s="116"/>
    </row>
    <row r="38" spans="4:26">
      <c r="D38" s="9" t="s">
        <v>149</v>
      </c>
      <c r="E38" s="1"/>
      <c r="F38" s="1"/>
      <c r="G38" s="1"/>
      <c r="H38" s="1"/>
      <c r="I38" s="1"/>
      <c r="J38" s="1"/>
      <c r="K38" s="1"/>
      <c r="L38" s="1"/>
      <c r="M38" s="1"/>
      <c r="N38" s="1"/>
      <c r="O38" s="1"/>
      <c r="P38" s="1"/>
      <c r="Q38" s="1">
        <f>SUM(K24:K27)</f>
        <v>22</v>
      </c>
      <c r="R38" s="1" t="s">
        <v>19</v>
      </c>
      <c r="S38" s="100">
        <v>22</v>
      </c>
      <c r="T38" s="44" t="s">
        <v>158</v>
      </c>
      <c r="W38" s="5">
        <v>6</v>
      </c>
      <c r="X38" s="2" t="s">
        <v>176</v>
      </c>
      <c r="Y38" s="114" t="s">
        <v>151</v>
      </c>
      <c r="Z38" s="117"/>
    </row>
    <row r="39" spans="4:26">
      <c r="D39" s="9" t="s">
        <v>150</v>
      </c>
      <c r="E39" s="1"/>
      <c r="F39" s="1"/>
      <c r="G39" s="1"/>
      <c r="H39" s="1"/>
      <c r="I39" s="1"/>
      <c r="J39" s="1"/>
      <c r="K39" s="1"/>
      <c r="L39" s="1"/>
      <c r="M39" s="1"/>
      <c r="N39" s="1"/>
      <c r="O39" s="1"/>
      <c r="P39" s="1"/>
      <c r="Q39" s="1">
        <f>SUM(L24:L27)</f>
        <v>50</v>
      </c>
      <c r="R39" s="1" t="s">
        <v>19</v>
      </c>
      <c r="S39" s="100">
        <v>50</v>
      </c>
      <c r="T39" s="44" t="s">
        <v>158</v>
      </c>
      <c r="W39" s="5">
        <v>7</v>
      </c>
      <c r="X39" s="37" t="s">
        <v>177</v>
      </c>
      <c r="Y39" s="113" t="s">
        <v>183</v>
      </c>
      <c r="Z39" s="117"/>
    </row>
    <row r="40" spans="4:26">
      <c r="D40" s="9" t="s">
        <v>151</v>
      </c>
      <c r="E40" s="1"/>
      <c r="F40" s="1"/>
      <c r="G40" s="1"/>
      <c r="H40" s="1"/>
      <c r="I40" s="1"/>
      <c r="J40" s="1"/>
      <c r="K40" s="1"/>
      <c r="L40" s="1"/>
      <c r="M40" s="1"/>
      <c r="N40" s="1"/>
      <c r="O40" s="1"/>
      <c r="P40" s="1"/>
      <c r="Q40" s="1">
        <f>SUM(M24:M27)</f>
        <v>22</v>
      </c>
      <c r="R40" s="1" t="s">
        <v>19</v>
      </c>
      <c r="S40" s="100">
        <v>22</v>
      </c>
      <c r="T40" s="44" t="s">
        <v>158</v>
      </c>
      <c r="W40" s="5">
        <v>8</v>
      </c>
      <c r="X40" s="2" t="s">
        <v>178</v>
      </c>
      <c r="Y40" s="114" t="s">
        <v>184</v>
      </c>
      <c r="Z40" s="117"/>
    </row>
    <row r="41" spans="4:26">
      <c r="D41" s="9" t="s">
        <v>152</v>
      </c>
      <c r="E41" s="1"/>
      <c r="F41" s="1"/>
      <c r="G41" s="1"/>
      <c r="H41" s="1"/>
      <c r="I41" s="1"/>
      <c r="J41" s="1"/>
      <c r="K41" s="1"/>
      <c r="L41" s="1"/>
      <c r="M41" s="1"/>
      <c r="N41" s="1"/>
      <c r="O41" s="1"/>
      <c r="P41" s="1"/>
      <c r="Q41" s="1">
        <f>SUM(N24:N27)</f>
        <v>360.00000000000017</v>
      </c>
      <c r="R41" s="1" t="s">
        <v>19</v>
      </c>
      <c r="S41" s="100">
        <v>360</v>
      </c>
      <c r="T41" s="44" t="s">
        <v>158</v>
      </c>
      <c r="W41" s="5">
        <v>9</v>
      </c>
      <c r="X41" s="37" t="s">
        <v>179</v>
      </c>
      <c r="Y41" s="113" t="s">
        <v>185</v>
      </c>
      <c r="Z41" s="117"/>
    </row>
    <row r="42" spans="4:26">
      <c r="D42" s="9" t="s">
        <v>153</v>
      </c>
      <c r="E42" s="1"/>
      <c r="F42" s="1"/>
      <c r="G42" s="1"/>
      <c r="H42" s="1"/>
      <c r="I42" s="1"/>
      <c r="J42" s="1"/>
      <c r="K42" s="1"/>
      <c r="L42" s="1"/>
      <c r="M42" s="1"/>
      <c r="N42" s="1"/>
      <c r="O42" s="1"/>
      <c r="P42" s="1"/>
      <c r="Q42" s="1">
        <f>SUM(O24:O27)</f>
        <v>455</v>
      </c>
      <c r="R42" s="1" t="s">
        <v>19</v>
      </c>
      <c r="S42" s="100">
        <v>455</v>
      </c>
      <c r="T42" s="44" t="s">
        <v>158</v>
      </c>
    </row>
    <row r="43" spans="4:26">
      <c r="D43" s="9" t="s">
        <v>154</v>
      </c>
      <c r="E43" s="1"/>
      <c r="F43" s="1"/>
      <c r="G43" s="1"/>
      <c r="H43" s="1"/>
      <c r="I43" s="1"/>
      <c r="J43" s="1"/>
      <c r="K43" s="1"/>
      <c r="L43" s="1"/>
      <c r="M43" s="1"/>
      <c r="N43" s="1"/>
      <c r="O43" s="1"/>
      <c r="P43" s="1"/>
      <c r="Q43" s="1">
        <f>SUM(P24:P27)</f>
        <v>125</v>
      </c>
      <c r="R43" s="1" t="s">
        <v>19</v>
      </c>
      <c r="S43" s="100">
        <v>125</v>
      </c>
      <c r="T43" s="44" t="s">
        <v>158</v>
      </c>
    </row>
    <row r="44" spans="4:26" ht="21">
      <c r="D44" s="9" t="s">
        <v>155</v>
      </c>
      <c r="E44" s="1"/>
      <c r="F44" s="1"/>
      <c r="G44" s="1"/>
      <c r="H44" s="1"/>
      <c r="I44" s="1"/>
      <c r="J44" s="1"/>
      <c r="K44" s="1"/>
      <c r="L44" s="1"/>
      <c r="M44" s="1"/>
      <c r="N44" s="1"/>
      <c r="O44" s="1"/>
      <c r="P44" s="1"/>
      <c r="Q44" s="1">
        <f>SUM(Q24:Q27)</f>
        <v>35</v>
      </c>
      <c r="R44" s="1" t="s">
        <v>19</v>
      </c>
      <c r="S44" s="100">
        <v>35</v>
      </c>
      <c r="T44" s="44" t="s">
        <v>158</v>
      </c>
      <c r="W44" s="55" t="s">
        <v>114</v>
      </c>
    </row>
    <row r="45" spans="4:26" ht="19">
      <c r="D45" s="9" t="s">
        <v>156</v>
      </c>
      <c r="E45" s="1"/>
      <c r="F45" s="1"/>
      <c r="G45" s="1"/>
      <c r="H45" s="1"/>
      <c r="I45" s="1"/>
      <c r="J45" s="1"/>
      <c r="K45" s="1"/>
      <c r="L45" s="1"/>
      <c r="M45" s="1"/>
      <c r="N45" s="1"/>
      <c r="O45" s="1"/>
      <c r="P45" s="1"/>
      <c r="Q45" s="1">
        <f>SUM(R24:R27)</f>
        <v>100</v>
      </c>
      <c r="R45" s="1" t="s">
        <v>19</v>
      </c>
      <c r="S45" s="100">
        <v>100</v>
      </c>
      <c r="T45" s="44" t="s">
        <v>158</v>
      </c>
      <c r="W45" s="111" t="s">
        <v>186</v>
      </c>
    </row>
    <row r="46" spans="4:26" ht="20" thickBot="1">
      <c r="D46" s="103" t="s">
        <v>157</v>
      </c>
      <c r="E46" s="20"/>
      <c r="F46" s="20"/>
      <c r="G46" s="20"/>
      <c r="H46" s="20"/>
      <c r="I46" s="20"/>
      <c r="J46" s="20"/>
      <c r="K46" s="20"/>
      <c r="L46" s="20"/>
      <c r="M46" s="20"/>
      <c r="N46" s="20"/>
      <c r="O46" s="20"/>
      <c r="P46" s="20"/>
      <c r="Q46" s="20">
        <f>SUM(S24:S27)</f>
        <v>10</v>
      </c>
      <c r="R46" s="20" t="s">
        <v>19</v>
      </c>
      <c r="S46" s="104">
        <v>10</v>
      </c>
      <c r="T46" s="44" t="s">
        <v>158</v>
      </c>
      <c r="W46" s="111" t="s">
        <v>187</v>
      </c>
    </row>
    <row r="47" spans="4:26" ht="19">
      <c r="D47" s="106" t="s">
        <v>160</v>
      </c>
      <c r="E47" s="7"/>
      <c r="F47" s="7"/>
      <c r="G47" s="7"/>
      <c r="H47" s="7"/>
      <c r="I47" s="7"/>
      <c r="J47" s="7"/>
      <c r="K47" s="7"/>
      <c r="L47" s="7"/>
      <c r="M47" s="7"/>
      <c r="N47" s="7"/>
      <c r="O47" s="7"/>
      <c r="P47" s="7"/>
      <c r="Q47" s="7">
        <f>SUMPRODUCT(D24:S24, D12:S12)</f>
        <v>682.5</v>
      </c>
      <c r="R47" s="107" t="s">
        <v>22</v>
      </c>
      <c r="S47" s="99">
        <v>800</v>
      </c>
      <c r="T47" s="44" t="s">
        <v>159</v>
      </c>
      <c r="W47" s="111" t="s">
        <v>188</v>
      </c>
    </row>
    <row r="48" spans="4:26" ht="19">
      <c r="D48" s="108" t="s">
        <v>161</v>
      </c>
      <c r="E48" s="1"/>
      <c r="F48" s="1"/>
      <c r="G48" s="1"/>
      <c r="H48" s="1"/>
      <c r="I48" s="1"/>
      <c r="J48" s="1"/>
      <c r="K48" s="1"/>
      <c r="L48" s="1"/>
      <c r="M48" s="1"/>
      <c r="N48" s="1"/>
      <c r="O48" s="1"/>
      <c r="P48" s="1"/>
      <c r="Q48" s="1">
        <f t="shared" ref="Q48:Q50" si="0">SUMPRODUCT(D25:S25, D13:S13)</f>
        <v>479.99999999999989</v>
      </c>
      <c r="R48" s="105" t="s">
        <v>22</v>
      </c>
      <c r="S48" s="10">
        <v>480</v>
      </c>
      <c r="T48" s="44" t="s">
        <v>159</v>
      </c>
      <c r="W48" s="111" t="s">
        <v>189</v>
      </c>
    </row>
    <row r="49" spans="4:28">
      <c r="D49" s="108" t="s">
        <v>162</v>
      </c>
      <c r="E49" s="1"/>
      <c r="F49" s="1"/>
      <c r="G49" s="1"/>
      <c r="H49" s="1"/>
      <c r="I49" s="1"/>
      <c r="J49" s="1"/>
      <c r="K49" s="1"/>
      <c r="L49" s="1"/>
      <c r="M49" s="1"/>
      <c r="N49" s="1"/>
      <c r="O49" s="1"/>
      <c r="P49" s="1"/>
      <c r="Q49" s="1">
        <f t="shared" si="0"/>
        <v>605.91666666666674</v>
      </c>
      <c r="R49" s="105" t="s">
        <v>22</v>
      </c>
      <c r="S49" s="10">
        <v>750</v>
      </c>
      <c r="T49" s="44" t="s">
        <v>159</v>
      </c>
    </row>
    <row r="50" spans="4:28" ht="20" thickBot="1">
      <c r="D50" s="109" t="s">
        <v>163</v>
      </c>
      <c r="E50" s="12"/>
      <c r="F50" s="12"/>
      <c r="G50" s="12"/>
      <c r="H50" s="12"/>
      <c r="I50" s="12"/>
      <c r="J50" s="12"/>
      <c r="K50" s="12"/>
      <c r="L50" s="12"/>
      <c r="M50" s="12"/>
      <c r="N50" s="12"/>
      <c r="O50" s="12"/>
      <c r="P50" s="12"/>
      <c r="Q50" s="12">
        <f t="shared" si="0"/>
        <v>960.00000000000011</v>
      </c>
      <c r="R50" s="110" t="s">
        <v>22</v>
      </c>
      <c r="S50" s="13">
        <v>960</v>
      </c>
      <c r="T50" s="44" t="s">
        <v>159</v>
      </c>
      <c r="W50" s="111" t="s">
        <v>359</v>
      </c>
    </row>
    <row r="51" spans="4:28" ht="19">
      <c r="D51" s="31"/>
      <c r="E51" s="17"/>
      <c r="F51" s="17"/>
      <c r="G51" s="17"/>
      <c r="H51" s="17"/>
      <c r="I51" s="17"/>
      <c r="J51" s="17"/>
      <c r="K51" s="17"/>
      <c r="L51" s="17"/>
      <c r="M51" s="17"/>
      <c r="N51" s="17"/>
      <c r="O51" s="17"/>
      <c r="P51" s="17"/>
      <c r="Q51" s="17"/>
      <c r="R51" s="31"/>
      <c r="S51" s="31"/>
      <c r="T51" s="44"/>
      <c r="W51" s="111" t="s">
        <v>360</v>
      </c>
    </row>
    <row r="53" spans="4:28" ht="19">
      <c r="W53" s="118" t="s">
        <v>190</v>
      </c>
    </row>
    <row r="54" spans="4:28">
      <c r="W54" s="123">
        <v>-1000</v>
      </c>
    </row>
    <row r="55" spans="4:28">
      <c r="W55" s="124" t="s">
        <v>403</v>
      </c>
    </row>
    <row r="56" spans="4:28" ht="19">
      <c r="W56" s="111" t="s">
        <v>404</v>
      </c>
    </row>
    <row r="57" spans="4:28" ht="19">
      <c r="W57" s="111" t="s">
        <v>405</v>
      </c>
    </row>
    <row r="59" spans="4:28" ht="19">
      <c r="W59" s="111" t="s">
        <v>400</v>
      </c>
      <c r="X59" s="111"/>
      <c r="Y59" s="111" t="s">
        <v>401</v>
      </c>
      <c r="Z59" s="111"/>
      <c r="AA59" s="111" t="s">
        <v>402</v>
      </c>
      <c r="AB59" s="111"/>
    </row>
    <row r="60" spans="4:28" ht="19">
      <c r="X60" s="111"/>
      <c r="Y60" s="111"/>
      <c r="Z60" s="111"/>
      <c r="AA60" s="111"/>
      <c r="AB60" s="111"/>
    </row>
    <row r="69" spans="23:23" ht="19">
      <c r="W69" s="111" t="s">
        <v>361</v>
      </c>
    </row>
    <row r="70" spans="23:23" ht="19">
      <c r="W70" s="111" t="s">
        <v>408</v>
      </c>
    </row>
    <row r="72" spans="23:23" ht="19">
      <c r="W72" s="111" t="s">
        <v>358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96"/>
  <sheetViews>
    <sheetView showGridLines="0" topLeftCell="A62" workbookViewId="0">
      <selection activeCell="O101" sqref="O101"/>
    </sheetView>
  </sheetViews>
  <sheetFormatPr baseColWidth="10" defaultColWidth="8.83203125" defaultRowHeight="16"/>
  <cols>
    <col min="1" max="1" width="2.1640625" customWidth="1"/>
    <col min="2" max="2" width="6.5" bestFit="1" customWidth="1"/>
    <col min="3" max="3" width="17.5" bestFit="1" customWidth="1"/>
    <col min="4" max="4" width="11.83203125" bestFit="1" customWidth="1"/>
    <col min="5" max="5" width="8.1640625" bestFit="1" customWidth="1"/>
    <col min="6" max="6" width="10" bestFit="1" customWidth="1"/>
    <col min="7" max="8" width="11.83203125" bestFit="1" customWidth="1"/>
  </cols>
  <sheetData>
    <row r="1" spans="1:8">
      <c r="A1" s="64" t="s">
        <v>54</v>
      </c>
    </row>
    <row r="2" spans="1:8">
      <c r="A2" s="64" t="s">
        <v>191</v>
      </c>
    </row>
    <row r="3" spans="1:8">
      <c r="A3" s="64" t="s">
        <v>192</v>
      </c>
    </row>
    <row r="6" spans="1:8" ht="17" thickBot="1">
      <c r="A6" t="s">
        <v>57</v>
      </c>
    </row>
    <row r="7" spans="1:8">
      <c r="B7" s="119"/>
      <c r="C7" s="119"/>
      <c r="D7" s="119" t="s">
        <v>60</v>
      </c>
      <c r="E7" s="119" t="s">
        <v>62</v>
      </c>
      <c r="F7" s="119" t="s">
        <v>64</v>
      </c>
      <c r="G7" s="119" t="s">
        <v>66</v>
      </c>
      <c r="H7" s="119" t="s">
        <v>66</v>
      </c>
    </row>
    <row r="8" spans="1:8" ht="17" thickBot="1">
      <c r="B8" s="120" t="s">
        <v>58</v>
      </c>
      <c r="C8" s="120" t="s">
        <v>59</v>
      </c>
      <c r="D8" s="120" t="s">
        <v>61</v>
      </c>
      <c r="E8" s="120" t="s">
        <v>63</v>
      </c>
      <c r="F8" s="120" t="s">
        <v>65</v>
      </c>
      <c r="G8" s="120" t="s">
        <v>67</v>
      </c>
      <c r="H8" s="120" t="s">
        <v>68</v>
      </c>
    </row>
    <row r="9" spans="1:8">
      <c r="B9" s="66" t="s">
        <v>193</v>
      </c>
      <c r="C9" s="66" t="s">
        <v>194</v>
      </c>
      <c r="D9" s="66">
        <v>0</v>
      </c>
      <c r="E9" s="66">
        <v>21.000000000000007</v>
      </c>
      <c r="F9" s="66">
        <v>90</v>
      </c>
      <c r="G9" s="66">
        <v>1E+30</v>
      </c>
      <c r="H9" s="66">
        <v>21.000000000000007</v>
      </c>
    </row>
    <row r="10" spans="1:8">
      <c r="B10" s="66" t="s">
        <v>195</v>
      </c>
      <c r="C10" s="66" t="s">
        <v>196</v>
      </c>
      <c r="D10" s="66">
        <v>0</v>
      </c>
      <c r="E10" s="66">
        <v>14.999999999999986</v>
      </c>
      <c r="F10" s="66">
        <v>80</v>
      </c>
      <c r="G10" s="66">
        <v>1E+30</v>
      </c>
      <c r="H10" s="66">
        <v>14.999999999999986</v>
      </c>
    </row>
    <row r="11" spans="1:8">
      <c r="B11" s="66" t="s">
        <v>197</v>
      </c>
      <c r="C11" s="66" t="s">
        <v>198</v>
      </c>
      <c r="D11" s="66">
        <v>0</v>
      </c>
      <c r="E11" s="66">
        <v>20.999999999999854</v>
      </c>
      <c r="F11" s="66">
        <v>104</v>
      </c>
      <c r="G11" s="66">
        <v>1E+30</v>
      </c>
      <c r="H11" s="66">
        <v>20.999999999999854</v>
      </c>
    </row>
    <row r="12" spans="1:8">
      <c r="B12" s="66" t="s">
        <v>199</v>
      </c>
      <c r="C12" s="66" t="s">
        <v>200</v>
      </c>
      <c r="D12" s="66">
        <v>0</v>
      </c>
      <c r="E12" s="66">
        <v>17.999999999999929</v>
      </c>
      <c r="F12" s="66">
        <v>98</v>
      </c>
      <c r="G12" s="66">
        <v>1E+30</v>
      </c>
      <c r="H12" s="66">
        <v>17.999999999999929</v>
      </c>
    </row>
    <row r="13" spans="1:8">
      <c r="B13" s="66" t="s">
        <v>201</v>
      </c>
      <c r="C13" s="66" t="s">
        <v>202</v>
      </c>
      <c r="D13" s="66">
        <v>0</v>
      </c>
      <c r="E13" s="66">
        <v>17.999999999999908</v>
      </c>
      <c r="F13" s="66">
        <v>123</v>
      </c>
      <c r="G13" s="66">
        <v>1E+30</v>
      </c>
      <c r="H13" s="66">
        <v>17.999999999999908</v>
      </c>
    </row>
    <row r="14" spans="1:8">
      <c r="B14" s="66" t="s">
        <v>203</v>
      </c>
      <c r="C14" s="66" t="s">
        <v>204</v>
      </c>
      <c r="D14" s="66">
        <v>0</v>
      </c>
      <c r="E14" s="66">
        <v>22.999999999999893</v>
      </c>
      <c r="F14" s="66">
        <v>113</v>
      </c>
      <c r="G14" s="66">
        <v>1E+30</v>
      </c>
      <c r="H14" s="66">
        <v>22.999999999999893</v>
      </c>
    </row>
    <row r="15" spans="1:8">
      <c r="B15" s="66" t="s">
        <v>205</v>
      </c>
      <c r="C15" s="66" t="s">
        <v>206</v>
      </c>
      <c r="D15" s="66">
        <v>0</v>
      </c>
      <c r="E15" s="66">
        <v>852.00000000000011</v>
      </c>
      <c r="F15" s="66">
        <v>999</v>
      </c>
      <c r="G15" s="66">
        <v>1E+30</v>
      </c>
      <c r="H15" s="66">
        <v>852.00000000000011</v>
      </c>
    </row>
    <row r="16" spans="1:8">
      <c r="B16" s="66" t="s">
        <v>207</v>
      </c>
      <c r="C16" s="66" t="s">
        <v>208</v>
      </c>
      <c r="D16" s="66">
        <v>0</v>
      </c>
      <c r="E16" s="66">
        <v>862.00000000000011</v>
      </c>
      <c r="F16" s="66">
        <v>999</v>
      </c>
      <c r="G16" s="66">
        <v>1E+30</v>
      </c>
      <c r="H16" s="66">
        <v>862.00000000000011</v>
      </c>
    </row>
    <row r="17" spans="2:8">
      <c r="B17" s="66" t="s">
        <v>209</v>
      </c>
      <c r="C17" s="66" t="s">
        <v>210</v>
      </c>
      <c r="D17" s="66">
        <v>0</v>
      </c>
      <c r="E17" s="66">
        <v>11.999999999999126</v>
      </c>
      <c r="F17" s="66">
        <v>140</v>
      </c>
      <c r="G17" s="66">
        <v>1E+30</v>
      </c>
      <c r="H17" s="66">
        <v>11.999999999999126</v>
      </c>
    </row>
    <row r="18" spans="2:8">
      <c r="B18" s="66" t="s">
        <v>211</v>
      </c>
      <c r="C18" s="66" t="s">
        <v>212</v>
      </c>
      <c r="D18" s="66">
        <v>0</v>
      </c>
      <c r="E18" s="66">
        <v>10.999999999999929</v>
      </c>
      <c r="F18" s="66">
        <v>124</v>
      </c>
      <c r="G18" s="66">
        <v>1E+30</v>
      </c>
      <c r="H18" s="66">
        <v>10.999999999999929</v>
      </c>
    </row>
    <row r="19" spans="2:8">
      <c r="B19" s="66" t="s">
        <v>213</v>
      </c>
      <c r="C19" s="66" t="s">
        <v>214</v>
      </c>
      <c r="D19" s="66">
        <v>0</v>
      </c>
      <c r="E19" s="66">
        <v>10.000000000000291</v>
      </c>
      <c r="F19" s="66">
        <v>160</v>
      </c>
      <c r="G19" s="66">
        <v>1E+30</v>
      </c>
      <c r="H19" s="66">
        <v>10.000000000000291</v>
      </c>
    </row>
    <row r="20" spans="2:8">
      <c r="B20" s="66" t="s">
        <v>215</v>
      </c>
      <c r="C20" s="66" t="s">
        <v>216</v>
      </c>
      <c r="D20" s="66">
        <v>455</v>
      </c>
      <c r="E20" s="66">
        <v>0</v>
      </c>
      <c r="F20" s="66">
        <v>143</v>
      </c>
      <c r="G20" s="66">
        <v>1.0000000000000631</v>
      </c>
      <c r="H20" s="66">
        <v>142.99999999999997</v>
      </c>
    </row>
    <row r="21" spans="2:8">
      <c r="B21" s="66" t="s">
        <v>217</v>
      </c>
      <c r="C21" s="66" t="s">
        <v>218</v>
      </c>
      <c r="D21" s="66">
        <v>0</v>
      </c>
      <c r="E21" s="66">
        <v>33.999999999999119</v>
      </c>
      <c r="F21" s="66">
        <v>202</v>
      </c>
      <c r="G21" s="66">
        <v>1E+30</v>
      </c>
      <c r="H21" s="66">
        <v>33.999999999999119</v>
      </c>
    </row>
    <row r="22" spans="2:8">
      <c r="B22" s="66" t="s">
        <v>219</v>
      </c>
      <c r="C22" s="66" t="s">
        <v>220</v>
      </c>
      <c r="D22" s="66">
        <v>0</v>
      </c>
      <c r="E22" s="66">
        <v>37.999999999999936</v>
      </c>
      <c r="F22" s="66">
        <v>190</v>
      </c>
      <c r="G22" s="66">
        <v>1E+30</v>
      </c>
      <c r="H22" s="66">
        <v>37.999999999999936</v>
      </c>
    </row>
    <row r="23" spans="2:8">
      <c r="B23" s="66" t="s">
        <v>221</v>
      </c>
      <c r="C23" s="66" t="s">
        <v>222</v>
      </c>
      <c r="D23" s="66">
        <v>0</v>
      </c>
      <c r="E23" s="66">
        <v>784.99999999999875</v>
      </c>
      <c r="F23" s="66">
        <v>999</v>
      </c>
      <c r="G23" s="66">
        <v>1E+30</v>
      </c>
      <c r="H23" s="66">
        <v>784.99999999999875</v>
      </c>
    </row>
    <row r="24" spans="2:8">
      <c r="B24" s="66" t="s">
        <v>223</v>
      </c>
      <c r="C24" s="66" t="s">
        <v>224</v>
      </c>
      <c r="D24" s="66">
        <v>0</v>
      </c>
      <c r="E24" s="66">
        <v>799.99999999999875</v>
      </c>
      <c r="F24" s="66">
        <v>999</v>
      </c>
      <c r="G24" s="66">
        <v>1E+30</v>
      </c>
      <c r="H24" s="66">
        <v>799.99999999999875</v>
      </c>
    </row>
    <row r="25" spans="2:8">
      <c r="B25" s="66" t="s">
        <v>225</v>
      </c>
      <c r="C25" s="66" t="s">
        <v>226</v>
      </c>
      <c r="D25" s="66">
        <v>0</v>
      </c>
      <c r="E25" s="66">
        <v>20.00000000000059</v>
      </c>
      <c r="F25" s="66">
        <v>75</v>
      </c>
      <c r="G25" s="66">
        <v>1E+30</v>
      </c>
      <c r="H25" s="66">
        <v>20.00000000000059</v>
      </c>
    </row>
    <row r="26" spans="2:8">
      <c r="B26" s="66" t="s">
        <v>227</v>
      </c>
      <c r="C26" s="66" t="s">
        <v>228</v>
      </c>
      <c r="D26" s="66">
        <v>0</v>
      </c>
      <c r="E26" s="66">
        <v>19.000000000000565</v>
      </c>
      <c r="F26" s="66">
        <v>70</v>
      </c>
      <c r="G26" s="66">
        <v>1E+30</v>
      </c>
      <c r="H26" s="66">
        <v>19.000000000000565</v>
      </c>
    </row>
    <row r="27" spans="2:8">
      <c r="B27" s="66" t="s">
        <v>229</v>
      </c>
      <c r="C27" s="66" t="s">
        <v>230</v>
      </c>
      <c r="D27" s="66">
        <v>0</v>
      </c>
      <c r="E27" s="66">
        <v>16.000000000000558</v>
      </c>
      <c r="F27" s="66">
        <v>85</v>
      </c>
      <c r="G27" s="66">
        <v>1E+30</v>
      </c>
      <c r="H27" s="66">
        <v>16.000000000000558</v>
      </c>
    </row>
    <row r="28" spans="2:8">
      <c r="B28" s="66" t="s">
        <v>231</v>
      </c>
      <c r="C28" s="66" t="s">
        <v>232</v>
      </c>
      <c r="D28" s="66">
        <v>0</v>
      </c>
      <c r="E28" s="66">
        <v>13.000000000000563</v>
      </c>
      <c r="F28" s="66">
        <v>79</v>
      </c>
      <c r="G28" s="66">
        <v>1E+30</v>
      </c>
      <c r="H28" s="66">
        <v>13.000000000000563</v>
      </c>
    </row>
    <row r="29" spans="2:8">
      <c r="B29" s="66" t="s">
        <v>97</v>
      </c>
      <c r="C29" s="66" t="s">
        <v>233</v>
      </c>
      <c r="D29" s="66">
        <v>0</v>
      </c>
      <c r="E29" s="66">
        <v>10.000000000000554</v>
      </c>
      <c r="F29" s="66">
        <v>101</v>
      </c>
      <c r="G29" s="66">
        <v>1E+30</v>
      </c>
      <c r="H29" s="66">
        <v>10.000000000000554</v>
      </c>
    </row>
    <row r="30" spans="2:8">
      <c r="B30" s="66" t="s">
        <v>234</v>
      </c>
      <c r="C30" s="66" t="s">
        <v>235</v>
      </c>
      <c r="D30" s="66">
        <v>0</v>
      </c>
      <c r="E30" s="66">
        <v>18.000000000000611</v>
      </c>
      <c r="F30" s="66">
        <v>94</v>
      </c>
      <c r="G30" s="66">
        <v>1E+30</v>
      </c>
      <c r="H30" s="66">
        <v>18.000000000000611</v>
      </c>
    </row>
    <row r="31" spans="2:8">
      <c r="B31" s="66" t="s">
        <v>236</v>
      </c>
      <c r="C31" s="66" t="s">
        <v>237</v>
      </c>
      <c r="D31" s="66">
        <v>0</v>
      </c>
      <c r="E31" s="66">
        <v>29.0000000000007</v>
      </c>
      <c r="F31" s="66">
        <v>160</v>
      </c>
      <c r="G31" s="66">
        <v>1E+30</v>
      </c>
      <c r="H31" s="66">
        <v>29.0000000000007</v>
      </c>
    </row>
    <row r="32" spans="2:8">
      <c r="B32" s="66" t="s">
        <v>238</v>
      </c>
      <c r="C32" s="66" t="s">
        <v>239</v>
      </c>
      <c r="D32" s="66">
        <v>0</v>
      </c>
      <c r="E32" s="66">
        <v>21.00000000000075</v>
      </c>
      <c r="F32" s="66">
        <v>142</v>
      </c>
      <c r="G32" s="66">
        <v>1E+30</v>
      </c>
      <c r="H32" s="66">
        <v>21.00000000000075</v>
      </c>
    </row>
    <row r="33" spans="2:8">
      <c r="B33" s="66" t="s">
        <v>240</v>
      </c>
      <c r="C33" s="66" t="s">
        <v>241</v>
      </c>
      <c r="D33" s="66">
        <v>50</v>
      </c>
      <c r="E33" s="66">
        <v>0</v>
      </c>
      <c r="F33" s="66">
        <v>110</v>
      </c>
      <c r="G33" s="66">
        <v>5.9999999999991829</v>
      </c>
      <c r="H33" s="66">
        <v>128.00000000000085</v>
      </c>
    </row>
    <row r="34" spans="2:8">
      <c r="B34" s="66" t="s">
        <v>242</v>
      </c>
      <c r="C34" s="66" t="s">
        <v>243</v>
      </c>
      <c r="D34" s="66">
        <v>0</v>
      </c>
      <c r="E34" s="66">
        <v>1.00000000000081</v>
      </c>
      <c r="F34" s="66">
        <v>96</v>
      </c>
      <c r="G34" s="66">
        <v>1E+30</v>
      </c>
      <c r="H34" s="66">
        <v>1.00000000000081</v>
      </c>
    </row>
    <row r="35" spans="2:8">
      <c r="B35" s="66" t="s">
        <v>244</v>
      </c>
      <c r="C35" s="66" t="s">
        <v>245</v>
      </c>
      <c r="D35" s="66">
        <v>211.66666666666657</v>
      </c>
      <c r="E35" s="66">
        <v>0</v>
      </c>
      <c r="F35" s="66">
        <v>132</v>
      </c>
      <c r="G35" s="66">
        <v>1.0000000000008091</v>
      </c>
      <c r="H35" s="66">
        <v>3.9999999999991784</v>
      </c>
    </row>
    <row r="36" spans="2:8">
      <c r="B36" s="66" t="s">
        <v>246</v>
      </c>
      <c r="C36" s="66" t="s">
        <v>247</v>
      </c>
      <c r="D36" s="66">
        <v>0</v>
      </c>
      <c r="E36" s="66">
        <v>2.0000000000008802</v>
      </c>
      <c r="F36" s="66">
        <v>127</v>
      </c>
      <c r="G36" s="66">
        <v>1E+30</v>
      </c>
      <c r="H36" s="66">
        <v>2.0000000000008802</v>
      </c>
    </row>
    <row r="37" spans="2:8">
      <c r="B37" s="66" t="s">
        <v>248</v>
      </c>
      <c r="C37" s="66" t="s">
        <v>249</v>
      </c>
      <c r="D37" s="66">
        <v>125</v>
      </c>
      <c r="E37" s="66">
        <v>0</v>
      </c>
      <c r="F37" s="66">
        <v>150</v>
      </c>
      <c r="G37" s="66">
        <v>3.9999999999991829</v>
      </c>
      <c r="H37" s="66">
        <v>168.00000000000085</v>
      </c>
    </row>
    <row r="38" spans="2:8">
      <c r="B38" s="66" t="s">
        <v>250</v>
      </c>
      <c r="C38" s="66" t="s">
        <v>251</v>
      </c>
      <c r="D38" s="66">
        <v>0</v>
      </c>
      <c r="E38" s="66">
        <v>7.0000000000008171</v>
      </c>
      <c r="F38" s="66">
        <v>141</v>
      </c>
      <c r="G38" s="66">
        <v>1E+30</v>
      </c>
      <c r="H38" s="66">
        <v>7.0000000000008171</v>
      </c>
    </row>
    <row r="39" spans="2:8">
      <c r="B39" s="66" t="s">
        <v>252</v>
      </c>
      <c r="C39" s="66" t="s">
        <v>253</v>
      </c>
      <c r="D39" s="66">
        <v>100</v>
      </c>
      <c r="E39" s="66">
        <v>0</v>
      </c>
      <c r="F39" s="66">
        <v>190</v>
      </c>
      <c r="G39" s="66">
        <v>20.99999999999892</v>
      </c>
      <c r="H39" s="66">
        <v>214.00000000000117</v>
      </c>
    </row>
    <row r="40" spans="2:8">
      <c r="B40" s="66" t="s">
        <v>254</v>
      </c>
      <c r="C40" s="66" t="s">
        <v>255</v>
      </c>
      <c r="D40" s="66">
        <v>10</v>
      </c>
      <c r="E40" s="66">
        <v>0</v>
      </c>
      <c r="F40" s="66">
        <v>175</v>
      </c>
      <c r="G40" s="66">
        <v>15.999999999998906</v>
      </c>
      <c r="H40" s="66">
        <v>199.00000000000117</v>
      </c>
    </row>
    <row r="41" spans="2:8">
      <c r="B41" s="66" t="s">
        <v>256</v>
      </c>
      <c r="C41" s="66" t="s">
        <v>257</v>
      </c>
      <c r="D41" s="66">
        <v>0</v>
      </c>
      <c r="E41" s="66">
        <v>1.0000000000000229</v>
      </c>
      <c r="F41" s="66">
        <v>70</v>
      </c>
      <c r="G41" s="66">
        <v>1E+30</v>
      </c>
      <c r="H41" s="66">
        <v>1.0000000000000229</v>
      </c>
    </row>
    <row r="42" spans="2:8">
      <c r="B42" s="66" t="s">
        <v>258</v>
      </c>
      <c r="C42" s="66" t="s">
        <v>259</v>
      </c>
      <c r="D42" s="66">
        <v>630</v>
      </c>
      <c r="E42" s="66">
        <v>0</v>
      </c>
      <c r="F42" s="66">
        <v>65</v>
      </c>
      <c r="G42" s="66">
        <v>0.99999999999997713</v>
      </c>
      <c r="H42" s="66">
        <v>65</v>
      </c>
    </row>
    <row r="43" spans="2:8">
      <c r="B43" s="66" t="s">
        <v>260</v>
      </c>
      <c r="C43" s="66" t="s">
        <v>261</v>
      </c>
      <c r="D43" s="66">
        <v>483.8333333333336</v>
      </c>
      <c r="E43" s="66">
        <v>0</v>
      </c>
      <c r="F43" s="66">
        <v>83</v>
      </c>
      <c r="G43" s="66">
        <v>1.000000000000022</v>
      </c>
      <c r="H43" s="66">
        <v>0.50000000000003175</v>
      </c>
    </row>
    <row r="44" spans="2:8">
      <c r="B44" s="66" t="s">
        <v>262</v>
      </c>
      <c r="C44" s="66" t="s">
        <v>263</v>
      </c>
      <c r="D44" s="66">
        <v>98.000000000000043</v>
      </c>
      <c r="E44" s="66">
        <v>0</v>
      </c>
      <c r="F44" s="66">
        <v>80</v>
      </c>
      <c r="G44" s="66">
        <v>1.0000000000000395</v>
      </c>
      <c r="H44" s="66">
        <v>80</v>
      </c>
    </row>
    <row r="45" spans="2:8">
      <c r="B45" s="66" t="s">
        <v>99</v>
      </c>
      <c r="C45" s="66" t="s">
        <v>264</v>
      </c>
      <c r="D45" s="66">
        <v>0</v>
      </c>
      <c r="E45" s="66">
        <v>4.9999999999999876</v>
      </c>
      <c r="F45" s="66">
        <v>110</v>
      </c>
      <c r="G45" s="66">
        <v>1E+30</v>
      </c>
      <c r="H45" s="66">
        <v>4.9999999999999876</v>
      </c>
    </row>
    <row r="46" spans="2:8">
      <c r="B46" s="66" t="s">
        <v>265</v>
      </c>
      <c r="C46" s="66" t="s">
        <v>266</v>
      </c>
      <c r="D46" s="66">
        <v>0</v>
      </c>
      <c r="E46" s="66">
        <v>9.9999999999999876</v>
      </c>
      <c r="F46" s="66">
        <v>100</v>
      </c>
      <c r="G46" s="66">
        <v>1E+30</v>
      </c>
      <c r="H46" s="66">
        <v>9.9999999999999876</v>
      </c>
    </row>
    <row r="47" spans="2:8">
      <c r="B47" s="66" t="s">
        <v>267</v>
      </c>
      <c r="C47" s="66" t="s">
        <v>268</v>
      </c>
      <c r="D47" s="66">
        <v>0</v>
      </c>
      <c r="E47" s="66">
        <v>8.9999999999999911</v>
      </c>
      <c r="F47" s="66">
        <v>156</v>
      </c>
      <c r="G47" s="66">
        <v>1E+30</v>
      </c>
      <c r="H47" s="66">
        <v>8.9999999999999911</v>
      </c>
    </row>
    <row r="48" spans="2:8">
      <c r="B48" s="66" t="s">
        <v>269</v>
      </c>
      <c r="C48" s="66" t="s">
        <v>270</v>
      </c>
      <c r="D48" s="66">
        <v>0</v>
      </c>
      <c r="E48" s="66">
        <v>13.000000000000053</v>
      </c>
      <c r="F48" s="66">
        <v>150</v>
      </c>
      <c r="G48" s="66">
        <v>1E+30</v>
      </c>
      <c r="H48" s="66">
        <v>13.000000000000053</v>
      </c>
    </row>
    <row r="49" spans="2:8">
      <c r="B49" s="66" t="s">
        <v>271</v>
      </c>
      <c r="C49" s="66" t="s">
        <v>272</v>
      </c>
      <c r="D49" s="66">
        <v>0</v>
      </c>
      <c r="E49" s="66">
        <v>870.99999999999909</v>
      </c>
      <c r="F49" s="66">
        <v>999</v>
      </c>
      <c r="G49" s="66">
        <v>1E+30</v>
      </c>
      <c r="H49" s="66">
        <v>870.99999999999909</v>
      </c>
    </row>
    <row r="50" spans="2:8">
      <c r="B50" s="66" t="s">
        <v>273</v>
      </c>
      <c r="C50" s="66" t="s">
        <v>274</v>
      </c>
      <c r="D50" s="66">
        <v>0</v>
      </c>
      <c r="E50" s="66">
        <v>886</v>
      </c>
      <c r="F50" s="66">
        <v>999</v>
      </c>
      <c r="G50" s="66">
        <v>1E+30</v>
      </c>
      <c r="H50" s="66">
        <v>886</v>
      </c>
    </row>
    <row r="51" spans="2:8">
      <c r="B51" s="66" t="s">
        <v>275</v>
      </c>
      <c r="C51" s="66" t="s">
        <v>276</v>
      </c>
      <c r="D51" s="66">
        <v>0</v>
      </c>
      <c r="E51" s="66">
        <v>848.99999999999989</v>
      </c>
      <c r="F51" s="66">
        <v>999</v>
      </c>
      <c r="G51" s="66">
        <v>1E+30</v>
      </c>
      <c r="H51" s="66">
        <v>848.99999999999989</v>
      </c>
    </row>
    <row r="52" spans="2:8">
      <c r="B52" s="66" t="s">
        <v>277</v>
      </c>
      <c r="C52" s="66" t="s">
        <v>278</v>
      </c>
      <c r="D52" s="66">
        <v>0</v>
      </c>
      <c r="E52" s="66">
        <v>856.00000000000011</v>
      </c>
      <c r="F52" s="66">
        <v>999</v>
      </c>
      <c r="G52" s="66">
        <v>1E+30</v>
      </c>
      <c r="H52" s="66">
        <v>856.00000000000011</v>
      </c>
    </row>
    <row r="53" spans="2:8">
      <c r="B53" s="66" t="s">
        <v>279</v>
      </c>
      <c r="C53" s="66" t="s">
        <v>280</v>
      </c>
      <c r="D53" s="66">
        <v>0</v>
      </c>
      <c r="E53" s="66">
        <v>830.99999999999909</v>
      </c>
      <c r="F53" s="66">
        <v>999</v>
      </c>
      <c r="G53" s="66">
        <v>1E+30</v>
      </c>
      <c r="H53" s="66">
        <v>830.99999999999909</v>
      </c>
    </row>
    <row r="54" spans="2:8">
      <c r="B54" s="66" t="s">
        <v>281</v>
      </c>
      <c r="C54" s="66" t="s">
        <v>282</v>
      </c>
      <c r="D54" s="66">
        <v>0</v>
      </c>
      <c r="E54" s="66">
        <v>846.99999999999989</v>
      </c>
      <c r="F54" s="66">
        <v>999</v>
      </c>
      <c r="G54" s="66">
        <v>1E+30</v>
      </c>
      <c r="H54" s="66">
        <v>846.99999999999989</v>
      </c>
    </row>
    <row r="55" spans="2:8">
      <c r="B55" s="66" t="s">
        <v>283</v>
      </c>
      <c r="C55" s="66" t="s">
        <v>284</v>
      </c>
      <c r="D55" s="66">
        <v>0</v>
      </c>
      <c r="E55" s="66">
        <v>784.99999999999875</v>
      </c>
      <c r="F55" s="66">
        <v>999</v>
      </c>
      <c r="G55" s="66">
        <v>1E+30</v>
      </c>
      <c r="H55" s="66">
        <v>784.99999999999875</v>
      </c>
    </row>
    <row r="56" spans="2:8">
      <c r="B56" s="66" t="s">
        <v>285</v>
      </c>
      <c r="C56" s="66" t="s">
        <v>286</v>
      </c>
      <c r="D56" s="66">
        <v>0</v>
      </c>
      <c r="E56" s="66">
        <v>799.99999999999875</v>
      </c>
      <c r="F56" s="66">
        <v>999</v>
      </c>
      <c r="G56" s="66">
        <v>1E+30</v>
      </c>
      <c r="H56" s="66">
        <v>799.99999999999875</v>
      </c>
    </row>
    <row r="57" spans="2:8">
      <c r="B57" s="66" t="s">
        <v>287</v>
      </c>
      <c r="C57" s="66" t="s">
        <v>288</v>
      </c>
      <c r="D57" s="66">
        <v>100</v>
      </c>
      <c r="E57" s="66">
        <v>0</v>
      </c>
      <c r="F57" s="66">
        <v>63</v>
      </c>
      <c r="G57" s="66">
        <v>1.0000000000000229</v>
      </c>
      <c r="H57" s="66">
        <v>68.999999999999972</v>
      </c>
    </row>
    <row r="58" spans="2:8">
      <c r="B58" s="66" t="s">
        <v>289</v>
      </c>
      <c r="C58" s="66" t="s">
        <v>290</v>
      </c>
      <c r="D58" s="66">
        <v>0</v>
      </c>
      <c r="E58" s="66">
        <v>0.99999999999997713</v>
      </c>
      <c r="F58" s="66">
        <v>60</v>
      </c>
      <c r="G58" s="66">
        <v>1E+30</v>
      </c>
      <c r="H58" s="66">
        <v>0.99999999999997713</v>
      </c>
    </row>
    <row r="59" spans="2:8">
      <c r="B59" s="66" t="s">
        <v>291</v>
      </c>
      <c r="C59" s="66" t="s">
        <v>292</v>
      </c>
      <c r="D59" s="66">
        <v>16.166666666666181</v>
      </c>
      <c r="E59" s="66">
        <v>0</v>
      </c>
      <c r="F59" s="66">
        <v>77</v>
      </c>
      <c r="G59" s="66">
        <v>0.50000000000003175</v>
      </c>
      <c r="H59" s="66">
        <v>1.0000000000000226</v>
      </c>
    </row>
    <row r="60" spans="2:8">
      <c r="B60" s="66" t="s">
        <v>293</v>
      </c>
      <c r="C60" s="66" t="s">
        <v>294</v>
      </c>
      <c r="D60" s="66">
        <v>0</v>
      </c>
      <c r="E60" s="66">
        <v>1.0000000000000395</v>
      </c>
      <c r="F60" s="66">
        <v>75</v>
      </c>
      <c r="G60" s="66">
        <v>1E+30</v>
      </c>
      <c r="H60" s="66">
        <v>1.0000000000000395</v>
      </c>
    </row>
    <row r="61" spans="2:8">
      <c r="B61" s="66" t="s">
        <v>101</v>
      </c>
      <c r="C61" s="66" t="s">
        <v>295</v>
      </c>
      <c r="D61" s="66">
        <v>720.00000000000023</v>
      </c>
      <c r="E61" s="66">
        <v>0</v>
      </c>
      <c r="F61" s="66">
        <v>99</v>
      </c>
      <c r="G61" s="66">
        <v>4.9999999999999876</v>
      </c>
      <c r="H61" s="66">
        <v>105.00000000000001</v>
      </c>
    </row>
    <row r="62" spans="2:8">
      <c r="B62" s="66" t="s">
        <v>296</v>
      </c>
      <c r="C62" s="66" t="s">
        <v>297</v>
      </c>
      <c r="D62" s="66">
        <v>240</v>
      </c>
      <c r="E62" s="66">
        <v>0</v>
      </c>
      <c r="F62" s="66">
        <v>84</v>
      </c>
      <c r="G62" s="66">
        <v>9.9999999999999876</v>
      </c>
      <c r="H62" s="66">
        <v>90.000000000000014</v>
      </c>
    </row>
    <row r="63" spans="2:8">
      <c r="B63" s="66" t="s">
        <v>298</v>
      </c>
      <c r="C63" s="66" t="s">
        <v>299</v>
      </c>
      <c r="D63" s="66">
        <v>75</v>
      </c>
      <c r="E63" s="66">
        <v>0</v>
      </c>
      <c r="F63" s="66">
        <v>140</v>
      </c>
      <c r="G63" s="66">
        <v>8.9999999999999911</v>
      </c>
      <c r="H63" s="66">
        <v>147</v>
      </c>
    </row>
    <row r="64" spans="2:8">
      <c r="B64" s="66" t="s">
        <v>300</v>
      </c>
      <c r="C64" s="66" t="s">
        <v>301</v>
      </c>
      <c r="D64" s="66">
        <v>22</v>
      </c>
      <c r="E64" s="66">
        <v>0</v>
      </c>
      <c r="F64" s="66">
        <v>130</v>
      </c>
      <c r="G64" s="66">
        <v>13.000000000000053</v>
      </c>
      <c r="H64" s="66">
        <v>136.99999999999997</v>
      </c>
    </row>
    <row r="65" spans="1:8">
      <c r="B65" s="66" t="s">
        <v>302</v>
      </c>
      <c r="C65" s="66" t="s">
        <v>303</v>
      </c>
      <c r="D65" s="66">
        <v>0</v>
      </c>
      <c r="E65" s="66">
        <v>5.9999999999991829</v>
      </c>
      <c r="F65" s="66">
        <v>122</v>
      </c>
      <c r="G65" s="66">
        <v>1E+30</v>
      </c>
      <c r="H65" s="66">
        <v>5.9999999999991829</v>
      </c>
    </row>
    <row r="66" spans="1:8">
      <c r="B66" s="66" t="s">
        <v>304</v>
      </c>
      <c r="C66" s="66" t="s">
        <v>305</v>
      </c>
      <c r="D66" s="66">
        <v>22</v>
      </c>
      <c r="E66" s="66">
        <v>0</v>
      </c>
      <c r="F66" s="66">
        <v>101</v>
      </c>
      <c r="G66" s="66">
        <v>1.00000000000081</v>
      </c>
      <c r="H66" s="66">
        <v>113.00000000000004</v>
      </c>
    </row>
    <row r="67" spans="1:8">
      <c r="B67" s="66" t="s">
        <v>306</v>
      </c>
      <c r="C67" s="66" t="s">
        <v>307</v>
      </c>
      <c r="D67" s="66">
        <v>148.3333333333336</v>
      </c>
      <c r="E67" s="66">
        <v>0</v>
      </c>
      <c r="F67" s="66">
        <v>138</v>
      </c>
      <c r="G67" s="66">
        <v>3.999999999999182</v>
      </c>
      <c r="H67" s="66">
        <v>1.0000000000008091</v>
      </c>
    </row>
    <row r="68" spans="1:8">
      <c r="B68" s="66" t="s">
        <v>308</v>
      </c>
      <c r="C68" s="66" t="s">
        <v>309</v>
      </c>
      <c r="D68" s="66">
        <v>0</v>
      </c>
      <c r="E68" s="66">
        <v>1.0000000000000631</v>
      </c>
      <c r="F68" s="66">
        <v>132</v>
      </c>
      <c r="G68" s="66">
        <v>1E+30</v>
      </c>
      <c r="H68" s="66">
        <v>1.0000000000000631</v>
      </c>
    </row>
    <row r="69" spans="1:8">
      <c r="B69" s="66" t="s">
        <v>310</v>
      </c>
      <c r="C69" s="66" t="s">
        <v>311</v>
      </c>
      <c r="D69" s="66">
        <v>0</v>
      </c>
      <c r="E69" s="66">
        <v>3.9999999999991829</v>
      </c>
      <c r="F69" s="66">
        <v>160</v>
      </c>
      <c r="G69" s="66">
        <v>1E+30</v>
      </c>
      <c r="H69" s="66">
        <v>3.9999999999991829</v>
      </c>
    </row>
    <row r="70" spans="1:8">
      <c r="B70" s="66" t="s">
        <v>312</v>
      </c>
      <c r="C70" s="66" t="s">
        <v>313</v>
      </c>
      <c r="D70" s="66">
        <v>35</v>
      </c>
      <c r="E70" s="66">
        <v>0</v>
      </c>
      <c r="F70" s="66">
        <v>140</v>
      </c>
      <c r="G70" s="66">
        <v>7.0000000000008171</v>
      </c>
      <c r="H70" s="66">
        <v>152.00000000000003</v>
      </c>
    </row>
    <row r="71" spans="1:8">
      <c r="B71" s="66" t="s">
        <v>314</v>
      </c>
      <c r="C71" s="66" t="s">
        <v>315</v>
      </c>
      <c r="D71" s="66">
        <v>0</v>
      </c>
      <c r="E71" s="66">
        <v>20.99999999999892</v>
      </c>
      <c r="F71" s="66">
        <v>220</v>
      </c>
      <c r="G71" s="66">
        <v>1E+30</v>
      </c>
      <c r="H71" s="66">
        <v>20.99999999999892</v>
      </c>
    </row>
    <row r="72" spans="1:8" ht="17" thickBot="1">
      <c r="B72" s="67" t="s">
        <v>316</v>
      </c>
      <c r="C72" s="67" t="s">
        <v>317</v>
      </c>
      <c r="D72" s="67">
        <v>0</v>
      </c>
      <c r="E72" s="67">
        <v>15.999999999998906</v>
      </c>
      <c r="F72" s="67">
        <v>200</v>
      </c>
      <c r="G72" s="67">
        <v>1E+30</v>
      </c>
      <c r="H72" s="67">
        <v>15.999999999998906</v>
      </c>
    </row>
    <row r="74" spans="1:8" ht="17" thickBot="1">
      <c r="A74" t="s">
        <v>31</v>
      </c>
    </row>
    <row r="75" spans="1:8">
      <c r="B75" s="119"/>
      <c r="C75" s="119"/>
      <c r="D75" s="119" t="s">
        <v>60</v>
      </c>
      <c r="E75" s="119" t="s">
        <v>69</v>
      </c>
      <c r="F75" s="119" t="s">
        <v>71</v>
      </c>
      <c r="G75" s="119" t="s">
        <v>66</v>
      </c>
      <c r="H75" s="119" t="s">
        <v>66</v>
      </c>
    </row>
    <row r="76" spans="1:8" ht="17" thickBot="1">
      <c r="B76" s="120" t="s">
        <v>58</v>
      </c>
      <c r="C76" s="120" t="s">
        <v>59</v>
      </c>
      <c r="D76" s="120" t="s">
        <v>61</v>
      </c>
      <c r="E76" s="120" t="s">
        <v>70</v>
      </c>
      <c r="F76" s="120" t="s">
        <v>72</v>
      </c>
      <c r="G76" s="120" t="s">
        <v>67</v>
      </c>
      <c r="H76" s="120" t="s">
        <v>68</v>
      </c>
    </row>
    <row r="77" spans="1:8">
      <c r="B77" s="66" t="s">
        <v>318</v>
      </c>
      <c r="C77" s="66" t="s">
        <v>319</v>
      </c>
      <c r="D77" s="66">
        <v>100</v>
      </c>
      <c r="E77" s="66">
        <v>68.999999999999972</v>
      </c>
      <c r="F77" s="66">
        <v>100</v>
      </c>
      <c r="G77" s="66">
        <v>16.166666666666178</v>
      </c>
      <c r="H77" s="66">
        <v>100</v>
      </c>
    </row>
    <row r="78" spans="1:8">
      <c r="B78" s="66" t="s">
        <v>320</v>
      </c>
      <c r="C78" s="66" t="s">
        <v>321</v>
      </c>
      <c r="D78" s="66">
        <v>630</v>
      </c>
      <c r="E78" s="66">
        <v>65</v>
      </c>
      <c r="F78" s="66">
        <v>630</v>
      </c>
      <c r="G78" s="66">
        <v>288.16666666666652</v>
      </c>
      <c r="H78" s="66">
        <v>630</v>
      </c>
    </row>
    <row r="79" spans="1:8">
      <c r="B79" s="66" t="s">
        <v>322</v>
      </c>
      <c r="C79" s="66" t="s">
        <v>323</v>
      </c>
      <c r="D79" s="66">
        <v>499.99999999999977</v>
      </c>
      <c r="E79" s="66">
        <v>83</v>
      </c>
      <c r="F79" s="66">
        <v>500</v>
      </c>
      <c r="G79" s="66">
        <v>288.16666666666652</v>
      </c>
      <c r="H79" s="66">
        <v>483.8333333333336</v>
      </c>
    </row>
    <row r="80" spans="1:8">
      <c r="B80" s="66" t="s">
        <v>324</v>
      </c>
      <c r="C80" s="66" t="s">
        <v>325</v>
      </c>
      <c r="D80" s="66">
        <v>98.000000000000043</v>
      </c>
      <c r="E80" s="66">
        <v>80</v>
      </c>
      <c r="F80" s="66">
        <v>98</v>
      </c>
      <c r="G80" s="66">
        <v>288.16666666666657</v>
      </c>
      <c r="H80" s="66">
        <v>98.000000000000043</v>
      </c>
    </row>
    <row r="81" spans="2:15">
      <c r="B81" s="66" t="s">
        <v>326</v>
      </c>
      <c r="C81" s="66" t="s">
        <v>327</v>
      </c>
      <c r="D81" s="66">
        <v>720.00000000000023</v>
      </c>
      <c r="E81" s="66">
        <v>105.00000000000001</v>
      </c>
      <c r="F81" s="66">
        <v>720</v>
      </c>
      <c r="G81" s="66">
        <v>16.166666666666174</v>
      </c>
      <c r="H81" s="66">
        <v>483.83333333333309</v>
      </c>
    </row>
    <row r="82" spans="2:15">
      <c r="B82" s="66" t="s">
        <v>328</v>
      </c>
      <c r="C82" s="66" t="s">
        <v>329</v>
      </c>
      <c r="D82" s="66">
        <v>240</v>
      </c>
      <c r="E82" s="66">
        <v>90.000000000000014</v>
      </c>
      <c r="F82" s="66">
        <v>240</v>
      </c>
      <c r="G82" s="66">
        <v>16.166666666666174</v>
      </c>
      <c r="H82" s="66">
        <v>240</v>
      </c>
    </row>
    <row r="83" spans="2:15">
      <c r="B83" s="66" t="s">
        <v>330</v>
      </c>
      <c r="C83" s="66" t="s">
        <v>331</v>
      </c>
      <c r="D83" s="66">
        <v>75</v>
      </c>
      <c r="E83" s="66">
        <v>147</v>
      </c>
      <c r="F83" s="66">
        <v>75</v>
      </c>
      <c r="G83" s="66">
        <v>13.85714285714244</v>
      </c>
      <c r="H83" s="66">
        <v>75</v>
      </c>
    </row>
    <row r="84" spans="2:15">
      <c r="B84" s="66" t="s">
        <v>332</v>
      </c>
      <c r="C84" s="66" t="s">
        <v>333</v>
      </c>
      <c r="D84" s="66">
        <v>22</v>
      </c>
      <c r="E84" s="66">
        <v>136.99999999999997</v>
      </c>
      <c r="F84" s="66">
        <v>22</v>
      </c>
      <c r="G84" s="66">
        <v>13.857142857142431</v>
      </c>
      <c r="H84" s="66">
        <v>22</v>
      </c>
    </row>
    <row r="85" spans="2:15">
      <c r="B85" s="66" t="s">
        <v>334</v>
      </c>
      <c r="C85" s="66" t="s">
        <v>335</v>
      </c>
      <c r="D85" s="66">
        <v>50</v>
      </c>
      <c r="E85" s="66">
        <v>128.00000000000085</v>
      </c>
      <c r="F85" s="66">
        <v>50</v>
      </c>
      <c r="G85" s="66">
        <v>8.0833333333330923</v>
      </c>
      <c r="H85" s="66">
        <v>50</v>
      </c>
    </row>
    <row r="86" spans="2:15">
      <c r="B86" s="66" t="s">
        <v>336</v>
      </c>
      <c r="C86" s="66" t="s">
        <v>337</v>
      </c>
      <c r="D86" s="66">
        <v>22</v>
      </c>
      <c r="E86" s="66">
        <v>113.00000000000004</v>
      </c>
      <c r="F86" s="66">
        <v>22</v>
      </c>
      <c r="G86" s="66">
        <v>8.0833333333330923</v>
      </c>
      <c r="H86" s="66">
        <v>22</v>
      </c>
    </row>
    <row r="87" spans="2:15">
      <c r="B87" s="66" t="s">
        <v>338</v>
      </c>
      <c r="C87" s="66" t="s">
        <v>339</v>
      </c>
      <c r="D87" s="66">
        <v>360.00000000000017</v>
      </c>
      <c r="E87" s="66">
        <v>150.00000000000003</v>
      </c>
      <c r="F87" s="66">
        <v>360</v>
      </c>
      <c r="G87" s="66">
        <v>8.0833333333330923</v>
      </c>
      <c r="H87" s="66">
        <v>148.33333333333357</v>
      </c>
    </row>
    <row r="88" spans="2:15">
      <c r="B88" s="66" t="s">
        <v>340</v>
      </c>
      <c r="C88" s="66" t="s">
        <v>341</v>
      </c>
      <c r="D88" s="66">
        <v>455</v>
      </c>
      <c r="E88" s="66">
        <v>142.99999999999997</v>
      </c>
      <c r="F88" s="66">
        <v>455</v>
      </c>
      <c r="G88" s="66">
        <v>78.333333333333343</v>
      </c>
      <c r="H88" s="66">
        <v>455</v>
      </c>
    </row>
    <row r="89" spans="2:15">
      <c r="B89" s="66" t="s">
        <v>342</v>
      </c>
      <c r="C89" s="66" t="s">
        <v>343</v>
      </c>
      <c r="D89" s="66">
        <v>125</v>
      </c>
      <c r="E89" s="66">
        <v>168.00000000000085</v>
      </c>
      <c r="F89" s="66">
        <v>125</v>
      </c>
      <c r="G89" s="66">
        <v>8.0833333333330923</v>
      </c>
      <c r="H89" s="66">
        <v>125</v>
      </c>
    </row>
    <row r="90" spans="2:15">
      <c r="B90" s="66" t="s">
        <v>344</v>
      </c>
      <c r="C90" s="66" t="s">
        <v>345</v>
      </c>
      <c r="D90" s="66">
        <v>35</v>
      </c>
      <c r="E90" s="66">
        <v>152.00000000000003</v>
      </c>
      <c r="F90" s="66">
        <v>35</v>
      </c>
      <c r="G90" s="66">
        <v>8.0833333333330923</v>
      </c>
      <c r="H90" s="66">
        <v>35</v>
      </c>
    </row>
    <row r="91" spans="2:15">
      <c r="B91" s="66" t="s">
        <v>346</v>
      </c>
      <c r="C91" s="66" t="s">
        <v>347</v>
      </c>
      <c r="D91" s="66">
        <v>100</v>
      </c>
      <c r="E91" s="66">
        <v>214.00000000000117</v>
      </c>
      <c r="F91" s="66">
        <v>100</v>
      </c>
      <c r="G91" s="66">
        <v>6.0624999999998241</v>
      </c>
      <c r="H91" s="66">
        <v>100</v>
      </c>
    </row>
    <row r="92" spans="2:15">
      <c r="B92" s="66" t="s">
        <v>348</v>
      </c>
      <c r="C92" s="66" t="s">
        <v>349</v>
      </c>
      <c r="D92" s="66">
        <v>10</v>
      </c>
      <c r="E92" s="66">
        <v>199.00000000000117</v>
      </c>
      <c r="F92" s="66">
        <v>10</v>
      </c>
      <c r="G92" s="66">
        <v>6.0624999999998241</v>
      </c>
      <c r="H92" s="66">
        <v>10</v>
      </c>
      <c r="J92" s="1"/>
      <c r="K92" s="1"/>
      <c r="L92" s="1"/>
      <c r="M92" s="1"/>
      <c r="N92" s="1"/>
      <c r="O92" s="1"/>
    </row>
    <row r="93" spans="2:15">
      <c r="B93" s="66" t="s">
        <v>350</v>
      </c>
      <c r="C93" s="66" t="s">
        <v>351</v>
      </c>
      <c r="D93" s="66">
        <v>682.5</v>
      </c>
      <c r="E93" s="66">
        <v>0</v>
      </c>
      <c r="F93" s="66">
        <v>800</v>
      </c>
      <c r="G93" s="66">
        <v>1E+30</v>
      </c>
      <c r="H93" s="66">
        <v>117.50000000000001</v>
      </c>
      <c r="J93" s="1"/>
      <c r="K93" s="1"/>
      <c r="L93" s="1"/>
      <c r="M93" s="1"/>
      <c r="N93" s="1"/>
      <c r="O93" s="1"/>
    </row>
    <row r="94" spans="2:15">
      <c r="B94" s="66" t="s">
        <v>352</v>
      </c>
      <c r="C94" s="66" t="s">
        <v>353</v>
      </c>
      <c r="D94" s="66">
        <v>479.99999999999989</v>
      </c>
      <c r="E94" s="66">
        <v>-20.000000000000885</v>
      </c>
      <c r="F94" s="66">
        <v>480</v>
      </c>
      <c r="G94" s="66">
        <v>133.50000000000023</v>
      </c>
      <c r="H94" s="66">
        <v>7.2749999999997854</v>
      </c>
      <c r="J94" s="1"/>
      <c r="K94" s="1"/>
      <c r="L94" s="1"/>
      <c r="M94" s="1"/>
      <c r="N94" s="1"/>
      <c r="O94" s="1"/>
    </row>
    <row r="95" spans="2:15" ht="17" thickBot="1">
      <c r="B95" s="66" t="s">
        <v>354</v>
      </c>
      <c r="C95" s="66" t="s">
        <v>355</v>
      </c>
      <c r="D95" s="66">
        <v>605.91666666666674</v>
      </c>
      <c r="E95" s="66">
        <v>0</v>
      </c>
      <c r="F95" s="66">
        <v>750</v>
      </c>
      <c r="G95" s="66">
        <v>1E+30</v>
      </c>
      <c r="H95" s="66">
        <v>144.08333333333326</v>
      </c>
    </row>
    <row r="96" spans="2:15" ht="17" thickBot="1">
      <c r="B96" s="67" t="s">
        <v>356</v>
      </c>
      <c r="C96" s="67" t="s">
        <v>357</v>
      </c>
      <c r="D96" s="67">
        <v>960.00000000000011</v>
      </c>
      <c r="E96" s="71">
        <v>-10.000000000000018</v>
      </c>
      <c r="F96" s="67">
        <v>960</v>
      </c>
      <c r="G96" s="67">
        <v>290.29999999999995</v>
      </c>
      <c r="H96" s="67">
        <v>9.6999999999997044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T41"/>
  <sheetViews>
    <sheetView workbookViewId="0"/>
  </sheetViews>
  <sheetFormatPr baseColWidth="10" defaultColWidth="11" defaultRowHeight="16"/>
  <cols>
    <col min="3" max="3" width="12.5" bestFit="1" customWidth="1"/>
    <col min="4" max="4" width="16.1640625" customWidth="1"/>
    <col min="5" max="5" width="14.83203125" bestFit="1" customWidth="1"/>
    <col min="6" max="6" width="11.5" bestFit="1" customWidth="1"/>
    <col min="7" max="7" width="11.1640625" bestFit="1" customWidth="1"/>
    <col min="8" max="13" width="12.5" bestFit="1" customWidth="1"/>
    <col min="14" max="14" width="11.5" bestFit="1" customWidth="1"/>
    <col min="15" max="16" width="11.1640625" bestFit="1" customWidth="1"/>
    <col min="17" max="17" width="13.33203125" customWidth="1"/>
    <col min="18" max="18" width="11.6640625" customWidth="1"/>
    <col min="19" max="19" width="5.5" customWidth="1"/>
  </cols>
  <sheetData>
    <row r="3" spans="2:20" ht="21">
      <c r="B3" s="92" t="s">
        <v>14</v>
      </c>
    </row>
    <row r="4" spans="2:20">
      <c r="C4" s="1" t="s">
        <v>362</v>
      </c>
      <c r="D4" s="1" t="s">
        <v>363</v>
      </c>
      <c r="E4" s="1" t="s">
        <v>364</v>
      </c>
      <c r="F4" s="1" t="s">
        <v>365</v>
      </c>
      <c r="G4" s="1" t="s">
        <v>366</v>
      </c>
      <c r="H4" s="1" t="s">
        <v>367</v>
      </c>
      <c r="I4" s="1" t="s">
        <v>377</v>
      </c>
      <c r="J4" s="1" t="s">
        <v>368</v>
      </c>
      <c r="K4" s="1" t="s">
        <v>369</v>
      </c>
      <c r="L4" s="1" t="s">
        <v>370</v>
      </c>
      <c r="M4" s="1" t="s">
        <v>373</v>
      </c>
      <c r="N4" s="1" t="s">
        <v>371</v>
      </c>
      <c r="O4" s="1" t="s">
        <v>372</v>
      </c>
      <c r="P4" s="1" t="s">
        <v>374</v>
      </c>
      <c r="Q4" s="1" t="s">
        <v>60</v>
      </c>
    </row>
    <row r="5" spans="2:20">
      <c r="C5" s="127">
        <v>600000</v>
      </c>
      <c r="D5" s="131">
        <v>40000</v>
      </c>
      <c r="E5" s="131">
        <v>0</v>
      </c>
      <c r="F5" s="131">
        <v>0</v>
      </c>
      <c r="G5" s="131">
        <v>0</v>
      </c>
      <c r="H5" s="131">
        <v>684450</v>
      </c>
      <c r="I5" s="131">
        <v>0</v>
      </c>
      <c r="J5" s="131">
        <v>500000</v>
      </c>
      <c r="K5" s="131">
        <v>68200</v>
      </c>
      <c r="L5" s="131">
        <v>585000</v>
      </c>
      <c r="M5" s="131">
        <v>155394</v>
      </c>
      <c r="N5" s="131">
        <v>60000</v>
      </c>
      <c r="O5" s="131">
        <v>0</v>
      </c>
      <c r="P5" s="131">
        <v>0</v>
      </c>
      <c r="Q5" s="131">
        <v>921016.9800000001</v>
      </c>
    </row>
    <row r="7" spans="2:20" ht="21">
      <c r="B7" s="92" t="s">
        <v>15</v>
      </c>
    </row>
    <row r="8" spans="2:20">
      <c r="B8" s="125" t="s">
        <v>399</v>
      </c>
      <c r="C8" s="95">
        <f>Q5</f>
        <v>921016.9800000001</v>
      </c>
    </row>
    <row r="11" spans="2:20" ht="21">
      <c r="B11" s="92" t="s">
        <v>141</v>
      </c>
    </row>
    <row r="12" spans="2:20">
      <c r="B12" s="125" t="s">
        <v>376</v>
      </c>
      <c r="C12" s="1" t="s">
        <v>362</v>
      </c>
      <c r="D12" s="1" t="s">
        <v>363</v>
      </c>
      <c r="E12" s="1" t="s">
        <v>364</v>
      </c>
      <c r="F12" s="1" t="s">
        <v>365</v>
      </c>
      <c r="G12" s="1" t="s">
        <v>366</v>
      </c>
      <c r="H12" s="1" t="s">
        <v>367</v>
      </c>
      <c r="I12" s="1" t="s">
        <v>377</v>
      </c>
      <c r="J12" s="1" t="s">
        <v>368</v>
      </c>
      <c r="K12" s="1" t="s">
        <v>369</v>
      </c>
      <c r="L12" s="1" t="s">
        <v>370</v>
      </c>
      <c r="M12" s="1" t="s">
        <v>373</v>
      </c>
      <c r="N12" s="1" t="s">
        <v>371</v>
      </c>
      <c r="O12" s="1" t="s">
        <v>372</v>
      </c>
      <c r="P12" s="1" t="s">
        <v>374</v>
      </c>
      <c r="Q12" s="1" t="s">
        <v>60</v>
      </c>
    </row>
    <row r="13" spans="2:20">
      <c r="B13">
        <v>0</v>
      </c>
      <c r="C13" s="1">
        <v>-1</v>
      </c>
      <c r="D13" s="1">
        <v>1</v>
      </c>
      <c r="E13" s="1"/>
      <c r="F13" s="1"/>
      <c r="G13" s="1"/>
      <c r="H13" s="1"/>
      <c r="I13" s="1"/>
      <c r="J13" s="1">
        <v>1</v>
      </c>
      <c r="K13" s="1"/>
      <c r="L13" s="1"/>
      <c r="M13" s="1"/>
      <c r="N13" s="1">
        <v>1</v>
      </c>
      <c r="O13" s="1"/>
      <c r="P13" s="1"/>
      <c r="Q13" s="1"/>
      <c r="R13" s="1">
        <f>SUMPRODUCT(C13:Q13, $C$5:$Q$5)</f>
        <v>0</v>
      </c>
      <c r="S13" s="2" t="s">
        <v>375</v>
      </c>
      <c r="T13" s="126">
        <v>0</v>
      </c>
    </row>
    <row r="14" spans="2:20">
      <c r="B14">
        <v>1</v>
      </c>
      <c r="C14" s="1"/>
      <c r="D14" s="1">
        <v>-1.08</v>
      </c>
      <c r="E14" s="1">
        <v>1</v>
      </c>
      <c r="F14" s="1"/>
      <c r="G14" s="1"/>
      <c r="H14" s="1"/>
      <c r="I14" s="1"/>
      <c r="J14" s="1"/>
      <c r="K14" s="1">
        <v>1</v>
      </c>
      <c r="L14" s="1"/>
      <c r="M14" s="1"/>
      <c r="N14" s="1"/>
      <c r="O14" s="1">
        <v>1</v>
      </c>
      <c r="P14" s="1"/>
      <c r="Q14" s="1"/>
      <c r="R14" s="1">
        <f t="shared" ref="R14:R18" si="0">SUMPRODUCT(C14:Q14, $C$5:$Q$5)</f>
        <v>25000</v>
      </c>
      <c r="S14" s="2" t="s">
        <v>375</v>
      </c>
      <c r="T14" s="126">
        <v>25000</v>
      </c>
    </row>
    <row r="15" spans="2:20">
      <c r="B15">
        <v>2</v>
      </c>
      <c r="C15" s="1"/>
      <c r="D15" s="1"/>
      <c r="E15" s="1">
        <v>-1.08</v>
      </c>
      <c r="F15" s="1">
        <v>1</v>
      </c>
      <c r="G15" s="1"/>
      <c r="H15" s="1"/>
      <c r="I15" s="1"/>
      <c r="J15" s="1">
        <v>-1.17</v>
      </c>
      <c r="K15" s="1"/>
      <c r="L15" s="1">
        <v>1</v>
      </c>
      <c r="M15" s="1"/>
      <c r="N15" s="1"/>
      <c r="O15" s="1"/>
      <c r="P15" s="1">
        <v>1</v>
      </c>
      <c r="Q15" s="1"/>
      <c r="R15" s="1">
        <f t="shared" si="0"/>
        <v>0</v>
      </c>
      <c r="S15" s="2" t="s">
        <v>375</v>
      </c>
      <c r="T15" s="126">
        <v>0</v>
      </c>
    </row>
    <row r="16" spans="2:20">
      <c r="B16">
        <v>3</v>
      </c>
      <c r="C16" s="1"/>
      <c r="D16" s="1"/>
      <c r="E16" s="1"/>
      <c r="F16" s="1">
        <v>-1.08</v>
      </c>
      <c r="G16" s="1">
        <v>1</v>
      </c>
      <c r="H16" s="1"/>
      <c r="I16" s="1"/>
      <c r="J16" s="1"/>
      <c r="K16" s="1">
        <v>-1.17</v>
      </c>
      <c r="L16" s="1"/>
      <c r="M16" s="1">
        <v>1</v>
      </c>
      <c r="N16" s="1">
        <v>-1.26</v>
      </c>
      <c r="O16" s="1"/>
      <c r="P16" s="1"/>
      <c r="Q16" s="1"/>
      <c r="R16" s="1">
        <f t="shared" si="0"/>
        <v>0</v>
      </c>
      <c r="S16" s="2" t="s">
        <v>375</v>
      </c>
      <c r="T16" s="126">
        <v>0</v>
      </c>
    </row>
    <row r="17" spans="2:20">
      <c r="B17">
        <v>4</v>
      </c>
      <c r="C17" s="1"/>
      <c r="D17" s="1"/>
      <c r="E17" s="1"/>
      <c r="F17" s="1"/>
      <c r="G17" s="1">
        <v>-1.08</v>
      </c>
      <c r="H17" s="1">
        <v>1</v>
      </c>
      <c r="I17" s="1"/>
      <c r="J17" s="1"/>
      <c r="K17" s="1"/>
      <c r="L17" s="1">
        <v>-1.17</v>
      </c>
      <c r="M17" s="1"/>
      <c r="N17" s="1"/>
      <c r="O17" s="1">
        <v>-1.26</v>
      </c>
      <c r="P17" s="1"/>
      <c r="Q17" s="1"/>
      <c r="R17" s="1">
        <f t="shared" si="0"/>
        <v>0</v>
      </c>
      <c r="S17" s="2" t="s">
        <v>375</v>
      </c>
      <c r="T17" s="126">
        <v>0</v>
      </c>
    </row>
    <row r="18" spans="2:20">
      <c r="B18">
        <v>5</v>
      </c>
      <c r="C18" s="1"/>
      <c r="D18" s="1"/>
      <c r="E18" s="1"/>
      <c r="F18" s="1"/>
      <c r="G18" s="1"/>
      <c r="H18" s="1">
        <v>-1.08</v>
      </c>
      <c r="I18" s="1">
        <v>1</v>
      </c>
      <c r="J18" s="1"/>
      <c r="K18" s="1"/>
      <c r="L18" s="1"/>
      <c r="M18" s="1">
        <v>-1.17</v>
      </c>
      <c r="N18" s="1"/>
      <c r="O18" s="1"/>
      <c r="P18" s="1">
        <v>-1.26</v>
      </c>
      <c r="Q18" s="1">
        <v>1</v>
      </c>
      <c r="R18" s="1">
        <f t="shared" si="0"/>
        <v>1.1641532182693481E-10</v>
      </c>
      <c r="S18" s="2" t="s">
        <v>375</v>
      </c>
      <c r="T18" s="126">
        <v>0</v>
      </c>
    </row>
    <row r="20" spans="2:20" ht="21">
      <c r="B20" s="92" t="s">
        <v>378</v>
      </c>
    </row>
    <row r="21" spans="2:20">
      <c r="C21" s="1" t="s">
        <v>379</v>
      </c>
      <c r="D21" s="1"/>
      <c r="E21" s="1"/>
      <c r="F21" s="1"/>
      <c r="G21" s="1"/>
      <c r="H21" s="1"/>
      <c r="I21" s="1"/>
      <c r="J21" s="1"/>
      <c r="K21" s="1"/>
      <c r="L21" s="1"/>
      <c r="M21" s="1"/>
      <c r="N21" s="1"/>
      <c r="O21" s="1"/>
      <c r="P21" s="1"/>
      <c r="Q21" s="1"/>
      <c r="R21" s="1">
        <f>D5</f>
        <v>40000</v>
      </c>
      <c r="S21" s="1" t="s">
        <v>19</v>
      </c>
      <c r="T21" s="126">
        <v>40000</v>
      </c>
    </row>
    <row r="22" spans="2:20">
      <c r="C22" s="1" t="s">
        <v>380</v>
      </c>
      <c r="D22" s="1"/>
      <c r="E22" s="1"/>
      <c r="F22" s="1"/>
      <c r="G22" s="1"/>
      <c r="H22" s="1"/>
      <c r="I22" s="1"/>
      <c r="J22" s="1"/>
      <c r="K22" s="1"/>
      <c r="L22" s="1"/>
      <c r="M22" s="1"/>
      <c r="N22" s="1"/>
      <c r="O22" s="1"/>
      <c r="P22" s="1"/>
      <c r="Q22" s="1"/>
      <c r="R22" s="1">
        <f>J5</f>
        <v>500000</v>
      </c>
      <c r="S22" s="1" t="s">
        <v>19</v>
      </c>
      <c r="T22" s="126">
        <v>50000</v>
      </c>
    </row>
    <row r="23" spans="2:20">
      <c r="C23" s="1" t="s">
        <v>381</v>
      </c>
      <c r="D23" s="1"/>
      <c r="E23" s="1"/>
      <c r="F23" s="1"/>
      <c r="G23" s="1"/>
      <c r="H23" s="1"/>
      <c r="I23" s="1"/>
      <c r="J23" s="1"/>
      <c r="K23" s="1"/>
      <c r="L23" s="1"/>
      <c r="M23" s="1"/>
      <c r="N23" s="1"/>
      <c r="O23" s="1"/>
      <c r="P23" s="1"/>
      <c r="Q23" s="1"/>
      <c r="R23" s="1">
        <f>N5</f>
        <v>60000</v>
      </c>
      <c r="S23" s="1" t="s">
        <v>19</v>
      </c>
      <c r="T23" s="126">
        <v>60000</v>
      </c>
    </row>
    <row r="26" spans="2:20" ht="21">
      <c r="C26" s="15" t="s">
        <v>23</v>
      </c>
      <c r="D26" s="16" t="s">
        <v>382</v>
      </c>
    </row>
    <row r="27" spans="2:20" ht="19">
      <c r="D27" s="16" t="s">
        <v>383</v>
      </c>
    </row>
    <row r="28" spans="2:20" ht="19">
      <c r="D28" s="129" t="s">
        <v>384</v>
      </c>
      <c r="E28" s="128">
        <f>C8-C5</f>
        <v>321016.9800000001</v>
      </c>
    </row>
    <row r="31" spans="2:20" ht="21">
      <c r="C31" s="15" t="s">
        <v>26</v>
      </c>
      <c r="D31" s="1"/>
      <c r="E31" s="36" t="s">
        <v>385</v>
      </c>
      <c r="F31" s="36" t="s">
        <v>386</v>
      </c>
      <c r="G31" s="36" t="s">
        <v>387</v>
      </c>
      <c r="H31" s="36" t="s">
        <v>388</v>
      </c>
      <c r="I31" s="36" t="s">
        <v>389</v>
      </c>
    </row>
    <row r="32" spans="2:20" ht="19">
      <c r="D32" s="130" t="s">
        <v>390</v>
      </c>
      <c r="E32" s="25">
        <v>40000</v>
      </c>
      <c r="F32" s="25">
        <v>0</v>
      </c>
      <c r="G32" s="25">
        <v>0</v>
      </c>
      <c r="H32" s="25">
        <v>0</v>
      </c>
      <c r="I32" s="25">
        <v>684450</v>
      </c>
      <c r="K32" s="132"/>
    </row>
    <row r="33" spans="3:17" ht="19">
      <c r="D33" s="130" t="s">
        <v>391</v>
      </c>
      <c r="E33" s="25">
        <v>500000</v>
      </c>
      <c r="F33" s="25">
        <v>43200</v>
      </c>
      <c r="G33" s="25">
        <v>585</v>
      </c>
      <c r="H33" s="25">
        <v>126144</v>
      </c>
      <c r="I33" s="25">
        <v>0</v>
      </c>
    </row>
    <row r="34" spans="3:17" ht="19">
      <c r="D34" s="130" t="s">
        <v>392</v>
      </c>
      <c r="E34" s="25">
        <v>60000</v>
      </c>
      <c r="F34" s="25">
        <v>0</v>
      </c>
      <c r="G34" s="25">
        <v>0</v>
      </c>
      <c r="H34" s="25">
        <v>0</v>
      </c>
      <c r="I34" s="25">
        <v>0</v>
      </c>
    </row>
    <row r="35" spans="3:17" ht="19">
      <c r="D35" s="136" t="s">
        <v>398</v>
      </c>
      <c r="Q35" t="s">
        <v>397</v>
      </c>
    </row>
    <row r="36" spans="3:17">
      <c r="Q36" s="25">
        <f>921016.98-886794.48</f>
        <v>34222.5</v>
      </c>
    </row>
    <row r="37" spans="3:17">
      <c r="Q37" s="1">
        <f>25000</f>
        <v>25000</v>
      </c>
    </row>
    <row r="38" spans="3:17" ht="21">
      <c r="C38" s="15" t="s">
        <v>114</v>
      </c>
      <c r="D38" s="111" t="s">
        <v>394</v>
      </c>
      <c r="Q38" s="134">
        <f>Q36-Q37</f>
        <v>9222.5</v>
      </c>
    </row>
    <row r="39" spans="3:17" ht="19">
      <c r="D39" s="111" t="s">
        <v>395</v>
      </c>
      <c r="Q39" s="135">
        <f>Q38/Q37</f>
        <v>0.36890000000000001</v>
      </c>
    </row>
    <row r="40" spans="3:17" ht="19">
      <c r="D40" s="111" t="s">
        <v>393</v>
      </c>
    </row>
    <row r="41" spans="3:17" ht="19">
      <c r="D41" s="133" t="s">
        <v>396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 Liquid Nitrogen - (a,b,c) </vt:lpstr>
      <vt:lpstr>1) Liquid Nitrogen - (c)</vt:lpstr>
      <vt:lpstr>2. Steel Tubing (a,b,c)</vt:lpstr>
      <vt:lpstr>2. Steel Tubing (c)</vt:lpstr>
      <vt:lpstr>Investing (a,b,c)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R. Bertsch</dc:creator>
  <cp:lastModifiedBy>Spencer R. Bertsch</cp:lastModifiedBy>
  <dcterms:created xsi:type="dcterms:W3CDTF">2018-10-18T12:19:15Z</dcterms:created>
  <dcterms:modified xsi:type="dcterms:W3CDTF">2018-10-18T17:08:01Z</dcterms:modified>
</cp:coreProperties>
</file>