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bertsch/Desktop/Optimization/PSET 2/"/>
    </mc:Choice>
  </mc:AlternateContent>
  <xr:revisionPtr revIDLastSave="0" documentId="13_ncr:1_{137B4061-DCE5-4A4E-9717-1144B7EADB38}" xr6:coauthVersionLast="37" xr6:coauthVersionMax="37" xr10:uidLastSave="{00000000-0000-0000-0000-000000000000}"/>
  <bookViews>
    <workbookView xWindow="1000" yWindow="460" windowWidth="30080" windowHeight="18980" activeTab="3" xr2:uid="{ABC55BDB-0424-4847-A40A-E0C95D1DBF5A}"/>
  </bookViews>
  <sheets>
    <sheet name="2.3 (a &amp; b)" sheetId="1" r:id="rId1"/>
    <sheet name="2.5 (a) " sheetId="2" r:id="rId2"/>
    <sheet name="2.5 (b)" sheetId="3" r:id="rId3"/>
    <sheet name="2.5 (c)" sheetId="4" r:id="rId4"/>
    <sheet name="2.6 (a) " sheetId="5" r:id="rId5"/>
    <sheet name="2.6 (b)" sheetId="7" r:id="rId6"/>
    <sheet name="2.8 (a)" sheetId="8" r:id="rId7"/>
    <sheet name="2.8 (b)" sheetId="9" r:id="rId8"/>
  </sheets>
  <definedNames>
    <definedName name="solver_adj" localSheetId="0" hidden="1">'2.3 (a &amp; b)'!$G$10:$L$10</definedName>
    <definedName name="solver_adj" localSheetId="1" hidden="1">'2.5 (a) '!$C$5:$F$7</definedName>
    <definedName name="solver_adj" localSheetId="2" hidden="1">'2.5 (b)'!$C$5:$F$7</definedName>
    <definedName name="solver_adj" localSheetId="3" hidden="1">'2.5 (c)'!$C$5:$F$7</definedName>
    <definedName name="solver_adj" localSheetId="4" hidden="1">'2.6 (a) '!$C$6:$E$6</definedName>
    <definedName name="solver_adj" localSheetId="5" hidden="1">'2.6 (b)'!$C$6:$E$6</definedName>
    <definedName name="solver_adj" localSheetId="6" hidden="1">'2.8 (a)'!$C$5:$F$5</definedName>
    <definedName name="solver_adj" localSheetId="7" hidden="1">'2.8 (b)'!$C$5:$F$5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0" hidden="1">'2.3 (a &amp; b)'!$E$13:$E$36</definedName>
    <definedName name="solver_lhs1" localSheetId="1" hidden="1">'2.5 (a) '!$G$14:$G$17</definedName>
    <definedName name="solver_lhs1" localSheetId="2" hidden="1">'2.5 (b)'!$G$14:$G$17</definedName>
    <definedName name="solver_lhs1" localSheetId="3" hidden="1">'2.5 (c)'!$G$14:$G$17</definedName>
    <definedName name="solver_lhs1" localSheetId="4" hidden="1">'2.6 (a) '!$G$20</definedName>
    <definedName name="solver_lhs1" localSheetId="5" hidden="1">'2.6 (b)'!$G$20</definedName>
    <definedName name="solver_lhs1" localSheetId="6" hidden="1">'2.8 (a)'!$G$17</definedName>
    <definedName name="solver_lhs1" localSheetId="7" hidden="1">'2.8 (b)'!$G$17</definedName>
    <definedName name="solver_lhs2" localSheetId="1" hidden="1">'2.5 (a) '!$G$18:$G$20</definedName>
    <definedName name="solver_lhs2" localSheetId="2" hidden="1">'2.5 (b)'!$G$18:$G$20</definedName>
    <definedName name="solver_lhs2" localSheetId="3" hidden="1">'2.5 (c)'!$G$18:$G$20</definedName>
    <definedName name="solver_lhs2" localSheetId="4" hidden="1">'2.6 (a) '!$G$21:$G$23</definedName>
    <definedName name="solver_lhs2" localSheetId="5" hidden="1">'2.6 (b)'!$G$21:$G$23</definedName>
    <definedName name="solver_lhs2" localSheetId="6" hidden="1">'2.8 (a)'!$G$18:$G$20</definedName>
    <definedName name="solver_lhs2" localSheetId="7" hidden="1">'2.8 (b)'!$G$18:$G$20</definedName>
    <definedName name="solver_lhs3" localSheetId="1" hidden="1">'2.5 (a) '!$G$21:$G$23</definedName>
    <definedName name="solver_lhs3" localSheetId="2" hidden="1">'2.5 (b)'!$G$21:$G$23</definedName>
    <definedName name="solver_lhs3" localSheetId="3" hidden="1">'2.5 (c)'!$G$21:$G$23</definedName>
    <definedName name="solver_lhs3" localSheetId="4" hidden="1">'2.6 (a) '!$G$24:$G$27</definedName>
    <definedName name="solver_lhs3" localSheetId="5" hidden="1">'2.6 (b)'!$G$24:$G$27</definedName>
    <definedName name="solver_lhs3" localSheetId="6" hidden="1">'2.8 (a)'!$G$21:$G$22</definedName>
    <definedName name="solver_lhs3" localSheetId="7" hidden="1">'2.8 (b)'!$G$21:$G$22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lin" localSheetId="7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0" hidden="1">1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opt" localSheetId="0" hidden="1">'2.3 (a &amp; b)'!$I$2</definedName>
    <definedName name="solver_opt" localSheetId="1" hidden="1">'2.5 (a) '!$C$29</definedName>
    <definedName name="solver_opt" localSheetId="2" hidden="1">'2.5 (b)'!$C$29</definedName>
    <definedName name="solver_opt" localSheetId="3" hidden="1">'2.5 (c)'!$C$29</definedName>
    <definedName name="solver_opt" localSheetId="4" hidden="1">'2.6 (a) '!$J$14</definedName>
    <definedName name="solver_opt" localSheetId="5" hidden="1">'2.6 (b)'!$J$14</definedName>
    <definedName name="solver_opt" localSheetId="6" hidden="1">'2.8 (a)'!$I$10</definedName>
    <definedName name="solver_opt" localSheetId="7" hidden="1">'2.8 (b)'!$I$10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0" hidden="1">3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1</definedName>
    <definedName name="solver_rel2" localSheetId="7" hidden="1">1</definedName>
    <definedName name="solver_rel3" localSheetId="1" hidden="1">1</definedName>
    <definedName name="solver_rel3" localSheetId="2" hidden="1">2</definedName>
    <definedName name="solver_rel3" localSheetId="3" hidden="1">3</definedName>
    <definedName name="solver_rel3" localSheetId="4" hidden="1">1</definedName>
    <definedName name="solver_rel3" localSheetId="5" hidden="1">1</definedName>
    <definedName name="solver_rel3" localSheetId="6" hidden="1">1</definedName>
    <definedName name="solver_rel3" localSheetId="7" hidden="1">1</definedName>
    <definedName name="solver_rhs1" localSheetId="0" hidden="1">'2.3 (a &amp; b)'!$C$13:$C$36</definedName>
    <definedName name="solver_rhs1" localSheetId="1" hidden="1">'2.5 (a) '!$I$14:$I$17</definedName>
    <definedName name="solver_rhs1" localSheetId="2" hidden="1">'2.5 (b)'!$I$14:$I$17</definedName>
    <definedName name="solver_rhs1" localSheetId="3" hidden="1">'2.5 (c)'!$I$14:$I$17</definedName>
    <definedName name="solver_rhs1" localSheetId="4" hidden="1">'2.6 (a) '!$I$20</definedName>
    <definedName name="solver_rhs1" localSheetId="5" hidden="1">'2.6 (b)'!$I$20</definedName>
    <definedName name="solver_rhs1" localSheetId="6" hidden="1">'2.8 (a)'!$I$17</definedName>
    <definedName name="solver_rhs1" localSheetId="7" hidden="1">'2.8 (b)'!$I$17</definedName>
    <definedName name="solver_rhs2" localSheetId="1" hidden="1">'2.5 (a) '!$I$18:$I$20</definedName>
    <definedName name="solver_rhs2" localSheetId="2" hidden="1">'2.5 (b)'!$I$18:$I$20</definedName>
    <definedName name="solver_rhs2" localSheetId="3" hidden="1">'2.5 (c)'!$I$18:$I$20</definedName>
    <definedName name="solver_rhs2" localSheetId="4" hidden="1">'2.6 (a) '!$I$21:$I$23</definedName>
    <definedName name="solver_rhs2" localSheetId="5" hidden="1">'2.6 (b)'!$I$21:$I$23</definedName>
    <definedName name="solver_rhs2" localSheetId="6" hidden="1">'2.8 (a)'!$I$18:$I$20</definedName>
    <definedName name="solver_rhs2" localSheetId="7" hidden="1">'2.8 (b)'!$I$18:$I$20</definedName>
    <definedName name="solver_rhs3" localSheetId="1" hidden="1">'2.5 (a) '!$I$21:$I$23</definedName>
    <definedName name="solver_rhs3" localSheetId="2" hidden="1">'2.5 (b)'!$I$21:$I$23</definedName>
    <definedName name="solver_rhs3" localSheetId="3" hidden="1">'2.5 (c)'!$I$21:$I$23</definedName>
    <definedName name="solver_rhs3" localSheetId="4" hidden="1">'2.6 (a) '!$I$24:$I$27</definedName>
    <definedName name="solver_rhs3" localSheetId="5" hidden="1">'2.6 (b)'!$I$24:$I$27</definedName>
    <definedName name="solver_rhs3" localSheetId="6" hidden="1">'2.8 (a)'!$I$21:$I$22</definedName>
    <definedName name="solver_rhs3" localSheetId="7" hidden="1">'2.8 (b)'!$I$21:$I$22</definedName>
    <definedName name="solver_rlx" localSheetId="0" hidden="1">2</definedName>
    <definedName name="solver_rlx" localSheetId="1" hidden="1">1</definedName>
    <definedName name="solver_rlx" localSheetId="2" hidden="1">1</definedName>
    <definedName name="solver_rlx" localSheetId="3" hidden="1">1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0" hidden="1">1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0" hidden="1">2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  <definedName name="solver_ver" localSheetId="7" hidden="1">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C26" i="2"/>
  <c r="G17" i="2"/>
  <c r="G16" i="2"/>
  <c r="G15" i="2"/>
  <c r="G14" i="2"/>
  <c r="C29" i="2" l="1"/>
  <c r="J12" i="5"/>
  <c r="J5" i="5"/>
  <c r="G21" i="5"/>
  <c r="G18" i="1"/>
  <c r="I2" i="1"/>
  <c r="G24" i="5"/>
  <c r="G18" i="2"/>
  <c r="L14" i="1"/>
  <c r="L15" i="1"/>
  <c r="L16" i="1"/>
  <c r="L17" i="1"/>
  <c r="L18" i="1"/>
  <c r="L13" i="1"/>
  <c r="K14" i="1"/>
  <c r="K13" i="1"/>
  <c r="L36" i="1"/>
  <c r="L35" i="1"/>
  <c r="K32" i="1"/>
  <c r="K33" i="1"/>
  <c r="K34" i="1"/>
  <c r="K35" i="1"/>
  <c r="K36" i="1"/>
  <c r="K31" i="1"/>
  <c r="J28" i="1"/>
  <c r="J29" i="1"/>
  <c r="J30" i="1"/>
  <c r="J31" i="1"/>
  <c r="J32" i="1"/>
  <c r="J33" i="1"/>
  <c r="J34" i="1"/>
  <c r="J27" i="1"/>
  <c r="I24" i="1"/>
  <c r="I25" i="1"/>
  <c r="I26" i="1"/>
  <c r="I27" i="1"/>
  <c r="I28" i="1"/>
  <c r="I29" i="1"/>
  <c r="I30" i="1"/>
  <c r="I23" i="1"/>
  <c r="H20" i="1"/>
  <c r="H21" i="1"/>
  <c r="H22" i="1"/>
  <c r="H23" i="1"/>
  <c r="H24" i="1"/>
  <c r="H25" i="1"/>
  <c r="H26" i="1"/>
  <c r="H19" i="1"/>
  <c r="G16" i="1"/>
  <c r="G17" i="1"/>
  <c r="G19" i="1"/>
  <c r="G20" i="1"/>
  <c r="G21" i="1"/>
  <c r="G22" i="1"/>
  <c r="G15" i="1"/>
  <c r="G22" i="9"/>
  <c r="G21" i="9"/>
  <c r="I20" i="9"/>
  <c r="G20" i="9"/>
  <c r="I19" i="9"/>
  <c r="G19" i="9"/>
  <c r="G18" i="9"/>
  <c r="G17" i="9"/>
  <c r="I9" i="9"/>
  <c r="I7" i="9"/>
  <c r="I6" i="9"/>
  <c r="I9" i="8"/>
  <c r="I7" i="8"/>
  <c r="I6" i="8"/>
  <c r="G22" i="8"/>
  <c r="G21" i="8"/>
  <c r="G20" i="8"/>
  <c r="G19" i="8"/>
  <c r="G18" i="8"/>
  <c r="G17" i="8"/>
  <c r="I20" i="8"/>
  <c r="I19" i="8"/>
  <c r="I18" i="8"/>
  <c r="G27" i="7"/>
  <c r="G26" i="7"/>
  <c r="G25" i="7"/>
  <c r="G24" i="7"/>
  <c r="G23" i="7"/>
  <c r="G22" i="7"/>
  <c r="G21" i="7"/>
  <c r="G20" i="7"/>
  <c r="J12" i="7"/>
  <c r="J8" i="7"/>
  <c r="J7" i="7"/>
  <c r="J6" i="7"/>
  <c r="J5" i="7"/>
  <c r="G27" i="5"/>
  <c r="G25" i="5"/>
  <c r="G26" i="5"/>
  <c r="J7" i="5"/>
  <c r="J6" i="5"/>
  <c r="J8" i="5"/>
  <c r="G20" i="5"/>
  <c r="G23" i="5"/>
  <c r="G22" i="5"/>
  <c r="G20" i="4"/>
  <c r="G19" i="4"/>
  <c r="G18" i="4"/>
  <c r="F8" i="4"/>
  <c r="G17" i="4" s="1"/>
  <c r="E8" i="4"/>
  <c r="G16" i="4" s="1"/>
  <c r="D8" i="4"/>
  <c r="C8" i="4"/>
  <c r="G14" i="4" s="1"/>
  <c r="G7" i="4"/>
  <c r="G23" i="4" s="1"/>
  <c r="G6" i="4"/>
  <c r="G22" i="4" s="1"/>
  <c r="G5" i="4"/>
  <c r="G20" i="3"/>
  <c r="G19" i="3"/>
  <c r="G18" i="3"/>
  <c r="F8" i="3"/>
  <c r="G17" i="3" s="1"/>
  <c r="E8" i="3"/>
  <c r="G16" i="3" s="1"/>
  <c r="D8" i="3"/>
  <c r="G15" i="3" s="1"/>
  <c r="C8" i="3"/>
  <c r="G7" i="3"/>
  <c r="G23" i="3" s="1"/>
  <c r="G6" i="3"/>
  <c r="G22" i="3" s="1"/>
  <c r="G5" i="3"/>
  <c r="G19" i="2"/>
  <c r="G20" i="2"/>
  <c r="G5" i="2"/>
  <c r="G21" i="2" s="1"/>
  <c r="G6" i="2"/>
  <c r="G22" i="2" s="1"/>
  <c r="G7" i="2"/>
  <c r="G23" i="2" s="1"/>
  <c r="F8" i="2"/>
  <c r="E8" i="2"/>
  <c r="D8" i="2"/>
  <c r="C8" i="2"/>
  <c r="E21" i="1" l="1"/>
  <c r="F21" i="1" s="1"/>
  <c r="E28" i="1"/>
  <c r="F28" i="1" s="1"/>
  <c r="E20" i="1"/>
  <c r="F20" i="1" s="1"/>
  <c r="E29" i="1"/>
  <c r="F29" i="1" s="1"/>
  <c r="E13" i="1"/>
  <c r="F13" i="1" s="1"/>
  <c r="E22" i="1"/>
  <c r="F22" i="1" s="1"/>
  <c r="E26" i="1"/>
  <c r="F26" i="1" s="1"/>
  <c r="E30" i="1"/>
  <c r="F30" i="1" s="1"/>
  <c r="E34" i="1"/>
  <c r="F34" i="1" s="1"/>
  <c r="E36" i="1"/>
  <c r="F36" i="1" s="1"/>
  <c r="E16" i="1"/>
  <c r="F16" i="1" s="1"/>
  <c r="E24" i="1"/>
  <c r="F24" i="1" s="1"/>
  <c r="E15" i="1"/>
  <c r="F15" i="1" s="1"/>
  <c r="E14" i="1"/>
  <c r="F14" i="1" s="1"/>
  <c r="E35" i="1"/>
  <c r="F35" i="1" s="1"/>
  <c r="E19" i="1"/>
  <c r="F19" i="1" s="1"/>
  <c r="E23" i="1"/>
  <c r="F23" i="1" s="1"/>
  <c r="E27" i="1"/>
  <c r="F27" i="1" s="1"/>
  <c r="E31" i="1"/>
  <c r="F31" i="1" s="1"/>
  <c r="E33" i="1"/>
  <c r="F33" i="1" s="1"/>
  <c r="E17" i="1"/>
  <c r="F17" i="1" s="1"/>
  <c r="E25" i="1"/>
  <c r="F25" i="1" s="1"/>
  <c r="E18" i="1"/>
  <c r="F18" i="1" s="1"/>
  <c r="E32" i="1"/>
  <c r="F32" i="1" s="1"/>
  <c r="I8" i="9"/>
  <c r="I10" i="9" s="1"/>
  <c r="I8" i="8"/>
  <c r="I10" i="8" s="1"/>
  <c r="J11" i="7"/>
  <c r="J14" i="7" s="1"/>
  <c r="J11" i="5"/>
  <c r="J14" i="5" s="1"/>
  <c r="C27" i="4"/>
  <c r="C26" i="4"/>
  <c r="G21" i="4"/>
  <c r="G15" i="4"/>
  <c r="C27" i="3"/>
  <c r="C26" i="3"/>
  <c r="G21" i="3"/>
  <c r="G14" i="3"/>
  <c r="C29" i="4" l="1"/>
  <c r="C29" i="3"/>
</calcChain>
</file>

<file path=xl/sharedStrings.xml><?xml version="1.0" encoding="utf-8"?>
<sst xmlns="http://schemas.openxmlformats.org/spreadsheetml/2006/main" count="296" uniqueCount="90">
  <si>
    <t xml:space="preserve">Decision Variables </t>
  </si>
  <si>
    <t>Cost</t>
  </si>
  <si>
    <t>Constraints</t>
  </si>
  <si>
    <t>&gt;=</t>
  </si>
  <si>
    <t>formula</t>
  </si>
  <si>
    <t>parameter</t>
  </si>
  <si>
    <t>10am - 6pm</t>
  </si>
  <si>
    <t>10pm - 6am</t>
  </si>
  <si>
    <t>Hour</t>
  </si>
  <si>
    <t xml:space="preserve">Regular </t>
  </si>
  <si>
    <t>Muligrade</t>
  </si>
  <si>
    <t>Supreme</t>
  </si>
  <si>
    <t>Crude Stock 1</t>
  </si>
  <si>
    <t>Crude Stock 2</t>
  </si>
  <si>
    <t>Crude Stock 3</t>
  </si>
  <si>
    <t>Crude Stock 4</t>
  </si>
  <si>
    <t xml:space="preserve">Cost </t>
  </si>
  <si>
    <t>Overall Cost</t>
  </si>
  <si>
    <t>Profit</t>
  </si>
  <si>
    <t>OIL SUM</t>
  </si>
  <si>
    <t>STOCK SUM</t>
  </si>
  <si>
    <t>Selling Price/ Barrel</t>
  </si>
  <si>
    <t>&lt;=</t>
  </si>
  <si>
    <t>Overall Price</t>
  </si>
  <si>
    <t>Mix Index Multigrade</t>
  </si>
  <si>
    <t>Mix Index Supreme</t>
  </si>
  <si>
    <t>Mix Index Regular</t>
  </si>
  <si>
    <t>Crude Stock #1 Supply</t>
  </si>
  <si>
    <t>Crude Stock #2 Supply</t>
  </si>
  <si>
    <t>Crude Stock #3 Supply</t>
  </si>
  <si>
    <t>Crude Stock #4 Supply</t>
  </si>
  <si>
    <t>Regular Oil Demand</t>
  </si>
  <si>
    <t>Regular Oil Multigrade</t>
  </si>
  <si>
    <t>Regular Oil Supreme</t>
  </si>
  <si>
    <t>=</t>
  </si>
  <si>
    <t xml:space="preserve">Monthly Hours Available </t>
  </si>
  <si>
    <t xml:space="preserve">Component </t>
  </si>
  <si>
    <t>Hotel</t>
  </si>
  <si>
    <t>Restaurant</t>
  </si>
  <si>
    <t>Market</t>
  </si>
  <si>
    <t>Cost Per Pound</t>
  </si>
  <si>
    <t xml:space="preserve">Pounds Available </t>
  </si>
  <si>
    <t>Abundo</t>
  </si>
  <si>
    <t>Colmado</t>
  </si>
  <si>
    <t>Maximo</t>
  </si>
  <si>
    <t>Saboro</t>
  </si>
  <si>
    <t>Wholesale Pric Per Pound</t>
  </si>
  <si>
    <t>Pounds of Beans Purchased</t>
  </si>
  <si>
    <t>Total Cost</t>
  </si>
  <si>
    <t xml:space="preserve">Totsal Revenue </t>
  </si>
  <si>
    <t xml:space="preserve">Max Pounds Per Week </t>
  </si>
  <si>
    <t>Minimum Hotel Production</t>
  </si>
  <si>
    <t>Minimum Restaurant Production</t>
  </si>
  <si>
    <t>Minimum Market Production</t>
  </si>
  <si>
    <t>Costs</t>
  </si>
  <si>
    <t xml:space="preserve">Pounds Abundo Available </t>
  </si>
  <si>
    <t xml:space="preserve">Pounds Colmado Available </t>
  </si>
  <si>
    <t xml:space="preserve">Pounds Maximo Available </t>
  </si>
  <si>
    <t xml:space="preserve">Pounds Saboro Available </t>
  </si>
  <si>
    <t>Department</t>
  </si>
  <si>
    <t>Hours/Unit (Electronic)</t>
  </si>
  <si>
    <t>Hours/Unit (Battery)</t>
  </si>
  <si>
    <t>Fabrication</t>
  </si>
  <si>
    <t>Assembly</t>
  </si>
  <si>
    <t>Shipping</t>
  </si>
  <si>
    <t>Variable Cost/unit</t>
  </si>
  <si>
    <t>Retail Price</t>
  </si>
  <si>
    <t>Make Electronic</t>
  </si>
  <si>
    <t>Buy Electronic</t>
  </si>
  <si>
    <t xml:space="preserve">Make Battery </t>
  </si>
  <si>
    <t>Buy Battery</t>
  </si>
  <si>
    <t>Maximum Buying Power</t>
  </si>
  <si>
    <t>Cost to Buy</t>
  </si>
  <si>
    <t>Cost to Make</t>
  </si>
  <si>
    <t>Parameters</t>
  </si>
  <si>
    <t xml:space="preserve">Revenue </t>
  </si>
  <si>
    <t>Monthly Fabricatio Hours</t>
  </si>
  <si>
    <t>Assembly Hours</t>
  </si>
  <si>
    <t>Shipping Hours</t>
  </si>
  <si>
    <t>2am - 10am</t>
  </si>
  <si>
    <t>6am - 2pm</t>
  </si>
  <si>
    <t>2pm - 10pm</t>
  </si>
  <si>
    <t>6pm - 2am</t>
  </si>
  <si>
    <t xml:space="preserve">Staff Number </t>
  </si>
  <si>
    <t>Number of Workers</t>
  </si>
  <si>
    <t>Staff Constraint</t>
  </si>
  <si>
    <t>Wage Cost</t>
  </si>
  <si>
    <t>Demand Oil Demand</t>
  </si>
  <si>
    <t>Demand Oil Multigrade</t>
  </si>
  <si>
    <t>Demand Oil Supreme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</si>
</sst>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2"/>
      <color rgb="FF2F2F2F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6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5" xfId="0" applyFill="1" applyBorder="1"/>
    <xf numFmtId="0" fontId="2" fillId="0" borderId="5" xfId="0" applyFont="1" applyBorder="1"/>
    <xf numFmtId="0" fontId="3" fillId="0" borderId="0" xfId="0" applyFont="1"/>
    <xf numFmtId="0" fontId="0" fillId="4" borderId="5" xfId="0" applyFill="1" applyBorder="1"/>
    <xf numFmtId="44" fontId="0" fillId="0" borderId="5" xfId="2" applyFont="1" applyBorder="1"/>
    <xf numFmtId="44" fontId="0" fillId="0" borderId="5" xfId="0" applyNumberFormat="1" applyBorder="1"/>
    <xf numFmtId="0" fontId="0" fillId="0" borderId="11" xfId="0" applyBorder="1"/>
    <xf numFmtId="0" fontId="4" fillId="0" borderId="7" xfId="0" applyFont="1" applyBorder="1"/>
    <xf numFmtId="0" fontId="0" fillId="0" borderId="13" xfId="0" applyBorder="1"/>
    <xf numFmtId="0" fontId="2" fillId="0" borderId="13" xfId="0" applyFont="1" applyBorder="1"/>
    <xf numFmtId="0" fontId="2" fillId="0" borderId="2" xfId="0" applyFont="1" applyBorder="1"/>
    <xf numFmtId="0" fontId="0" fillId="3" borderId="3" xfId="0" applyFill="1" applyBorder="1"/>
    <xf numFmtId="0" fontId="2" fillId="0" borderId="9" xfId="0" applyFont="1" applyBorder="1"/>
    <xf numFmtId="0" fontId="0" fillId="3" borderId="10" xfId="0" applyFill="1" applyBorder="1"/>
    <xf numFmtId="0" fontId="0" fillId="0" borderId="1" xfId="0" applyBorder="1"/>
    <xf numFmtId="0" fontId="0" fillId="0" borderId="13" xfId="0" applyFill="1" applyBorder="1"/>
    <xf numFmtId="0" fontId="0" fillId="0" borderId="1" xfId="0" applyFill="1" applyBorder="1"/>
    <xf numFmtId="0" fontId="5" fillId="0" borderId="13" xfId="0" applyFont="1" applyBorder="1" applyAlignment="1">
      <alignment horizontal="center"/>
    </xf>
    <xf numFmtId="44" fontId="0" fillId="5" borderId="12" xfId="2" applyFont="1" applyFill="1" applyBorder="1"/>
    <xf numFmtId="164" fontId="0" fillId="0" borderId="9" xfId="0" applyNumberFormat="1" applyBorder="1"/>
    <xf numFmtId="1" fontId="0" fillId="0" borderId="2" xfId="0" applyNumberFormat="1" applyBorder="1"/>
    <xf numFmtId="1" fontId="0" fillId="0" borderId="5" xfId="0" applyNumberFormat="1" applyBorder="1"/>
    <xf numFmtId="1" fontId="0" fillId="0" borderId="9" xfId="0" applyNumberFormat="1" applyBorder="1"/>
    <xf numFmtId="164" fontId="0" fillId="4" borderId="5" xfId="0" applyNumberFormat="1" applyFill="1" applyBorder="1"/>
    <xf numFmtId="1" fontId="0" fillId="0" borderId="13" xfId="0" applyNumberFormat="1" applyBorder="1"/>
    <xf numFmtId="0" fontId="3" fillId="0" borderId="3" xfId="0" applyFont="1" applyBorder="1"/>
    <xf numFmtId="0" fontId="0" fillId="0" borderId="4" xfId="0" applyFont="1" applyBorder="1"/>
    <xf numFmtId="44" fontId="0" fillId="0" borderId="3" xfId="2" applyFont="1" applyBorder="1"/>
    <xf numFmtId="44" fontId="0" fillId="0" borderId="10" xfId="2" applyFont="1" applyBorder="1"/>
    <xf numFmtId="1" fontId="0" fillId="4" borderId="5" xfId="0" applyNumberFormat="1" applyFill="1" applyBorder="1"/>
    <xf numFmtId="44" fontId="0" fillId="0" borderId="0" xfId="0" applyNumberFormat="1" applyBorder="1"/>
    <xf numFmtId="0" fontId="6" fillId="0" borderId="0" xfId="0" applyFont="1"/>
    <xf numFmtId="44" fontId="0" fillId="0" borderId="6" xfId="2" applyFont="1" applyBorder="1"/>
    <xf numFmtId="44" fontId="0" fillId="2" borderId="10" xfId="0" applyNumberFormat="1" applyFill="1" applyBorder="1"/>
    <xf numFmtId="0" fontId="0" fillId="0" borderId="8" xfId="0" applyFill="1" applyBorder="1"/>
    <xf numFmtId="0" fontId="0" fillId="0" borderId="14" xfId="0" applyBorder="1"/>
    <xf numFmtId="1" fontId="0" fillId="0" borderId="14" xfId="0" applyNumberFormat="1" applyBorder="1"/>
    <xf numFmtId="0" fontId="0" fillId="3" borderId="12" xfId="0" applyFill="1" applyBorder="1"/>
    <xf numFmtId="0" fontId="0" fillId="0" borderId="4" xfId="0" applyFill="1" applyBorder="1"/>
    <xf numFmtId="44" fontId="0" fillId="0" borderId="9" xfId="2" applyFont="1" applyBorder="1"/>
    <xf numFmtId="44" fontId="0" fillId="6" borderId="5" xfId="0" applyNumberFormat="1" applyFill="1" applyBorder="1"/>
    <xf numFmtId="0" fontId="3" fillId="0" borderId="0" xfId="0" applyFont="1" applyBorder="1"/>
    <xf numFmtId="44" fontId="0" fillId="6" borderId="12" xfId="2" applyFont="1" applyFill="1" applyBorder="1"/>
    <xf numFmtId="43" fontId="0" fillId="3" borderId="5" xfId="1" applyFont="1" applyFill="1" applyBorder="1"/>
    <xf numFmtId="0" fontId="7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12</xdr:row>
      <xdr:rowOff>115455</xdr:rowOff>
    </xdr:from>
    <xdr:to>
      <xdr:col>18</xdr:col>
      <xdr:colOff>1</xdr:colOff>
      <xdr:row>27</xdr:row>
      <xdr:rowOff>207819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4EFFF1-CBD4-9D42-B9A3-B45489B7B1DA}"/>
            </a:ext>
          </a:extLst>
        </xdr:cNvPr>
        <xdr:cNvSpPr txBox="1"/>
      </xdr:nvSpPr>
      <xdr:spPr>
        <a:xfrm>
          <a:off x="11707091" y="2701637"/>
          <a:ext cx="4606637" cy="355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2.3 (a) See "Number of Workers" above for</a:t>
          </a:r>
          <a:r>
            <a:rPr lang="en-US" sz="1400" baseline="0"/>
            <a:t> solution:</a:t>
          </a:r>
        </a:p>
        <a:p>
          <a:endParaRPr lang="en-US" sz="1400" baseline="0"/>
        </a:p>
        <a:p>
          <a:r>
            <a:rPr lang="en-US" sz="1400" baseline="0"/>
            <a:t>2am - 10am: 1</a:t>
          </a:r>
        </a:p>
        <a:p>
          <a:r>
            <a:rPr lang="en-US" sz="1400" baseline="0"/>
            <a:t>6am - 2pm: 11</a:t>
          </a:r>
        </a:p>
        <a:p>
          <a:r>
            <a:rPr lang="en-US" sz="1400" baseline="0"/>
            <a:t>10am - 6pm: 1</a:t>
          </a:r>
        </a:p>
        <a:p>
          <a:r>
            <a:rPr lang="en-US" sz="1400" baseline="0"/>
            <a:t>2pm - 10pm: 7</a:t>
          </a:r>
        </a:p>
        <a:p>
          <a:r>
            <a:rPr lang="en-US" sz="1400" baseline="0"/>
            <a:t>6pm - 2am: 0</a:t>
          </a:r>
        </a:p>
        <a:p>
          <a:r>
            <a:rPr lang="en-US" sz="1400" baseline="0"/>
            <a:t>10pm - 6am: 4</a:t>
          </a:r>
        </a:p>
        <a:p>
          <a:endParaRPr lang="en-US" sz="1400" baseline="0"/>
        </a:p>
        <a:p>
          <a:endParaRPr lang="en-US" sz="1400" baseline="0"/>
        </a:p>
        <a:p>
          <a:r>
            <a:rPr lang="en-US" sz="1400" baseline="0"/>
            <a:t>2.3 (b) </a:t>
          </a:r>
        </a:p>
        <a:p>
          <a:endParaRPr lang="en-US" sz="1400" baseline="0"/>
        </a:p>
        <a:p>
          <a:r>
            <a:rPr lang="en-US" sz="1400" b="1" baseline="0"/>
            <a:t>16 of the shifts </a:t>
          </a:r>
          <a:r>
            <a:rPr lang="en-US" sz="1400" baseline="0"/>
            <a:t>are overstaffed at the optimal solution. 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416560</xdr:colOff>
      <xdr:row>25</xdr:row>
      <xdr:rowOff>10160</xdr:rowOff>
    </xdr:from>
    <xdr:to>
      <xdr:col>9</xdr:col>
      <xdr:colOff>220556</xdr:colOff>
      <xdr:row>32</xdr:row>
      <xdr:rowOff>165948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ED2C85-D2CB-A743-87D2-29702C1466A7}"/>
            </a:ext>
          </a:extLst>
        </xdr:cNvPr>
        <xdr:cNvSpPr txBox="1"/>
      </xdr:nvSpPr>
      <xdr:spPr>
        <a:xfrm>
          <a:off x="3718560" y="5242560"/>
          <a:ext cx="5767916" cy="16086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2.5 (a)</a:t>
          </a:r>
        </a:p>
        <a:p>
          <a:endParaRPr lang="en-US" sz="1400"/>
        </a:p>
        <a:p>
          <a:r>
            <a:rPr lang="en-US" sz="1400"/>
            <a:t>Optimal Profit: $3,964.17</a:t>
          </a:r>
        </a:p>
        <a:p>
          <a:endParaRPr lang="en-US" sz="1400"/>
        </a:p>
        <a:p>
          <a:endParaRPr 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25</xdr:row>
      <xdr:rowOff>10160</xdr:rowOff>
    </xdr:from>
    <xdr:to>
      <xdr:col>9</xdr:col>
      <xdr:colOff>78316</xdr:colOff>
      <xdr:row>32</xdr:row>
      <xdr:rowOff>165948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B9DDE8-E0C0-FB4B-94F0-6FFA6FB9DEF8}"/>
            </a:ext>
          </a:extLst>
        </xdr:cNvPr>
        <xdr:cNvSpPr txBox="1"/>
      </xdr:nvSpPr>
      <xdr:spPr>
        <a:xfrm>
          <a:off x="3576320" y="5242560"/>
          <a:ext cx="5767916" cy="16086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2.5 (b) </a:t>
          </a:r>
        </a:p>
        <a:p>
          <a:endParaRPr lang="en-US" sz="1400"/>
        </a:p>
        <a:p>
          <a:r>
            <a:rPr lang="en-US" sz="1400"/>
            <a:t>Optimal Profit: $3,760.00</a:t>
          </a:r>
        </a:p>
        <a:p>
          <a:endParaRPr lang="en-U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416560</xdr:colOff>
      <xdr:row>25</xdr:row>
      <xdr:rowOff>10160</xdr:rowOff>
    </xdr:from>
    <xdr:to>
      <xdr:col>9</xdr:col>
      <xdr:colOff>220556</xdr:colOff>
      <xdr:row>32</xdr:row>
      <xdr:rowOff>165948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8B1E52-B6E6-1E43-87DE-D02D4752D57B}"/>
            </a:ext>
          </a:extLst>
        </xdr:cNvPr>
        <xdr:cNvSpPr txBox="1"/>
      </xdr:nvSpPr>
      <xdr:spPr>
        <a:xfrm>
          <a:off x="3718560" y="5273040"/>
          <a:ext cx="5767916" cy="16086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2.5 (c) </a:t>
          </a:r>
        </a:p>
        <a:p>
          <a:endParaRPr lang="en-US" sz="1400"/>
        </a:p>
        <a:p>
          <a:r>
            <a:rPr lang="en-US" sz="1400"/>
            <a:t>Optimal Profit: $3,910.00</a:t>
          </a:r>
        </a:p>
        <a:p>
          <a:endParaRPr lang="en-US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361462</xdr:colOff>
      <xdr:row>18</xdr:row>
      <xdr:rowOff>234462</xdr:rowOff>
    </xdr:from>
    <xdr:to>
      <xdr:col>14</xdr:col>
      <xdr:colOff>521322</xdr:colOff>
      <xdr:row>31</xdr:row>
      <xdr:rowOff>63945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545A1B-853E-A240-912E-EABF7C2ECAE1}"/>
            </a:ext>
          </a:extLst>
        </xdr:cNvPr>
        <xdr:cNvSpPr txBox="1"/>
      </xdr:nvSpPr>
      <xdr:spPr>
        <a:xfrm>
          <a:off x="9935308" y="4083539"/>
          <a:ext cx="4624399" cy="2574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2.6 (a)</a:t>
          </a:r>
          <a:r>
            <a:rPr lang="en-US" sz="1200" baseline="0"/>
            <a:t> </a:t>
          </a:r>
        </a:p>
        <a:p>
          <a:endParaRPr lang="en-US" sz="1200" baseline="0"/>
        </a:p>
        <a:p>
          <a:r>
            <a:rPr lang="en-US" sz="1200" baseline="0"/>
            <a:t>1. 1000 Lb Increase in </a:t>
          </a:r>
          <a:r>
            <a:rPr lang="en-US" sz="1200" b="1" baseline="0"/>
            <a:t>Abundo Beans </a:t>
          </a:r>
          <a:r>
            <a:rPr lang="en-US" sz="1200" b="0" baseline="0"/>
            <a:t>- New Profit: </a:t>
          </a:r>
          <a:r>
            <a:rPr lang="en-US" sz="1200" b="1" baseline="0"/>
            <a:t>$55,200.00</a:t>
          </a:r>
        </a:p>
        <a:p>
          <a:endParaRPr lang="en-US" sz="1200" baseline="0"/>
        </a:p>
        <a:p>
          <a:r>
            <a:rPr lang="en-US" sz="1200" baseline="0"/>
            <a:t>2. 1000 Lb Increase in </a:t>
          </a:r>
          <a:r>
            <a:rPr lang="en-US" sz="1200" b="1" baseline="0"/>
            <a:t>Colmado Beans </a:t>
          </a:r>
          <a:r>
            <a:rPr lang="en-US" sz="1200" baseline="0"/>
            <a:t>- New Profit: </a:t>
          </a:r>
          <a:r>
            <a:rPr lang="en-US" sz="1200" b="1" baseline="0"/>
            <a:t>$55,200.00</a:t>
          </a:r>
        </a:p>
        <a:p>
          <a:endParaRPr lang="en-US" sz="1200" baseline="0"/>
        </a:p>
        <a:p>
          <a:r>
            <a:rPr lang="en-US" sz="1200" baseline="0"/>
            <a:t>3. 1000 Lb Increase in </a:t>
          </a:r>
          <a:r>
            <a:rPr lang="en-US" sz="1200" b="1" baseline="0"/>
            <a:t>Maximo Beans </a:t>
          </a:r>
          <a:r>
            <a:rPr lang="en-US" sz="1200" baseline="0"/>
            <a:t>- New Profit: </a:t>
          </a:r>
          <a:r>
            <a:rPr lang="en-US" sz="1200" b="1" baseline="0"/>
            <a:t>$59,450.00</a:t>
          </a:r>
        </a:p>
        <a:p>
          <a:endParaRPr lang="en-US" sz="1200" baseline="0"/>
        </a:p>
        <a:p>
          <a:r>
            <a:rPr lang="en-US" sz="1200" baseline="0"/>
            <a:t>4. 1000 Lb Increase in </a:t>
          </a:r>
          <a:r>
            <a:rPr lang="en-US" sz="1200" b="1" baseline="0"/>
            <a:t>Saboro Beans </a:t>
          </a:r>
          <a:r>
            <a:rPr lang="en-US" sz="1200" baseline="0"/>
            <a:t>- New Profit: </a:t>
          </a:r>
          <a:r>
            <a:rPr lang="en-US" sz="1200" b="1" baseline="0"/>
            <a:t>$55,200.00</a:t>
          </a:r>
        </a:p>
        <a:p>
          <a:endParaRPr lang="en-US" sz="1200" baseline="0"/>
        </a:p>
        <a:p>
          <a:endParaRPr lang="en-US" sz="1200" baseline="0"/>
        </a:p>
        <a:p>
          <a:r>
            <a:rPr lang="en-US" sz="1200" baseline="0"/>
            <a:t>Only Maximo caused an increase in profits from $55,200 to $59,450.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450272</xdr:colOff>
      <xdr:row>18</xdr:row>
      <xdr:rowOff>131440</xdr:rowOff>
    </xdr:from>
    <xdr:to>
      <xdr:col>14</xdr:col>
      <xdr:colOff>606580</xdr:colOff>
      <xdr:row>30</xdr:row>
      <xdr:rowOff>131441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45EABC-0426-5945-955F-FBDFE954F9AC}"/>
            </a:ext>
          </a:extLst>
        </xdr:cNvPr>
        <xdr:cNvSpPr txBox="1"/>
      </xdr:nvSpPr>
      <xdr:spPr>
        <a:xfrm>
          <a:off x="10021454" y="4033804"/>
          <a:ext cx="4624399" cy="2574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2.6 (b)</a:t>
          </a:r>
          <a:r>
            <a:rPr lang="en-US" sz="1200" baseline="0"/>
            <a:t> </a:t>
          </a:r>
        </a:p>
        <a:p>
          <a:endParaRPr lang="en-US" sz="1200" baseline="0"/>
        </a:p>
        <a:p>
          <a:r>
            <a:rPr lang="en-US" sz="1200" baseline="0"/>
            <a:t>1. 1000 Lb Increase in </a:t>
          </a:r>
          <a:r>
            <a:rPr lang="en-US" sz="1200" b="1" baseline="0"/>
            <a:t>Abundo Beans </a:t>
          </a:r>
          <a:r>
            <a:rPr lang="en-US" sz="1200" b="0" baseline="0"/>
            <a:t>- New Profit: </a:t>
          </a:r>
          <a:r>
            <a:rPr lang="en-US" sz="1200" b="1" baseline="0"/>
            <a:t>$55,200.00</a:t>
          </a:r>
        </a:p>
        <a:p>
          <a:endParaRPr lang="en-US" sz="1200" baseline="0"/>
        </a:p>
        <a:p>
          <a:r>
            <a:rPr lang="en-US" sz="1200" baseline="0"/>
            <a:t>2. 1000 Lb Increase in </a:t>
          </a:r>
          <a:r>
            <a:rPr lang="en-US" sz="1200" b="1" baseline="0"/>
            <a:t>Colmado Beans </a:t>
          </a:r>
          <a:r>
            <a:rPr lang="en-US" sz="1200" baseline="0"/>
            <a:t>- New Profit: </a:t>
          </a:r>
          <a:r>
            <a:rPr lang="en-US" sz="1200" b="1" baseline="0"/>
            <a:t>$55,200.00</a:t>
          </a:r>
        </a:p>
        <a:p>
          <a:endParaRPr lang="en-US" sz="1200" baseline="0"/>
        </a:p>
        <a:p>
          <a:r>
            <a:rPr lang="en-US" sz="1200" baseline="0"/>
            <a:t>3. 1000 Lb Increase in </a:t>
          </a:r>
          <a:r>
            <a:rPr lang="en-US" sz="1200" b="1" baseline="0"/>
            <a:t>Maximo Beans </a:t>
          </a:r>
          <a:r>
            <a:rPr lang="en-US" sz="1200" baseline="0"/>
            <a:t>- New Profit: </a:t>
          </a:r>
          <a:r>
            <a:rPr lang="en-US" sz="1200" b="1" baseline="0"/>
            <a:t>$59,450.00</a:t>
          </a:r>
        </a:p>
        <a:p>
          <a:endParaRPr lang="en-US" sz="1200" baseline="0"/>
        </a:p>
        <a:p>
          <a:r>
            <a:rPr lang="en-US" sz="1200" baseline="0"/>
            <a:t>4. 1000 Lb Increase in </a:t>
          </a:r>
          <a:r>
            <a:rPr lang="en-US" sz="1200" b="1" baseline="0"/>
            <a:t>Saboro Beans </a:t>
          </a:r>
          <a:r>
            <a:rPr lang="en-US" sz="1200" baseline="0"/>
            <a:t>- New Profit: </a:t>
          </a:r>
          <a:r>
            <a:rPr lang="en-US" sz="1200" b="1" baseline="0"/>
            <a:t>$55,200.00</a:t>
          </a:r>
        </a:p>
        <a:p>
          <a:endParaRPr lang="en-US" sz="1200" baseline="0"/>
        </a:p>
        <a:p>
          <a:endParaRPr lang="en-US" sz="1200" baseline="0"/>
        </a:p>
        <a:p>
          <a:r>
            <a:rPr lang="en-US" sz="1200" baseline="0"/>
            <a:t>Only Maximo caused an increase in profits from $55,200 to $59,450.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10584</xdr:colOff>
      <xdr:row>26</xdr:row>
      <xdr:rowOff>10583</xdr:rowOff>
    </xdr:from>
    <xdr:to>
      <xdr:col>5</xdr:col>
      <xdr:colOff>1397000</xdr:colOff>
      <xdr:row>34</xdr:row>
      <xdr:rowOff>10584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52D09B-14CA-5241-B66A-7BFA1CAB93D8}"/>
            </a:ext>
          </a:extLst>
        </xdr:cNvPr>
        <xdr:cNvSpPr txBox="1"/>
      </xdr:nvSpPr>
      <xdr:spPr>
        <a:xfrm>
          <a:off x="2497667" y="5461000"/>
          <a:ext cx="5767916" cy="1608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2.8 (a) </a:t>
          </a:r>
        </a:p>
        <a:p>
          <a:endParaRPr lang="en-US" sz="1400"/>
        </a:p>
        <a:p>
          <a:r>
            <a:rPr lang="en-US" sz="1400"/>
            <a:t>Maximum Profit: $298,000.00</a:t>
          </a:r>
        </a:p>
        <a:p>
          <a:r>
            <a:rPr lang="en-US" sz="1400"/>
            <a:t>Make Electronic: 6666.66</a:t>
          </a:r>
        </a:p>
        <a:p>
          <a:r>
            <a:rPr lang="en-US" sz="1400"/>
            <a:t>Buy Electronic: 13333.33</a:t>
          </a:r>
        </a:p>
        <a:p>
          <a:r>
            <a:rPr lang="en-US" sz="1400"/>
            <a:t>Make Battery: 10000</a:t>
          </a:r>
        </a:p>
        <a:p>
          <a:r>
            <a:rPr lang="en-US" sz="1400"/>
            <a:t>Buy Battery: 0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0</xdr:rowOff>
    </xdr:from>
    <xdr:to>
      <xdr:col>5</xdr:col>
      <xdr:colOff>1386416</xdr:colOff>
      <xdr:row>34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470CB8-A558-684A-9CB0-C907F753B4AF}"/>
            </a:ext>
          </a:extLst>
        </xdr:cNvPr>
        <xdr:cNvSpPr txBox="1"/>
      </xdr:nvSpPr>
      <xdr:spPr>
        <a:xfrm>
          <a:off x="2487083" y="5450417"/>
          <a:ext cx="5767916" cy="1608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2.8 (b) With Fabrication Capacity Increase by 10%</a:t>
          </a:r>
        </a:p>
        <a:p>
          <a:endParaRPr lang="en-US" sz="1400"/>
        </a:p>
        <a:p>
          <a:r>
            <a:rPr lang="en-US" sz="1400"/>
            <a:t>Maximum Profit: $301,600</a:t>
          </a:r>
        </a:p>
        <a:p>
          <a:r>
            <a:rPr lang="en-US" sz="1400"/>
            <a:t>Make Electronic: 8,000</a:t>
          </a:r>
        </a:p>
        <a:p>
          <a:r>
            <a:rPr lang="en-US" sz="1400"/>
            <a:t>Buy Electronic: 12,000</a:t>
          </a:r>
        </a:p>
        <a:p>
          <a:r>
            <a:rPr lang="en-US" sz="1400"/>
            <a:t>Make Battery: 10,000</a:t>
          </a:r>
        </a:p>
        <a:p>
          <a:r>
            <a:rPr lang="en-US" sz="1400"/>
            <a:t>Buy Battery: 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E779-032E-FE40-81B4-B2D8FE2BE577}">
  <dimension ref="B1:L36"/>
  <sheetViews>
    <sheetView zoomScale="110" zoomScaleNormal="110" workbookViewId="0">
      <selection activeCell="N9" sqref="N9"/>
    </sheetView>
  </sheetViews>
  <sheetFormatPr baseColWidth="10" defaultRowHeight="16" x14ac:dyDescent="0.2"/>
  <cols>
    <col min="3" max="3" width="13.83203125" customWidth="1"/>
    <col min="5" max="5" width="13.83203125" customWidth="1"/>
    <col min="6" max="6" width="22.83203125" customWidth="1"/>
  </cols>
  <sheetData>
    <row r="1" spans="2:12" ht="17" thickBot="1" x14ac:dyDescent="0.25"/>
    <row r="2" spans="2:12" ht="17" thickBot="1" x14ac:dyDescent="0.25">
      <c r="H2" s="17" t="s">
        <v>1</v>
      </c>
      <c r="I2" s="53">
        <f>SUMPRODUCT(G7:L7, G10:L10)</f>
        <v>3621</v>
      </c>
    </row>
    <row r="6" spans="2:12" ht="19" x14ac:dyDescent="0.25">
      <c r="G6" s="13" t="s">
        <v>86</v>
      </c>
    </row>
    <row r="7" spans="2:12" x14ac:dyDescent="0.2">
      <c r="G7" s="15">
        <v>160</v>
      </c>
      <c r="H7" s="15">
        <v>145</v>
      </c>
      <c r="I7" s="15">
        <v>148</v>
      </c>
      <c r="J7" s="15">
        <v>154</v>
      </c>
      <c r="K7" s="15">
        <v>156</v>
      </c>
      <c r="L7" s="15">
        <v>160</v>
      </c>
    </row>
    <row r="9" spans="2:12" ht="19" x14ac:dyDescent="0.25">
      <c r="G9" s="13" t="s">
        <v>84</v>
      </c>
    </row>
    <row r="10" spans="2:12" x14ac:dyDescent="0.2">
      <c r="G10" s="14">
        <v>1</v>
      </c>
      <c r="H10" s="14">
        <v>11</v>
      </c>
      <c r="I10" s="14">
        <v>1</v>
      </c>
      <c r="J10" s="14">
        <v>7</v>
      </c>
      <c r="K10" s="14">
        <v>0</v>
      </c>
      <c r="L10" s="14">
        <v>4</v>
      </c>
    </row>
    <row r="12" spans="2:12" x14ac:dyDescent="0.2">
      <c r="B12" s="4" t="s">
        <v>8</v>
      </c>
      <c r="C12" s="4" t="s">
        <v>83</v>
      </c>
      <c r="D12" s="4"/>
      <c r="E12" s="4" t="s">
        <v>85</v>
      </c>
      <c r="G12" s="4" t="s">
        <v>79</v>
      </c>
      <c r="H12" s="4" t="s">
        <v>80</v>
      </c>
      <c r="I12" s="4" t="s">
        <v>6</v>
      </c>
      <c r="J12" s="4" t="s">
        <v>81</v>
      </c>
      <c r="K12" s="4" t="s">
        <v>82</v>
      </c>
      <c r="L12" s="4" t="s">
        <v>7</v>
      </c>
    </row>
    <row r="13" spans="2:12" ht="18" x14ac:dyDescent="0.25">
      <c r="B13" s="4">
        <v>1</v>
      </c>
      <c r="C13" s="54">
        <v>4</v>
      </c>
      <c r="D13" s="4" t="s">
        <v>22</v>
      </c>
      <c r="E13" s="11">
        <f>SUM(G13:L13)</f>
        <v>4</v>
      </c>
      <c r="F13" s="55" t="str">
        <f>IF(C13=E13,"","*Overstafed")</f>
        <v/>
      </c>
      <c r="G13" s="4">
        <v>0</v>
      </c>
      <c r="H13" s="4">
        <v>0</v>
      </c>
      <c r="I13" s="4">
        <v>0</v>
      </c>
      <c r="J13" s="4">
        <v>0</v>
      </c>
      <c r="K13" s="4">
        <f>$K$10</f>
        <v>0</v>
      </c>
      <c r="L13" s="4">
        <f t="shared" ref="L13:L18" si="0">$L$10</f>
        <v>4</v>
      </c>
    </row>
    <row r="14" spans="2:12" ht="18" x14ac:dyDescent="0.25">
      <c r="B14" s="4">
        <v>2</v>
      </c>
      <c r="C14" s="54">
        <v>3</v>
      </c>
      <c r="D14" s="4" t="s">
        <v>22</v>
      </c>
      <c r="E14" s="11">
        <f t="shared" ref="E14:E36" si="1">SUM(G14:L14)</f>
        <v>4</v>
      </c>
      <c r="F14" s="55" t="str">
        <f t="shared" ref="F14:F36" si="2">IF(C14=E14,"","*Overstafed")</f>
        <v>*Overstafed</v>
      </c>
      <c r="G14" s="4">
        <v>0</v>
      </c>
      <c r="H14" s="4">
        <v>0</v>
      </c>
      <c r="I14" s="4">
        <v>0</v>
      </c>
      <c r="J14" s="4">
        <v>0</v>
      </c>
      <c r="K14" s="4">
        <f>$K$10</f>
        <v>0</v>
      </c>
      <c r="L14" s="4">
        <f t="shared" si="0"/>
        <v>4</v>
      </c>
    </row>
    <row r="15" spans="2:12" ht="18" x14ac:dyDescent="0.25">
      <c r="B15" s="4">
        <v>3</v>
      </c>
      <c r="C15" s="54">
        <v>2</v>
      </c>
      <c r="D15" s="4" t="s">
        <v>22</v>
      </c>
      <c r="E15" s="11">
        <f t="shared" si="1"/>
        <v>5</v>
      </c>
      <c r="F15" s="55" t="str">
        <f t="shared" si="2"/>
        <v>*Overstafed</v>
      </c>
      <c r="G15" s="4">
        <f t="shared" ref="G15:G22" si="3">$G$10</f>
        <v>1</v>
      </c>
      <c r="H15" s="4">
        <v>0</v>
      </c>
      <c r="I15" s="4">
        <v>0</v>
      </c>
      <c r="J15" s="4">
        <v>0</v>
      </c>
      <c r="K15" s="4">
        <v>0</v>
      </c>
      <c r="L15" s="4">
        <f t="shared" si="0"/>
        <v>4</v>
      </c>
    </row>
    <row r="16" spans="2:12" ht="18" x14ac:dyDescent="0.25">
      <c r="B16" s="4">
        <v>4</v>
      </c>
      <c r="C16" s="54">
        <v>2</v>
      </c>
      <c r="D16" s="4" t="s">
        <v>22</v>
      </c>
      <c r="E16" s="11">
        <f t="shared" si="1"/>
        <v>5</v>
      </c>
      <c r="F16" s="55" t="str">
        <f t="shared" si="2"/>
        <v>*Overstafed</v>
      </c>
      <c r="G16" s="4">
        <f t="shared" si="3"/>
        <v>1</v>
      </c>
      <c r="H16" s="4">
        <v>0</v>
      </c>
      <c r="I16" s="4">
        <v>0</v>
      </c>
      <c r="J16" s="4">
        <v>0</v>
      </c>
      <c r="K16" s="4">
        <v>0</v>
      </c>
      <c r="L16" s="4">
        <f t="shared" si="0"/>
        <v>4</v>
      </c>
    </row>
    <row r="17" spans="2:12" ht="18" x14ac:dyDescent="0.25">
      <c r="B17" s="4">
        <v>5</v>
      </c>
      <c r="C17" s="54">
        <v>3</v>
      </c>
      <c r="D17" s="4" t="s">
        <v>22</v>
      </c>
      <c r="E17" s="11">
        <f t="shared" si="1"/>
        <v>5</v>
      </c>
      <c r="F17" s="55" t="str">
        <f t="shared" si="2"/>
        <v>*Overstafed</v>
      </c>
      <c r="G17" s="4">
        <f t="shared" si="3"/>
        <v>1</v>
      </c>
      <c r="H17" s="4">
        <v>0</v>
      </c>
      <c r="I17" s="4">
        <v>0</v>
      </c>
      <c r="J17" s="4">
        <v>0</v>
      </c>
      <c r="K17" s="4">
        <v>0</v>
      </c>
      <c r="L17" s="4">
        <f t="shared" si="0"/>
        <v>4</v>
      </c>
    </row>
    <row r="18" spans="2:12" ht="18" x14ac:dyDescent="0.25">
      <c r="B18" s="4">
        <v>6</v>
      </c>
      <c r="C18" s="54">
        <v>5</v>
      </c>
      <c r="D18" s="4" t="s">
        <v>22</v>
      </c>
      <c r="E18" s="11">
        <f t="shared" si="1"/>
        <v>5</v>
      </c>
      <c r="F18" s="55" t="str">
        <f t="shared" si="2"/>
        <v/>
      </c>
      <c r="G18" s="4">
        <f t="shared" si="3"/>
        <v>1</v>
      </c>
      <c r="H18" s="4">
        <v>0</v>
      </c>
      <c r="I18" s="4">
        <v>0</v>
      </c>
      <c r="J18" s="4">
        <v>0</v>
      </c>
      <c r="K18" s="4">
        <v>0</v>
      </c>
      <c r="L18" s="4">
        <f t="shared" si="0"/>
        <v>4</v>
      </c>
    </row>
    <row r="19" spans="2:12" ht="18" x14ac:dyDescent="0.25">
      <c r="B19" s="4">
        <v>7</v>
      </c>
      <c r="C19" s="54">
        <v>6</v>
      </c>
      <c r="D19" s="4" t="s">
        <v>22</v>
      </c>
      <c r="E19" s="11">
        <f t="shared" si="1"/>
        <v>12</v>
      </c>
      <c r="F19" s="55" t="str">
        <f t="shared" si="2"/>
        <v>*Overstafed</v>
      </c>
      <c r="G19" s="4">
        <f t="shared" si="3"/>
        <v>1</v>
      </c>
      <c r="H19" s="4">
        <f t="shared" ref="H19:H26" si="4">$H$10</f>
        <v>11</v>
      </c>
      <c r="I19" s="4">
        <v>0</v>
      </c>
      <c r="J19" s="4">
        <v>0</v>
      </c>
      <c r="K19" s="4">
        <v>0</v>
      </c>
      <c r="L19" s="4">
        <v>0</v>
      </c>
    </row>
    <row r="20" spans="2:12" ht="18" x14ac:dyDescent="0.25">
      <c r="B20" s="4">
        <v>8</v>
      </c>
      <c r="C20" s="54">
        <v>6</v>
      </c>
      <c r="D20" s="4" t="s">
        <v>22</v>
      </c>
      <c r="E20" s="11">
        <f t="shared" si="1"/>
        <v>12</v>
      </c>
      <c r="F20" s="55" t="str">
        <f t="shared" si="2"/>
        <v>*Overstafed</v>
      </c>
      <c r="G20" s="4">
        <f t="shared" si="3"/>
        <v>1</v>
      </c>
      <c r="H20" s="4">
        <f t="shared" si="4"/>
        <v>11</v>
      </c>
      <c r="I20" s="4">
        <v>0</v>
      </c>
      <c r="J20" s="4">
        <v>0</v>
      </c>
      <c r="K20" s="4">
        <v>0</v>
      </c>
      <c r="L20" s="4">
        <v>0</v>
      </c>
    </row>
    <row r="21" spans="2:12" ht="18" x14ac:dyDescent="0.25">
      <c r="B21" s="4">
        <v>9</v>
      </c>
      <c r="C21" s="54">
        <v>9</v>
      </c>
      <c r="D21" s="4" t="s">
        <v>22</v>
      </c>
      <c r="E21" s="11">
        <f t="shared" si="1"/>
        <v>12</v>
      </c>
      <c r="F21" s="55" t="str">
        <f t="shared" si="2"/>
        <v>*Overstafed</v>
      </c>
      <c r="G21" s="4">
        <f t="shared" si="3"/>
        <v>1</v>
      </c>
      <c r="H21" s="4">
        <f t="shared" si="4"/>
        <v>11</v>
      </c>
      <c r="I21" s="4">
        <v>0</v>
      </c>
      <c r="J21" s="4">
        <v>0</v>
      </c>
      <c r="K21" s="4">
        <v>0</v>
      </c>
      <c r="L21" s="4">
        <v>0</v>
      </c>
    </row>
    <row r="22" spans="2:12" ht="18" x14ac:dyDescent="0.25">
      <c r="B22" s="4">
        <v>10</v>
      </c>
      <c r="C22" s="54">
        <v>10</v>
      </c>
      <c r="D22" s="4" t="s">
        <v>22</v>
      </c>
      <c r="E22" s="11">
        <f t="shared" si="1"/>
        <v>12</v>
      </c>
      <c r="F22" s="55" t="str">
        <f t="shared" si="2"/>
        <v>*Overstafed</v>
      </c>
      <c r="G22" s="4">
        <f t="shared" si="3"/>
        <v>1</v>
      </c>
      <c r="H22" s="4">
        <f t="shared" si="4"/>
        <v>11</v>
      </c>
      <c r="I22" s="4">
        <v>0</v>
      </c>
      <c r="J22" s="4">
        <v>0</v>
      </c>
      <c r="K22" s="4">
        <v>0</v>
      </c>
      <c r="L22" s="4">
        <v>0</v>
      </c>
    </row>
    <row r="23" spans="2:12" ht="18" x14ac:dyDescent="0.25">
      <c r="B23" s="4">
        <v>11</v>
      </c>
      <c r="C23" s="54">
        <v>10</v>
      </c>
      <c r="D23" s="4" t="s">
        <v>22</v>
      </c>
      <c r="E23" s="11">
        <f t="shared" si="1"/>
        <v>12</v>
      </c>
      <c r="F23" s="55" t="str">
        <f t="shared" si="2"/>
        <v>*Overstafed</v>
      </c>
      <c r="G23" s="4">
        <v>0</v>
      </c>
      <c r="H23" s="4">
        <f t="shared" si="4"/>
        <v>11</v>
      </c>
      <c r="I23" s="4">
        <f t="shared" ref="I23:I30" si="5">$I$10</f>
        <v>1</v>
      </c>
      <c r="J23" s="4">
        <v>0</v>
      </c>
      <c r="K23" s="4">
        <v>0</v>
      </c>
      <c r="L23" s="4">
        <v>0</v>
      </c>
    </row>
    <row r="24" spans="2:12" ht="18" x14ac:dyDescent="0.25">
      <c r="B24" s="4">
        <v>12</v>
      </c>
      <c r="C24" s="54">
        <v>10</v>
      </c>
      <c r="D24" s="4" t="s">
        <v>22</v>
      </c>
      <c r="E24" s="11">
        <f t="shared" si="1"/>
        <v>12</v>
      </c>
      <c r="F24" s="55" t="str">
        <f t="shared" si="2"/>
        <v>*Overstafed</v>
      </c>
      <c r="G24" s="4">
        <v>0</v>
      </c>
      <c r="H24" s="4">
        <f t="shared" si="4"/>
        <v>11</v>
      </c>
      <c r="I24" s="4">
        <f t="shared" si="5"/>
        <v>1</v>
      </c>
      <c r="J24" s="4">
        <v>0</v>
      </c>
      <c r="K24" s="4">
        <v>0</v>
      </c>
      <c r="L24" s="4">
        <v>0</v>
      </c>
    </row>
    <row r="25" spans="2:12" ht="18" x14ac:dyDescent="0.25">
      <c r="B25" s="4">
        <v>13</v>
      </c>
      <c r="C25" s="54">
        <v>12</v>
      </c>
      <c r="D25" s="4" t="s">
        <v>22</v>
      </c>
      <c r="E25" s="11">
        <f t="shared" si="1"/>
        <v>12</v>
      </c>
      <c r="F25" s="55" t="str">
        <f t="shared" si="2"/>
        <v/>
      </c>
      <c r="G25" s="4">
        <v>0</v>
      </c>
      <c r="H25" s="4">
        <f t="shared" si="4"/>
        <v>11</v>
      </c>
      <c r="I25" s="4">
        <f t="shared" si="5"/>
        <v>1</v>
      </c>
      <c r="J25" s="4">
        <v>0</v>
      </c>
      <c r="K25" s="4">
        <v>0</v>
      </c>
      <c r="L25" s="4">
        <v>0</v>
      </c>
    </row>
    <row r="26" spans="2:12" ht="18" x14ac:dyDescent="0.25">
      <c r="B26" s="4">
        <v>14</v>
      </c>
      <c r="C26" s="54">
        <v>12</v>
      </c>
      <c r="D26" s="4" t="s">
        <v>22</v>
      </c>
      <c r="E26" s="11">
        <f t="shared" si="1"/>
        <v>12</v>
      </c>
      <c r="F26" s="55" t="str">
        <f t="shared" si="2"/>
        <v/>
      </c>
      <c r="G26" s="4">
        <v>0</v>
      </c>
      <c r="H26" s="4">
        <f t="shared" si="4"/>
        <v>11</v>
      </c>
      <c r="I26" s="4">
        <f t="shared" si="5"/>
        <v>1</v>
      </c>
      <c r="J26" s="4">
        <v>0</v>
      </c>
      <c r="K26" s="4">
        <v>0</v>
      </c>
      <c r="L26" s="4">
        <v>0</v>
      </c>
    </row>
    <row r="27" spans="2:12" ht="18" x14ac:dyDescent="0.25">
      <c r="B27" s="4">
        <v>15</v>
      </c>
      <c r="C27" s="54">
        <v>8</v>
      </c>
      <c r="D27" s="4" t="s">
        <v>22</v>
      </c>
      <c r="E27" s="11">
        <f t="shared" si="1"/>
        <v>8</v>
      </c>
      <c r="F27" s="55" t="str">
        <f t="shared" si="2"/>
        <v/>
      </c>
      <c r="G27" s="4">
        <v>0</v>
      </c>
      <c r="H27" s="4">
        <v>0</v>
      </c>
      <c r="I27" s="4">
        <f t="shared" si="5"/>
        <v>1</v>
      </c>
      <c r="J27" s="4">
        <f t="shared" ref="J27:J34" si="6">$J$10</f>
        <v>7</v>
      </c>
      <c r="K27" s="4">
        <v>0</v>
      </c>
      <c r="L27" s="4">
        <v>0</v>
      </c>
    </row>
    <row r="28" spans="2:12" ht="18" x14ac:dyDescent="0.25">
      <c r="B28" s="4">
        <v>16</v>
      </c>
      <c r="C28" s="54">
        <v>6</v>
      </c>
      <c r="D28" s="4" t="s">
        <v>22</v>
      </c>
      <c r="E28" s="11">
        <f t="shared" si="1"/>
        <v>8</v>
      </c>
      <c r="F28" s="55" t="str">
        <f t="shared" si="2"/>
        <v>*Overstafed</v>
      </c>
      <c r="G28" s="4">
        <v>0</v>
      </c>
      <c r="H28" s="4">
        <v>0</v>
      </c>
      <c r="I28" s="4">
        <f t="shared" si="5"/>
        <v>1</v>
      </c>
      <c r="J28" s="4">
        <f t="shared" si="6"/>
        <v>7</v>
      </c>
      <c r="K28" s="4">
        <v>0</v>
      </c>
      <c r="L28" s="4">
        <v>0</v>
      </c>
    </row>
    <row r="29" spans="2:12" ht="18" x14ac:dyDescent="0.25">
      <c r="B29" s="4">
        <v>17</v>
      </c>
      <c r="C29" s="54">
        <v>7</v>
      </c>
      <c r="D29" s="4" t="s">
        <v>22</v>
      </c>
      <c r="E29" s="11">
        <f t="shared" si="1"/>
        <v>8</v>
      </c>
      <c r="F29" s="55" t="str">
        <f t="shared" si="2"/>
        <v>*Overstafed</v>
      </c>
      <c r="G29" s="4">
        <v>0</v>
      </c>
      <c r="H29" s="4">
        <v>0</v>
      </c>
      <c r="I29" s="4">
        <f t="shared" si="5"/>
        <v>1</v>
      </c>
      <c r="J29" s="4">
        <f t="shared" si="6"/>
        <v>7</v>
      </c>
      <c r="K29" s="4">
        <v>0</v>
      </c>
      <c r="L29" s="4">
        <v>0</v>
      </c>
    </row>
    <row r="30" spans="2:12" ht="18" x14ac:dyDescent="0.25">
      <c r="B30" s="4">
        <v>18</v>
      </c>
      <c r="C30" s="54">
        <v>7</v>
      </c>
      <c r="D30" s="4" t="s">
        <v>22</v>
      </c>
      <c r="E30" s="11">
        <f t="shared" si="1"/>
        <v>8</v>
      </c>
      <c r="F30" s="55" t="str">
        <f t="shared" si="2"/>
        <v>*Overstafed</v>
      </c>
      <c r="G30" s="4">
        <v>0</v>
      </c>
      <c r="H30" s="4">
        <v>0</v>
      </c>
      <c r="I30" s="4">
        <f t="shared" si="5"/>
        <v>1</v>
      </c>
      <c r="J30" s="4">
        <f t="shared" si="6"/>
        <v>7</v>
      </c>
      <c r="K30" s="4">
        <v>0</v>
      </c>
      <c r="L30" s="4">
        <v>0</v>
      </c>
    </row>
    <row r="31" spans="2:12" ht="18" x14ac:dyDescent="0.25">
      <c r="B31" s="4">
        <v>19</v>
      </c>
      <c r="C31" s="54">
        <v>7</v>
      </c>
      <c r="D31" s="4" t="s">
        <v>22</v>
      </c>
      <c r="E31" s="11">
        <f t="shared" si="1"/>
        <v>7</v>
      </c>
      <c r="F31" s="55" t="str">
        <f t="shared" si="2"/>
        <v/>
      </c>
      <c r="G31" s="4">
        <v>0</v>
      </c>
      <c r="H31" s="4">
        <v>0</v>
      </c>
      <c r="I31" s="4">
        <v>0</v>
      </c>
      <c r="J31" s="4">
        <f t="shared" si="6"/>
        <v>7</v>
      </c>
      <c r="K31" s="4">
        <f t="shared" ref="K31:K36" si="7">$K$10</f>
        <v>0</v>
      </c>
      <c r="L31" s="4">
        <v>0</v>
      </c>
    </row>
    <row r="32" spans="2:12" ht="18" x14ac:dyDescent="0.25">
      <c r="B32" s="4">
        <v>20</v>
      </c>
      <c r="C32" s="54">
        <v>6</v>
      </c>
      <c r="D32" s="4" t="s">
        <v>22</v>
      </c>
      <c r="E32" s="11">
        <f t="shared" si="1"/>
        <v>7</v>
      </c>
      <c r="F32" s="55" t="str">
        <f t="shared" si="2"/>
        <v>*Overstafed</v>
      </c>
      <c r="G32" s="4">
        <v>0</v>
      </c>
      <c r="H32" s="4">
        <v>0</v>
      </c>
      <c r="I32" s="4">
        <v>0</v>
      </c>
      <c r="J32" s="4">
        <f t="shared" si="6"/>
        <v>7</v>
      </c>
      <c r="K32" s="4">
        <f t="shared" si="7"/>
        <v>0</v>
      </c>
      <c r="L32" s="4">
        <v>0</v>
      </c>
    </row>
    <row r="33" spans="2:12" ht="18" x14ac:dyDescent="0.25">
      <c r="B33" s="4">
        <v>21</v>
      </c>
      <c r="C33" s="54">
        <v>5</v>
      </c>
      <c r="D33" s="4" t="s">
        <v>22</v>
      </c>
      <c r="E33" s="11">
        <f t="shared" si="1"/>
        <v>7</v>
      </c>
      <c r="F33" s="55" t="str">
        <f t="shared" si="2"/>
        <v>*Overstafed</v>
      </c>
      <c r="G33" s="4">
        <v>0</v>
      </c>
      <c r="H33" s="4">
        <v>0</v>
      </c>
      <c r="I33" s="4">
        <v>0</v>
      </c>
      <c r="J33" s="4">
        <f t="shared" si="6"/>
        <v>7</v>
      </c>
      <c r="K33" s="4">
        <f t="shared" si="7"/>
        <v>0</v>
      </c>
      <c r="L33" s="4">
        <v>0</v>
      </c>
    </row>
    <row r="34" spans="2:12" ht="18" x14ac:dyDescent="0.25">
      <c r="B34" s="4">
        <v>22</v>
      </c>
      <c r="C34" s="54">
        <v>4</v>
      </c>
      <c r="D34" s="4" t="s">
        <v>22</v>
      </c>
      <c r="E34" s="11">
        <f t="shared" si="1"/>
        <v>7</v>
      </c>
      <c r="F34" s="55" t="str">
        <f t="shared" si="2"/>
        <v>*Overstafed</v>
      </c>
      <c r="G34" s="4">
        <v>0</v>
      </c>
      <c r="H34" s="4">
        <v>0</v>
      </c>
      <c r="I34" s="4">
        <v>0</v>
      </c>
      <c r="J34" s="4">
        <f t="shared" si="6"/>
        <v>7</v>
      </c>
      <c r="K34" s="4">
        <f t="shared" si="7"/>
        <v>0</v>
      </c>
      <c r="L34" s="4">
        <v>0</v>
      </c>
    </row>
    <row r="35" spans="2:12" ht="18" x14ac:dyDescent="0.25">
      <c r="B35" s="4">
        <v>23</v>
      </c>
      <c r="C35" s="54">
        <v>4</v>
      </c>
      <c r="D35" s="4" t="s">
        <v>22</v>
      </c>
      <c r="E35" s="11">
        <f t="shared" si="1"/>
        <v>4</v>
      </c>
      <c r="F35" s="55" t="str">
        <f t="shared" si="2"/>
        <v/>
      </c>
      <c r="G35" s="4">
        <v>0</v>
      </c>
      <c r="H35" s="4">
        <v>0</v>
      </c>
      <c r="I35" s="4">
        <v>0</v>
      </c>
      <c r="J35" s="4">
        <v>0</v>
      </c>
      <c r="K35" s="4">
        <f t="shared" si="7"/>
        <v>0</v>
      </c>
      <c r="L35" s="4">
        <f>$L$10</f>
        <v>4</v>
      </c>
    </row>
    <row r="36" spans="2:12" ht="18" x14ac:dyDescent="0.25">
      <c r="B36" s="4">
        <v>24</v>
      </c>
      <c r="C36" s="54">
        <v>4</v>
      </c>
      <c r="D36" s="4" t="s">
        <v>22</v>
      </c>
      <c r="E36" s="11">
        <f t="shared" si="1"/>
        <v>4</v>
      </c>
      <c r="F36" s="55" t="str">
        <f t="shared" si="2"/>
        <v/>
      </c>
      <c r="G36" s="4">
        <v>0</v>
      </c>
      <c r="H36" s="4">
        <v>0</v>
      </c>
      <c r="I36" s="4">
        <v>0</v>
      </c>
      <c r="J36" s="4">
        <v>0</v>
      </c>
      <c r="K36" s="4">
        <f t="shared" si="7"/>
        <v>0</v>
      </c>
      <c r="L36" s="4">
        <f>$L$10</f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BE5F-BA40-F440-90AB-A5B22308DE1D}">
  <dimension ref="B3:I29"/>
  <sheetViews>
    <sheetView zoomScale="125" zoomScaleNormal="120" workbookViewId="0">
      <selection activeCell="C27" sqref="C27"/>
    </sheetView>
  </sheetViews>
  <sheetFormatPr baseColWidth="10" defaultRowHeight="16" x14ac:dyDescent="0.2"/>
  <cols>
    <col min="2" max="2" width="20" customWidth="1"/>
    <col min="3" max="3" width="12.5" customWidth="1"/>
    <col min="4" max="4" width="12.83203125" customWidth="1"/>
    <col min="5" max="5" width="12.33203125" customWidth="1"/>
    <col min="6" max="6" width="12.5" customWidth="1"/>
    <col min="8" max="8" width="13.1640625" customWidth="1"/>
    <col min="9" max="9" width="16.5" customWidth="1"/>
  </cols>
  <sheetData>
    <row r="3" spans="2:9" ht="17" thickBot="1" x14ac:dyDescent="0.25"/>
    <row r="4" spans="2:9" ht="19" x14ac:dyDescent="0.25">
      <c r="B4" s="25"/>
      <c r="C4" s="1" t="s">
        <v>12</v>
      </c>
      <c r="D4" s="1" t="s">
        <v>13</v>
      </c>
      <c r="E4" s="1" t="s">
        <v>14</v>
      </c>
      <c r="F4" s="1" t="s">
        <v>15</v>
      </c>
      <c r="G4" s="36" t="s">
        <v>19</v>
      </c>
      <c r="I4" s="4" t="s">
        <v>21</v>
      </c>
    </row>
    <row r="5" spans="2:9" x14ac:dyDescent="0.2">
      <c r="B5" s="37" t="s">
        <v>9</v>
      </c>
      <c r="C5" s="34">
        <v>1000.0000000000001</v>
      </c>
      <c r="D5" s="34">
        <v>204.1666666666666</v>
      </c>
      <c r="E5" s="34">
        <v>387.50000000000011</v>
      </c>
      <c r="F5" s="34">
        <v>0</v>
      </c>
      <c r="G5" s="5">
        <f>SUM(C5:F5)</f>
        <v>1591.666666666667</v>
      </c>
      <c r="I5" s="11">
        <v>8.5</v>
      </c>
    </row>
    <row r="6" spans="2:9" x14ac:dyDescent="0.2">
      <c r="B6" s="37" t="s">
        <v>10</v>
      </c>
      <c r="C6" s="34">
        <v>0</v>
      </c>
      <c r="D6" s="34">
        <v>645.83333333333326</v>
      </c>
      <c r="E6" s="34">
        <v>812.5</v>
      </c>
      <c r="F6" s="34">
        <v>41.666666666666686</v>
      </c>
      <c r="G6" s="5">
        <f>SUM(C6:F6)</f>
        <v>1500</v>
      </c>
      <c r="I6" s="11">
        <v>9</v>
      </c>
    </row>
    <row r="7" spans="2:9" x14ac:dyDescent="0.2">
      <c r="B7" s="37" t="s">
        <v>11</v>
      </c>
      <c r="C7" s="34">
        <v>0</v>
      </c>
      <c r="D7" s="34">
        <v>250</v>
      </c>
      <c r="E7" s="34">
        <v>0</v>
      </c>
      <c r="F7" s="34">
        <v>500.00000000000017</v>
      </c>
      <c r="G7" s="5">
        <f>SUM(C7:F7)</f>
        <v>750.00000000000023</v>
      </c>
      <c r="I7" s="11">
        <v>10</v>
      </c>
    </row>
    <row r="8" spans="2:9" ht="17" thickBot="1" x14ac:dyDescent="0.25">
      <c r="B8" s="7" t="s">
        <v>20</v>
      </c>
      <c r="C8" s="30">
        <f>SUM(C5:C7)</f>
        <v>1000.0000000000001</v>
      </c>
      <c r="D8" s="30">
        <f>SUM(D5:D7)</f>
        <v>1100</v>
      </c>
      <c r="E8" s="30">
        <f>SUM(E5:E7)</f>
        <v>1200</v>
      </c>
      <c r="F8" s="30">
        <f>SUM(F5:F7)</f>
        <v>541.66666666666686</v>
      </c>
      <c r="G8" s="9"/>
    </row>
    <row r="10" spans="2:9" x14ac:dyDescent="0.2">
      <c r="B10" s="4" t="s">
        <v>16</v>
      </c>
      <c r="C10" s="15">
        <v>7.1</v>
      </c>
      <c r="D10" s="15">
        <v>8.5</v>
      </c>
      <c r="E10" s="15">
        <v>7.7</v>
      </c>
      <c r="F10" s="15">
        <v>9</v>
      </c>
    </row>
    <row r="11" spans="2:9" x14ac:dyDescent="0.2">
      <c r="B11" s="10"/>
      <c r="C11" s="41"/>
    </row>
    <row r="13" spans="2:9" ht="20" thickBot="1" x14ac:dyDescent="0.3">
      <c r="B13" s="18" t="s">
        <v>2</v>
      </c>
    </row>
    <row r="14" spans="2:9" x14ac:dyDescent="0.2">
      <c r="B14" s="25" t="s">
        <v>27</v>
      </c>
      <c r="C14" s="1"/>
      <c r="D14" s="1"/>
      <c r="E14" s="1"/>
      <c r="F14" s="1"/>
      <c r="G14" s="31">
        <f>C8</f>
        <v>1000.0000000000001</v>
      </c>
      <c r="H14" s="1" t="s">
        <v>22</v>
      </c>
      <c r="I14" s="22">
        <v>1000</v>
      </c>
    </row>
    <row r="15" spans="2:9" x14ac:dyDescent="0.2">
      <c r="B15" s="3" t="s">
        <v>28</v>
      </c>
      <c r="C15" s="12"/>
      <c r="D15" s="4"/>
      <c r="E15" s="4"/>
      <c r="F15" s="4"/>
      <c r="G15" s="32">
        <f>D8</f>
        <v>1100</v>
      </c>
      <c r="H15" s="4" t="s">
        <v>22</v>
      </c>
      <c r="I15" s="6">
        <v>1100</v>
      </c>
    </row>
    <row r="16" spans="2:9" x14ac:dyDescent="0.2">
      <c r="B16" s="3" t="s">
        <v>29</v>
      </c>
      <c r="C16" s="4"/>
      <c r="D16" s="4"/>
      <c r="E16" s="4"/>
      <c r="F16" s="4"/>
      <c r="G16" s="32">
        <f>E8</f>
        <v>1200</v>
      </c>
      <c r="H16" s="4" t="s">
        <v>22</v>
      </c>
      <c r="I16" s="6">
        <v>1200</v>
      </c>
    </row>
    <row r="17" spans="2:9" ht="17" thickBot="1" x14ac:dyDescent="0.25">
      <c r="B17" s="7" t="s">
        <v>30</v>
      </c>
      <c r="C17" s="23"/>
      <c r="D17" s="8"/>
      <c r="E17" s="8"/>
      <c r="F17" s="8"/>
      <c r="G17" s="33">
        <f>F8</f>
        <v>541.66666666666686</v>
      </c>
      <c r="H17" s="8" t="s">
        <v>22</v>
      </c>
      <c r="I17" s="24">
        <v>1100</v>
      </c>
    </row>
    <row r="18" spans="2:9" x14ac:dyDescent="0.2">
      <c r="B18" s="27" t="s">
        <v>26</v>
      </c>
      <c r="C18" s="21">
        <v>-5</v>
      </c>
      <c r="D18" s="1">
        <v>15</v>
      </c>
      <c r="E18" s="1">
        <v>5</v>
      </c>
      <c r="F18" s="1">
        <v>30</v>
      </c>
      <c r="G18" s="31">
        <f>SUMPRODUCT(C18:F18, C5:F5)</f>
        <v>-1.3642420526593924E-12</v>
      </c>
      <c r="H18" s="1" t="s">
        <v>3</v>
      </c>
      <c r="I18" s="22">
        <v>0</v>
      </c>
    </row>
    <row r="19" spans="2:9" x14ac:dyDescent="0.2">
      <c r="B19" s="3" t="s">
        <v>24</v>
      </c>
      <c r="C19" s="12">
        <v>-15</v>
      </c>
      <c r="D19" s="4">
        <v>5</v>
      </c>
      <c r="E19" s="4">
        <v>-5</v>
      </c>
      <c r="F19" s="4">
        <v>20</v>
      </c>
      <c r="G19" s="32">
        <f t="shared" ref="G19:G20" si="0">SUMPRODUCT(C19:F19, C6:F6)</f>
        <v>-2.2737367544323206E-13</v>
      </c>
      <c r="H19" s="4" t="s">
        <v>3</v>
      </c>
      <c r="I19" s="6">
        <v>0</v>
      </c>
    </row>
    <row r="20" spans="2:9" ht="17" thickBot="1" x14ac:dyDescent="0.25">
      <c r="B20" s="7" t="s">
        <v>25</v>
      </c>
      <c r="C20" s="23">
        <v>-30</v>
      </c>
      <c r="D20" s="8">
        <v>-10</v>
      </c>
      <c r="E20" s="8">
        <v>-20</v>
      </c>
      <c r="F20" s="8">
        <v>5</v>
      </c>
      <c r="G20" s="33">
        <f t="shared" si="0"/>
        <v>9.0949470177292824E-13</v>
      </c>
      <c r="H20" s="8" t="s">
        <v>3</v>
      </c>
      <c r="I20" s="24">
        <v>0</v>
      </c>
    </row>
    <row r="21" spans="2:9" x14ac:dyDescent="0.2">
      <c r="B21" s="25" t="s">
        <v>87</v>
      </c>
      <c r="C21" s="21"/>
      <c r="D21" s="1"/>
      <c r="E21" s="1"/>
      <c r="F21" s="1"/>
      <c r="G21" s="31">
        <f>G5</f>
        <v>1591.666666666667</v>
      </c>
      <c r="H21" s="1" t="s">
        <v>22</v>
      </c>
      <c r="I21" s="22">
        <v>2000</v>
      </c>
    </row>
    <row r="22" spans="2:9" x14ac:dyDescent="0.2">
      <c r="B22" s="3" t="s">
        <v>88</v>
      </c>
      <c r="C22" s="12"/>
      <c r="D22" s="4"/>
      <c r="E22" s="4"/>
      <c r="F22" s="4"/>
      <c r="G22" s="32">
        <f t="shared" ref="G22:G23" si="1">G6</f>
        <v>1500</v>
      </c>
      <c r="H22" s="4" t="s">
        <v>22</v>
      </c>
      <c r="I22" s="6">
        <v>1500</v>
      </c>
    </row>
    <row r="23" spans="2:9" ht="17" thickBot="1" x14ac:dyDescent="0.25">
      <c r="B23" s="7" t="s">
        <v>89</v>
      </c>
      <c r="C23" s="23"/>
      <c r="D23" s="8"/>
      <c r="E23" s="8"/>
      <c r="F23" s="8"/>
      <c r="G23" s="33">
        <f t="shared" si="1"/>
        <v>750.00000000000023</v>
      </c>
      <c r="H23" s="8" t="s">
        <v>22</v>
      </c>
      <c r="I23" s="24">
        <v>750</v>
      </c>
    </row>
    <row r="24" spans="2:9" x14ac:dyDescent="0.2">
      <c r="B24" s="19"/>
      <c r="C24" s="19"/>
      <c r="D24" s="19"/>
      <c r="E24" s="28"/>
      <c r="F24" s="19"/>
      <c r="G24" s="28" t="s">
        <v>4</v>
      </c>
      <c r="H24" s="19"/>
      <c r="I24" s="28" t="s">
        <v>5</v>
      </c>
    </row>
    <row r="25" spans="2:9" ht="17" thickBot="1" x14ac:dyDescent="0.25"/>
    <row r="26" spans="2:9" x14ac:dyDescent="0.2">
      <c r="B26" s="25" t="s">
        <v>17</v>
      </c>
      <c r="C26" s="38">
        <f>SUMPRODUCT(C10:F10, C8:F8)</f>
        <v>30565</v>
      </c>
    </row>
    <row r="27" spans="2:9" ht="17" thickBot="1" x14ac:dyDescent="0.25">
      <c r="B27" s="7" t="s">
        <v>23</v>
      </c>
      <c r="C27" s="39">
        <f>SUMPRODUCT(G5:G7, I5:I7)</f>
        <v>34529.166666666672</v>
      </c>
    </row>
    <row r="28" spans="2:9" ht="17" thickBot="1" x14ac:dyDescent="0.25"/>
    <row r="29" spans="2:9" ht="17" thickBot="1" x14ac:dyDescent="0.25">
      <c r="B29" s="17" t="s">
        <v>18</v>
      </c>
      <c r="C29" s="29">
        <f>C27-C26</f>
        <v>3964.1666666666715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6E174-380F-4E41-9AA8-B800435188CA}">
  <dimension ref="B3:I29"/>
  <sheetViews>
    <sheetView zoomScale="125" zoomScaleNormal="120" workbookViewId="0">
      <selection activeCell="H14" sqref="H14:H17"/>
    </sheetView>
  </sheetViews>
  <sheetFormatPr baseColWidth="10" defaultRowHeight="16" x14ac:dyDescent="0.2"/>
  <cols>
    <col min="2" max="2" width="20" customWidth="1"/>
    <col min="3" max="3" width="12.5" customWidth="1"/>
    <col min="4" max="4" width="12.83203125" customWidth="1"/>
    <col min="5" max="5" width="12.33203125" customWidth="1"/>
    <col min="6" max="6" width="12.5" customWidth="1"/>
    <col min="8" max="8" width="13.1640625" customWidth="1"/>
    <col min="9" max="9" width="16.5" customWidth="1"/>
  </cols>
  <sheetData>
    <row r="3" spans="2:9" ht="17" thickBot="1" x14ac:dyDescent="0.25"/>
    <row r="4" spans="2:9" ht="19" x14ac:dyDescent="0.25">
      <c r="B4" s="25"/>
      <c r="C4" s="1" t="s">
        <v>12</v>
      </c>
      <c r="D4" s="1" t="s">
        <v>13</v>
      </c>
      <c r="E4" s="1" t="s">
        <v>14</v>
      </c>
      <c r="F4" s="1" t="s">
        <v>15</v>
      </c>
      <c r="G4" s="36" t="s">
        <v>19</v>
      </c>
      <c r="I4" s="4" t="s">
        <v>21</v>
      </c>
    </row>
    <row r="5" spans="2:9" x14ac:dyDescent="0.2">
      <c r="B5" s="37" t="s">
        <v>9</v>
      </c>
      <c r="C5" s="34">
        <v>1000</v>
      </c>
      <c r="D5" s="34">
        <v>0</v>
      </c>
      <c r="E5" s="34">
        <v>1000.0000000000002</v>
      </c>
      <c r="F5" s="34">
        <v>0</v>
      </c>
      <c r="G5" s="5">
        <f>SUM(C5:F5)</f>
        <v>2000.0000000000002</v>
      </c>
      <c r="I5" s="11">
        <v>8.5</v>
      </c>
    </row>
    <row r="6" spans="2:9" x14ac:dyDescent="0.2">
      <c r="B6" s="37" t="s">
        <v>10</v>
      </c>
      <c r="C6" s="34">
        <v>0</v>
      </c>
      <c r="D6" s="34">
        <v>849.99999999999977</v>
      </c>
      <c r="E6" s="34">
        <v>199.99999999999989</v>
      </c>
      <c r="F6" s="34">
        <v>450.00000000000017</v>
      </c>
      <c r="G6" s="5">
        <f>SUM(C6:F6)</f>
        <v>1499.9999999999998</v>
      </c>
      <c r="I6" s="11">
        <v>9</v>
      </c>
    </row>
    <row r="7" spans="2:9" x14ac:dyDescent="0.2">
      <c r="B7" s="37" t="s">
        <v>11</v>
      </c>
      <c r="C7" s="34">
        <v>0</v>
      </c>
      <c r="D7" s="34">
        <v>250.00000000000003</v>
      </c>
      <c r="E7" s="34">
        <v>0</v>
      </c>
      <c r="F7" s="34">
        <v>500.00000000000011</v>
      </c>
      <c r="G7" s="5">
        <f>SUM(C7:F7)</f>
        <v>750.00000000000011</v>
      </c>
      <c r="I7" s="11">
        <v>10</v>
      </c>
    </row>
    <row r="8" spans="2:9" ht="17" thickBot="1" x14ac:dyDescent="0.25">
      <c r="B8" s="7" t="s">
        <v>20</v>
      </c>
      <c r="C8" s="30">
        <f>SUM(C5:C7)</f>
        <v>1000</v>
      </c>
      <c r="D8" s="30">
        <f>SUM(D5:D7)</f>
        <v>1099.9999999999998</v>
      </c>
      <c r="E8" s="30">
        <f>SUM(E5:E7)</f>
        <v>1200</v>
      </c>
      <c r="F8" s="30">
        <f>SUM(F5:F7)</f>
        <v>950.00000000000023</v>
      </c>
      <c r="G8" s="9"/>
    </row>
    <row r="10" spans="2:9" x14ac:dyDescent="0.2">
      <c r="B10" s="4" t="s">
        <v>16</v>
      </c>
      <c r="C10" s="15">
        <v>7.1</v>
      </c>
      <c r="D10" s="15">
        <v>8.5</v>
      </c>
      <c r="E10" s="15">
        <v>7.7</v>
      </c>
      <c r="F10" s="15">
        <v>9</v>
      </c>
    </row>
    <row r="11" spans="2:9" x14ac:dyDescent="0.2">
      <c r="B11" s="10"/>
      <c r="C11" s="41"/>
    </row>
    <row r="13" spans="2:9" ht="20" thickBot="1" x14ac:dyDescent="0.3">
      <c r="B13" s="18" t="s">
        <v>2</v>
      </c>
    </row>
    <row r="14" spans="2:9" x14ac:dyDescent="0.2">
      <c r="B14" s="25" t="s">
        <v>27</v>
      </c>
      <c r="C14" s="1"/>
      <c r="D14" s="1"/>
      <c r="E14" s="1"/>
      <c r="F14" s="1"/>
      <c r="G14" s="31">
        <f>C8</f>
        <v>1000</v>
      </c>
      <c r="H14" s="1" t="s">
        <v>22</v>
      </c>
      <c r="I14" s="22">
        <v>1000</v>
      </c>
    </row>
    <row r="15" spans="2:9" x14ac:dyDescent="0.2">
      <c r="B15" s="3" t="s">
        <v>28</v>
      </c>
      <c r="C15" s="12"/>
      <c r="D15" s="4"/>
      <c r="E15" s="4"/>
      <c r="F15" s="4"/>
      <c r="G15" s="32">
        <f>D8</f>
        <v>1099.9999999999998</v>
      </c>
      <c r="H15" s="4" t="s">
        <v>22</v>
      </c>
      <c r="I15" s="6">
        <v>1100</v>
      </c>
    </row>
    <row r="16" spans="2:9" x14ac:dyDescent="0.2">
      <c r="B16" s="3" t="s">
        <v>29</v>
      </c>
      <c r="C16" s="4"/>
      <c r="D16" s="4"/>
      <c r="E16" s="4"/>
      <c r="F16" s="4"/>
      <c r="G16" s="32">
        <f>E8</f>
        <v>1200</v>
      </c>
      <c r="H16" s="4" t="s">
        <v>22</v>
      </c>
      <c r="I16" s="6">
        <v>1200</v>
      </c>
    </row>
    <row r="17" spans="2:9" ht="17" thickBot="1" x14ac:dyDescent="0.25">
      <c r="B17" s="7" t="s">
        <v>30</v>
      </c>
      <c r="C17" s="23"/>
      <c r="D17" s="8"/>
      <c r="E17" s="8"/>
      <c r="F17" s="8"/>
      <c r="G17" s="33">
        <f>F8</f>
        <v>950.00000000000023</v>
      </c>
      <c r="H17" s="8" t="s">
        <v>22</v>
      </c>
      <c r="I17" s="24">
        <v>1100</v>
      </c>
    </row>
    <row r="18" spans="2:9" x14ac:dyDescent="0.2">
      <c r="B18" s="27" t="s">
        <v>26</v>
      </c>
      <c r="C18" s="21">
        <v>-5</v>
      </c>
      <c r="D18" s="1">
        <v>15</v>
      </c>
      <c r="E18" s="1">
        <v>5</v>
      </c>
      <c r="F18" s="1">
        <v>30</v>
      </c>
      <c r="G18" s="31">
        <f>SUMPRODUCT(C18:F18, C5:F5)</f>
        <v>9.0949470177292824E-13</v>
      </c>
      <c r="H18" s="1" t="s">
        <v>3</v>
      </c>
      <c r="I18" s="22">
        <v>0</v>
      </c>
    </row>
    <row r="19" spans="2:9" x14ac:dyDescent="0.2">
      <c r="B19" s="3" t="s">
        <v>24</v>
      </c>
      <c r="C19" s="12">
        <v>-15</v>
      </c>
      <c r="D19" s="4">
        <v>5</v>
      </c>
      <c r="E19" s="4">
        <v>-5</v>
      </c>
      <c r="F19" s="4">
        <v>20</v>
      </c>
      <c r="G19" s="32">
        <f t="shared" ref="G19:G20" si="0">SUMPRODUCT(C19:F19, C6:F6)</f>
        <v>12250.000000000004</v>
      </c>
      <c r="H19" s="4" t="s">
        <v>3</v>
      </c>
      <c r="I19" s="6">
        <v>0</v>
      </c>
    </row>
    <row r="20" spans="2:9" ht="17" thickBot="1" x14ac:dyDescent="0.25">
      <c r="B20" s="7" t="s">
        <v>25</v>
      </c>
      <c r="C20" s="23">
        <v>-30</v>
      </c>
      <c r="D20" s="8">
        <v>-10</v>
      </c>
      <c r="E20" s="8">
        <v>-20</v>
      </c>
      <c r="F20" s="8">
        <v>5</v>
      </c>
      <c r="G20" s="33">
        <f t="shared" si="0"/>
        <v>0</v>
      </c>
      <c r="H20" s="8" t="s">
        <v>3</v>
      </c>
      <c r="I20" s="24">
        <v>0</v>
      </c>
    </row>
    <row r="21" spans="2:9" x14ac:dyDescent="0.2">
      <c r="B21" s="25" t="s">
        <v>31</v>
      </c>
      <c r="C21" s="21"/>
      <c r="D21" s="1"/>
      <c r="E21" s="1"/>
      <c r="F21" s="1"/>
      <c r="G21" s="31">
        <f>G5</f>
        <v>2000.0000000000002</v>
      </c>
      <c r="H21" s="1" t="s">
        <v>34</v>
      </c>
      <c r="I21" s="22">
        <v>2000</v>
      </c>
    </row>
    <row r="22" spans="2:9" x14ac:dyDescent="0.2">
      <c r="B22" s="3" t="s">
        <v>32</v>
      </c>
      <c r="C22" s="12"/>
      <c r="D22" s="4"/>
      <c r="E22" s="4"/>
      <c r="F22" s="4"/>
      <c r="G22" s="32">
        <f t="shared" ref="G22:G23" si="1">G6</f>
        <v>1499.9999999999998</v>
      </c>
      <c r="H22" s="4" t="s">
        <v>34</v>
      </c>
      <c r="I22" s="6">
        <v>1500</v>
      </c>
    </row>
    <row r="23" spans="2:9" ht="17" thickBot="1" x14ac:dyDescent="0.25">
      <c r="B23" s="7" t="s">
        <v>33</v>
      </c>
      <c r="C23" s="23"/>
      <c r="D23" s="8"/>
      <c r="E23" s="8"/>
      <c r="F23" s="8"/>
      <c r="G23" s="33">
        <f t="shared" si="1"/>
        <v>750.00000000000011</v>
      </c>
      <c r="H23" s="8" t="s">
        <v>34</v>
      </c>
      <c r="I23" s="24">
        <v>750</v>
      </c>
    </row>
    <row r="24" spans="2:9" x14ac:dyDescent="0.2">
      <c r="B24" s="19"/>
      <c r="C24" s="19"/>
      <c r="D24" s="19"/>
      <c r="E24" s="28"/>
      <c r="F24" s="19"/>
      <c r="G24" s="28" t="s">
        <v>4</v>
      </c>
      <c r="H24" s="19"/>
      <c r="I24" s="28" t="s">
        <v>5</v>
      </c>
    </row>
    <row r="25" spans="2:9" ht="17" thickBot="1" x14ac:dyDescent="0.25"/>
    <row r="26" spans="2:9" x14ac:dyDescent="0.2">
      <c r="B26" s="25" t="s">
        <v>17</v>
      </c>
      <c r="C26" s="38">
        <f>SUMPRODUCT(C10:F10, C8:F8)</f>
        <v>34240</v>
      </c>
    </row>
    <row r="27" spans="2:9" ht="17" thickBot="1" x14ac:dyDescent="0.25">
      <c r="B27" s="7" t="s">
        <v>23</v>
      </c>
      <c r="C27" s="39">
        <f>SUMPRODUCT(G5:G7, I5:I7)</f>
        <v>38000</v>
      </c>
    </row>
    <row r="28" spans="2:9" ht="17" thickBot="1" x14ac:dyDescent="0.25"/>
    <row r="29" spans="2:9" ht="17" thickBot="1" x14ac:dyDescent="0.25">
      <c r="B29" s="17" t="s">
        <v>18</v>
      </c>
      <c r="C29" s="29">
        <f>C27-C26</f>
        <v>3760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7E5B-D943-A74E-A2EC-ED9F163B08BD}">
  <dimension ref="B3:I29"/>
  <sheetViews>
    <sheetView tabSelected="1" zoomScale="125" zoomScaleNormal="120" workbookViewId="0">
      <selection activeCell="C33" sqref="C33"/>
    </sheetView>
  </sheetViews>
  <sheetFormatPr baseColWidth="10" defaultRowHeight="16" x14ac:dyDescent="0.2"/>
  <cols>
    <col min="2" max="2" width="20" customWidth="1"/>
    <col min="3" max="3" width="12.5" customWidth="1"/>
    <col min="4" max="4" width="12.83203125" customWidth="1"/>
    <col min="5" max="5" width="12.33203125" customWidth="1"/>
    <col min="6" max="6" width="12.5" customWidth="1"/>
    <col min="8" max="8" width="13.1640625" customWidth="1"/>
    <col min="9" max="9" width="16.5" customWidth="1"/>
  </cols>
  <sheetData>
    <row r="3" spans="2:9" ht="17" thickBot="1" x14ac:dyDescent="0.25"/>
    <row r="4" spans="2:9" ht="19" x14ac:dyDescent="0.25">
      <c r="B4" s="25"/>
      <c r="C4" s="1" t="s">
        <v>12</v>
      </c>
      <c r="D4" s="1" t="s">
        <v>13</v>
      </c>
      <c r="E4" s="1" t="s">
        <v>14</v>
      </c>
      <c r="F4" s="1" t="s">
        <v>15</v>
      </c>
      <c r="G4" s="36" t="s">
        <v>19</v>
      </c>
      <c r="I4" s="4" t="s">
        <v>21</v>
      </c>
    </row>
    <row r="5" spans="2:9" x14ac:dyDescent="0.2">
      <c r="B5" s="37" t="s">
        <v>9</v>
      </c>
      <c r="C5" s="40">
        <v>1000</v>
      </c>
      <c r="D5" s="40">
        <v>0</v>
      </c>
      <c r="E5" s="40">
        <v>1000.0000000000002</v>
      </c>
      <c r="F5" s="40">
        <v>0</v>
      </c>
      <c r="G5" s="5">
        <f>SUM(C5:F5)</f>
        <v>2000.0000000000002</v>
      </c>
      <c r="I5" s="11">
        <v>8.5</v>
      </c>
    </row>
    <row r="6" spans="2:9" x14ac:dyDescent="0.2">
      <c r="B6" s="37" t="s">
        <v>10</v>
      </c>
      <c r="C6" s="40">
        <v>0</v>
      </c>
      <c r="D6" s="40">
        <v>800</v>
      </c>
      <c r="E6" s="40">
        <v>199.99999999999989</v>
      </c>
      <c r="F6" s="40">
        <v>500.00000000000017</v>
      </c>
      <c r="G6" s="5">
        <f>SUM(C6:F6)</f>
        <v>1500</v>
      </c>
      <c r="I6" s="11">
        <v>9</v>
      </c>
    </row>
    <row r="7" spans="2:9" x14ac:dyDescent="0.2">
      <c r="B7" s="37" t="s">
        <v>11</v>
      </c>
      <c r="C7" s="40">
        <v>0</v>
      </c>
      <c r="D7" s="40">
        <v>299.99999999999983</v>
      </c>
      <c r="E7" s="40">
        <v>0</v>
      </c>
      <c r="F7" s="40">
        <v>599.99999999999966</v>
      </c>
      <c r="G7" s="5">
        <f>SUM(C7:F7)</f>
        <v>899.99999999999955</v>
      </c>
      <c r="I7" s="11">
        <v>10</v>
      </c>
    </row>
    <row r="8" spans="2:9" ht="17" thickBot="1" x14ac:dyDescent="0.25">
      <c r="B8" s="7" t="s">
        <v>20</v>
      </c>
      <c r="C8" s="30">
        <f>SUM(C5:C7)</f>
        <v>1000</v>
      </c>
      <c r="D8" s="30">
        <f>SUM(D5:D7)</f>
        <v>1099.9999999999998</v>
      </c>
      <c r="E8" s="30">
        <f>SUM(E5:E7)</f>
        <v>1200</v>
      </c>
      <c r="F8" s="30">
        <f>SUM(F5:F7)</f>
        <v>1099.9999999999998</v>
      </c>
      <c r="G8" s="9"/>
    </row>
    <row r="10" spans="2:9" x14ac:dyDescent="0.2">
      <c r="B10" s="4" t="s">
        <v>16</v>
      </c>
      <c r="C10" s="15">
        <v>7.1</v>
      </c>
      <c r="D10" s="15">
        <v>8.5</v>
      </c>
      <c r="E10" s="15">
        <v>7.7</v>
      </c>
      <c r="F10" s="15">
        <v>9</v>
      </c>
    </row>
    <row r="11" spans="2:9" x14ac:dyDescent="0.2">
      <c r="B11" s="10"/>
      <c r="C11" s="41"/>
    </row>
    <row r="13" spans="2:9" ht="20" thickBot="1" x14ac:dyDescent="0.3">
      <c r="B13" s="18" t="s">
        <v>2</v>
      </c>
    </row>
    <row r="14" spans="2:9" ht="17" thickBot="1" x14ac:dyDescent="0.25">
      <c r="B14" s="25" t="s">
        <v>27</v>
      </c>
      <c r="C14" s="1"/>
      <c r="D14" s="1"/>
      <c r="E14" s="1"/>
      <c r="F14" s="1"/>
      <c r="G14" s="31">
        <f>C8</f>
        <v>1000</v>
      </c>
      <c r="H14" s="1" t="s">
        <v>22</v>
      </c>
      <c r="I14" s="22">
        <v>1000</v>
      </c>
    </row>
    <row r="15" spans="2:9" ht="17" thickBot="1" x14ac:dyDescent="0.25">
      <c r="B15" s="3" t="s">
        <v>28</v>
      </c>
      <c r="C15" s="12"/>
      <c r="D15" s="4"/>
      <c r="E15" s="4"/>
      <c r="F15" s="4"/>
      <c r="G15" s="32">
        <f>D8</f>
        <v>1099.9999999999998</v>
      </c>
      <c r="H15" s="1" t="s">
        <v>22</v>
      </c>
      <c r="I15" s="6">
        <v>1100</v>
      </c>
    </row>
    <row r="16" spans="2:9" ht="17" thickBot="1" x14ac:dyDescent="0.25">
      <c r="B16" s="3" t="s">
        <v>29</v>
      </c>
      <c r="C16" s="4"/>
      <c r="D16" s="4"/>
      <c r="E16" s="4"/>
      <c r="F16" s="4"/>
      <c r="G16" s="32">
        <f>E8</f>
        <v>1200</v>
      </c>
      <c r="H16" s="1" t="s">
        <v>22</v>
      </c>
      <c r="I16" s="6">
        <v>1200</v>
      </c>
    </row>
    <row r="17" spans="2:9" ht="17" thickBot="1" x14ac:dyDescent="0.25">
      <c r="B17" s="7" t="s">
        <v>30</v>
      </c>
      <c r="C17" s="23"/>
      <c r="D17" s="8"/>
      <c r="E17" s="8"/>
      <c r="F17" s="8"/>
      <c r="G17" s="33">
        <f>F8</f>
        <v>1099.9999999999998</v>
      </c>
      <c r="H17" s="1" t="s">
        <v>22</v>
      </c>
      <c r="I17" s="24">
        <v>1100</v>
      </c>
    </row>
    <row r="18" spans="2:9" x14ac:dyDescent="0.2">
      <c r="B18" s="27" t="s">
        <v>26</v>
      </c>
      <c r="C18" s="21">
        <v>-5</v>
      </c>
      <c r="D18" s="1">
        <v>15</v>
      </c>
      <c r="E18" s="1">
        <v>5</v>
      </c>
      <c r="F18" s="1">
        <v>30</v>
      </c>
      <c r="G18" s="31">
        <f>SUMPRODUCT(C18:F18, C5:F5)</f>
        <v>9.0949470177292824E-13</v>
      </c>
      <c r="H18" s="1" t="s">
        <v>3</v>
      </c>
      <c r="I18" s="22">
        <v>0</v>
      </c>
    </row>
    <row r="19" spans="2:9" x14ac:dyDescent="0.2">
      <c r="B19" s="3" t="s">
        <v>24</v>
      </c>
      <c r="C19" s="12">
        <v>-15</v>
      </c>
      <c r="D19" s="4">
        <v>5</v>
      </c>
      <c r="E19" s="4">
        <v>-5</v>
      </c>
      <c r="F19" s="4">
        <v>20</v>
      </c>
      <c r="G19" s="32">
        <f t="shared" ref="G19:G20" si="0">SUMPRODUCT(C19:F19, C6:F6)</f>
        <v>13000.000000000004</v>
      </c>
      <c r="H19" s="4" t="s">
        <v>3</v>
      </c>
      <c r="I19" s="6">
        <v>0</v>
      </c>
    </row>
    <row r="20" spans="2:9" ht="17" thickBot="1" x14ac:dyDescent="0.25">
      <c r="B20" s="7" t="s">
        <v>25</v>
      </c>
      <c r="C20" s="23">
        <v>-30</v>
      </c>
      <c r="D20" s="8">
        <v>-10</v>
      </c>
      <c r="E20" s="8">
        <v>-20</v>
      </c>
      <c r="F20" s="8">
        <v>5</v>
      </c>
      <c r="G20" s="33">
        <f t="shared" si="0"/>
        <v>0</v>
      </c>
      <c r="H20" s="8" t="s">
        <v>3</v>
      </c>
      <c r="I20" s="24">
        <v>0</v>
      </c>
    </row>
    <row r="21" spans="2:9" x14ac:dyDescent="0.2">
      <c r="B21" s="25" t="s">
        <v>31</v>
      </c>
      <c r="C21" s="21"/>
      <c r="D21" s="1"/>
      <c r="E21" s="1"/>
      <c r="F21" s="1"/>
      <c r="G21" s="31">
        <f>G5</f>
        <v>2000.0000000000002</v>
      </c>
      <c r="H21" s="1" t="s">
        <v>3</v>
      </c>
      <c r="I21" s="22">
        <v>2000</v>
      </c>
    </row>
    <row r="22" spans="2:9" x14ac:dyDescent="0.2">
      <c r="B22" s="3" t="s">
        <v>32</v>
      </c>
      <c r="C22" s="12"/>
      <c r="D22" s="4"/>
      <c r="E22" s="4"/>
      <c r="F22" s="4"/>
      <c r="G22" s="32">
        <f t="shared" ref="G22:G23" si="1">G6</f>
        <v>1500</v>
      </c>
      <c r="H22" s="4" t="s">
        <v>3</v>
      </c>
      <c r="I22" s="6">
        <v>1500</v>
      </c>
    </row>
    <row r="23" spans="2:9" ht="17" thickBot="1" x14ac:dyDescent="0.25">
      <c r="B23" s="7" t="s">
        <v>33</v>
      </c>
      <c r="C23" s="23"/>
      <c r="D23" s="8"/>
      <c r="E23" s="8"/>
      <c r="F23" s="8"/>
      <c r="G23" s="33">
        <f t="shared" si="1"/>
        <v>899.99999999999955</v>
      </c>
      <c r="H23" s="8" t="s">
        <v>3</v>
      </c>
      <c r="I23" s="24">
        <v>750</v>
      </c>
    </row>
    <row r="24" spans="2:9" x14ac:dyDescent="0.2">
      <c r="B24" s="19"/>
      <c r="C24" s="19"/>
      <c r="D24" s="19"/>
      <c r="E24" s="28"/>
      <c r="F24" s="19"/>
      <c r="G24" s="28" t="s">
        <v>4</v>
      </c>
      <c r="H24" s="19"/>
      <c r="I24" s="28" t="s">
        <v>5</v>
      </c>
    </row>
    <row r="25" spans="2:9" ht="17" thickBot="1" x14ac:dyDescent="0.25"/>
    <row r="26" spans="2:9" x14ac:dyDescent="0.2">
      <c r="B26" s="25" t="s">
        <v>17</v>
      </c>
      <c r="C26" s="38">
        <f>SUMPRODUCT(C10:F10, C8:F8)</f>
        <v>35590</v>
      </c>
    </row>
    <row r="27" spans="2:9" ht="17" thickBot="1" x14ac:dyDescent="0.25">
      <c r="B27" s="7" t="s">
        <v>23</v>
      </c>
      <c r="C27" s="39">
        <f>SUMPRODUCT(G5:G7, I5:I7)</f>
        <v>39500</v>
      </c>
    </row>
    <row r="28" spans="2:9" ht="17" thickBot="1" x14ac:dyDescent="0.25"/>
    <row r="29" spans="2:9" ht="17" thickBot="1" x14ac:dyDescent="0.25">
      <c r="B29" s="17" t="s">
        <v>18</v>
      </c>
      <c r="C29" s="29">
        <f>C27-C26</f>
        <v>3910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72F97-3BFC-C64D-952B-6D6C7FAF58E1}">
  <dimension ref="B4:J30"/>
  <sheetViews>
    <sheetView zoomScale="110" zoomScaleNormal="110" workbookViewId="0">
      <selection activeCell="J13" sqref="J13"/>
    </sheetView>
  </sheetViews>
  <sheetFormatPr baseColWidth="10" defaultRowHeight="16" x14ac:dyDescent="0.2"/>
  <cols>
    <col min="2" max="2" width="28.5" customWidth="1"/>
    <col min="3" max="3" width="9.5" customWidth="1"/>
    <col min="5" max="5" width="10.33203125" customWidth="1"/>
    <col min="6" max="6" width="15.1640625" customWidth="1"/>
    <col min="7" max="7" width="15.5" customWidth="1"/>
    <col min="9" max="9" width="14" customWidth="1"/>
    <col min="10" max="10" width="15" customWidth="1"/>
  </cols>
  <sheetData>
    <row r="4" spans="2:10" ht="25" thickBot="1" x14ac:dyDescent="0.35">
      <c r="B4" s="42" t="s">
        <v>0</v>
      </c>
      <c r="I4" t="s">
        <v>54</v>
      </c>
    </row>
    <row r="5" spans="2:10" x14ac:dyDescent="0.2">
      <c r="B5" s="4"/>
      <c r="C5" s="4" t="s">
        <v>37</v>
      </c>
      <c r="D5" s="4" t="s">
        <v>38</v>
      </c>
      <c r="E5" s="4" t="s">
        <v>39</v>
      </c>
      <c r="I5" s="25" t="s">
        <v>42</v>
      </c>
      <c r="J5" s="2">
        <f>SUMPRODUCT(C12:E12, $C$6:$E$6) * F12</f>
        <v>9825</v>
      </c>
    </row>
    <row r="6" spans="2:10" x14ac:dyDescent="0.2">
      <c r="B6" s="4" t="s">
        <v>47</v>
      </c>
      <c r="C6" s="14">
        <v>10000</v>
      </c>
      <c r="D6" s="14">
        <v>32500</v>
      </c>
      <c r="E6" s="14">
        <v>30000</v>
      </c>
      <c r="I6" s="3" t="s">
        <v>43</v>
      </c>
      <c r="J6" s="5">
        <f t="shared" ref="J6:J8" si="0">SUMPRODUCT(C13:E13, $C$6:$E$6) * F13</f>
        <v>15500</v>
      </c>
    </row>
    <row r="7" spans="2:10" x14ac:dyDescent="0.2">
      <c r="I7" s="3" t="s">
        <v>44</v>
      </c>
      <c r="J7" s="5">
        <f>SUMPRODUCT(C14:E14, $C$6:$E$6) * F14</f>
        <v>11000</v>
      </c>
    </row>
    <row r="8" spans="2:10" ht="17" thickBot="1" x14ac:dyDescent="0.25">
      <c r="I8" s="7" t="s">
        <v>45</v>
      </c>
      <c r="J8" s="9">
        <f t="shared" si="0"/>
        <v>11725</v>
      </c>
    </row>
    <row r="10" spans="2:10" ht="17" thickBot="1" x14ac:dyDescent="0.25"/>
    <row r="11" spans="2:10" x14ac:dyDescent="0.2">
      <c r="B11" s="25" t="s">
        <v>36</v>
      </c>
      <c r="C11" s="1" t="s">
        <v>37</v>
      </c>
      <c r="D11" s="1" t="s">
        <v>38</v>
      </c>
      <c r="E11" s="1" t="s">
        <v>39</v>
      </c>
      <c r="F11" s="1" t="s">
        <v>40</v>
      </c>
      <c r="G11" s="2" t="s">
        <v>41</v>
      </c>
      <c r="I11" s="25" t="s">
        <v>48</v>
      </c>
      <c r="J11" s="38">
        <f>SUM(J5:J8)</f>
        <v>48050</v>
      </c>
    </row>
    <row r="12" spans="2:10" x14ac:dyDescent="0.2">
      <c r="B12" s="3" t="s">
        <v>42</v>
      </c>
      <c r="C12" s="4">
        <v>0.2</v>
      </c>
      <c r="D12" s="4">
        <v>0.35</v>
      </c>
      <c r="E12" s="4">
        <v>0.1</v>
      </c>
      <c r="F12" s="4">
        <v>0.6</v>
      </c>
      <c r="G12" s="5">
        <v>40000</v>
      </c>
      <c r="I12" s="3" t="s">
        <v>49</v>
      </c>
      <c r="J12" s="43">
        <f>SUMPRODUCT(C16:E16, C6:E6)</f>
        <v>103250</v>
      </c>
    </row>
    <row r="13" spans="2:10" x14ac:dyDescent="0.2">
      <c r="B13" s="3" t="s">
        <v>43</v>
      </c>
      <c r="C13" s="4">
        <v>0.4</v>
      </c>
      <c r="D13" s="4">
        <v>0.15</v>
      </c>
      <c r="E13" s="4">
        <v>0.35</v>
      </c>
      <c r="F13" s="4">
        <v>0.8</v>
      </c>
      <c r="G13" s="5">
        <v>25000</v>
      </c>
      <c r="I13" s="3"/>
      <c r="J13" s="5"/>
    </row>
    <row r="14" spans="2:10" ht="17" thickBot="1" x14ac:dyDescent="0.25">
      <c r="B14" s="3" t="s">
        <v>44</v>
      </c>
      <c r="C14" s="4">
        <v>0.15</v>
      </c>
      <c r="D14" s="4">
        <v>0.2</v>
      </c>
      <c r="E14" s="4">
        <v>0.4</v>
      </c>
      <c r="F14" s="4">
        <v>0.55000000000000004</v>
      </c>
      <c r="G14" s="5">
        <v>20000</v>
      </c>
      <c r="I14" s="7" t="s">
        <v>18</v>
      </c>
      <c r="J14" s="44">
        <f>J12-J11</f>
        <v>55200</v>
      </c>
    </row>
    <row r="15" spans="2:10" x14ac:dyDescent="0.2">
      <c r="B15" s="3" t="s">
        <v>45</v>
      </c>
      <c r="C15" s="4">
        <v>0.25</v>
      </c>
      <c r="D15" s="4">
        <v>0.3</v>
      </c>
      <c r="E15" s="4">
        <v>0.15</v>
      </c>
      <c r="F15" s="4">
        <v>0.7</v>
      </c>
      <c r="G15" s="5">
        <v>45000</v>
      </c>
    </row>
    <row r="16" spans="2:10" ht="17" thickBot="1" x14ac:dyDescent="0.25">
      <c r="B16" s="7" t="s">
        <v>46</v>
      </c>
      <c r="C16" s="50">
        <v>1.25</v>
      </c>
      <c r="D16" s="50">
        <v>1.5</v>
      </c>
      <c r="E16" s="50">
        <v>1.4</v>
      </c>
      <c r="F16" s="8"/>
      <c r="G16" s="9"/>
    </row>
    <row r="19" spans="2:9" ht="20" thickBot="1" x14ac:dyDescent="0.3">
      <c r="B19" s="18" t="s">
        <v>2</v>
      </c>
    </row>
    <row r="20" spans="2:9" ht="17" thickBot="1" x14ac:dyDescent="0.25">
      <c r="B20" s="17" t="s">
        <v>50</v>
      </c>
      <c r="C20" s="46"/>
      <c r="D20" s="46"/>
      <c r="E20" s="46"/>
      <c r="F20" s="46"/>
      <c r="G20" s="47">
        <f>SUM(C6:E6)</f>
        <v>72500</v>
      </c>
      <c r="H20" s="46" t="s">
        <v>22</v>
      </c>
      <c r="I20" s="48">
        <v>100000</v>
      </c>
    </row>
    <row r="21" spans="2:9" x14ac:dyDescent="0.2">
      <c r="B21" s="25" t="s">
        <v>51</v>
      </c>
      <c r="C21" s="21"/>
      <c r="D21" s="1"/>
      <c r="E21" s="1"/>
      <c r="F21" s="1"/>
      <c r="G21" s="31">
        <f>C6</f>
        <v>10000</v>
      </c>
      <c r="H21" s="1" t="s">
        <v>3</v>
      </c>
      <c r="I21" s="22">
        <v>10000</v>
      </c>
    </row>
    <row r="22" spans="2:9" x14ac:dyDescent="0.2">
      <c r="B22" s="3" t="s">
        <v>52</v>
      </c>
      <c r="C22" s="4"/>
      <c r="D22" s="4"/>
      <c r="E22" s="4"/>
      <c r="F22" s="4"/>
      <c r="G22" s="32">
        <f>D6</f>
        <v>32500</v>
      </c>
      <c r="H22" s="4" t="s">
        <v>3</v>
      </c>
      <c r="I22" s="6">
        <v>25000</v>
      </c>
    </row>
    <row r="23" spans="2:9" ht="17" thickBot="1" x14ac:dyDescent="0.25">
      <c r="B23" s="7" t="s">
        <v>53</v>
      </c>
      <c r="C23" s="23"/>
      <c r="D23" s="8"/>
      <c r="E23" s="8"/>
      <c r="F23" s="8"/>
      <c r="G23" s="33">
        <f>E6</f>
        <v>30000</v>
      </c>
      <c r="H23" s="8" t="s">
        <v>3</v>
      </c>
      <c r="I23" s="24">
        <v>30000</v>
      </c>
    </row>
    <row r="24" spans="2:9" x14ac:dyDescent="0.2">
      <c r="B24" s="27" t="s">
        <v>55</v>
      </c>
      <c r="C24" s="21"/>
      <c r="D24" s="1"/>
      <c r="E24" s="1"/>
      <c r="F24" s="1"/>
      <c r="G24" s="31">
        <f>SUMPRODUCT(C12:E12, $C$6:$E$6)</f>
        <v>16375</v>
      </c>
      <c r="H24" s="1" t="s">
        <v>22</v>
      </c>
      <c r="I24" s="22">
        <v>40000</v>
      </c>
    </row>
    <row r="25" spans="2:9" x14ac:dyDescent="0.2">
      <c r="B25" s="49" t="s">
        <v>56</v>
      </c>
      <c r="C25" s="12"/>
      <c r="D25" s="4"/>
      <c r="E25" s="4"/>
      <c r="F25" s="4"/>
      <c r="G25" s="32">
        <f t="shared" ref="G25:G26" si="1">SUMPRODUCT(C13:E13, $C$6:$E$6)</f>
        <v>19375</v>
      </c>
      <c r="H25" s="4" t="s">
        <v>22</v>
      </c>
      <c r="I25" s="6">
        <v>25000</v>
      </c>
    </row>
    <row r="26" spans="2:9" x14ac:dyDescent="0.2">
      <c r="B26" s="49" t="s">
        <v>57</v>
      </c>
      <c r="C26" s="12"/>
      <c r="D26" s="4"/>
      <c r="E26" s="4"/>
      <c r="F26" s="4"/>
      <c r="G26" s="32">
        <f t="shared" si="1"/>
        <v>20000</v>
      </c>
      <c r="H26" s="4" t="s">
        <v>22</v>
      </c>
      <c r="I26" s="6">
        <v>20000</v>
      </c>
    </row>
    <row r="27" spans="2:9" ht="17" thickBot="1" x14ac:dyDescent="0.25">
      <c r="B27" s="45" t="s">
        <v>58</v>
      </c>
      <c r="C27" s="23"/>
      <c r="D27" s="8"/>
      <c r="E27" s="8"/>
      <c r="F27" s="8"/>
      <c r="G27" s="33">
        <f>SUMPRODUCT(C15:E15, $C$6:$E$6)</f>
        <v>16750</v>
      </c>
      <c r="H27" s="8" t="s">
        <v>22</v>
      </c>
      <c r="I27" s="24">
        <v>45000</v>
      </c>
    </row>
    <row r="28" spans="2:9" x14ac:dyDescent="0.2">
      <c r="B28" s="19"/>
      <c r="C28" s="20"/>
      <c r="D28" s="19"/>
      <c r="E28" s="19"/>
      <c r="F28" s="19"/>
      <c r="G28" s="35"/>
      <c r="H28" s="19"/>
      <c r="I28" s="26"/>
    </row>
    <row r="29" spans="2:9" x14ac:dyDescent="0.2">
      <c r="B29" s="4"/>
      <c r="C29" s="12"/>
      <c r="D29" s="4"/>
      <c r="E29" s="4"/>
      <c r="F29" s="4"/>
      <c r="G29" s="32"/>
      <c r="H29" s="4"/>
      <c r="I29" s="11"/>
    </row>
    <row r="30" spans="2:9" x14ac:dyDescent="0.2">
      <c r="B30" s="19"/>
      <c r="C30" s="19"/>
      <c r="D30" s="19"/>
      <c r="E30" s="28"/>
      <c r="F30" s="19"/>
      <c r="G30" s="28" t="s">
        <v>4</v>
      </c>
      <c r="H30" s="19"/>
      <c r="I30" s="28" t="s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4CB7-44E1-5F42-B674-4BBDC1A0A83A}">
  <dimension ref="B4:J30"/>
  <sheetViews>
    <sheetView zoomScale="110" zoomScaleNormal="110" workbookViewId="0">
      <selection activeCell="B35" sqref="B35"/>
    </sheetView>
  </sheetViews>
  <sheetFormatPr baseColWidth="10" defaultRowHeight="16" x14ac:dyDescent="0.2"/>
  <cols>
    <col min="2" max="2" width="28.5" customWidth="1"/>
    <col min="3" max="3" width="9.5" customWidth="1"/>
    <col min="5" max="5" width="10.33203125" customWidth="1"/>
    <col min="6" max="6" width="15.1640625" customWidth="1"/>
    <col min="7" max="7" width="15.5" customWidth="1"/>
    <col min="9" max="9" width="14" customWidth="1"/>
    <col min="10" max="10" width="15" customWidth="1"/>
  </cols>
  <sheetData>
    <row r="4" spans="2:10" ht="25" thickBot="1" x14ac:dyDescent="0.35">
      <c r="B4" s="42" t="s">
        <v>0</v>
      </c>
      <c r="I4" t="s">
        <v>54</v>
      </c>
    </row>
    <row r="5" spans="2:10" x14ac:dyDescent="0.2">
      <c r="B5" s="4"/>
      <c r="C5" s="4" t="s">
        <v>37</v>
      </c>
      <c r="D5" s="4" t="s">
        <v>38</v>
      </c>
      <c r="E5" s="4" t="s">
        <v>39</v>
      </c>
      <c r="I5" s="25" t="s">
        <v>42</v>
      </c>
      <c r="J5" s="2">
        <f>SUMPRODUCT(C12:E12, $C$6:$E$6) * F12</f>
        <v>9825</v>
      </c>
    </row>
    <row r="6" spans="2:10" x14ac:dyDescent="0.2">
      <c r="B6" s="4" t="s">
        <v>47</v>
      </c>
      <c r="C6" s="14">
        <v>10000</v>
      </c>
      <c r="D6" s="14">
        <v>32500</v>
      </c>
      <c r="E6" s="14">
        <v>30000</v>
      </c>
      <c r="I6" s="3" t="s">
        <v>43</v>
      </c>
      <c r="J6" s="5">
        <f t="shared" ref="J6:J8" si="0">SUMPRODUCT(C13:E13, $C$6:$E$6) * F13</f>
        <v>15500</v>
      </c>
    </row>
    <row r="7" spans="2:10" x14ac:dyDescent="0.2">
      <c r="I7" s="3" t="s">
        <v>44</v>
      </c>
      <c r="J7" s="5">
        <f>SUMPRODUCT(C14:E14, $C$6:$E$6) * F14</f>
        <v>11000</v>
      </c>
    </row>
    <row r="8" spans="2:10" ht="17" thickBot="1" x14ac:dyDescent="0.25">
      <c r="I8" s="7" t="s">
        <v>45</v>
      </c>
      <c r="J8" s="9">
        <f t="shared" si="0"/>
        <v>11725</v>
      </c>
    </row>
    <row r="10" spans="2:10" ht="17" thickBot="1" x14ac:dyDescent="0.25"/>
    <row r="11" spans="2:10" x14ac:dyDescent="0.2">
      <c r="B11" s="25" t="s">
        <v>36</v>
      </c>
      <c r="C11" s="1" t="s">
        <v>37</v>
      </c>
      <c r="D11" s="1" t="s">
        <v>38</v>
      </c>
      <c r="E11" s="1" t="s">
        <v>39</v>
      </c>
      <c r="F11" s="1" t="s">
        <v>40</v>
      </c>
      <c r="G11" s="2" t="s">
        <v>41</v>
      </c>
      <c r="I11" s="25" t="s">
        <v>48</v>
      </c>
      <c r="J11" s="38">
        <f>SUM(J5:J8)</f>
        <v>48050</v>
      </c>
    </row>
    <row r="12" spans="2:10" x14ac:dyDescent="0.2">
      <c r="B12" s="3" t="s">
        <v>42</v>
      </c>
      <c r="C12" s="4">
        <v>0.2</v>
      </c>
      <c r="D12" s="4">
        <v>0.35</v>
      </c>
      <c r="E12" s="4">
        <v>0.1</v>
      </c>
      <c r="F12" s="4">
        <v>0.6</v>
      </c>
      <c r="G12" s="5">
        <v>40000</v>
      </c>
      <c r="I12" s="3" t="s">
        <v>49</v>
      </c>
      <c r="J12" s="43">
        <f>SUMPRODUCT(C16:E16, C6:E6)</f>
        <v>103250</v>
      </c>
    </row>
    <row r="13" spans="2:10" x14ac:dyDescent="0.2">
      <c r="B13" s="3" t="s">
        <v>43</v>
      </c>
      <c r="C13" s="4">
        <v>0.4</v>
      </c>
      <c r="D13" s="4">
        <v>0.15</v>
      </c>
      <c r="E13" s="4">
        <v>0.35</v>
      </c>
      <c r="F13" s="4">
        <v>0.8</v>
      </c>
      <c r="G13" s="5">
        <v>25000</v>
      </c>
      <c r="I13" s="3"/>
      <c r="J13" s="5"/>
    </row>
    <row r="14" spans="2:10" ht="17" thickBot="1" x14ac:dyDescent="0.25">
      <c r="B14" s="3" t="s">
        <v>44</v>
      </c>
      <c r="C14" s="4">
        <v>0.15</v>
      </c>
      <c r="D14" s="4">
        <v>0.2</v>
      </c>
      <c r="E14" s="4">
        <v>0.4</v>
      </c>
      <c r="F14" s="4">
        <v>0.55000000000000004</v>
      </c>
      <c r="G14" s="5">
        <v>20000</v>
      </c>
      <c r="I14" s="7" t="s">
        <v>18</v>
      </c>
      <c r="J14" s="44">
        <f>J12-J11</f>
        <v>55200</v>
      </c>
    </row>
    <row r="15" spans="2:10" x14ac:dyDescent="0.2">
      <c r="B15" s="3" t="s">
        <v>45</v>
      </c>
      <c r="C15" s="4">
        <v>0.25</v>
      </c>
      <c r="D15" s="4">
        <v>0.3</v>
      </c>
      <c r="E15" s="4">
        <v>0.15</v>
      </c>
      <c r="F15" s="4">
        <v>0.7</v>
      </c>
      <c r="G15" s="5">
        <v>45000</v>
      </c>
    </row>
    <row r="16" spans="2:10" ht="17" thickBot="1" x14ac:dyDescent="0.25">
      <c r="B16" s="7" t="s">
        <v>46</v>
      </c>
      <c r="C16" s="50">
        <v>1.25</v>
      </c>
      <c r="D16" s="50">
        <v>1.5</v>
      </c>
      <c r="E16" s="50">
        <v>1.4</v>
      </c>
      <c r="F16" s="8"/>
      <c r="G16" s="9"/>
    </row>
    <row r="19" spans="2:9" ht="20" thickBot="1" x14ac:dyDescent="0.3">
      <c r="B19" s="18" t="s">
        <v>2</v>
      </c>
    </row>
    <row r="20" spans="2:9" ht="17" thickBot="1" x14ac:dyDescent="0.25">
      <c r="B20" s="17" t="s">
        <v>50</v>
      </c>
      <c r="C20" s="46"/>
      <c r="D20" s="46"/>
      <c r="E20" s="46"/>
      <c r="F20" s="46"/>
      <c r="G20" s="47">
        <f>SUM(C6:E6)</f>
        <v>72500</v>
      </c>
      <c r="H20" s="46" t="s">
        <v>22</v>
      </c>
      <c r="I20" s="48">
        <v>100000</v>
      </c>
    </row>
    <row r="21" spans="2:9" x14ac:dyDescent="0.2">
      <c r="B21" s="25" t="s">
        <v>51</v>
      </c>
      <c r="C21" s="21"/>
      <c r="D21" s="1"/>
      <c r="E21" s="1"/>
      <c r="F21" s="1"/>
      <c r="G21" s="31">
        <f>C6</f>
        <v>10000</v>
      </c>
      <c r="H21" s="1" t="s">
        <v>3</v>
      </c>
      <c r="I21" s="22">
        <v>10000</v>
      </c>
    </row>
    <row r="22" spans="2:9" x14ac:dyDescent="0.2">
      <c r="B22" s="3" t="s">
        <v>52</v>
      </c>
      <c r="C22" s="4"/>
      <c r="D22" s="4"/>
      <c r="E22" s="4"/>
      <c r="F22" s="4"/>
      <c r="G22" s="32">
        <f>D6</f>
        <v>32500</v>
      </c>
      <c r="H22" s="4" t="s">
        <v>3</v>
      </c>
      <c r="I22" s="6">
        <v>25000</v>
      </c>
    </row>
    <row r="23" spans="2:9" ht="17" thickBot="1" x14ac:dyDescent="0.25">
      <c r="B23" s="7" t="s">
        <v>53</v>
      </c>
      <c r="C23" s="23"/>
      <c r="D23" s="8"/>
      <c r="E23" s="8"/>
      <c r="F23" s="8"/>
      <c r="G23" s="33">
        <f>E6</f>
        <v>30000</v>
      </c>
      <c r="H23" s="8" t="s">
        <v>3</v>
      </c>
      <c r="I23" s="24">
        <v>30000</v>
      </c>
    </row>
    <row r="24" spans="2:9" x14ac:dyDescent="0.2">
      <c r="B24" s="27" t="s">
        <v>55</v>
      </c>
      <c r="C24" s="21"/>
      <c r="D24" s="1"/>
      <c r="E24" s="1"/>
      <c r="F24" s="1"/>
      <c r="G24" s="31">
        <f>SUMPRODUCT(C12:E12, $C$6:$E$6)</f>
        <v>16375</v>
      </c>
      <c r="H24" s="1" t="s">
        <v>22</v>
      </c>
      <c r="I24" s="22">
        <v>40000</v>
      </c>
    </row>
    <row r="25" spans="2:9" x14ac:dyDescent="0.2">
      <c r="B25" s="49" t="s">
        <v>56</v>
      </c>
      <c r="C25" s="12"/>
      <c r="D25" s="4"/>
      <c r="E25" s="4"/>
      <c r="F25" s="4"/>
      <c r="G25" s="32">
        <f t="shared" ref="G25:G26" si="1">SUMPRODUCT(C13:E13, $C$6:$E$6)</f>
        <v>19375</v>
      </c>
      <c r="H25" s="4" t="s">
        <v>22</v>
      </c>
      <c r="I25" s="6">
        <v>25000</v>
      </c>
    </row>
    <row r="26" spans="2:9" x14ac:dyDescent="0.2">
      <c r="B26" s="49" t="s">
        <v>57</v>
      </c>
      <c r="C26" s="12"/>
      <c r="D26" s="4"/>
      <c r="E26" s="4"/>
      <c r="F26" s="4"/>
      <c r="G26" s="32">
        <f t="shared" si="1"/>
        <v>20000</v>
      </c>
      <c r="H26" s="4" t="s">
        <v>22</v>
      </c>
      <c r="I26" s="6">
        <v>20000</v>
      </c>
    </row>
    <row r="27" spans="2:9" ht="17" thickBot="1" x14ac:dyDescent="0.25">
      <c r="B27" s="45" t="s">
        <v>58</v>
      </c>
      <c r="C27" s="23"/>
      <c r="D27" s="8"/>
      <c r="E27" s="8"/>
      <c r="F27" s="8"/>
      <c r="G27" s="33">
        <f>SUMPRODUCT(C15:E15, $C$6:$E$6)</f>
        <v>16750</v>
      </c>
      <c r="H27" s="8" t="s">
        <v>22</v>
      </c>
      <c r="I27" s="24">
        <v>45000</v>
      </c>
    </row>
    <row r="28" spans="2:9" x14ac:dyDescent="0.2">
      <c r="B28" s="19"/>
      <c r="C28" s="20"/>
      <c r="D28" s="19"/>
      <c r="E28" s="19"/>
      <c r="F28" s="19"/>
      <c r="G28" s="35"/>
      <c r="H28" s="19"/>
      <c r="I28" s="26"/>
    </row>
    <row r="29" spans="2:9" x14ac:dyDescent="0.2">
      <c r="B29" s="4"/>
      <c r="C29" s="12"/>
      <c r="D29" s="4"/>
      <c r="E29" s="4"/>
      <c r="F29" s="4"/>
      <c r="G29" s="32"/>
      <c r="H29" s="4"/>
      <c r="I29" s="11"/>
    </row>
    <row r="30" spans="2:9" x14ac:dyDescent="0.2">
      <c r="B30" s="19"/>
      <c r="C30" s="19"/>
      <c r="D30" s="19"/>
      <c r="E30" s="28"/>
      <c r="F30" s="19"/>
      <c r="G30" s="28" t="s">
        <v>4</v>
      </c>
      <c r="H30" s="19"/>
      <c r="I30" s="28" t="s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F6EDE-9E84-B641-ACA1-9D30996B8457}">
  <dimension ref="B3:I25"/>
  <sheetViews>
    <sheetView zoomScale="120" zoomScaleNormal="120" workbookViewId="0">
      <selection activeCell="J29" sqref="J29"/>
    </sheetView>
  </sheetViews>
  <sheetFormatPr baseColWidth="10" defaultRowHeight="16" x14ac:dyDescent="0.2"/>
  <cols>
    <col min="2" max="2" width="21.83203125" customWidth="1"/>
    <col min="3" max="3" width="15" customWidth="1"/>
    <col min="4" max="4" width="21.6640625" customWidth="1"/>
    <col min="5" max="5" width="20.83203125" customWidth="1"/>
    <col min="6" max="6" width="18.5" customWidth="1"/>
    <col min="8" max="8" width="11.83203125" customWidth="1"/>
    <col min="9" max="9" width="12.83203125" customWidth="1"/>
  </cols>
  <sheetData>
    <row r="3" spans="2:9" ht="19" x14ac:dyDescent="0.25">
      <c r="B3" s="52" t="s">
        <v>0</v>
      </c>
    </row>
    <row r="4" spans="2:9" x14ac:dyDescent="0.2">
      <c r="C4" s="4" t="s">
        <v>67</v>
      </c>
      <c r="D4" s="4" t="s">
        <v>69</v>
      </c>
      <c r="E4" s="4" t="s">
        <v>68</v>
      </c>
      <c r="F4" s="4" t="s">
        <v>70</v>
      </c>
    </row>
    <row r="5" spans="2:9" x14ac:dyDescent="0.2">
      <c r="C5" s="14">
        <v>6666.666666666667</v>
      </c>
      <c r="D5" s="14">
        <v>10000</v>
      </c>
      <c r="E5" s="14">
        <v>13333.333333333332</v>
      </c>
      <c r="F5" s="14">
        <v>0</v>
      </c>
    </row>
    <row r="6" spans="2:9" x14ac:dyDescent="0.2">
      <c r="H6" s="4" t="s">
        <v>72</v>
      </c>
      <c r="I6" s="15">
        <f>SUM(E5:F5) * 21.5</f>
        <v>286666.66666666663</v>
      </c>
    </row>
    <row r="7" spans="2:9" ht="19" x14ac:dyDescent="0.25">
      <c r="B7" s="52" t="s">
        <v>74</v>
      </c>
      <c r="H7" s="4" t="s">
        <v>73</v>
      </c>
      <c r="I7" s="4">
        <f>SUMPRODUCT(C5:D5, E12:F12)</f>
        <v>285333.33333333337</v>
      </c>
    </row>
    <row r="8" spans="2:9" x14ac:dyDescent="0.2">
      <c r="C8" s="4" t="s">
        <v>59</v>
      </c>
      <c r="D8" s="4" t="s">
        <v>35</v>
      </c>
      <c r="E8" s="4" t="s">
        <v>60</v>
      </c>
      <c r="F8" s="4" t="s">
        <v>61</v>
      </c>
      <c r="H8" s="4" t="s">
        <v>48</v>
      </c>
      <c r="I8" s="16">
        <f>SUM(I6:I7)</f>
        <v>572000</v>
      </c>
    </row>
    <row r="9" spans="2:9" x14ac:dyDescent="0.2">
      <c r="C9" s="4" t="s">
        <v>62</v>
      </c>
      <c r="D9" s="4">
        <v>2000</v>
      </c>
      <c r="E9" s="4">
        <v>0.15</v>
      </c>
      <c r="F9" s="4">
        <v>0.1</v>
      </c>
      <c r="H9" s="4" t="s">
        <v>75</v>
      </c>
      <c r="I9" s="16">
        <f>((C5+E5)*E13) + ((D5+F5)*F13)</f>
        <v>870000</v>
      </c>
    </row>
    <row r="10" spans="2:9" x14ac:dyDescent="0.2">
      <c r="C10" s="4" t="s">
        <v>63</v>
      </c>
      <c r="D10" s="4">
        <v>4200</v>
      </c>
      <c r="E10" s="4">
        <v>0.2</v>
      </c>
      <c r="F10" s="4">
        <v>0.2</v>
      </c>
      <c r="H10" s="4" t="s">
        <v>18</v>
      </c>
      <c r="I10" s="51">
        <f>I9-I8</f>
        <v>298000</v>
      </c>
    </row>
    <row r="11" spans="2:9" x14ac:dyDescent="0.2">
      <c r="C11" s="4" t="s">
        <v>64</v>
      </c>
      <c r="D11" s="4">
        <v>2500</v>
      </c>
      <c r="E11" s="4">
        <v>0.1</v>
      </c>
      <c r="F11" s="4">
        <v>0.15</v>
      </c>
    </row>
    <row r="12" spans="2:9" x14ac:dyDescent="0.2">
      <c r="C12" s="4" t="s">
        <v>65</v>
      </c>
      <c r="D12" s="4"/>
      <c r="E12" s="15">
        <v>18.8</v>
      </c>
      <c r="F12" s="15">
        <v>16</v>
      </c>
    </row>
    <row r="13" spans="2:9" x14ac:dyDescent="0.2">
      <c r="C13" s="4" t="s">
        <v>66</v>
      </c>
      <c r="D13" s="4"/>
      <c r="E13" s="15">
        <v>29.5</v>
      </c>
      <c r="F13" s="15">
        <v>28</v>
      </c>
    </row>
    <row r="15" spans="2:9" ht="19" x14ac:dyDescent="0.25">
      <c r="B15" s="13"/>
    </row>
    <row r="16" spans="2:9" ht="20" thickBot="1" x14ac:dyDescent="0.3">
      <c r="B16" s="18" t="s">
        <v>2</v>
      </c>
    </row>
    <row r="17" spans="2:9" ht="17" thickBot="1" x14ac:dyDescent="0.25">
      <c r="B17" s="17" t="s">
        <v>71</v>
      </c>
      <c r="C17" s="46"/>
      <c r="D17" s="46"/>
      <c r="E17" s="46"/>
      <c r="F17" s="46"/>
      <c r="G17" s="47">
        <f>SUM(E5:F5)</f>
        <v>13333.333333333332</v>
      </c>
      <c r="H17" s="46" t="s">
        <v>22</v>
      </c>
      <c r="I17" s="48">
        <v>20000</v>
      </c>
    </row>
    <row r="18" spans="2:9" ht="17" thickBot="1" x14ac:dyDescent="0.25">
      <c r="B18" s="25"/>
      <c r="C18" s="21"/>
      <c r="D18" s="1"/>
      <c r="E18" s="1"/>
      <c r="F18" s="1"/>
      <c r="G18" s="31">
        <f>SUMPRODUCT(E9:F9, $C$5:$D$5)</f>
        <v>2000</v>
      </c>
      <c r="H18" s="1" t="s">
        <v>22</v>
      </c>
      <c r="I18" s="22">
        <f>D9</f>
        <v>2000</v>
      </c>
    </row>
    <row r="19" spans="2:9" ht="17" thickBot="1" x14ac:dyDescent="0.25">
      <c r="B19" s="3"/>
      <c r="C19" s="4"/>
      <c r="D19" s="4"/>
      <c r="E19" s="4"/>
      <c r="F19" s="4"/>
      <c r="G19" s="31">
        <f>SUMPRODUCT(E10:F10, $C$5:$D$5)</f>
        <v>3333.3333333333335</v>
      </c>
      <c r="H19" s="4" t="s">
        <v>22</v>
      </c>
      <c r="I19" s="6">
        <f>D10</f>
        <v>4200</v>
      </c>
    </row>
    <row r="20" spans="2:9" ht="17" thickBot="1" x14ac:dyDescent="0.25">
      <c r="B20" s="7"/>
      <c r="C20" s="23"/>
      <c r="D20" s="8"/>
      <c r="E20" s="8"/>
      <c r="F20" s="8"/>
      <c r="G20" s="31">
        <f>SUMPRODUCT(E11:F11, $C$5:$D$5)</f>
        <v>2166.666666666667</v>
      </c>
      <c r="H20" s="8" t="s">
        <v>22</v>
      </c>
      <c r="I20" s="24">
        <f>D11</f>
        <v>2500</v>
      </c>
    </row>
    <row r="21" spans="2:9" x14ac:dyDescent="0.2">
      <c r="B21" s="27"/>
      <c r="C21" s="21"/>
      <c r="D21" s="1"/>
      <c r="E21" s="1"/>
      <c r="F21" s="1"/>
      <c r="G21" s="31">
        <f>SUM(C5,E5)</f>
        <v>20000</v>
      </c>
      <c r="H21" s="1" t="s">
        <v>22</v>
      </c>
      <c r="I21" s="22">
        <v>20000</v>
      </c>
    </row>
    <row r="22" spans="2:9" x14ac:dyDescent="0.2">
      <c r="B22" s="49"/>
      <c r="C22" s="12"/>
      <c r="D22" s="4"/>
      <c r="E22" s="4"/>
      <c r="F22" s="4"/>
      <c r="G22" s="32">
        <f>SUM(D5,F5)</f>
        <v>10000</v>
      </c>
      <c r="H22" s="4" t="s">
        <v>22</v>
      </c>
      <c r="I22" s="6">
        <v>10000</v>
      </c>
    </row>
    <row r="23" spans="2:9" x14ac:dyDescent="0.2">
      <c r="B23" s="19"/>
      <c r="C23" s="20"/>
      <c r="D23" s="19"/>
      <c r="E23" s="19"/>
      <c r="F23" s="19"/>
      <c r="G23" s="35"/>
      <c r="H23" s="19"/>
      <c r="I23" s="26"/>
    </row>
    <row r="24" spans="2:9" x14ac:dyDescent="0.2">
      <c r="B24" s="4"/>
      <c r="C24" s="12"/>
      <c r="D24" s="4"/>
      <c r="E24" s="4"/>
      <c r="F24" s="4"/>
      <c r="G24" s="32"/>
      <c r="H24" s="4"/>
      <c r="I24" s="11"/>
    </row>
    <row r="25" spans="2:9" x14ac:dyDescent="0.2">
      <c r="B25" s="19"/>
      <c r="C25" s="19"/>
      <c r="D25" s="19"/>
      <c r="E25" s="28"/>
      <c r="F25" s="19"/>
      <c r="G25" s="28" t="s">
        <v>4</v>
      </c>
      <c r="H25" s="19"/>
      <c r="I25" s="28" t="s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3D07-F7C8-5E40-BFE9-BB5A6F7C807B}">
  <dimension ref="B3:I25"/>
  <sheetViews>
    <sheetView zoomScale="120" zoomScaleNormal="120" workbookViewId="0">
      <selection activeCell="I32" sqref="I32"/>
    </sheetView>
  </sheetViews>
  <sheetFormatPr baseColWidth="10" defaultRowHeight="16" x14ac:dyDescent="0.2"/>
  <cols>
    <col min="2" max="2" width="21.83203125" customWidth="1"/>
    <col min="3" max="3" width="15" customWidth="1"/>
    <col min="4" max="4" width="21.6640625" customWidth="1"/>
    <col min="5" max="5" width="20.83203125" customWidth="1"/>
    <col min="6" max="6" width="18.5" customWidth="1"/>
    <col min="8" max="8" width="11.83203125" customWidth="1"/>
    <col min="9" max="9" width="12.83203125" customWidth="1"/>
  </cols>
  <sheetData>
    <row r="3" spans="2:9" ht="19" x14ac:dyDescent="0.25">
      <c r="B3" s="52" t="s">
        <v>0</v>
      </c>
    </row>
    <row r="4" spans="2:9" x14ac:dyDescent="0.2">
      <c r="C4" s="4" t="s">
        <v>67</v>
      </c>
      <c r="D4" s="4" t="s">
        <v>69</v>
      </c>
      <c r="E4" s="4" t="s">
        <v>68</v>
      </c>
      <c r="F4" s="4" t="s">
        <v>70</v>
      </c>
    </row>
    <row r="5" spans="2:9" x14ac:dyDescent="0.2">
      <c r="C5" s="14">
        <v>8000</v>
      </c>
      <c r="D5" s="14">
        <v>10000</v>
      </c>
      <c r="E5" s="14">
        <v>12000</v>
      </c>
      <c r="F5" s="14">
        <v>0</v>
      </c>
    </row>
    <row r="6" spans="2:9" x14ac:dyDescent="0.2">
      <c r="H6" s="4" t="s">
        <v>72</v>
      </c>
      <c r="I6" s="15">
        <f>SUM(E5:F5) * 21.5</f>
        <v>258000</v>
      </c>
    </row>
    <row r="7" spans="2:9" ht="19" x14ac:dyDescent="0.25">
      <c r="B7" s="52" t="s">
        <v>74</v>
      </c>
      <c r="H7" s="4" t="s">
        <v>73</v>
      </c>
      <c r="I7" s="4">
        <f>SUMPRODUCT(C5:D5, E12:F12)</f>
        <v>310400</v>
      </c>
    </row>
    <row r="8" spans="2:9" x14ac:dyDescent="0.2">
      <c r="C8" s="4" t="s">
        <v>59</v>
      </c>
      <c r="D8" s="4" t="s">
        <v>35</v>
      </c>
      <c r="E8" s="4" t="s">
        <v>60</v>
      </c>
      <c r="F8" s="4" t="s">
        <v>61</v>
      </c>
      <c r="H8" s="4" t="s">
        <v>48</v>
      </c>
      <c r="I8" s="16">
        <f>SUM(I6:I7)</f>
        <v>568400</v>
      </c>
    </row>
    <row r="9" spans="2:9" x14ac:dyDescent="0.2">
      <c r="C9" s="4" t="s">
        <v>62</v>
      </c>
      <c r="D9" s="4">
        <v>2000</v>
      </c>
      <c r="E9" s="4">
        <v>0.15</v>
      </c>
      <c r="F9" s="4">
        <v>0.1</v>
      </c>
      <c r="H9" s="4" t="s">
        <v>75</v>
      </c>
      <c r="I9" s="16">
        <f>((C5+E5)*E13) + ((D5+F5)*F13)</f>
        <v>870000</v>
      </c>
    </row>
    <row r="10" spans="2:9" x14ac:dyDescent="0.2">
      <c r="C10" s="4" t="s">
        <v>63</v>
      </c>
      <c r="D10" s="4">
        <v>4200</v>
      </c>
      <c r="E10" s="4">
        <v>0.2</v>
      </c>
      <c r="F10" s="4">
        <v>0.2</v>
      </c>
      <c r="H10" s="4" t="s">
        <v>18</v>
      </c>
      <c r="I10" s="51">
        <f>I9-I8</f>
        <v>301600</v>
      </c>
    </row>
    <row r="11" spans="2:9" x14ac:dyDescent="0.2">
      <c r="C11" s="4" t="s">
        <v>64</v>
      </c>
      <c r="D11" s="4">
        <v>2500</v>
      </c>
      <c r="E11" s="4">
        <v>0.1</v>
      </c>
      <c r="F11" s="4">
        <v>0.15</v>
      </c>
    </row>
    <row r="12" spans="2:9" x14ac:dyDescent="0.2">
      <c r="C12" s="4" t="s">
        <v>65</v>
      </c>
      <c r="D12" s="4"/>
      <c r="E12" s="15">
        <v>18.8</v>
      </c>
      <c r="F12" s="15">
        <v>16</v>
      </c>
    </row>
    <row r="13" spans="2:9" x14ac:dyDescent="0.2">
      <c r="C13" s="4" t="s">
        <v>66</v>
      </c>
      <c r="D13" s="4"/>
      <c r="E13" s="15">
        <v>29.5</v>
      </c>
      <c r="F13" s="15">
        <v>28</v>
      </c>
    </row>
    <row r="15" spans="2:9" ht="18" customHeight="1" x14ac:dyDescent="0.25">
      <c r="B15" s="13"/>
    </row>
    <row r="16" spans="2:9" ht="20" thickBot="1" x14ac:dyDescent="0.3">
      <c r="B16" s="18" t="s">
        <v>2</v>
      </c>
    </row>
    <row r="17" spans="2:9" ht="17" thickBot="1" x14ac:dyDescent="0.25">
      <c r="B17" s="17" t="s">
        <v>71</v>
      </c>
      <c r="C17" s="46"/>
      <c r="D17" s="46"/>
      <c r="E17" s="46"/>
      <c r="F17" s="46"/>
      <c r="G17" s="47">
        <f>SUM(E5:F5)</f>
        <v>12000</v>
      </c>
      <c r="H17" s="46" t="s">
        <v>22</v>
      </c>
      <c r="I17" s="48">
        <v>20000</v>
      </c>
    </row>
    <row r="18" spans="2:9" ht="17" thickBot="1" x14ac:dyDescent="0.25">
      <c r="B18" s="25" t="s">
        <v>76</v>
      </c>
      <c r="C18" s="21"/>
      <c r="D18" s="1"/>
      <c r="E18" s="1"/>
      <c r="F18" s="1"/>
      <c r="G18" s="31">
        <f>SUMPRODUCT(E9:F9, $C$5:$D$5)</f>
        <v>2200</v>
      </c>
      <c r="H18" s="1" t="s">
        <v>22</v>
      </c>
      <c r="I18" s="22">
        <v>2200</v>
      </c>
    </row>
    <row r="19" spans="2:9" ht="17" thickBot="1" x14ac:dyDescent="0.25">
      <c r="B19" s="3" t="s">
        <v>77</v>
      </c>
      <c r="C19" s="4"/>
      <c r="D19" s="4"/>
      <c r="E19" s="4"/>
      <c r="F19" s="4"/>
      <c r="G19" s="31">
        <f>SUMPRODUCT(E10:F10, $C$5:$D$5)</f>
        <v>3600</v>
      </c>
      <c r="H19" s="4" t="s">
        <v>22</v>
      </c>
      <c r="I19" s="6">
        <f>D10</f>
        <v>4200</v>
      </c>
    </row>
    <row r="20" spans="2:9" ht="17" thickBot="1" x14ac:dyDescent="0.25">
      <c r="B20" s="7" t="s">
        <v>78</v>
      </c>
      <c r="C20" s="23"/>
      <c r="D20" s="8"/>
      <c r="E20" s="8"/>
      <c r="F20" s="8"/>
      <c r="G20" s="31">
        <f>SUMPRODUCT(E11:F11, $C$5:$D$5)</f>
        <v>2300</v>
      </c>
      <c r="H20" s="8" t="s">
        <v>22</v>
      </c>
      <c r="I20" s="24">
        <f>D11</f>
        <v>2500</v>
      </c>
    </row>
    <row r="21" spans="2:9" x14ac:dyDescent="0.2">
      <c r="B21" s="27"/>
      <c r="C21" s="21"/>
      <c r="D21" s="1"/>
      <c r="E21" s="1"/>
      <c r="F21" s="1"/>
      <c r="G21" s="31">
        <f>SUM(C5,E5)</f>
        <v>20000</v>
      </c>
      <c r="H21" s="1" t="s">
        <v>22</v>
      </c>
      <c r="I21" s="22">
        <v>20000</v>
      </c>
    </row>
    <row r="22" spans="2:9" x14ac:dyDescent="0.2">
      <c r="B22" s="49"/>
      <c r="C22" s="12"/>
      <c r="D22" s="4"/>
      <c r="E22" s="4"/>
      <c r="F22" s="4"/>
      <c r="G22" s="32">
        <f>SUM(D5,F5)</f>
        <v>10000</v>
      </c>
      <c r="H22" s="4" t="s">
        <v>22</v>
      </c>
      <c r="I22" s="6">
        <v>10000</v>
      </c>
    </row>
    <row r="23" spans="2:9" x14ac:dyDescent="0.2">
      <c r="B23" s="19"/>
      <c r="C23" s="20"/>
      <c r="D23" s="19"/>
      <c r="E23" s="19"/>
      <c r="F23" s="19"/>
      <c r="G23" s="35"/>
      <c r="H23" s="19"/>
      <c r="I23" s="26"/>
    </row>
    <row r="24" spans="2:9" x14ac:dyDescent="0.2">
      <c r="B24" s="4"/>
      <c r="C24" s="12"/>
      <c r="D24" s="4"/>
      <c r="E24" s="4"/>
      <c r="F24" s="4"/>
      <c r="G24" s="32"/>
      <c r="H24" s="4"/>
      <c r="I24" s="11"/>
    </row>
    <row r="25" spans="2:9" x14ac:dyDescent="0.2">
      <c r="B25" s="19"/>
      <c r="C25" s="19"/>
      <c r="D25" s="19"/>
      <c r="E25" s="28"/>
      <c r="F25" s="19"/>
      <c r="G25" s="28" t="s">
        <v>4</v>
      </c>
      <c r="H25" s="19"/>
      <c r="I25" s="2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2.3 (a &amp; b)</vt:lpstr>
      <vt:lpstr>2.5 (a) </vt:lpstr>
      <vt:lpstr>2.5 (b)</vt:lpstr>
      <vt:lpstr>2.5 (c)</vt:lpstr>
      <vt:lpstr>2.6 (a) </vt:lpstr>
      <vt:lpstr>2.6 (b)</vt:lpstr>
      <vt:lpstr>2.8 (a)</vt:lpstr>
      <vt:lpstr>2.8 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R. Bertsch</dc:creator>
  <cp:lastModifiedBy>Spencer R. Bertsch</cp:lastModifiedBy>
  <dcterms:created xsi:type="dcterms:W3CDTF">2018-09-26T00:05:05Z</dcterms:created>
  <dcterms:modified xsi:type="dcterms:W3CDTF">2018-09-28T03:11:57Z</dcterms:modified>
</cp:coreProperties>
</file>