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olem\Downloads\"/>
    </mc:Choice>
  </mc:AlternateContent>
  <xr:revisionPtr revIDLastSave="0" documentId="13_ncr:1_{1422BE91-5FC9-4DBF-A64D-CA4B0E31AE0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art" sheetId="1" r:id="rId1"/>
    <sheet name="Finish" sheetId="3" r:id="rId2"/>
  </sheets>
  <definedNames>
    <definedName name="_xlnm._FilterDatabase" localSheetId="1" hidden="1">Finish!$A$1:$P$42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8" i="1"/>
  <c r="D46" i="1"/>
  <c r="C46" i="1"/>
  <c r="D45" i="1"/>
  <c r="C4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I3" i="3" l="1"/>
  <c r="O3" i="3" s="1"/>
  <c r="I4" i="3"/>
  <c r="O4" i="3" s="1"/>
  <c r="I5" i="3"/>
  <c r="O5" i="3" s="1"/>
  <c r="I6" i="3"/>
  <c r="O6" i="3" s="1"/>
  <c r="I7" i="3"/>
  <c r="O7" i="3" s="1"/>
  <c r="I8" i="3"/>
  <c r="O8" i="3" s="1"/>
  <c r="I9" i="3"/>
  <c r="O9" i="3" s="1"/>
  <c r="I10" i="3"/>
  <c r="O10" i="3" s="1"/>
  <c r="I11" i="3"/>
  <c r="O11" i="3" s="1"/>
  <c r="I12" i="3"/>
  <c r="O12" i="3" s="1"/>
  <c r="I13" i="3"/>
  <c r="O13" i="3" s="1"/>
  <c r="I14" i="3"/>
  <c r="O14" i="3" s="1"/>
  <c r="I15" i="3"/>
  <c r="O15" i="3" s="1"/>
  <c r="I16" i="3"/>
  <c r="O16" i="3" s="1"/>
  <c r="I17" i="3"/>
  <c r="O17" i="3" s="1"/>
  <c r="I18" i="3"/>
  <c r="O18" i="3" s="1"/>
  <c r="I19" i="3"/>
  <c r="O19" i="3" s="1"/>
  <c r="I20" i="3"/>
  <c r="O20" i="3" s="1"/>
  <c r="I21" i="3"/>
  <c r="O21" i="3" s="1"/>
  <c r="I22" i="3"/>
  <c r="O22" i="3" s="1"/>
  <c r="I23" i="3"/>
  <c r="O23" i="3" s="1"/>
  <c r="I24" i="3"/>
  <c r="O24" i="3" s="1"/>
  <c r="I25" i="3"/>
  <c r="O25" i="3" s="1"/>
  <c r="I26" i="3"/>
  <c r="O26" i="3" s="1"/>
  <c r="I27" i="3"/>
  <c r="O27" i="3" s="1"/>
  <c r="I28" i="3"/>
  <c r="O28" i="3" s="1"/>
  <c r="I29" i="3"/>
  <c r="O29" i="3" s="1"/>
  <c r="I30" i="3"/>
  <c r="O30" i="3" s="1"/>
  <c r="I31" i="3"/>
  <c r="O31" i="3" s="1"/>
  <c r="I32" i="3"/>
  <c r="O32" i="3" s="1"/>
  <c r="I33" i="3"/>
  <c r="O33" i="3" s="1"/>
  <c r="I34" i="3"/>
  <c r="O34" i="3" s="1"/>
  <c r="I35" i="3"/>
  <c r="O35" i="3" s="1"/>
  <c r="I36" i="3"/>
  <c r="O36" i="3" s="1"/>
  <c r="I37" i="3"/>
  <c r="O37" i="3" s="1"/>
  <c r="I38" i="3"/>
  <c r="O38" i="3" s="1"/>
  <c r="I39" i="3"/>
  <c r="O39" i="3" s="1"/>
  <c r="I40" i="3"/>
  <c r="O40" i="3" s="1"/>
  <c r="I41" i="3"/>
  <c r="O41" i="3" s="1"/>
  <c r="I42" i="3"/>
  <c r="O42" i="3" s="1"/>
  <c r="I2" i="3"/>
  <c r="O2" i="3" s="1"/>
  <c r="B49" i="3" l="1"/>
  <c r="B48" i="3"/>
  <c r="C46" i="3"/>
  <c r="B46" i="3"/>
  <c r="C45" i="3"/>
  <c r="B45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</calcChain>
</file>

<file path=xl/sharedStrings.xml><?xml version="1.0" encoding="utf-8"?>
<sst xmlns="http://schemas.openxmlformats.org/spreadsheetml/2006/main" count="208" uniqueCount="71">
  <si>
    <t>Studio</t>
  </si>
  <si>
    <t>Film</t>
  </si>
  <si>
    <t>Release date</t>
  </si>
  <si>
    <t>Budget</t>
  </si>
  <si>
    <t>Gross</t>
  </si>
  <si>
    <t>average ratings</t>
  </si>
  <si>
    <t>The Prince of Egypt</t>
  </si>
  <si>
    <t>The Road to El Dorado</t>
  </si>
  <si>
    <t>Chicken Run</t>
  </si>
  <si>
    <t>Shrek</t>
  </si>
  <si>
    <t>Spirit: Stallion of the Cimarron</t>
  </si>
  <si>
    <t>Sinbad: Legend of the Seven Seas</t>
  </si>
  <si>
    <t>Shrek 2</t>
  </si>
  <si>
    <t>Shark Tale</t>
  </si>
  <si>
    <t>Madagascar</t>
  </si>
  <si>
    <t>Wallace &amp; Gromit: The Curse of the Were-Rabbit</t>
  </si>
  <si>
    <t>Over the Hedge</t>
  </si>
  <si>
    <t>Flushed Away</t>
  </si>
  <si>
    <t>Shrek the Third</t>
  </si>
  <si>
    <t>Bee Movie</t>
  </si>
  <si>
    <t>Kung Fu Panda</t>
  </si>
  <si>
    <t>Madagascar: Escape 2 Africa</t>
  </si>
  <si>
    <t>Monsters vs. Aliens</t>
  </si>
  <si>
    <t>How to Train Your Dragon</t>
  </si>
  <si>
    <t>Shrek Forever After</t>
  </si>
  <si>
    <t>Megamind</t>
  </si>
  <si>
    <t>Kung Fu Panda 2</t>
  </si>
  <si>
    <t>Puss in Boots</t>
  </si>
  <si>
    <t>Madagascar 3: Europe's Most Wanted</t>
  </si>
  <si>
    <t>Rise of the Guardians</t>
  </si>
  <si>
    <t>The Croods</t>
  </si>
  <si>
    <t>Turbo</t>
  </si>
  <si>
    <t>Mr. Peabody &amp; Sherman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</si>
  <si>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</si>
  <si>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</si>
  <si>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</si>
  <si>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</si>
  <si>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</si>
  <si>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</si>
  <si>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</si>
  <si>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</si>
  <si>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</si>
  <si>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</si>
  <si>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</si>
  <si>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</si>
  <si>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</si>
  <si>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</si>
  <si>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Profit</t>
  </si>
  <si>
    <t>RottenTomatoes rating</t>
  </si>
  <si>
    <t>Metacritic rating</t>
  </si>
  <si>
    <t>Grade</t>
  </si>
  <si>
    <t>P</t>
  </si>
  <si>
    <t>D</t>
  </si>
  <si>
    <t>StudioFull</t>
  </si>
  <si>
    <t>Month Released</t>
  </si>
  <si>
    <t>Hit</t>
  </si>
  <si>
    <t>Since 2000?</t>
  </si>
  <si>
    <t>What percent of Pixar movies grossed over $500 million?</t>
  </si>
  <si>
    <t>Studio Initial</t>
  </si>
  <si>
    <t>Dud</t>
  </si>
  <si>
    <t>What is the average Rotten Tomatoes score for Pixar films? DreamWorks?</t>
  </si>
  <si>
    <t>Gross (thousands)</t>
  </si>
  <si>
    <t>How many years ago?</t>
  </si>
  <si>
    <t>What percent of DreamWorks movies had a Metacritic rating above 90%?</t>
  </si>
  <si>
    <t>Studio Name</t>
  </si>
  <si>
    <t>Release Date</t>
  </si>
  <si>
    <t>Release Month</t>
  </si>
  <si>
    <t>Years Ago</t>
  </si>
  <si>
    <t>Hit?</t>
  </si>
  <si>
    <t>Dud?</t>
  </si>
  <si>
    <t>Gross (000's)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</si>
</sst>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Fill="1"/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164" fontId="2" fillId="0" borderId="0" xfId="0" applyNumberFormat="1" applyFont="1" applyFill="1" applyAlignment="1">
      <alignment horizontal="left" wrapText="1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pane ySplit="1" topLeftCell="A2" activePane="bottomLeft" state="frozen"/>
      <selection pane="bottomLeft" activeCell="C49" sqref="C49"/>
    </sheetView>
  </sheetViews>
  <sheetFormatPr defaultColWidth="8.7890625" defaultRowHeight="14.4" x14ac:dyDescent="0.55000000000000004"/>
  <cols>
    <col min="1" max="2" width="28.05078125" customWidth="1"/>
    <col min="3" max="3" width="46.68359375" customWidth="1"/>
    <col min="4" max="6" width="13.47265625" style="7" customWidth="1"/>
    <col min="7" max="7" width="12.1015625" style="8" bestFit="1" customWidth="1"/>
    <col min="8" max="8" width="13.7890625" style="8" bestFit="1" customWidth="1"/>
    <col min="9" max="9" width="13.7890625" style="8" customWidth="1"/>
    <col min="10" max="10" width="19" style="8" bestFit="1" customWidth="1"/>
    <col min="11" max="11" width="13.7890625" style="4" customWidth="1"/>
    <col min="12" max="12" width="20" style="4" customWidth="1"/>
    <col min="13" max="13" width="14.47265625" style="4" bestFit="1" customWidth="1"/>
    <col min="14" max="15" width="9.1015625" style="4"/>
  </cols>
  <sheetData>
    <row r="1" spans="1:16" ht="28.8" x14ac:dyDescent="0.55000000000000004">
      <c r="A1" s="1" t="s">
        <v>0</v>
      </c>
      <c r="B1" s="1" t="s">
        <v>64</v>
      </c>
      <c r="C1" s="1" t="s">
        <v>1</v>
      </c>
      <c r="D1" s="5" t="s">
        <v>65</v>
      </c>
      <c r="E1" s="5" t="s">
        <v>66</v>
      </c>
      <c r="F1" s="5" t="s">
        <v>67</v>
      </c>
      <c r="G1" s="6" t="s">
        <v>3</v>
      </c>
      <c r="H1" s="6" t="s">
        <v>4</v>
      </c>
      <c r="I1" s="6" t="s">
        <v>70</v>
      </c>
      <c r="J1" s="6" t="s">
        <v>47</v>
      </c>
      <c r="K1" s="2" t="s">
        <v>48</v>
      </c>
      <c r="L1" s="2" t="s">
        <v>49</v>
      </c>
      <c r="M1" s="3" t="s">
        <v>5</v>
      </c>
      <c r="N1" s="3" t="s">
        <v>50</v>
      </c>
      <c r="O1" s="3" t="s">
        <v>68</v>
      </c>
      <c r="P1" s="3" t="s">
        <v>69</v>
      </c>
    </row>
    <row r="2" spans="1:16" x14ac:dyDescent="0.55000000000000004">
      <c r="A2" t="s">
        <v>51</v>
      </c>
      <c r="B2" t="str">
        <f>IF(A2="P","Pixar","DreamWorks")</f>
        <v>Pixar</v>
      </c>
      <c r="C2" t="s">
        <v>33</v>
      </c>
      <c r="D2" s="7">
        <v>35025</v>
      </c>
      <c r="E2" s="24">
        <f>MONTH(D2)</f>
        <v>11</v>
      </c>
      <c r="F2" s="25">
        <f ca="1">YEARFRAC(D2,TODAY())</f>
        <v>23.611111111111111</v>
      </c>
      <c r="G2" s="8">
        <v>30000000</v>
      </c>
      <c r="H2" s="8">
        <v>361958736</v>
      </c>
      <c r="I2" s="8">
        <f>MROUND(H2,1000)</f>
        <v>361959000</v>
      </c>
      <c r="J2" s="8">
        <v>331958736</v>
      </c>
      <c r="K2" s="4">
        <v>100</v>
      </c>
      <c r="L2" s="4">
        <v>92</v>
      </c>
      <c r="M2" s="4">
        <v>96</v>
      </c>
      <c r="N2" s="4" t="str">
        <f>IF(M2&lt;60,"F",IF(M2&lt;70,"D",IF(M2&lt;80,"C",IF(M2&lt;90,"B","A"))))</f>
        <v>A</v>
      </c>
      <c r="O2" s="4" t="str">
        <f>IF(M2&gt;90,"Hit","")</f>
        <v>Hit</v>
      </c>
      <c r="P2" t="str">
        <f>IF(M2&lt;50,"Dud","")</f>
        <v/>
      </c>
    </row>
    <row r="3" spans="1:16" x14ac:dyDescent="0.55000000000000004">
      <c r="A3" t="s">
        <v>51</v>
      </c>
      <c r="B3" t="str">
        <f t="shared" ref="B3:B42" si="0">IF(A3="P","Pixar","DreamWorks")</f>
        <v>Pixar</v>
      </c>
      <c r="C3" t="s">
        <v>34</v>
      </c>
      <c r="D3" s="7">
        <v>36124</v>
      </c>
      <c r="E3" s="24">
        <f t="shared" ref="E3:E42" si="1">MONTH(D3)</f>
        <v>11</v>
      </c>
      <c r="F3" s="25">
        <f t="shared" ref="F3:F42" ca="1" si="2">YEARFRAC(D3,TODAY())</f>
        <v>20.602777777777778</v>
      </c>
      <c r="G3" s="8">
        <v>120000000</v>
      </c>
      <c r="H3" s="8">
        <v>363398565</v>
      </c>
      <c r="I3" s="8">
        <f t="shared" ref="I3:I42" si="3">MROUND(H3,1000)</f>
        <v>363399000</v>
      </c>
      <c r="J3" s="8">
        <v>243398565</v>
      </c>
      <c r="K3" s="4">
        <v>92</v>
      </c>
      <c r="L3" s="4">
        <v>77</v>
      </c>
      <c r="M3" s="4">
        <v>84.5</v>
      </c>
      <c r="N3" s="4" t="str">
        <f t="shared" ref="N3:N42" si="4">IF(M3&lt;60,"F",IF(M3&lt;70,"D",IF(M3&lt;80,"C",IF(M3&lt;90,"B","A"))))</f>
        <v>B</v>
      </c>
      <c r="O3" s="4" t="str">
        <f t="shared" ref="O3:O42" si="5">IF(M3&gt;90,"Hit","")</f>
        <v/>
      </c>
      <c r="P3" t="str">
        <f t="shared" ref="P3:P42" si="6">IF(M3&lt;50,"Dud","")</f>
        <v/>
      </c>
    </row>
    <row r="4" spans="1:16" x14ac:dyDescent="0.55000000000000004">
      <c r="A4" t="s">
        <v>52</v>
      </c>
      <c r="B4" t="str">
        <f t="shared" si="0"/>
        <v>DreamWorks</v>
      </c>
      <c r="C4" t="s">
        <v>6</v>
      </c>
      <c r="D4" s="7">
        <v>36147</v>
      </c>
      <c r="E4" s="24">
        <f t="shared" si="1"/>
        <v>12</v>
      </c>
      <c r="F4" s="25">
        <f t="shared" ca="1" si="2"/>
        <v>20.538888888888888</v>
      </c>
      <c r="G4" s="8">
        <v>70000000</v>
      </c>
      <c r="H4" s="8">
        <v>218613188</v>
      </c>
      <c r="I4" s="8">
        <f t="shared" si="3"/>
        <v>218613000</v>
      </c>
      <c r="J4" s="8">
        <v>148613188</v>
      </c>
      <c r="K4" s="4">
        <v>79</v>
      </c>
      <c r="L4" s="4">
        <v>64</v>
      </c>
      <c r="M4" s="4">
        <v>71.5</v>
      </c>
      <c r="N4" s="4" t="str">
        <f t="shared" si="4"/>
        <v>C</v>
      </c>
      <c r="O4" s="4" t="str">
        <f t="shared" si="5"/>
        <v/>
      </c>
      <c r="P4" t="str">
        <f t="shared" si="6"/>
        <v/>
      </c>
    </row>
    <row r="5" spans="1:16" x14ac:dyDescent="0.55000000000000004">
      <c r="A5" t="s">
        <v>51</v>
      </c>
      <c r="B5" t="str">
        <f t="shared" si="0"/>
        <v>Pixar</v>
      </c>
      <c r="C5" t="s">
        <v>35</v>
      </c>
      <c r="D5" s="7">
        <v>36488</v>
      </c>
      <c r="E5" s="24">
        <f t="shared" si="1"/>
        <v>11</v>
      </c>
      <c r="F5" s="25">
        <f t="shared" ca="1" si="2"/>
        <v>19.605555555555554</v>
      </c>
      <c r="G5" s="8">
        <v>90000000</v>
      </c>
      <c r="H5" s="8">
        <v>485015179</v>
      </c>
      <c r="I5" s="8">
        <f t="shared" si="3"/>
        <v>485015000</v>
      </c>
      <c r="J5" s="8">
        <v>395015179</v>
      </c>
      <c r="K5" s="4">
        <v>100</v>
      </c>
      <c r="L5" s="4">
        <v>88</v>
      </c>
      <c r="M5" s="4">
        <v>94</v>
      </c>
      <c r="N5" s="4" t="str">
        <f t="shared" si="4"/>
        <v>A</v>
      </c>
      <c r="O5" s="4" t="str">
        <f t="shared" si="5"/>
        <v>Hit</v>
      </c>
      <c r="P5" t="str">
        <f t="shared" si="6"/>
        <v/>
      </c>
    </row>
    <row r="6" spans="1:16" x14ac:dyDescent="0.55000000000000004">
      <c r="A6" t="s">
        <v>52</v>
      </c>
      <c r="B6" t="str">
        <f t="shared" si="0"/>
        <v>DreamWorks</v>
      </c>
      <c r="C6" t="s">
        <v>7</v>
      </c>
      <c r="D6" s="7">
        <v>36616</v>
      </c>
      <c r="E6" s="24">
        <f t="shared" si="1"/>
        <v>3</v>
      </c>
      <c r="F6" s="25">
        <f t="shared" ca="1" si="2"/>
        <v>19.255555555555556</v>
      </c>
      <c r="G6" s="8">
        <v>95000000</v>
      </c>
      <c r="H6" s="8">
        <v>76432727</v>
      </c>
      <c r="I6" s="8">
        <f t="shared" si="3"/>
        <v>76433000</v>
      </c>
      <c r="J6" s="8">
        <v>-18567273</v>
      </c>
      <c r="K6" s="4">
        <v>49</v>
      </c>
      <c r="L6" s="4">
        <v>51</v>
      </c>
      <c r="M6" s="4">
        <v>50</v>
      </c>
      <c r="N6" s="4" t="str">
        <f t="shared" si="4"/>
        <v>F</v>
      </c>
      <c r="O6" s="4" t="str">
        <f t="shared" si="5"/>
        <v/>
      </c>
      <c r="P6" t="str">
        <f t="shared" si="6"/>
        <v/>
      </c>
    </row>
    <row r="7" spans="1:16" x14ac:dyDescent="0.55000000000000004">
      <c r="A7" t="s">
        <v>52</v>
      </c>
      <c r="B7" t="str">
        <f t="shared" si="0"/>
        <v>DreamWorks</v>
      </c>
      <c r="C7" t="s">
        <v>8</v>
      </c>
      <c r="D7" s="7">
        <v>36700</v>
      </c>
      <c r="E7" s="24">
        <f t="shared" si="1"/>
        <v>6</v>
      </c>
      <c r="F7" s="25">
        <f t="shared" ca="1" si="2"/>
        <v>19.024999999999999</v>
      </c>
      <c r="G7" s="8">
        <v>45000000</v>
      </c>
      <c r="H7" s="8">
        <v>224834564</v>
      </c>
      <c r="I7" s="8">
        <f t="shared" si="3"/>
        <v>224835000</v>
      </c>
      <c r="J7" s="8">
        <v>179834564</v>
      </c>
      <c r="K7" s="4">
        <v>97</v>
      </c>
      <c r="L7" s="4">
        <v>88</v>
      </c>
      <c r="M7" s="4">
        <v>92.5</v>
      </c>
      <c r="N7" s="4" t="str">
        <f t="shared" si="4"/>
        <v>A</v>
      </c>
      <c r="O7" s="4" t="str">
        <f t="shared" si="5"/>
        <v>Hit</v>
      </c>
      <c r="P7" t="str">
        <f t="shared" si="6"/>
        <v/>
      </c>
    </row>
    <row r="8" spans="1:16" x14ac:dyDescent="0.55000000000000004">
      <c r="A8" t="s">
        <v>52</v>
      </c>
      <c r="B8" t="str">
        <f t="shared" si="0"/>
        <v>DreamWorks</v>
      </c>
      <c r="C8" t="s">
        <v>9</v>
      </c>
      <c r="D8" s="7">
        <v>37029</v>
      </c>
      <c r="E8" s="24">
        <f t="shared" si="1"/>
        <v>5</v>
      </c>
      <c r="F8" s="25">
        <f t="shared" ca="1" si="2"/>
        <v>18.122222222222224</v>
      </c>
      <c r="G8" s="8">
        <v>60000000</v>
      </c>
      <c r="H8" s="8">
        <v>484409218</v>
      </c>
      <c r="I8" s="8">
        <f t="shared" si="3"/>
        <v>484409000</v>
      </c>
      <c r="J8" s="8">
        <v>424409218</v>
      </c>
      <c r="K8" s="4">
        <v>88</v>
      </c>
      <c r="L8" s="4">
        <v>84</v>
      </c>
      <c r="M8" s="4">
        <v>86</v>
      </c>
      <c r="N8" s="4" t="str">
        <f t="shared" si="4"/>
        <v>B</v>
      </c>
      <c r="O8" s="4" t="str">
        <f t="shared" si="5"/>
        <v/>
      </c>
      <c r="P8" t="str">
        <f t="shared" si="6"/>
        <v/>
      </c>
    </row>
    <row r="9" spans="1:16" x14ac:dyDescent="0.55000000000000004">
      <c r="A9" t="s">
        <v>51</v>
      </c>
      <c r="B9" t="str">
        <f t="shared" si="0"/>
        <v>Pixar</v>
      </c>
      <c r="C9" t="s">
        <v>36</v>
      </c>
      <c r="D9" s="7">
        <v>37197</v>
      </c>
      <c r="E9" s="24">
        <f t="shared" si="1"/>
        <v>11</v>
      </c>
      <c r="F9" s="25">
        <f t="shared" ca="1" si="2"/>
        <v>17.666666666666668</v>
      </c>
      <c r="G9" s="8">
        <v>115000000</v>
      </c>
      <c r="H9" s="8">
        <v>562816256</v>
      </c>
      <c r="I9" s="8">
        <f t="shared" si="3"/>
        <v>562816000</v>
      </c>
      <c r="J9" s="8">
        <v>447816256</v>
      </c>
      <c r="K9" s="4">
        <v>96</v>
      </c>
      <c r="L9" s="4">
        <v>78</v>
      </c>
      <c r="M9" s="4">
        <v>87</v>
      </c>
      <c r="N9" s="4" t="str">
        <f t="shared" si="4"/>
        <v>B</v>
      </c>
      <c r="O9" s="4" t="str">
        <f t="shared" si="5"/>
        <v/>
      </c>
      <c r="P9" t="str">
        <f t="shared" si="6"/>
        <v/>
      </c>
    </row>
    <row r="10" spans="1:16" x14ac:dyDescent="0.55000000000000004">
      <c r="A10" t="s">
        <v>52</v>
      </c>
      <c r="B10" t="str">
        <f t="shared" si="0"/>
        <v>DreamWorks</v>
      </c>
      <c r="C10" t="s">
        <v>10</v>
      </c>
      <c r="D10" s="7">
        <v>37400</v>
      </c>
      <c r="E10" s="24">
        <f t="shared" si="1"/>
        <v>5</v>
      </c>
      <c r="F10" s="25">
        <f t="shared" ca="1" si="2"/>
        <v>17.105555555555554</v>
      </c>
      <c r="G10" s="8">
        <v>80000000</v>
      </c>
      <c r="H10" s="8">
        <v>122563539</v>
      </c>
      <c r="I10" s="8">
        <f t="shared" si="3"/>
        <v>122564000</v>
      </c>
      <c r="J10" s="8">
        <v>42563539</v>
      </c>
      <c r="K10" s="4">
        <v>69</v>
      </c>
      <c r="L10" s="4">
        <v>52</v>
      </c>
      <c r="M10" s="4">
        <v>60.5</v>
      </c>
      <c r="N10" s="4" t="str">
        <f t="shared" si="4"/>
        <v>D</v>
      </c>
      <c r="O10" s="4" t="str">
        <f t="shared" si="5"/>
        <v/>
      </c>
      <c r="P10" t="str">
        <f t="shared" si="6"/>
        <v/>
      </c>
    </row>
    <row r="11" spans="1:16" x14ac:dyDescent="0.55000000000000004">
      <c r="A11" t="s">
        <v>51</v>
      </c>
      <c r="B11" t="str">
        <f t="shared" si="0"/>
        <v>Pixar</v>
      </c>
      <c r="C11" t="s">
        <v>37</v>
      </c>
      <c r="D11" s="7">
        <v>37771</v>
      </c>
      <c r="E11" s="24">
        <f t="shared" si="1"/>
        <v>5</v>
      </c>
      <c r="F11" s="25">
        <f t="shared" ca="1" si="2"/>
        <v>16.088888888888889</v>
      </c>
      <c r="G11" s="8">
        <v>94000000</v>
      </c>
      <c r="H11" s="8">
        <v>936743261</v>
      </c>
      <c r="I11" s="8">
        <f t="shared" si="3"/>
        <v>936743000</v>
      </c>
      <c r="J11" s="8">
        <v>842743261</v>
      </c>
      <c r="K11" s="4">
        <v>99</v>
      </c>
      <c r="L11" s="4">
        <v>90</v>
      </c>
      <c r="M11" s="4">
        <v>94.5</v>
      </c>
      <c r="N11" s="4" t="str">
        <f t="shared" si="4"/>
        <v>A</v>
      </c>
      <c r="O11" s="4" t="str">
        <f t="shared" si="5"/>
        <v>Hit</v>
      </c>
      <c r="P11" t="str">
        <f t="shared" si="6"/>
        <v/>
      </c>
    </row>
    <row r="12" spans="1:16" x14ac:dyDescent="0.55000000000000004">
      <c r="A12" t="s">
        <v>52</v>
      </c>
      <c r="B12" t="str">
        <f t="shared" si="0"/>
        <v>DreamWorks</v>
      </c>
      <c r="C12" t="s">
        <v>11</v>
      </c>
      <c r="D12" s="7">
        <v>37804</v>
      </c>
      <c r="E12" s="24">
        <f t="shared" si="1"/>
        <v>7</v>
      </c>
      <c r="F12" s="25">
        <f t="shared" ca="1" si="2"/>
        <v>16</v>
      </c>
      <c r="G12" s="8">
        <v>60000000</v>
      </c>
      <c r="H12" s="8">
        <v>80767884</v>
      </c>
      <c r="I12" s="8">
        <f t="shared" si="3"/>
        <v>80768000</v>
      </c>
      <c r="J12" s="8">
        <v>20767884</v>
      </c>
      <c r="K12" s="4">
        <v>45</v>
      </c>
      <c r="L12" s="4">
        <v>48</v>
      </c>
      <c r="M12" s="4">
        <v>46.5</v>
      </c>
      <c r="N12" s="4" t="str">
        <f t="shared" si="4"/>
        <v>F</v>
      </c>
      <c r="O12" s="4" t="str">
        <f t="shared" si="5"/>
        <v/>
      </c>
      <c r="P12" t="str">
        <f t="shared" si="6"/>
        <v>Dud</v>
      </c>
    </row>
    <row r="13" spans="1:16" x14ac:dyDescent="0.55000000000000004">
      <c r="A13" t="s">
        <v>52</v>
      </c>
      <c r="B13" t="str">
        <f t="shared" si="0"/>
        <v>DreamWorks</v>
      </c>
      <c r="C13" t="s">
        <v>12</v>
      </c>
      <c r="D13" s="7">
        <v>38126</v>
      </c>
      <c r="E13" s="24">
        <f t="shared" si="1"/>
        <v>5</v>
      </c>
      <c r="F13" s="25">
        <f t="shared" ca="1" si="2"/>
        <v>15.119444444444444</v>
      </c>
      <c r="G13" s="8">
        <v>150000000</v>
      </c>
      <c r="H13" s="8">
        <v>919838758</v>
      </c>
      <c r="I13" s="8">
        <f t="shared" si="3"/>
        <v>919839000</v>
      </c>
      <c r="J13" s="8">
        <v>769838758</v>
      </c>
      <c r="K13" s="4">
        <v>89</v>
      </c>
      <c r="L13" s="4">
        <v>75</v>
      </c>
      <c r="M13" s="4">
        <v>82</v>
      </c>
      <c r="N13" s="4" t="str">
        <f t="shared" si="4"/>
        <v>B</v>
      </c>
      <c r="O13" s="4" t="str">
        <f t="shared" si="5"/>
        <v/>
      </c>
      <c r="P13" t="str">
        <f t="shared" si="6"/>
        <v/>
      </c>
    </row>
    <row r="14" spans="1:16" x14ac:dyDescent="0.55000000000000004">
      <c r="A14" t="s">
        <v>52</v>
      </c>
      <c r="B14" t="str">
        <f t="shared" si="0"/>
        <v>DreamWorks</v>
      </c>
      <c r="C14" t="s">
        <v>13</v>
      </c>
      <c r="D14" s="7">
        <v>38261</v>
      </c>
      <c r="E14" s="24">
        <f t="shared" si="1"/>
        <v>10</v>
      </c>
      <c r="F14" s="25">
        <f t="shared" ca="1" si="2"/>
        <v>14.752777777777778</v>
      </c>
      <c r="G14" s="8">
        <v>75000000</v>
      </c>
      <c r="H14" s="8">
        <v>367275019</v>
      </c>
      <c r="I14" s="8">
        <f t="shared" si="3"/>
        <v>367275000</v>
      </c>
      <c r="J14" s="8">
        <v>292275019</v>
      </c>
      <c r="K14" s="4">
        <v>36</v>
      </c>
      <c r="L14" s="4">
        <v>48</v>
      </c>
      <c r="M14" s="4">
        <v>42</v>
      </c>
      <c r="N14" s="4" t="str">
        <f t="shared" si="4"/>
        <v>F</v>
      </c>
      <c r="O14" s="4" t="str">
        <f t="shared" si="5"/>
        <v/>
      </c>
      <c r="P14" t="str">
        <f t="shared" si="6"/>
        <v>Dud</v>
      </c>
    </row>
    <row r="15" spans="1:16" x14ac:dyDescent="0.55000000000000004">
      <c r="A15" t="s">
        <v>51</v>
      </c>
      <c r="B15" t="str">
        <f t="shared" si="0"/>
        <v>Pixar</v>
      </c>
      <c r="C15" t="s">
        <v>38</v>
      </c>
      <c r="D15" s="7">
        <v>38296</v>
      </c>
      <c r="E15" s="24">
        <f t="shared" si="1"/>
        <v>11</v>
      </c>
      <c r="F15" s="25">
        <f t="shared" ca="1" si="2"/>
        <v>14.658333333333333</v>
      </c>
      <c r="G15" s="8">
        <v>92000000</v>
      </c>
      <c r="H15" s="8">
        <v>631442092</v>
      </c>
      <c r="I15" s="8">
        <f t="shared" si="3"/>
        <v>631442000</v>
      </c>
      <c r="J15" s="8">
        <v>539442092</v>
      </c>
      <c r="K15" s="4">
        <v>97</v>
      </c>
      <c r="L15" s="4">
        <v>90</v>
      </c>
      <c r="M15" s="4">
        <v>93.5</v>
      </c>
      <c r="N15" s="4" t="str">
        <f t="shared" si="4"/>
        <v>A</v>
      </c>
      <c r="O15" s="4" t="str">
        <f t="shared" si="5"/>
        <v>Hit</v>
      </c>
      <c r="P15" t="str">
        <f t="shared" si="6"/>
        <v/>
      </c>
    </row>
    <row r="16" spans="1:16" x14ac:dyDescent="0.55000000000000004">
      <c r="A16" t="s">
        <v>52</v>
      </c>
      <c r="B16" t="str">
        <f t="shared" si="0"/>
        <v>DreamWorks</v>
      </c>
      <c r="C16" t="s">
        <v>14</v>
      </c>
      <c r="D16" s="7">
        <v>38499</v>
      </c>
      <c r="E16" s="24">
        <f t="shared" si="1"/>
        <v>5</v>
      </c>
      <c r="F16" s="25">
        <f t="shared" ca="1" si="2"/>
        <v>14.097222222222221</v>
      </c>
      <c r="G16" s="8">
        <v>75000000</v>
      </c>
      <c r="H16" s="8">
        <v>532680671</v>
      </c>
      <c r="I16" s="8">
        <f t="shared" si="3"/>
        <v>532681000</v>
      </c>
      <c r="J16" s="8">
        <v>457680671</v>
      </c>
      <c r="K16" s="4">
        <v>55</v>
      </c>
      <c r="L16" s="4">
        <v>57</v>
      </c>
      <c r="M16" s="4">
        <v>56</v>
      </c>
      <c r="N16" s="4" t="str">
        <f t="shared" si="4"/>
        <v>F</v>
      </c>
      <c r="O16" s="4" t="str">
        <f t="shared" si="5"/>
        <v/>
      </c>
      <c r="P16" t="str">
        <f t="shared" si="6"/>
        <v/>
      </c>
    </row>
    <row r="17" spans="1:16" x14ac:dyDescent="0.55000000000000004">
      <c r="A17" t="s">
        <v>52</v>
      </c>
      <c r="B17" t="str">
        <f t="shared" si="0"/>
        <v>DreamWorks</v>
      </c>
      <c r="C17" t="s">
        <v>15</v>
      </c>
      <c r="D17" s="7">
        <v>38632</v>
      </c>
      <c r="E17" s="24">
        <f t="shared" si="1"/>
        <v>10</v>
      </c>
      <c r="F17" s="25">
        <f t="shared" ca="1" si="2"/>
        <v>13.736111111111111</v>
      </c>
      <c r="G17" s="8">
        <v>30000000</v>
      </c>
      <c r="H17" s="8">
        <v>192610372</v>
      </c>
      <c r="I17" s="8">
        <f t="shared" si="3"/>
        <v>192610000</v>
      </c>
      <c r="J17" s="8">
        <v>162610372</v>
      </c>
      <c r="K17" s="4">
        <v>95</v>
      </c>
      <c r="L17" s="4">
        <v>87</v>
      </c>
      <c r="M17" s="4">
        <v>91</v>
      </c>
      <c r="N17" s="4" t="str">
        <f t="shared" si="4"/>
        <v>A</v>
      </c>
      <c r="O17" s="4" t="str">
        <f t="shared" si="5"/>
        <v>Hit</v>
      </c>
      <c r="P17" t="str">
        <f t="shared" si="6"/>
        <v/>
      </c>
    </row>
    <row r="18" spans="1:16" x14ac:dyDescent="0.55000000000000004">
      <c r="A18" t="s">
        <v>52</v>
      </c>
      <c r="B18" t="str">
        <f t="shared" si="0"/>
        <v>DreamWorks</v>
      </c>
      <c r="C18" t="s">
        <v>16</v>
      </c>
      <c r="D18" s="7">
        <v>38856</v>
      </c>
      <c r="E18" s="24">
        <f t="shared" si="1"/>
        <v>5</v>
      </c>
      <c r="F18" s="25">
        <f t="shared" ca="1" si="2"/>
        <v>13.119444444444444</v>
      </c>
      <c r="G18" s="8">
        <v>80000000</v>
      </c>
      <c r="H18" s="8">
        <v>336002996</v>
      </c>
      <c r="I18" s="8">
        <f t="shared" si="3"/>
        <v>336003000</v>
      </c>
      <c r="J18" s="8">
        <v>256002996</v>
      </c>
      <c r="K18" s="4">
        <v>75</v>
      </c>
      <c r="L18" s="4">
        <v>67</v>
      </c>
      <c r="M18" s="4">
        <v>71</v>
      </c>
      <c r="N18" s="4" t="str">
        <f t="shared" si="4"/>
        <v>C</v>
      </c>
      <c r="O18" s="4" t="str">
        <f t="shared" si="5"/>
        <v/>
      </c>
      <c r="P18" t="str">
        <f t="shared" si="6"/>
        <v/>
      </c>
    </row>
    <row r="19" spans="1:16" x14ac:dyDescent="0.55000000000000004">
      <c r="A19" t="s">
        <v>51</v>
      </c>
      <c r="B19" t="str">
        <f t="shared" si="0"/>
        <v>Pixar</v>
      </c>
      <c r="C19" t="s">
        <v>39</v>
      </c>
      <c r="D19" s="7">
        <v>38877</v>
      </c>
      <c r="E19" s="24">
        <f t="shared" si="1"/>
        <v>6</v>
      </c>
      <c r="F19" s="25">
        <f t="shared" ca="1" si="2"/>
        <v>13.063888888888888</v>
      </c>
      <c r="G19" s="8">
        <v>120000000</v>
      </c>
      <c r="H19" s="8">
        <v>461983149</v>
      </c>
      <c r="I19" s="8">
        <f t="shared" si="3"/>
        <v>461983000</v>
      </c>
      <c r="J19" s="8">
        <v>341983149</v>
      </c>
      <c r="K19" s="4">
        <v>74</v>
      </c>
      <c r="L19" s="4">
        <v>73</v>
      </c>
      <c r="M19" s="4">
        <v>73.5</v>
      </c>
      <c r="N19" s="4" t="str">
        <f t="shared" si="4"/>
        <v>C</v>
      </c>
      <c r="O19" s="4" t="str">
        <f t="shared" si="5"/>
        <v/>
      </c>
      <c r="P19" t="str">
        <f t="shared" si="6"/>
        <v/>
      </c>
    </row>
    <row r="20" spans="1:16" x14ac:dyDescent="0.55000000000000004">
      <c r="A20" t="s">
        <v>52</v>
      </c>
      <c r="B20" t="str">
        <f t="shared" si="0"/>
        <v>DreamWorks</v>
      </c>
      <c r="C20" t="s">
        <v>17</v>
      </c>
      <c r="D20" s="7">
        <v>39024</v>
      </c>
      <c r="E20" s="24">
        <f t="shared" si="1"/>
        <v>11</v>
      </c>
      <c r="F20" s="25">
        <f t="shared" ca="1" si="2"/>
        <v>12.66388888888889</v>
      </c>
      <c r="G20" s="8">
        <v>149000000</v>
      </c>
      <c r="H20" s="8">
        <v>178120010</v>
      </c>
      <c r="I20" s="8">
        <f t="shared" si="3"/>
        <v>178120000</v>
      </c>
      <c r="J20" s="8">
        <v>29120010</v>
      </c>
      <c r="K20" s="4">
        <v>72</v>
      </c>
      <c r="L20" s="4">
        <v>74</v>
      </c>
      <c r="M20" s="4">
        <v>73</v>
      </c>
      <c r="N20" s="4" t="str">
        <f t="shared" si="4"/>
        <v>C</v>
      </c>
      <c r="O20" s="4" t="str">
        <f t="shared" si="5"/>
        <v/>
      </c>
      <c r="P20" t="str">
        <f t="shared" si="6"/>
        <v/>
      </c>
    </row>
    <row r="21" spans="1:16" x14ac:dyDescent="0.55000000000000004">
      <c r="A21" t="s">
        <v>52</v>
      </c>
      <c r="B21" t="str">
        <f t="shared" si="0"/>
        <v>DreamWorks</v>
      </c>
      <c r="C21" t="s">
        <v>18</v>
      </c>
      <c r="D21" s="7">
        <v>39220</v>
      </c>
      <c r="E21" s="24">
        <f t="shared" si="1"/>
        <v>5</v>
      </c>
      <c r="F21" s="25">
        <f t="shared" ca="1" si="2"/>
        <v>12.122222222222222</v>
      </c>
      <c r="G21" s="8">
        <v>160000000</v>
      </c>
      <c r="H21" s="8">
        <v>798958162</v>
      </c>
      <c r="I21" s="8">
        <f t="shared" si="3"/>
        <v>798958000</v>
      </c>
      <c r="J21" s="8">
        <v>638958162</v>
      </c>
      <c r="K21" s="4">
        <v>40</v>
      </c>
      <c r="L21" s="4">
        <v>58</v>
      </c>
      <c r="M21" s="4">
        <v>49</v>
      </c>
      <c r="N21" s="4" t="str">
        <f t="shared" si="4"/>
        <v>F</v>
      </c>
      <c r="O21" s="4" t="str">
        <f t="shared" si="5"/>
        <v/>
      </c>
      <c r="P21" t="str">
        <f t="shared" si="6"/>
        <v>Dud</v>
      </c>
    </row>
    <row r="22" spans="1:16" x14ac:dyDescent="0.55000000000000004">
      <c r="A22" t="s">
        <v>51</v>
      </c>
      <c r="B22" t="str">
        <f t="shared" si="0"/>
        <v>Pixar</v>
      </c>
      <c r="C22" t="s">
        <v>40</v>
      </c>
      <c r="D22" s="7">
        <v>39262</v>
      </c>
      <c r="E22" s="24">
        <f t="shared" si="1"/>
        <v>6</v>
      </c>
      <c r="F22" s="25">
        <f t="shared" ca="1" si="2"/>
        <v>12.008333333333333</v>
      </c>
      <c r="G22" s="8">
        <v>150000000</v>
      </c>
      <c r="H22" s="8">
        <v>623722818</v>
      </c>
      <c r="I22" s="8">
        <f t="shared" si="3"/>
        <v>623723000</v>
      </c>
      <c r="J22" s="8">
        <v>473722818</v>
      </c>
      <c r="K22" s="4">
        <v>96</v>
      </c>
      <c r="L22" s="4">
        <v>96</v>
      </c>
      <c r="M22" s="4">
        <v>96</v>
      </c>
      <c r="N22" s="4" t="str">
        <f t="shared" si="4"/>
        <v>A</v>
      </c>
      <c r="O22" s="4" t="str">
        <f t="shared" si="5"/>
        <v>Hit</v>
      </c>
      <c r="P22" t="str">
        <f t="shared" si="6"/>
        <v/>
      </c>
    </row>
    <row r="23" spans="1:16" x14ac:dyDescent="0.55000000000000004">
      <c r="A23" t="s">
        <v>52</v>
      </c>
      <c r="B23" t="str">
        <f t="shared" si="0"/>
        <v>DreamWorks</v>
      </c>
      <c r="C23" t="s">
        <v>19</v>
      </c>
      <c r="D23" s="7">
        <v>39388</v>
      </c>
      <c r="E23" s="24">
        <f t="shared" si="1"/>
        <v>11</v>
      </c>
      <c r="F23" s="25">
        <f t="shared" ca="1" si="2"/>
        <v>11.666666666666666</v>
      </c>
      <c r="G23" s="8">
        <v>150000000</v>
      </c>
      <c r="H23" s="8">
        <v>287594577</v>
      </c>
      <c r="I23" s="8">
        <f t="shared" si="3"/>
        <v>287595000</v>
      </c>
      <c r="J23" s="8">
        <v>137594577</v>
      </c>
      <c r="K23" s="4">
        <v>51</v>
      </c>
      <c r="L23" s="4">
        <v>54</v>
      </c>
      <c r="M23" s="4">
        <v>52.5</v>
      </c>
      <c r="N23" s="4" t="str">
        <f t="shared" si="4"/>
        <v>F</v>
      </c>
      <c r="O23" s="4" t="str">
        <f t="shared" si="5"/>
        <v/>
      </c>
      <c r="P23" t="str">
        <f t="shared" si="6"/>
        <v/>
      </c>
    </row>
    <row r="24" spans="1:16" x14ac:dyDescent="0.55000000000000004">
      <c r="A24" t="s">
        <v>52</v>
      </c>
      <c r="B24" t="str">
        <f t="shared" si="0"/>
        <v>DreamWorks</v>
      </c>
      <c r="C24" t="s">
        <v>20</v>
      </c>
      <c r="D24" s="7">
        <v>39605</v>
      </c>
      <c r="E24" s="24">
        <f t="shared" si="1"/>
        <v>6</v>
      </c>
      <c r="F24" s="25">
        <f t="shared" ca="1" si="2"/>
        <v>11.072222222222223</v>
      </c>
      <c r="G24" s="8">
        <v>130000000</v>
      </c>
      <c r="H24" s="8">
        <v>631744560</v>
      </c>
      <c r="I24" s="8">
        <f t="shared" si="3"/>
        <v>631745000</v>
      </c>
      <c r="J24" s="8">
        <v>501744560</v>
      </c>
      <c r="K24" s="4">
        <v>87</v>
      </c>
      <c r="L24" s="4">
        <v>73</v>
      </c>
      <c r="M24" s="4">
        <v>80</v>
      </c>
      <c r="N24" s="4" t="str">
        <f t="shared" si="4"/>
        <v>B</v>
      </c>
      <c r="O24" s="4" t="str">
        <f t="shared" si="5"/>
        <v/>
      </c>
      <c r="P24" t="str">
        <f t="shared" si="6"/>
        <v/>
      </c>
    </row>
    <row r="25" spans="1:16" x14ac:dyDescent="0.55000000000000004">
      <c r="A25" t="s">
        <v>51</v>
      </c>
      <c r="B25" t="str">
        <f t="shared" si="0"/>
        <v>Pixar</v>
      </c>
      <c r="C25" t="s">
        <v>41</v>
      </c>
      <c r="D25" s="7">
        <v>39626</v>
      </c>
      <c r="E25" s="24">
        <f t="shared" si="1"/>
        <v>6</v>
      </c>
      <c r="F25" s="25">
        <f t="shared" ca="1" si="2"/>
        <v>11.013888888888889</v>
      </c>
      <c r="G25" s="8">
        <v>180000000</v>
      </c>
      <c r="H25" s="8">
        <v>521311860</v>
      </c>
      <c r="I25" s="8">
        <f t="shared" si="3"/>
        <v>521312000</v>
      </c>
      <c r="J25" s="8">
        <v>341311860</v>
      </c>
      <c r="K25" s="4">
        <v>96</v>
      </c>
      <c r="L25" s="4">
        <v>94</v>
      </c>
      <c r="M25" s="4">
        <v>95</v>
      </c>
      <c r="N25" s="4" t="str">
        <f t="shared" si="4"/>
        <v>A</v>
      </c>
      <c r="O25" s="4" t="str">
        <f t="shared" si="5"/>
        <v>Hit</v>
      </c>
      <c r="P25" t="str">
        <f t="shared" si="6"/>
        <v/>
      </c>
    </row>
    <row r="26" spans="1:16" x14ac:dyDescent="0.55000000000000004">
      <c r="A26" t="s">
        <v>52</v>
      </c>
      <c r="B26" t="str">
        <f t="shared" si="0"/>
        <v>DreamWorks</v>
      </c>
      <c r="C26" t="s">
        <v>21</v>
      </c>
      <c r="D26" s="7">
        <v>39759</v>
      </c>
      <c r="E26" s="24">
        <f t="shared" si="1"/>
        <v>11</v>
      </c>
      <c r="F26" s="25">
        <f t="shared" ca="1" si="2"/>
        <v>10.652777777777779</v>
      </c>
      <c r="G26" s="8">
        <v>150000000</v>
      </c>
      <c r="H26" s="8">
        <v>603900354</v>
      </c>
      <c r="I26" s="8">
        <f t="shared" si="3"/>
        <v>603900000</v>
      </c>
      <c r="J26" s="8">
        <v>453900354</v>
      </c>
      <c r="K26" s="4">
        <v>64</v>
      </c>
      <c r="L26" s="4">
        <v>61</v>
      </c>
      <c r="M26" s="4">
        <v>62.5</v>
      </c>
      <c r="N26" s="4" t="str">
        <f t="shared" si="4"/>
        <v>D</v>
      </c>
      <c r="O26" s="4" t="str">
        <f t="shared" si="5"/>
        <v/>
      </c>
      <c r="P26" t="str">
        <f t="shared" si="6"/>
        <v/>
      </c>
    </row>
    <row r="27" spans="1:16" x14ac:dyDescent="0.55000000000000004">
      <c r="A27" t="s">
        <v>52</v>
      </c>
      <c r="B27" t="str">
        <f t="shared" si="0"/>
        <v>DreamWorks</v>
      </c>
      <c r="C27" t="s">
        <v>22</v>
      </c>
      <c r="D27" s="7">
        <v>39899</v>
      </c>
      <c r="E27" s="24">
        <f t="shared" si="1"/>
        <v>3</v>
      </c>
      <c r="F27" s="25">
        <f t="shared" ca="1" si="2"/>
        <v>10.263888888888889</v>
      </c>
      <c r="G27" s="8">
        <v>175000000</v>
      </c>
      <c r="H27" s="8">
        <v>381509870</v>
      </c>
      <c r="I27" s="8">
        <f t="shared" si="3"/>
        <v>381510000</v>
      </c>
      <c r="J27" s="8">
        <v>206509870</v>
      </c>
      <c r="K27" s="4">
        <v>72</v>
      </c>
      <c r="L27" s="4">
        <v>56</v>
      </c>
      <c r="M27" s="4">
        <v>64</v>
      </c>
      <c r="N27" s="4" t="str">
        <f t="shared" si="4"/>
        <v>D</v>
      </c>
      <c r="O27" s="4" t="str">
        <f t="shared" si="5"/>
        <v/>
      </c>
      <c r="P27" t="str">
        <f t="shared" si="6"/>
        <v/>
      </c>
    </row>
    <row r="28" spans="1:16" x14ac:dyDescent="0.55000000000000004">
      <c r="A28" t="s">
        <v>51</v>
      </c>
      <c r="B28" t="str">
        <f t="shared" si="0"/>
        <v>Pixar</v>
      </c>
      <c r="C28" t="s">
        <v>42</v>
      </c>
      <c r="D28" s="7">
        <v>39962</v>
      </c>
      <c r="E28" s="24">
        <f t="shared" si="1"/>
        <v>5</v>
      </c>
      <c r="F28" s="25">
        <f t="shared" ca="1" si="2"/>
        <v>10.091666666666667</v>
      </c>
      <c r="G28" s="8">
        <v>175000000</v>
      </c>
      <c r="H28" s="8">
        <v>731342744</v>
      </c>
      <c r="I28" s="8">
        <f t="shared" si="3"/>
        <v>731343000</v>
      </c>
      <c r="J28" s="8">
        <v>556342744</v>
      </c>
      <c r="K28" s="4">
        <v>98</v>
      </c>
      <c r="L28" s="4">
        <v>88</v>
      </c>
      <c r="M28" s="4">
        <v>93</v>
      </c>
      <c r="N28" s="4" t="str">
        <f t="shared" si="4"/>
        <v>A</v>
      </c>
      <c r="O28" s="4" t="str">
        <f t="shared" si="5"/>
        <v>Hit</v>
      </c>
      <c r="P28" t="str">
        <f t="shared" si="6"/>
        <v/>
      </c>
    </row>
    <row r="29" spans="1:16" x14ac:dyDescent="0.55000000000000004">
      <c r="A29" t="s">
        <v>52</v>
      </c>
      <c r="B29" t="str">
        <f t="shared" si="0"/>
        <v>DreamWorks</v>
      </c>
      <c r="C29" t="s">
        <v>23</v>
      </c>
      <c r="D29" s="7">
        <v>40263</v>
      </c>
      <c r="E29" s="24">
        <f t="shared" si="1"/>
        <v>3</v>
      </c>
      <c r="F29" s="25">
        <f t="shared" ca="1" si="2"/>
        <v>9.2666666666666675</v>
      </c>
      <c r="G29" s="8">
        <v>165000000</v>
      </c>
      <c r="H29" s="8">
        <v>494878759</v>
      </c>
      <c r="I29" s="8">
        <f t="shared" si="3"/>
        <v>494879000</v>
      </c>
      <c r="J29" s="8">
        <v>329878759</v>
      </c>
      <c r="K29" s="4">
        <v>98</v>
      </c>
      <c r="L29" s="4">
        <v>74</v>
      </c>
      <c r="M29" s="4">
        <v>86</v>
      </c>
      <c r="N29" s="4" t="str">
        <f t="shared" si="4"/>
        <v>B</v>
      </c>
      <c r="O29" s="4" t="str">
        <f t="shared" si="5"/>
        <v/>
      </c>
      <c r="P29" t="str">
        <f t="shared" si="6"/>
        <v/>
      </c>
    </row>
    <row r="30" spans="1:16" x14ac:dyDescent="0.55000000000000004">
      <c r="A30" t="s">
        <v>52</v>
      </c>
      <c r="B30" t="str">
        <f t="shared" si="0"/>
        <v>DreamWorks</v>
      </c>
      <c r="C30" t="s">
        <v>24</v>
      </c>
      <c r="D30" s="7">
        <v>40319</v>
      </c>
      <c r="E30" s="24">
        <f t="shared" si="1"/>
        <v>5</v>
      </c>
      <c r="F30" s="25">
        <f t="shared" ca="1" si="2"/>
        <v>9.1138888888888889</v>
      </c>
      <c r="G30" s="8">
        <v>165000000</v>
      </c>
      <c r="H30" s="8">
        <v>752600867</v>
      </c>
      <c r="I30" s="8">
        <f t="shared" si="3"/>
        <v>752601000</v>
      </c>
      <c r="J30" s="8">
        <v>587600867</v>
      </c>
      <c r="K30" s="4">
        <v>58</v>
      </c>
      <c r="L30" s="4">
        <v>58</v>
      </c>
      <c r="M30" s="4">
        <v>58</v>
      </c>
      <c r="N30" s="4" t="str">
        <f t="shared" si="4"/>
        <v>F</v>
      </c>
      <c r="O30" s="4" t="str">
        <f t="shared" si="5"/>
        <v/>
      </c>
      <c r="P30" t="str">
        <f t="shared" si="6"/>
        <v/>
      </c>
    </row>
    <row r="31" spans="1:16" x14ac:dyDescent="0.55000000000000004">
      <c r="A31" t="s">
        <v>51</v>
      </c>
      <c r="B31" t="str">
        <f t="shared" si="0"/>
        <v>Pixar</v>
      </c>
      <c r="C31" t="s">
        <v>43</v>
      </c>
      <c r="D31" s="7">
        <v>40347</v>
      </c>
      <c r="E31" s="24">
        <f t="shared" si="1"/>
        <v>6</v>
      </c>
      <c r="F31" s="25">
        <f t="shared" ca="1" si="2"/>
        <v>9.0388888888888896</v>
      </c>
      <c r="G31" s="8">
        <v>200000000</v>
      </c>
      <c r="H31" s="8">
        <v>1063171911</v>
      </c>
      <c r="I31" s="8">
        <f t="shared" si="3"/>
        <v>1063172000</v>
      </c>
      <c r="J31" s="8">
        <v>863171911</v>
      </c>
      <c r="K31" s="4">
        <v>99</v>
      </c>
      <c r="L31" s="4">
        <v>92</v>
      </c>
      <c r="M31" s="4">
        <v>95.5</v>
      </c>
      <c r="N31" s="4" t="str">
        <f t="shared" si="4"/>
        <v>A</v>
      </c>
      <c r="O31" s="4" t="str">
        <f t="shared" si="5"/>
        <v>Hit</v>
      </c>
      <c r="P31" t="str">
        <f t="shared" si="6"/>
        <v/>
      </c>
    </row>
    <row r="32" spans="1:16" x14ac:dyDescent="0.55000000000000004">
      <c r="A32" t="s">
        <v>52</v>
      </c>
      <c r="B32" t="str">
        <f t="shared" si="0"/>
        <v>DreamWorks</v>
      </c>
      <c r="C32" t="s">
        <v>25</v>
      </c>
      <c r="D32" s="7">
        <v>40487</v>
      </c>
      <c r="E32" s="24">
        <f t="shared" si="1"/>
        <v>11</v>
      </c>
      <c r="F32" s="25">
        <f t="shared" ca="1" si="2"/>
        <v>8.6583333333333332</v>
      </c>
      <c r="G32" s="8">
        <v>130000000</v>
      </c>
      <c r="H32" s="8">
        <v>321885765</v>
      </c>
      <c r="I32" s="8">
        <f t="shared" si="3"/>
        <v>321886000</v>
      </c>
      <c r="J32" s="8">
        <v>191885765</v>
      </c>
      <c r="K32" s="4">
        <v>73</v>
      </c>
      <c r="L32" s="4">
        <v>63</v>
      </c>
      <c r="M32" s="4">
        <v>68</v>
      </c>
      <c r="N32" s="4" t="str">
        <f t="shared" si="4"/>
        <v>D</v>
      </c>
      <c r="O32" s="4" t="str">
        <f t="shared" si="5"/>
        <v/>
      </c>
      <c r="P32" t="str">
        <f t="shared" si="6"/>
        <v/>
      </c>
    </row>
    <row r="33" spans="1:16" x14ac:dyDescent="0.55000000000000004">
      <c r="A33" t="s">
        <v>52</v>
      </c>
      <c r="B33" t="str">
        <f t="shared" si="0"/>
        <v>DreamWorks</v>
      </c>
      <c r="C33" t="s">
        <v>26</v>
      </c>
      <c r="D33" s="7">
        <v>40689</v>
      </c>
      <c r="E33" s="24">
        <f t="shared" si="1"/>
        <v>5</v>
      </c>
      <c r="F33" s="25">
        <f t="shared" ca="1" si="2"/>
        <v>8.1</v>
      </c>
      <c r="G33" s="8">
        <v>150000000</v>
      </c>
      <c r="H33" s="8">
        <v>665692281</v>
      </c>
      <c r="I33" s="8">
        <f t="shared" si="3"/>
        <v>665692000</v>
      </c>
      <c r="J33" s="8">
        <v>515692281</v>
      </c>
      <c r="K33" s="4">
        <v>81</v>
      </c>
      <c r="L33" s="4">
        <v>67</v>
      </c>
      <c r="M33" s="4">
        <v>74</v>
      </c>
      <c r="N33" s="4" t="str">
        <f t="shared" si="4"/>
        <v>C</v>
      </c>
      <c r="O33" s="4" t="str">
        <f t="shared" si="5"/>
        <v/>
      </c>
      <c r="P33" t="str">
        <f t="shared" si="6"/>
        <v/>
      </c>
    </row>
    <row r="34" spans="1:16" x14ac:dyDescent="0.55000000000000004">
      <c r="A34" t="s">
        <v>51</v>
      </c>
      <c r="B34" t="str">
        <f t="shared" si="0"/>
        <v>Pixar</v>
      </c>
      <c r="C34" t="s">
        <v>44</v>
      </c>
      <c r="D34" s="7">
        <v>40718</v>
      </c>
      <c r="E34" s="24">
        <f t="shared" si="1"/>
        <v>6</v>
      </c>
      <c r="F34" s="25">
        <f t="shared" ca="1" si="2"/>
        <v>8.0222222222222221</v>
      </c>
      <c r="G34" s="8">
        <v>200000000</v>
      </c>
      <c r="H34" s="8">
        <v>559852396</v>
      </c>
      <c r="I34" s="8">
        <f t="shared" si="3"/>
        <v>559852000</v>
      </c>
      <c r="J34" s="8">
        <v>359852396</v>
      </c>
      <c r="K34" s="4">
        <v>39</v>
      </c>
      <c r="L34" s="4">
        <v>57</v>
      </c>
      <c r="M34" s="4">
        <v>48</v>
      </c>
      <c r="N34" s="4" t="str">
        <f t="shared" si="4"/>
        <v>F</v>
      </c>
      <c r="O34" s="4" t="str">
        <f t="shared" si="5"/>
        <v/>
      </c>
      <c r="P34" t="str">
        <f t="shared" si="6"/>
        <v>Dud</v>
      </c>
    </row>
    <row r="35" spans="1:16" x14ac:dyDescent="0.55000000000000004">
      <c r="A35" t="s">
        <v>52</v>
      </c>
      <c r="B35" t="str">
        <f t="shared" si="0"/>
        <v>DreamWorks</v>
      </c>
      <c r="C35" t="s">
        <v>27</v>
      </c>
      <c r="D35" s="7">
        <v>40844</v>
      </c>
      <c r="E35" s="24">
        <f t="shared" si="1"/>
        <v>10</v>
      </c>
      <c r="F35" s="25">
        <f t="shared" ca="1" si="2"/>
        <v>7.677777777777778</v>
      </c>
      <c r="G35" s="8">
        <v>130000000</v>
      </c>
      <c r="H35" s="8">
        <v>554987477</v>
      </c>
      <c r="I35" s="8">
        <f t="shared" si="3"/>
        <v>554987000</v>
      </c>
      <c r="J35" s="8">
        <v>424987477</v>
      </c>
      <c r="K35" s="4">
        <v>84</v>
      </c>
      <c r="L35" s="4">
        <v>65</v>
      </c>
      <c r="M35" s="4">
        <v>74.5</v>
      </c>
      <c r="N35" s="4" t="str">
        <f t="shared" si="4"/>
        <v>C</v>
      </c>
      <c r="O35" s="4" t="str">
        <f t="shared" si="5"/>
        <v/>
      </c>
      <c r="P35" t="str">
        <f t="shared" si="6"/>
        <v/>
      </c>
    </row>
    <row r="36" spans="1:16" x14ac:dyDescent="0.55000000000000004">
      <c r="A36" t="s">
        <v>52</v>
      </c>
      <c r="B36" t="str">
        <f t="shared" si="0"/>
        <v>DreamWorks</v>
      </c>
      <c r="C36" t="s">
        <v>28</v>
      </c>
      <c r="D36" s="7">
        <v>41068</v>
      </c>
      <c r="E36" s="24">
        <f t="shared" si="1"/>
        <v>6</v>
      </c>
      <c r="F36" s="25">
        <f t="shared" ca="1" si="2"/>
        <v>7.0666666666666664</v>
      </c>
      <c r="G36" s="8">
        <v>145000000</v>
      </c>
      <c r="H36" s="8">
        <v>746921274</v>
      </c>
      <c r="I36" s="8">
        <f t="shared" si="3"/>
        <v>746921000</v>
      </c>
      <c r="J36" s="8">
        <v>601921274</v>
      </c>
      <c r="K36" s="4">
        <v>79</v>
      </c>
      <c r="L36" s="4">
        <v>60</v>
      </c>
      <c r="M36" s="4">
        <v>69.5</v>
      </c>
      <c r="N36" s="4" t="str">
        <f t="shared" si="4"/>
        <v>D</v>
      </c>
      <c r="O36" s="4" t="str">
        <f t="shared" si="5"/>
        <v/>
      </c>
      <c r="P36" t="str">
        <f t="shared" si="6"/>
        <v/>
      </c>
    </row>
    <row r="37" spans="1:16" x14ac:dyDescent="0.55000000000000004">
      <c r="A37" t="s">
        <v>51</v>
      </c>
      <c r="B37" t="str">
        <f t="shared" si="0"/>
        <v>Pixar</v>
      </c>
      <c r="C37" t="s">
        <v>45</v>
      </c>
      <c r="D37" s="7">
        <v>41082</v>
      </c>
      <c r="E37" s="24">
        <f t="shared" si="1"/>
        <v>6</v>
      </c>
      <c r="F37" s="25">
        <f t="shared" ca="1" si="2"/>
        <v>7.0277777777777777</v>
      </c>
      <c r="G37" s="8">
        <v>185000000</v>
      </c>
      <c r="H37" s="8">
        <v>538983207</v>
      </c>
      <c r="I37" s="8">
        <f t="shared" si="3"/>
        <v>538983000</v>
      </c>
      <c r="J37" s="8">
        <v>353983207</v>
      </c>
      <c r="K37" s="4">
        <v>78</v>
      </c>
      <c r="L37" s="4">
        <v>69</v>
      </c>
      <c r="M37" s="4">
        <v>73.5</v>
      </c>
      <c r="N37" s="4" t="str">
        <f t="shared" si="4"/>
        <v>C</v>
      </c>
      <c r="O37" s="4" t="str">
        <f t="shared" si="5"/>
        <v/>
      </c>
      <c r="P37" t="str">
        <f t="shared" si="6"/>
        <v/>
      </c>
    </row>
    <row r="38" spans="1:16" x14ac:dyDescent="0.55000000000000004">
      <c r="A38" t="s">
        <v>52</v>
      </c>
      <c r="B38" t="str">
        <f t="shared" si="0"/>
        <v>DreamWorks</v>
      </c>
      <c r="C38" t="s">
        <v>29</v>
      </c>
      <c r="D38" s="7">
        <v>41234</v>
      </c>
      <c r="E38" s="24">
        <f t="shared" si="1"/>
        <v>11</v>
      </c>
      <c r="F38" s="25">
        <f t="shared" ca="1" si="2"/>
        <v>6.6138888888888889</v>
      </c>
      <c r="G38" s="8">
        <v>145000000</v>
      </c>
      <c r="H38" s="8">
        <v>306941670</v>
      </c>
      <c r="I38" s="8">
        <f t="shared" si="3"/>
        <v>306942000</v>
      </c>
      <c r="J38" s="8">
        <v>161941670</v>
      </c>
      <c r="K38" s="4">
        <v>74</v>
      </c>
      <c r="L38" s="4">
        <v>57</v>
      </c>
      <c r="M38" s="4">
        <v>65.5</v>
      </c>
      <c r="N38" s="4" t="str">
        <f t="shared" si="4"/>
        <v>D</v>
      </c>
      <c r="O38" s="4" t="str">
        <f t="shared" si="5"/>
        <v/>
      </c>
      <c r="P38" t="str">
        <f t="shared" si="6"/>
        <v/>
      </c>
    </row>
    <row r="39" spans="1:16" x14ac:dyDescent="0.55000000000000004">
      <c r="A39" t="s">
        <v>52</v>
      </c>
      <c r="B39" t="str">
        <f t="shared" si="0"/>
        <v>DreamWorks</v>
      </c>
      <c r="C39" t="s">
        <v>30</v>
      </c>
      <c r="D39" s="7">
        <v>41355</v>
      </c>
      <c r="E39" s="24">
        <f t="shared" si="1"/>
        <v>3</v>
      </c>
      <c r="F39" s="25">
        <f t="shared" ca="1" si="2"/>
        <v>6.2777777777777777</v>
      </c>
      <c r="G39" s="8">
        <v>135000000</v>
      </c>
      <c r="H39" s="8">
        <v>587204668</v>
      </c>
      <c r="I39" s="8">
        <f t="shared" si="3"/>
        <v>587205000</v>
      </c>
      <c r="J39" s="8">
        <v>452204668</v>
      </c>
      <c r="K39" s="4">
        <v>70</v>
      </c>
      <c r="L39" s="4">
        <v>55</v>
      </c>
      <c r="M39" s="4">
        <v>62.5</v>
      </c>
      <c r="N39" s="4" t="str">
        <f t="shared" si="4"/>
        <v>D</v>
      </c>
      <c r="O39" s="4" t="str">
        <f t="shared" si="5"/>
        <v/>
      </c>
      <c r="P39" t="str">
        <f t="shared" si="6"/>
        <v/>
      </c>
    </row>
    <row r="40" spans="1:16" x14ac:dyDescent="0.55000000000000004">
      <c r="A40" t="s">
        <v>51</v>
      </c>
      <c r="B40" t="str">
        <f t="shared" si="0"/>
        <v>Pixar</v>
      </c>
      <c r="C40" t="s">
        <v>46</v>
      </c>
      <c r="D40" s="7">
        <v>41446</v>
      </c>
      <c r="E40" s="24">
        <f t="shared" si="1"/>
        <v>6</v>
      </c>
      <c r="F40" s="25">
        <f t="shared" ca="1" si="2"/>
        <v>6.0305555555555559</v>
      </c>
      <c r="G40" s="8">
        <v>200000000</v>
      </c>
      <c r="H40" s="8">
        <v>743559607</v>
      </c>
      <c r="I40" s="8">
        <f t="shared" si="3"/>
        <v>743560000</v>
      </c>
      <c r="J40" s="8">
        <v>543559607</v>
      </c>
      <c r="K40" s="4">
        <v>78</v>
      </c>
      <c r="L40" s="4">
        <v>65</v>
      </c>
      <c r="M40" s="4">
        <v>71.5</v>
      </c>
      <c r="N40" s="4" t="str">
        <f t="shared" si="4"/>
        <v>C</v>
      </c>
      <c r="O40" s="4" t="str">
        <f t="shared" si="5"/>
        <v/>
      </c>
      <c r="P40" t="str">
        <f t="shared" si="6"/>
        <v/>
      </c>
    </row>
    <row r="41" spans="1:16" x14ac:dyDescent="0.55000000000000004">
      <c r="A41" t="s">
        <v>52</v>
      </c>
      <c r="B41" t="str">
        <f t="shared" si="0"/>
        <v>DreamWorks</v>
      </c>
      <c r="C41" t="s">
        <v>31</v>
      </c>
      <c r="D41" s="7">
        <v>41472</v>
      </c>
      <c r="E41" s="24">
        <f t="shared" si="1"/>
        <v>7</v>
      </c>
      <c r="F41" s="25">
        <f t="shared" ca="1" si="2"/>
        <v>5.958333333333333</v>
      </c>
      <c r="G41" s="8">
        <v>135000000</v>
      </c>
      <c r="H41" s="8">
        <v>282570682</v>
      </c>
      <c r="I41" s="8">
        <f t="shared" si="3"/>
        <v>282571000</v>
      </c>
      <c r="J41" s="8">
        <v>147570682</v>
      </c>
      <c r="K41" s="4">
        <v>67</v>
      </c>
      <c r="L41" s="4">
        <v>58</v>
      </c>
      <c r="M41" s="4">
        <v>62.5</v>
      </c>
      <c r="N41" s="4" t="str">
        <f t="shared" si="4"/>
        <v>D</v>
      </c>
      <c r="O41" s="4" t="str">
        <f t="shared" si="5"/>
        <v/>
      </c>
      <c r="P41" t="str">
        <f t="shared" si="6"/>
        <v/>
      </c>
    </row>
    <row r="42" spans="1:16" x14ac:dyDescent="0.55000000000000004">
      <c r="A42" t="s">
        <v>52</v>
      </c>
      <c r="B42" t="str">
        <f t="shared" si="0"/>
        <v>DreamWorks</v>
      </c>
      <c r="C42" t="s">
        <v>32</v>
      </c>
      <c r="D42" s="7">
        <v>41705</v>
      </c>
      <c r="E42" s="24">
        <f t="shared" si="1"/>
        <v>3</v>
      </c>
      <c r="F42" s="25">
        <f t="shared" ca="1" si="2"/>
        <v>5.3194444444444446</v>
      </c>
      <c r="G42" s="8">
        <v>145000000</v>
      </c>
      <c r="H42" s="8">
        <v>257783000</v>
      </c>
      <c r="I42" s="8">
        <f t="shared" si="3"/>
        <v>257783000</v>
      </c>
      <c r="J42" s="8">
        <v>112783000</v>
      </c>
      <c r="K42" s="4">
        <v>78</v>
      </c>
      <c r="L42" s="4">
        <v>60</v>
      </c>
      <c r="M42" s="4">
        <v>69</v>
      </c>
      <c r="N42" s="4" t="str">
        <f t="shared" si="4"/>
        <v>D</v>
      </c>
      <c r="O42" s="4" t="str">
        <f t="shared" si="5"/>
        <v/>
      </c>
      <c r="P42" t="str">
        <f t="shared" si="6"/>
        <v/>
      </c>
    </row>
    <row r="44" spans="1:16" x14ac:dyDescent="0.55000000000000004">
      <c r="C44" t="s">
        <v>51</v>
      </c>
      <c r="D44" t="s">
        <v>52</v>
      </c>
      <c r="E44"/>
      <c r="F44"/>
    </row>
    <row r="45" spans="1:16" ht="43.2" x14ac:dyDescent="0.55000000000000004">
      <c r="A45" s="11" t="s">
        <v>60</v>
      </c>
      <c r="B45" s="11"/>
      <c r="C45" s="12">
        <f>AVERAGEIF($A$2:$A$42,C44,$K$2:$K$42)</f>
        <v>88.714285714285708</v>
      </c>
      <c r="D45" s="12">
        <f>AVERAGEIF($A$2:$A$42,D44,$K$2:$K$42)</f>
        <v>71.296296296296291</v>
      </c>
      <c r="E45" s="12"/>
      <c r="F45" s="12"/>
    </row>
    <row r="46" spans="1:16" x14ac:dyDescent="0.55000000000000004">
      <c r="A46" t="s">
        <v>56</v>
      </c>
      <c r="C46" s="12">
        <f>AVERAGEIFS($K$2:$K$42,$A$2:$A$42,C44,$D$2:$D$42,"&gt;1/1/2000")</f>
        <v>86.36363636363636</v>
      </c>
      <c r="D46" s="12">
        <f>AVERAGEIFS($K$2:$K$42,$A$2:$A$42,D44,$D$2:$D$42,"&gt;1/1/2000")</f>
        <v>71</v>
      </c>
      <c r="E46" s="12"/>
      <c r="F46" s="12"/>
    </row>
    <row r="47" spans="1:16" x14ac:dyDescent="0.55000000000000004">
      <c r="D47"/>
      <c r="E47"/>
      <c r="F47"/>
    </row>
    <row r="48" spans="1:16" ht="28.8" x14ac:dyDescent="0.55000000000000004">
      <c r="A48" s="11" t="s">
        <v>57</v>
      </c>
      <c r="B48" s="11"/>
      <c r="C48" s="13">
        <f>COUNTIFS($A$2:$A$42,C44,$H$2:$H$42,"&gt;500000000")/COUNTIF($A$2:$A$42,C44)</f>
        <v>0.7142857142857143</v>
      </c>
      <c r="D48" s="13"/>
      <c r="E48"/>
      <c r="F48"/>
    </row>
    <row r="49" spans="1:6" ht="43.2" x14ac:dyDescent="0.55000000000000004">
      <c r="A49" s="11" t="s">
        <v>63</v>
      </c>
      <c r="B49" s="11"/>
      <c r="C49" s="14">
        <f>COUNTIFS($A$2:$A$42,D44,L2:L42,"&gt;90")/COUNTIF($A$2:$A$42,D44)</f>
        <v>0</v>
      </c>
      <c r="D49"/>
      <c r="E49"/>
      <c r="F49"/>
    </row>
  </sheetData>
  <sortState xmlns:xlrd2="http://schemas.microsoft.com/office/spreadsheetml/2017/richdata2" ref="A2:N42">
    <sortCondition ref="D2:D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workbookViewId="0">
      <pane ySplit="1" topLeftCell="A23" activePane="bottomLeft" state="frozen"/>
      <selection pane="bottomLeft" activeCell="B49" sqref="B49"/>
    </sheetView>
  </sheetViews>
  <sheetFormatPr defaultColWidth="8.7890625" defaultRowHeight="14.4" x14ac:dyDescent="0.55000000000000004"/>
  <cols>
    <col min="1" max="1" width="27.47265625" customWidth="1"/>
    <col min="2" max="2" width="13.3125" customWidth="1"/>
    <col min="3" max="3" width="46.68359375" customWidth="1"/>
    <col min="4" max="6" width="13.47265625" style="7" customWidth="1"/>
    <col min="7" max="7" width="12.1015625" style="8" bestFit="1" customWidth="1"/>
    <col min="8" max="8" width="13.7890625" style="8" bestFit="1" customWidth="1"/>
    <col min="9" max="9" width="13.7890625" style="8" customWidth="1"/>
    <col min="10" max="10" width="19" style="8" bestFit="1" customWidth="1"/>
    <col min="11" max="11" width="13.7890625" style="4" customWidth="1"/>
    <col min="12" max="12" width="20" style="4" customWidth="1"/>
    <col min="13" max="13" width="14.47265625" style="4" bestFit="1" customWidth="1"/>
    <col min="14" max="15" width="9.1015625" style="4"/>
  </cols>
  <sheetData>
    <row r="1" spans="1:16" ht="28.8" x14ac:dyDescent="0.55000000000000004">
      <c r="A1" s="15" t="s">
        <v>58</v>
      </c>
      <c r="B1" s="15" t="s">
        <v>53</v>
      </c>
      <c r="C1" s="15" t="s">
        <v>1</v>
      </c>
      <c r="D1" s="16" t="s">
        <v>2</v>
      </c>
      <c r="E1" s="17" t="s">
        <v>54</v>
      </c>
      <c r="F1" s="17" t="s">
        <v>62</v>
      </c>
      <c r="G1" s="18" t="s">
        <v>3</v>
      </c>
      <c r="H1" s="18" t="s">
        <v>4</v>
      </c>
      <c r="I1" s="23" t="s">
        <v>61</v>
      </c>
      <c r="J1" s="18" t="s">
        <v>47</v>
      </c>
      <c r="K1" s="19" t="s">
        <v>48</v>
      </c>
      <c r="L1" s="19" t="s">
        <v>49</v>
      </c>
      <c r="M1" s="20" t="s">
        <v>5</v>
      </c>
      <c r="N1" s="20" t="s">
        <v>50</v>
      </c>
      <c r="O1" s="21" t="s">
        <v>55</v>
      </c>
      <c r="P1" s="22" t="s">
        <v>59</v>
      </c>
    </row>
    <row r="2" spans="1:16" x14ac:dyDescent="0.55000000000000004">
      <c r="A2" t="s">
        <v>51</v>
      </c>
      <c r="B2" t="str">
        <f>IF(A2="P","Pixar","Dreamworks")</f>
        <v>Pixar</v>
      </c>
      <c r="C2" t="s">
        <v>33</v>
      </c>
      <c r="D2" s="7">
        <v>35025</v>
      </c>
      <c r="E2" s="9">
        <f>MONTH(D2)</f>
        <v>11</v>
      </c>
      <c r="F2" s="10">
        <f ca="1">YEARFRAC(D2,TODAY())</f>
        <v>23.611111111111111</v>
      </c>
      <c r="G2" s="8">
        <v>30000000</v>
      </c>
      <c r="H2" s="8">
        <v>361958736</v>
      </c>
      <c r="I2" s="8">
        <f>ROUND(H2,-4)</f>
        <v>361960000</v>
      </c>
      <c r="J2" s="8">
        <v>331958736</v>
      </c>
      <c r="K2" s="4">
        <v>100</v>
      </c>
      <c r="L2" s="4">
        <v>92</v>
      </c>
      <c r="M2" s="4">
        <v>96</v>
      </c>
      <c r="N2" s="4" t="str">
        <f>IF(M2  &gt;=  90,"A",
IF(M2  &gt;=  80,"B",
IF(M2  &gt;=  70, "C",
IF(M2  &gt;=  60, "D", "F"))))</f>
        <v>A</v>
      </c>
      <c r="O2" s="4" t="str">
        <f>IF(AND(I2&gt;500000000,M2&gt;90),"Hit","")</f>
        <v/>
      </c>
      <c r="P2" t="str">
        <f>IF(OR(M2&lt;50,H2&lt;350000000),"Dud"," ")</f>
        <v xml:space="preserve"> </v>
      </c>
    </row>
    <row r="3" spans="1:16" x14ac:dyDescent="0.55000000000000004">
      <c r="A3" t="s">
        <v>51</v>
      </c>
      <c r="B3" t="str">
        <f t="shared" ref="B3:B42" si="0">IF(A3="P","Pixar","Dreamworks")</f>
        <v>Pixar</v>
      </c>
      <c r="C3" t="s">
        <v>34</v>
      </c>
      <c r="D3" s="7">
        <v>36124</v>
      </c>
      <c r="E3" s="9">
        <f t="shared" ref="E3:E42" si="1">MONTH(D3)</f>
        <v>11</v>
      </c>
      <c r="F3" s="10">
        <f t="shared" ref="F3:F42" ca="1" si="2">YEARFRAC(D3,TODAY())</f>
        <v>20.602777777777778</v>
      </c>
      <c r="G3" s="8">
        <v>120000000</v>
      </c>
      <c r="H3" s="8">
        <v>363398565</v>
      </c>
      <c r="I3" s="8">
        <f t="shared" ref="I3:I42" si="3">ROUND(H3,-4)</f>
        <v>363400000</v>
      </c>
      <c r="J3" s="8">
        <v>243398565</v>
      </c>
      <c r="K3" s="4">
        <v>92</v>
      </c>
      <c r="L3" s="4">
        <v>77</v>
      </c>
      <c r="M3" s="4">
        <v>84.5</v>
      </c>
      <c r="N3" s="4" t="str">
        <f t="shared" ref="N3:N42" si="4">IF(M3  &gt;=  90,"A",
IF(M3  &gt;=  80,"B",
IF(M3  &gt;=  70, "C",
IF(M3  &gt;=  60, "D", "F"))))</f>
        <v>B</v>
      </c>
      <c r="O3" s="4" t="str">
        <f t="shared" ref="O3:O42" si="5">IF(AND(I3&gt;500000000,M3&gt;90),"Hit","")</f>
        <v/>
      </c>
      <c r="P3" t="str">
        <f t="shared" ref="P3:P42" si="6">IF(OR(M3&lt;50,H3&lt;350000000),"Dud"," ")</f>
        <v xml:space="preserve"> </v>
      </c>
    </row>
    <row r="4" spans="1:16" x14ac:dyDescent="0.55000000000000004">
      <c r="A4" t="s">
        <v>52</v>
      </c>
      <c r="B4" t="str">
        <f t="shared" si="0"/>
        <v>Dreamworks</v>
      </c>
      <c r="C4" t="s">
        <v>6</v>
      </c>
      <c r="D4" s="7">
        <v>36147</v>
      </c>
      <c r="E4" s="9">
        <f t="shared" si="1"/>
        <v>12</v>
      </c>
      <c r="F4" s="10">
        <f t="shared" ca="1" si="2"/>
        <v>20.538888888888888</v>
      </c>
      <c r="G4" s="8">
        <v>70000000</v>
      </c>
      <c r="H4" s="8">
        <v>218613188</v>
      </c>
      <c r="I4" s="8">
        <f t="shared" si="3"/>
        <v>218610000</v>
      </c>
      <c r="J4" s="8">
        <v>148613188</v>
      </c>
      <c r="K4" s="4">
        <v>79</v>
      </c>
      <c r="L4" s="4">
        <v>64</v>
      </c>
      <c r="M4" s="4">
        <v>71.5</v>
      </c>
      <c r="N4" s="4" t="str">
        <f t="shared" si="4"/>
        <v>C</v>
      </c>
      <c r="O4" s="4" t="str">
        <f t="shared" si="5"/>
        <v/>
      </c>
      <c r="P4" t="str">
        <f t="shared" si="6"/>
        <v>Dud</v>
      </c>
    </row>
    <row r="5" spans="1:16" x14ac:dyDescent="0.55000000000000004">
      <c r="A5" t="s">
        <v>51</v>
      </c>
      <c r="B5" t="str">
        <f t="shared" si="0"/>
        <v>Pixar</v>
      </c>
      <c r="C5" t="s">
        <v>35</v>
      </c>
      <c r="D5" s="7">
        <v>36488</v>
      </c>
      <c r="E5" s="9">
        <f t="shared" si="1"/>
        <v>11</v>
      </c>
      <c r="F5" s="10">
        <f t="shared" ca="1" si="2"/>
        <v>19.605555555555554</v>
      </c>
      <c r="G5" s="8">
        <v>90000000</v>
      </c>
      <c r="H5" s="8">
        <v>485015179</v>
      </c>
      <c r="I5" s="8">
        <f t="shared" si="3"/>
        <v>485020000</v>
      </c>
      <c r="J5" s="8">
        <v>395015179</v>
      </c>
      <c r="K5" s="4">
        <v>100</v>
      </c>
      <c r="L5" s="4">
        <v>88</v>
      </c>
      <c r="M5" s="4">
        <v>94</v>
      </c>
      <c r="N5" s="4" t="str">
        <f t="shared" si="4"/>
        <v>A</v>
      </c>
      <c r="O5" s="4" t="str">
        <f t="shared" si="5"/>
        <v/>
      </c>
      <c r="P5" t="str">
        <f t="shared" si="6"/>
        <v xml:space="preserve"> </v>
      </c>
    </row>
    <row r="6" spans="1:16" x14ac:dyDescent="0.55000000000000004">
      <c r="A6" t="s">
        <v>52</v>
      </c>
      <c r="B6" t="str">
        <f t="shared" si="0"/>
        <v>Dreamworks</v>
      </c>
      <c r="C6" t="s">
        <v>7</v>
      </c>
      <c r="D6" s="7">
        <v>36616</v>
      </c>
      <c r="E6" s="9">
        <f t="shared" si="1"/>
        <v>3</v>
      </c>
      <c r="F6" s="10">
        <f t="shared" ca="1" si="2"/>
        <v>19.255555555555556</v>
      </c>
      <c r="G6" s="8">
        <v>95000000</v>
      </c>
      <c r="H6" s="8">
        <v>76432727</v>
      </c>
      <c r="I6" s="8">
        <f t="shared" si="3"/>
        <v>76430000</v>
      </c>
      <c r="J6" s="8">
        <v>-18567273</v>
      </c>
      <c r="K6" s="4">
        <v>49</v>
      </c>
      <c r="L6" s="4">
        <v>51</v>
      </c>
      <c r="M6" s="4">
        <v>50</v>
      </c>
      <c r="N6" s="4" t="str">
        <f t="shared" si="4"/>
        <v>F</v>
      </c>
      <c r="O6" s="4" t="str">
        <f t="shared" si="5"/>
        <v/>
      </c>
      <c r="P6" t="str">
        <f t="shared" si="6"/>
        <v>Dud</v>
      </c>
    </row>
    <row r="7" spans="1:16" x14ac:dyDescent="0.55000000000000004">
      <c r="A7" t="s">
        <v>52</v>
      </c>
      <c r="B7" t="str">
        <f t="shared" si="0"/>
        <v>Dreamworks</v>
      </c>
      <c r="C7" t="s">
        <v>8</v>
      </c>
      <c r="D7" s="7">
        <v>36700</v>
      </c>
      <c r="E7" s="9">
        <f t="shared" si="1"/>
        <v>6</v>
      </c>
      <c r="F7" s="10">
        <f t="shared" ca="1" si="2"/>
        <v>19.024999999999999</v>
      </c>
      <c r="G7" s="8">
        <v>45000000</v>
      </c>
      <c r="H7" s="8">
        <v>224834564</v>
      </c>
      <c r="I7" s="8">
        <f t="shared" si="3"/>
        <v>224830000</v>
      </c>
      <c r="J7" s="8">
        <v>179834564</v>
      </c>
      <c r="K7" s="4">
        <v>97</v>
      </c>
      <c r="L7" s="4">
        <v>88</v>
      </c>
      <c r="M7" s="4">
        <v>92.5</v>
      </c>
      <c r="N7" s="4" t="str">
        <f t="shared" si="4"/>
        <v>A</v>
      </c>
      <c r="O7" s="4" t="str">
        <f t="shared" si="5"/>
        <v/>
      </c>
      <c r="P7" t="str">
        <f t="shared" si="6"/>
        <v>Dud</v>
      </c>
    </row>
    <row r="8" spans="1:16" x14ac:dyDescent="0.55000000000000004">
      <c r="A8" t="s">
        <v>52</v>
      </c>
      <c r="B8" t="str">
        <f t="shared" si="0"/>
        <v>Dreamworks</v>
      </c>
      <c r="C8" t="s">
        <v>9</v>
      </c>
      <c r="D8" s="7">
        <v>37029</v>
      </c>
      <c r="E8" s="9">
        <f t="shared" si="1"/>
        <v>5</v>
      </c>
      <c r="F8" s="10">
        <f t="shared" ca="1" si="2"/>
        <v>18.122222222222224</v>
      </c>
      <c r="G8" s="8">
        <v>60000000</v>
      </c>
      <c r="H8" s="8">
        <v>484409218</v>
      </c>
      <c r="I8" s="8">
        <f t="shared" si="3"/>
        <v>484410000</v>
      </c>
      <c r="J8" s="8">
        <v>424409218</v>
      </c>
      <c r="K8" s="4">
        <v>88</v>
      </c>
      <c r="L8" s="4">
        <v>84</v>
      </c>
      <c r="M8" s="4">
        <v>86</v>
      </c>
      <c r="N8" s="4" t="str">
        <f t="shared" si="4"/>
        <v>B</v>
      </c>
      <c r="O8" s="4" t="str">
        <f t="shared" si="5"/>
        <v/>
      </c>
      <c r="P8" t="str">
        <f t="shared" si="6"/>
        <v xml:space="preserve"> </v>
      </c>
    </row>
    <row r="9" spans="1:16" x14ac:dyDescent="0.55000000000000004">
      <c r="A9" t="s">
        <v>51</v>
      </c>
      <c r="B9" t="str">
        <f t="shared" si="0"/>
        <v>Pixar</v>
      </c>
      <c r="C9" t="s">
        <v>36</v>
      </c>
      <c r="D9" s="7">
        <v>37197</v>
      </c>
      <c r="E9" s="9">
        <f t="shared" si="1"/>
        <v>11</v>
      </c>
      <c r="F9" s="10">
        <f t="shared" ca="1" si="2"/>
        <v>17.666666666666668</v>
      </c>
      <c r="G9" s="8">
        <v>115000000</v>
      </c>
      <c r="H9" s="8">
        <v>562816256</v>
      </c>
      <c r="I9" s="8">
        <f t="shared" si="3"/>
        <v>562820000</v>
      </c>
      <c r="J9" s="8">
        <v>447816256</v>
      </c>
      <c r="K9" s="4">
        <v>96</v>
      </c>
      <c r="L9" s="4">
        <v>78</v>
      </c>
      <c r="M9" s="4">
        <v>87</v>
      </c>
      <c r="N9" s="4" t="str">
        <f t="shared" si="4"/>
        <v>B</v>
      </c>
      <c r="O9" s="4" t="str">
        <f t="shared" si="5"/>
        <v/>
      </c>
      <c r="P9" t="str">
        <f t="shared" si="6"/>
        <v xml:space="preserve"> </v>
      </c>
    </row>
    <row r="10" spans="1:16" x14ac:dyDescent="0.55000000000000004">
      <c r="A10" t="s">
        <v>52</v>
      </c>
      <c r="B10" t="str">
        <f t="shared" si="0"/>
        <v>Dreamworks</v>
      </c>
      <c r="C10" t="s">
        <v>10</v>
      </c>
      <c r="D10" s="7">
        <v>37400</v>
      </c>
      <c r="E10" s="9">
        <f t="shared" si="1"/>
        <v>5</v>
      </c>
      <c r="F10" s="10">
        <f t="shared" ca="1" si="2"/>
        <v>17.105555555555554</v>
      </c>
      <c r="G10" s="8">
        <v>80000000</v>
      </c>
      <c r="H10" s="8">
        <v>122563539</v>
      </c>
      <c r="I10" s="8">
        <f t="shared" si="3"/>
        <v>122560000</v>
      </c>
      <c r="J10" s="8">
        <v>42563539</v>
      </c>
      <c r="K10" s="4">
        <v>69</v>
      </c>
      <c r="L10" s="4">
        <v>52</v>
      </c>
      <c r="M10" s="4">
        <v>60.5</v>
      </c>
      <c r="N10" s="4" t="str">
        <f t="shared" si="4"/>
        <v>D</v>
      </c>
      <c r="O10" s="4" t="str">
        <f t="shared" si="5"/>
        <v/>
      </c>
      <c r="P10" t="str">
        <f t="shared" si="6"/>
        <v>Dud</v>
      </c>
    </row>
    <row r="11" spans="1:16" x14ac:dyDescent="0.55000000000000004">
      <c r="A11" t="s">
        <v>51</v>
      </c>
      <c r="B11" t="str">
        <f t="shared" si="0"/>
        <v>Pixar</v>
      </c>
      <c r="C11" t="s">
        <v>37</v>
      </c>
      <c r="D11" s="7">
        <v>37771</v>
      </c>
      <c r="E11" s="9">
        <f t="shared" si="1"/>
        <v>5</v>
      </c>
      <c r="F11" s="10">
        <f t="shared" ca="1" si="2"/>
        <v>16.088888888888889</v>
      </c>
      <c r="G11" s="8">
        <v>94000000</v>
      </c>
      <c r="H11" s="8">
        <v>936743261</v>
      </c>
      <c r="I11" s="8">
        <f t="shared" si="3"/>
        <v>936740000</v>
      </c>
      <c r="J11" s="8">
        <v>842743261</v>
      </c>
      <c r="K11" s="4">
        <v>99</v>
      </c>
      <c r="L11" s="4">
        <v>90</v>
      </c>
      <c r="M11" s="4">
        <v>94.5</v>
      </c>
      <c r="N11" s="4" t="str">
        <f t="shared" si="4"/>
        <v>A</v>
      </c>
      <c r="O11" s="4" t="str">
        <f t="shared" si="5"/>
        <v>Hit</v>
      </c>
      <c r="P11" t="str">
        <f t="shared" si="6"/>
        <v xml:space="preserve"> </v>
      </c>
    </row>
    <row r="12" spans="1:16" x14ac:dyDescent="0.55000000000000004">
      <c r="A12" t="s">
        <v>52</v>
      </c>
      <c r="B12" t="str">
        <f t="shared" si="0"/>
        <v>Dreamworks</v>
      </c>
      <c r="C12" t="s">
        <v>11</v>
      </c>
      <c r="D12" s="7">
        <v>37804</v>
      </c>
      <c r="E12" s="9">
        <f t="shared" si="1"/>
        <v>7</v>
      </c>
      <c r="F12" s="10">
        <f t="shared" ca="1" si="2"/>
        <v>16</v>
      </c>
      <c r="G12" s="8">
        <v>60000000</v>
      </c>
      <c r="H12" s="8">
        <v>80767884</v>
      </c>
      <c r="I12" s="8">
        <f t="shared" si="3"/>
        <v>80770000</v>
      </c>
      <c r="J12" s="8">
        <v>20767884</v>
      </c>
      <c r="K12" s="4">
        <v>45</v>
      </c>
      <c r="L12" s="4">
        <v>48</v>
      </c>
      <c r="M12" s="4">
        <v>46.5</v>
      </c>
      <c r="N12" s="4" t="str">
        <f t="shared" si="4"/>
        <v>F</v>
      </c>
      <c r="O12" s="4" t="str">
        <f t="shared" si="5"/>
        <v/>
      </c>
      <c r="P12" t="str">
        <f t="shared" si="6"/>
        <v>Dud</v>
      </c>
    </row>
    <row r="13" spans="1:16" x14ac:dyDescent="0.55000000000000004">
      <c r="A13" t="s">
        <v>52</v>
      </c>
      <c r="B13" t="str">
        <f t="shared" si="0"/>
        <v>Dreamworks</v>
      </c>
      <c r="C13" t="s">
        <v>12</v>
      </c>
      <c r="D13" s="7">
        <v>38126</v>
      </c>
      <c r="E13" s="9">
        <f t="shared" si="1"/>
        <v>5</v>
      </c>
      <c r="F13" s="10">
        <f t="shared" ca="1" si="2"/>
        <v>15.119444444444444</v>
      </c>
      <c r="G13" s="8">
        <v>150000000</v>
      </c>
      <c r="H13" s="8">
        <v>919838758</v>
      </c>
      <c r="I13" s="8">
        <f t="shared" si="3"/>
        <v>919840000</v>
      </c>
      <c r="J13" s="8">
        <v>769838758</v>
      </c>
      <c r="K13" s="4">
        <v>89</v>
      </c>
      <c r="L13" s="4">
        <v>75</v>
      </c>
      <c r="M13" s="4">
        <v>82</v>
      </c>
      <c r="N13" s="4" t="str">
        <f t="shared" si="4"/>
        <v>B</v>
      </c>
      <c r="O13" s="4" t="str">
        <f t="shared" si="5"/>
        <v/>
      </c>
      <c r="P13" t="str">
        <f t="shared" si="6"/>
        <v xml:space="preserve"> </v>
      </c>
    </row>
    <row r="14" spans="1:16" x14ac:dyDescent="0.55000000000000004">
      <c r="A14" t="s">
        <v>52</v>
      </c>
      <c r="B14" t="str">
        <f t="shared" si="0"/>
        <v>Dreamworks</v>
      </c>
      <c r="C14" t="s">
        <v>13</v>
      </c>
      <c r="D14" s="7">
        <v>38261</v>
      </c>
      <c r="E14" s="9">
        <f t="shared" si="1"/>
        <v>10</v>
      </c>
      <c r="F14" s="10">
        <f t="shared" ca="1" si="2"/>
        <v>14.752777777777778</v>
      </c>
      <c r="G14" s="8">
        <v>75000000</v>
      </c>
      <c r="H14" s="8">
        <v>367275019</v>
      </c>
      <c r="I14" s="8">
        <f t="shared" si="3"/>
        <v>367280000</v>
      </c>
      <c r="J14" s="8">
        <v>292275019</v>
      </c>
      <c r="K14" s="4">
        <v>36</v>
      </c>
      <c r="L14" s="4">
        <v>48</v>
      </c>
      <c r="M14" s="4">
        <v>42</v>
      </c>
      <c r="N14" s="4" t="str">
        <f t="shared" si="4"/>
        <v>F</v>
      </c>
      <c r="O14" s="4" t="str">
        <f t="shared" si="5"/>
        <v/>
      </c>
      <c r="P14" t="str">
        <f t="shared" si="6"/>
        <v>Dud</v>
      </c>
    </row>
    <row r="15" spans="1:16" x14ac:dyDescent="0.55000000000000004">
      <c r="A15" t="s">
        <v>51</v>
      </c>
      <c r="B15" t="str">
        <f t="shared" si="0"/>
        <v>Pixar</v>
      </c>
      <c r="C15" t="s">
        <v>38</v>
      </c>
      <c r="D15" s="7">
        <v>38296</v>
      </c>
      <c r="E15" s="9">
        <f t="shared" si="1"/>
        <v>11</v>
      </c>
      <c r="F15" s="10">
        <f t="shared" ca="1" si="2"/>
        <v>14.658333333333333</v>
      </c>
      <c r="G15" s="8">
        <v>92000000</v>
      </c>
      <c r="H15" s="8">
        <v>631442092</v>
      </c>
      <c r="I15" s="8">
        <f t="shared" si="3"/>
        <v>631440000</v>
      </c>
      <c r="J15" s="8">
        <v>539442092</v>
      </c>
      <c r="K15" s="4">
        <v>97</v>
      </c>
      <c r="L15" s="4">
        <v>90</v>
      </c>
      <c r="M15" s="4">
        <v>93.5</v>
      </c>
      <c r="N15" s="4" t="str">
        <f t="shared" si="4"/>
        <v>A</v>
      </c>
      <c r="O15" s="4" t="str">
        <f t="shared" si="5"/>
        <v>Hit</v>
      </c>
      <c r="P15" t="str">
        <f t="shared" si="6"/>
        <v xml:space="preserve"> </v>
      </c>
    </row>
    <row r="16" spans="1:16" x14ac:dyDescent="0.55000000000000004">
      <c r="A16" t="s">
        <v>52</v>
      </c>
      <c r="B16" t="str">
        <f t="shared" si="0"/>
        <v>Dreamworks</v>
      </c>
      <c r="C16" t="s">
        <v>14</v>
      </c>
      <c r="D16" s="7">
        <v>38499</v>
      </c>
      <c r="E16" s="9">
        <f t="shared" si="1"/>
        <v>5</v>
      </c>
      <c r="F16" s="10">
        <f t="shared" ca="1" si="2"/>
        <v>14.097222222222221</v>
      </c>
      <c r="G16" s="8">
        <v>75000000</v>
      </c>
      <c r="H16" s="8">
        <v>532680671</v>
      </c>
      <c r="I16" s="8">
        <f t="shared" si="3"/>
        <v>532680000</v>
      </c>
      <c r="J16" s="8">
        <v>457680671</v>
      </c>
      <c r="K16" s="4">
        <v>55</v>
      </c>
      <c r="L16" s="4">
        <v>57</v>
      </c>
      <c r="M16" s="4">
        <v>56</v>
      </c>
      <c r="N16" s="4" t="str">
        <f t="shared" si="4"/>
        <v>F</v>
      </c>
      <c r="O16" s="4" t="str">
        <f t="shared" si="5"/>
        <v/>
      </c>
      <c r="P16" t="str">
        <f t="shared" si="6"/>
        <v xml:space="preserve"> </v>
      </c>
    </row>
    <row r="17" spans="1:16" x14ac:dyDescent="0.55000000000000004">
      <c r="A17" t="s">
        <v>52</v>
      </c>
      <c r="B17" t="str">
        <f t="shared" si="0"/>
        <v>Dreamworks</v>
      </c>
      <c r="C17" t="s">
        <v>15</v>
      </c>
      <c r="D17" s="7">
        <v>38632</v>
      </c>
      <c r="E17" s="9">
        <f t="shared" si="1"/>
        <v>10</v>
      </c>
      <c r="F17" s="10">
        <f t="shared" ca="1" si="2"/>
        <v>13.736111111111111</v>
      </c>
      <c r="G17" s="8">
        <v>30000000</v>
      </c>
      <c r="H17" s="8">
        <v>192610372</v>
      </c>
      <c r="I17" s="8">
        <f t="shared" si="3"/>
        <v>192610000</v>
      </c>
      <c r="J17" s="8">
        <v>162610372</v>
      </c>
      <c r="K17" s="4">
        <v>95</v>
      </c>
      <c r="L17" s="4">
        <v>87</v>
      </c>
      <c r="M17" s="4">
        <v>91</v>
      </c>
      <c r="N17" s="4" t="str">
        <f t="shared" si="4"/>
        <v>A</v>
      </c>
      <c r="O17" s="4" t="str">
        <f t="shared" si="5"/>
        <v/>
      </c>
      <c r="P17" t="str">
        <f t="shared" si="6"/>
        <v>Dud</v>
      </c>
    </row>
    <row r="18" spans="1:16" x14ac:dyDescent="0.55000000000000004">
      <c r="A18" t="s">
        <v>52</v>
      </c>
      <c r="B18" t="str">
        <f t="shared" si="0"/>
        <v>Dreamworks</v>
      </c>
      <c r="C18" t="s">
        <v>16</v>
      </c>
      <c r="D18" s="7">
        <v>38856</v>
      </c>
      <c r="E18" s="9">
        <f t="shared" si="1"/>
        <v>5</v>
      </c>
      <c r="F18" s="10">
        <f t="shared" ca="1" si="2"/>
        <v>13.119444444444444</v>
      </c>
      <c r="G18" s="8">
        <v>80000000</v>
      </c>
      <c r="H18" s="8">
        <v>336002996</v>
      </c>
      <c r="I18" s="8">
        <f t="shared" si="3"/>
        <v>336000000</v>
      </c>
      <c r="J18" s="8">
        <v>256002996</v>
      </c>
      <c r="K18" s="4">
        <v>75</v>
      </c>
      <c r="L18" s="4">
        <v>67</v>
      </c>
      <c r="M18" s="4">
        <v>71</v>
      </c>
      <c r="N18" s="4" t="str">
        <f t="shared" si="4"/>
        <v>C</v>
      </c>
      <c r="O18" s="4" t="str">
        <f t="shared" si="5"/>
        <v/>
      </c>
      <c r="P18" t="str">
        <f t="shared" si="6"/>
        <v>Dud</v>
      </c>
    </row>
    <row r="19" spans="1:16" x14ac:dyDescent="0.55000000000000004">
      <c r="A19" t="s">
        <v>51</v>
      </c>
      <c r="B19" t="str">
        <f t="shared" si="0"/>
        <v>Pixar</v>
      </c>
      <c r="C19" t="s">
        <v>39</v>
      </c>
      <c r="D19" s="7">
        <v>38877</v>
      </c>
      <c r="E19" s="9">
        <f t="shared" si="1"/>
        <v>6</v>
      </c>
      <c r="F19" s="10">
        <f t="shared" ca="1" si="2"/>
        <v>13.063888888888888</v>
      </c>
      <c r="G19" s="8">
        <v>120000000</v>
      </c>
      <c r="H19" s="8">
        <v>461983149</v>
      </c>
      <c r="I19" s="8">
        <f t="shared" si="3"/>
        <v>461980000</v>
      </c>
      <c r="J19" s="8">
        <v>341983149</v>
      </c>
      <c r="K19" s="4">
        <v>74</v>
      </c>
      <c r="L19" s="4">
        <v>73</v>
      </c>
      <c r="M19" s="4">
        <v>73.5</v>
      </c>
      <c r="N19" s="4" t="str">
        <f t="shared" si="4"/>
        <v>C</v>
      </c>
      <c r="O19" s="4" t="str">
        <f t="shared" si="5"/>
        <v/>
      </c>
      <c r="P19" t="str">
        <f t="shared" si="6"/>
        <v xml:space="preserve"> </v>
      </c>
    </row>
    <row r="20" spans="1:16" x14ac:dyDescent="0.55000000000000004">
      <c r="A20" t="s">
        <v>52</v>
      </c>
      <c r="B20" t="str">
        <f t="shared" si="0"/>
        <v>Dreamworks</v>
      </c>
      <c r="C20" t="s">
        <v>17</v>
      </c>
      <c r="D20" s="7">
        <v>39024</v>
      </c>
      <c r="E20" s="9">
        <f t="shared" si="1"/>
        <v>11</v>
      </c>
      <c r="F20" s="10">
        <f t="shared" ca="1" si="2"/>
        <v>12.66388888888889</v>
      </c>
      <c r="G20" s="8">
        <v>149000000</v>
      </c>
      <c r="H20" s="8">
        <v>178120010</v>
      </c>
      <c r="I20" s="8">
        <f t="shared" si="3"/>
        <v>178120000</v>
      </c>
      <c r="J20" s="8">
        <v>29120010</v>
      </c>
      <c r="K20" s="4">
        <v>72</v>
      </c>
      <c r="L20" s="4">
        <v>74</v>
      </c>
      <c r="M20" s="4">
        <v>73</v>
      </c>
      <c r="N20" s="4" t="str">
        <f t="shared" si="4"/>
        <v>C</v>
      </c>
      <c r="O20" s="4" t="str">
        <f t="shared" si="5"/>
        <v/>
      </c>
      <c r="P20" t="str">
        <f t="shared" si="6"/>
        <v>Dud</v>
      </c>
    </row>
    <row r="21" spans="1:16" x14ac:dyDescent="0.55000000000000004">
      <c r="A21" t="s">
        <v>52</v>
      </c>
      <c r="B21" t="str">
        <f t="shared" si="0"/>
        <v>Dreamworks</v>
      </c>
      <c r="C21" t="s">
        <v>18</v>
      </c>
      <c r="D21" s="7">
        <v>39220</v>
      </c>
      <c r="E21" s="9">
        <f t="shared" si="1"/>
        <v>5</v>
      </c>
      <c r="F21" s="10">
        <f t="shared" ca="1" si="2"/>
        <v>12.122222222222222</v>
      </c>
      <c r="G21" s="8">
        <v>160000000</v>
      </c>
      <c r="H21" s="8">
        <v>798958162</v>
      </c>
      <c r="I21" s="8">
        <f t="shared" si="3"/>
        <v>798960000</v>
      </c>
      <c r="J21" s="8">
        <v>638958162</v>
      </c>
      <c r="K21" s="4">
        <v>40</v>
      </c>
      <c r="L21" s="4">
        <v>58</v>
      </c>
      <c r="M21" s="4">
        <v>49</v>
      </c>
      <c r="N21" s="4" t="str">
        <f t="shared" si="4"/>
        <v>F</v>
      </c>
      <c r="O21" s="4" t="str">
        <f t="shared" si="5"/>
        <v/>
      </c>
      <c r="P21" t="str">
        <f t="shared" si="6"/>
        <v>Dud</v>
      </c>
    </row>
    <row r="22" spans="1:16" x14ac:dyDescent="0.55000000000000004">
      <c r="A22" t="s">
        <v>51</v>
      </c>
      <c r="B22" t="str">
        <f t="shared" si="0"/>
        <v>Pixar</v>
      </c>
      <c r="C22" t="s">
        <v>40</v>
      </c>
      <c r="D22" s="7">
        <v>39262</v>
      </c>
      <c r="E22" s="9">
        <f t="shared" si="1"/>
        <v>6</v>
      </c>
      <c r="F22" s="10">
        <f t="shared" ca="1" si="2"/>
        <v>12.008333333333333</v>
      </c>
      <c r="G22" s="8">
        <v>150000000</v>
      </c>
      <c r="H22" s="8">
        <v>623722818</v>
      </c>
      <c r="I22" s="8">
        <f t="shared" si="3"/>
        <v>623720000</v>
      </c>
      <c r="J22" s="8">
        <v>473722818</v>
      </c>
      <c r="K22" s="4">
        <v>96</v>
      </c>
      <c r="L22" s="4">
        <v>96</v>
      </c>
      <c r="M22" s="4">
        <v>96</v>
      </c>
      <c r="N22" s="4" t="str">
        <f t="shared" si="4"/>
        <v>A</v>
      </c>
      <c r="O22" s="4" t="str">
        <f t="shared" si="5"/>
        <v>Hit</v>
      </c>
      <c r="P22" t="str">
        <f t="shared" si="6"/>
        <v xml:space="preserve"> </v>
      </c>
    </row>
    <row r="23" spans="1:16" x14ac:dyDescent="0.55000000000000004">
      <c r="A23" t="s">
        <v>52</v>
      </c>
      <c r="B23" t="str">
        <f t="shared" si="0"/>
        <v>Dreamworks</v>
      </c>
      <c r="C23" t="s">
        <v>19</v>
      </c>
      <c r="D23" s="7">
        <v>39388</v>
      </c>
      <c r="E23" s="9">
        <f t="shared" si="1"/>
        <v>11</v>
      </c>
      <c r="F23" s="10">
        <f t="shared" ca="1" si="2"/>
        <v>11.666666666666666</v>
      </c>
      <c r="G23" s="8">
        <v>150000000</v>
      </c>
      <c r="H23" s="8">
        <v>287594577</v>
      </c>
      <c r="I23" s="8">
        <f t="shared" si="3"/>
        <v>287590000</v>
      </c>
      <c r="J23" s="8">
        <v>137594577</v>
      </c>
      <c r="K23" s="4">
        <v>51</v>
      </c>
      <c r="L23" s="4">
        <v>54</v>
      </c>
      <c r="M23" s="4">
        <v>52.5</v>
      </c>
      <c r="N23" s="4" t="str">
        <f t="shared" si="4"/>
        <v>F</v>
      </c>
      <c r="O23" s="4" t="str">
        <f t="shared" si="5"/>
        <v/>
      </c>
      <c r="P23" t="str">
        <f t="shared" si="6"/>
        <v>Dud</v>
      </c>
    </row>
    <row r="24" spans="1:16" x14ac:dyDescent="0.55000000000000004">
      <c r="A24" t="s">
        <v>52</v>
      </c>
      <c r="B24" t="str">
        <f t="shared" si="0"/>
        <v>Dreamworks</v>
      </c>
      <c r="C24" t="s">
        <v>20</v>
      </c>
      <c r="D24" s="7">
        <v>39605</v>
      </c>
      <c r="E24" s="9">
        <f t="shared" si="1"/>
        <v>6</v>
      </c>
      <c r="F24" s="10">
        <f t="shared" ca="1" si="2"/>
        <v>11.072222222222223</v>
      </c>
      <c r="G24" s="8">
        <v>130000000</v>
      </c>
      <c r="H24" s="8">
        <v>631744560</v>
      </c>
      <c r="I24" s="8">
        <f t="shared" si="3"/>
        <v>631740000</v>
      </c>
      <c r="J24" s="8">
        <v>501744560</v>
      </c>
      <c r="K24" s="4">
        <v>87</v>
      </c>
      <c r="L24" s="4">
        <v>73</v>
      </c>
      <c r="M24" s="4">
        <v>80</v>
      </c>
      <c r="N24" s="4" t="str">
        <f t="shared" si="4"/>
        <v>B</v>
      </c>
      <c r="O24" s="4" t="str">
        <f t="shared" si="5"/>
        <v/>
      </c>
      <c r="P24" t="str">
        <f t="shared" si="6"/>
        <v xml:space="preserve"> </v>
      </c>
    </row>
    <row r="25" spans="1:16" x14ac:dyDescent="0.55000000000000004">
      <c r="A25" t="s">
        <v>51</v>
      </c>
      <c r="B25" t="str">
        <f t="shared" si="0"/>
        <v>Pixar</v>
      </c>
      <c r="C25" t="s">
        <v>41</v>
      </c>
      <c r="D25" s="7">
        <v>39626</v>
      </c>
      <c r="E25" s="9">
        <f t="shared" si="1"/>
        <v>6</v>
      </c>
      <c r="F25" s="10">
        <f t="shared" ca="1" si="2"/>
        <v>11.013888888888889</v>
      </c>
      <c r="G25" s="8">
        <v>180000000</v>
      </c>
      <c r="H25" s="8">
        <v>521311860</v>
      </c>
      <c r="I25" s="8">
        <f t="shared" si="3"/>
        <v>521310000</v>
      </c>
      <c r="J25" s="8">
        <v>341311860</v>
      </c>
      <c r="K25" s="4">
        <v>96</v>
      </c>
      <c r="L25" s="4">
        <v>94</v>
      </c>
      <c r="M25" s="4">
        <v>95</v>
      </c>
      <c r="N25" s="4" t="str">
        <f t="shared" si="4"/>
        <v>A</v>
      </c>
      <c r="O25" s="4" t="str">
        <f t="shared" si="5"/>
        <v>Hit</v>
      </c>
      <c r="P25" t="str">
        <f t="shared" si="6"/>
        <v xml:space="preserve"> </v>
      </c>
    </row>
    <row r="26" spans="1:16" x14ac:dyDescent="0.55000000000000004">
      <c r="A26" t="s">
        <v>52</v>
      </c>
      <c r="B26" t="str">
        <f t="shared" si="0"/>
        <v>Dreamworks</v>
      </c>
      <c r="C26" t="s">
        <v>21</v>
      </c>
      <c r="D26" s="7">
        <v>39759</v>
      </c>
      <c r="E26" s="9">
        <f t="shared" si="1"/>
        <v>11</v>
      </c>
      <c r="F26" s="10">
        <f t="shared" ca="1" si="2"/>
        <v>10.652777777777779</v>
      </c>
      <c r="G26" s="8">
        <v>150000000</v>
      </c>
      <c r="H26" s="8">
        <v>603900354</v>
      </c>
      <c r="I26" s="8">
        <f t="shared" si="3"/>
        <v>603900000</v>
      </c>
      <c r="J26" s="8">
        <v>453900354</v>
      </c>
      <c r="K26" s="4">
        <v>64</v>
      </c>
      <c r="L26" s="4">
        <v>61</v>
      </c>
      <c r="M26" s="4">
        <v>62.5</v>
      </c>
      <c r="N26" s="4" t="str">
        <f t="shared" si="4"/>
        <v>D</v>
      </c>
      <c r="O26" s="4" t="str">
        <f t="shared" si="5"/>
        <v/>
      </c>
      <c r="P26" t="str">
        <f t="shared" si="6"/>
        <v xml:space="preserve"> </v>
      </c>
    </row>
    <row r="27" spans="1:16" x14ac:dyDescent="0.55000000000000004">
      <c r="A27" t="s">
        <v>52</v>
      </c>
      <c r="B27" t="str">
        <f t="shared" si="0"/>
        <v>Dreamworks</v>
      </c>
      <c r="C27" t="s">
        <v>22</v>
      </c>
      <c r="D27" s="7">
        <v>39899</v>
      </c>
      <c r="E27" s="9">
        <f t="shared" si="1"/>
        <v>3</v>
      </c>
      <c r="F27" s="10">
        <f t="shared" ca="1" si="2"/>
        <v>10.263888888888889</v>
      </c>
      <c r="G27" s="8">
        <v>175000000</v>
      </c>
      <c r="H27" s="8">
        <v>381509870</v>
      </c>
      <c r="I27" s="8">
        <f t="shared" si="3"/>
        <v>381510000</v>
      </c>
      <c r="J27" s="8">
        <v>206509870</v>
      </c>
      <c r="K27" s="4">
        <v>72</v>
      </c>
      <c r="L27" s="4">
        <v>56</v>
      </c>
      <c r="M27" s="4">
        <v>64</v>
      </c>
      <c r="N27" s="4" t="str">
        <f t="shared" si="4"/>
        <v>D</v>
      </c>
      <c r="O27" s="4" t="str">
        <f t="shared" si="5"/>
        <v/>
      </c>
      <c r="P27" t="str">
        <f t="shared" si="6"/>
        <v xml:space="preserve"> </v>
      </c>
    </row>
    <row r="28" spans="1:16" x14ac:dyDescent="0.55000000000000004">
      <c r="A28" t="s">
        <v>51</v>
      </c>
      <c r="B28" t="str">
        <f t="shared" si="0"/>
        <v>Pixar</v>
      </c>
      <c r="C28" t="s">
        <v>42</v>
      </c>
      <c r="D28" s="7">
        <v>39962</v>
      </c>
      <c r="E28" s="9">
        <f t="shared" si="1"/>
        <v>5</v>
      </c>
      <c r="F28" s="10">
        <f t="shared" ca="1" si="2"/>
        <v>10.091666666666667</v>
      </c>
      <c r="G28" s="8">
        <v>175000000</v>
      </c>
      <c r="H28" s="8">
        <v>731342744</v>
      </c>
      <c r="I28" s="8">
        <f t="shared" si="3"/>
        <v>731340000</v>
      </c>
      <c r="J28" s="8">
        <v>556342744</v>
      </c>
      <c r="K28" s="4">
        <v>98</v>
      </c>
      <c r="L28" s="4">
        <v>88</v>
      </c>
      <c r="M28" s="4">
        <v>93</v>
      </c>
      <c r="N28" s="4" t="str">
        <f t="shared" si="4"/>
        <v>A</v>
      </c>
      <c r="O28" s="4" t="str">
        <f t="shared" si="5"/>
        <v>Hit</v>
      </c>
      <c r="P28" t="str">
        <f t="shared" si="6"/>
        <v xml:space="preserve"> </v>
      </c>
    </row>
    <row r="29" spans="1:16" x14ac:dyDescent="0.55000000000000004">
      <c r="A29" t="s">
        <v>52</v>
      </c>
      <c r="B29" t="str">
        <f t="shared" si="0"/>
        <v>Dreamworks</v>
      </c>
      <c r="C29" t="s">
        <v>23</v>
      </c>
      <c r="D29" s="7">
        <v>40263</v>
      </c>
      <c r="E29" s="9">
        <f t="shared" si="1"/>
        <v>3</v>
      </c>
      <c r="F29" s="10">
        <f t="shared" ca="1" si="2"/>
        <v>9.2666666666666675</v>
      </c>
      <c r="G29" s="8">
        <v>165000000</v>
      </c>
      <c r="H29" s="8">
        <v>494878759</v>
      </c>
      <c r="I29" s="8">
        <f t="shared" si="3"/>
        <v>494880000</v>
      </c>
      <c r="J29" s="8">
        <v>329878759</v>
      </c>
      <c r="K29" s="4">
        <v>98</v>
      </c>
      <c r="L29" s="4">
        <v>74</v>
      </c>
      <c r="M29" s="4">
        <v>86</v>
      </c>
      <c r="N29" s="4" t="str">
        <f t="shared" si="4"/>
        <v>B</v>
      </c>
      <c r="O29" s="4" t="str">
        <f t="shared" si="5"/>
        <v/>
      </c>
      <c r="P29" t="str">
        <f t="shared" si="6"/>
        <v xml:space="preserve"> </v>
      </c>
    </row>
    <row r="30" spans="1:16" x14ac:dyDescent="0.55000000000000004">
      <c r="A30" t="s">
        <v>52</v>
      </c>
      <c r="B30" t="str">
        <f t="shared" si="0"/>
        <v>Dreamworks</v>
      </c>
      <c r="C30" t="s">
        <v>24</v>
      </c>
      <c r="D30" s="7">
        <v>40319</v>
      </c>
      <c r="E30" s="9">
        <f t="shared" si="1"/>
        <v>5</v>
      </c>
      <c r="F30" s="10">
        <f t="shared" ca="1" si="2"/>
        <v>9.1138888888888889</v>
      </c>
      <c r="G30" s="8">
        <v>165000000</v>
      </c>
      <c r="H30" s="8">
        <v>752600867</v>
      </c>
      <c r="I30" s="8">
        <f t="shared" si="3"/>
        <v>752600000</v>
      </c>
      <c r="J30" s="8">
        <v>587600867</v>
      </c>
      <c r="K30" s="4">
        <v>58</v>
      </c>
      <c r="L30" s="4">
        <v>58</v>
      </c>
      <c r="M30" s="4">
        <v>58</v>
      </c>
      <c r="N30" s="4" t="str">
        <f t="shared" si="4"/>
        <v>F</v>
      </c>
      <c r="O30" s="4" t="str">
        <f t="shared" si="5"/>
        <v/>
      </c>
      <c r="P30" t="str">
        <f t="shared" si="6"/>
        <v xml:space="preserve"> </v>
      </c>
    </row>
    <row r="31" spans="1:16" x14ac:dyDescent="0.55000000000000004">
      <c r="A31" t="s">
        <v>51</v>
      </c>
      <c r="B31" t="str">
        <f t="shared" si="0"/>
        <v>Pixar</v>
      </c>
      <c r="C31" t="s">
        <v>43</v>
      </c>
      <c r="D31" s="7">
        <v>40347</v>
      </c>
      <c r="E31" s="9">
        <f t="shared" si="1"/>
        <v>6</v>
      </c>
      <c r="F31" s="10">
        <f t="shared" ca="1" si="2"/>
        <v>9.0388888888888896</v>
      </c>
      <c r="G31" s="8">
        <v>200000000</v>
      </c>
      <c r="H31" s="8">
        <v>1063171911</v>
      </c>
      <c r="I31" s="8">
        <f t="shared" si="3"/>
        <v>1063170000</v>
      </c>
      <c r="J31" s="8">
        <v>863171911</v>
      </c>
      <c r="K31" s="4">
        <v>99</v>
      </c>
      <c r="L31" s="4">
        <v>92</v>
      </c>
      <c r="M31" s="4">
        <v>95.5</v>
      </c>
      <c r="N31" s="4" t="str">
        <f t="shared" si="4"/>
        <v>A</v>
      </c>
      <c r="O31" s="4" t="str">
        <f t="shared" si="5"/>
        <v>Hit</v>
      </c>
      <c r="P31" t="str">
        <f t="shared" si="6"/>
        <v xml:space="preserve"> </v>
      </c>
    </row>
    <row r="32" spans="1:16" x14ac:dyDescent="0.55000000000000004">
      <c r="A32" t="s">
        <v>52</v>
      </c>
      <c r="B32" t="str">
        <f t="shared" si="0"/>
        <v>Dreamworks</v>
      </c>
      <c r="C32" t="s">
        <v>25</v>
      </c>
      <c r="D32" s="7">
        <v>40487</v>
      </c>
      <c r="E32" s="9">
        <f t="shared" si="1"/>
        <v>11</v>
      </c>
      <c r="F32" s="10">
        <f t="shared" ca="1" si="2"/>
        <v>8.6583333333333332</v>
      </c>
      <c r="G32" s="8">
        <v>130000000</v>
      </c>
      <c r="H32" s="8">
        <v>321885765</v>
      </c>
      <c r="I32" s="8">
        <f t="shared" si="3"/>
        <v>321890000</v>
      </c>
      <c r="J32" s="8">
        <v>191885765</v>
      </c>
      <c r="K32" s="4">
        <v>73</v>
      </c>
      <c r="L32" s="4">
        <v>63</v>
      </c>
      <c r="M32" s="4">
        <v>68</v>
      </c>
      <c r="N32" s="4" t="str">
        <f t="shared" si="4"/>
        <v>D</v>
      </c>
      <c r="O32" s="4" t="str">
        <f t="shared" si="5"/>
        <v/>
      </c>
      <c r="P32" t="str">
        <f t="shared" si="6"/>
        <v>Dud</v>
      </c>
    </row>
    <row r="33" spans="1:16" x14ac:dyDescent="0.55000000000000004">
      <c r="A33" t="s">
        <v>52</v>
      </c>
      <c r="B33" t="str">
        <f t="shared" si="0"/>
        <v>Dreamworks</v>
      </c>
      <c r="C33" t="s">
        <v>26</v>
      </c>
      <c r="D33" s="7">
        <v>40689</v>
      </c>
      <c r="E33" s="9">
        <f t="shared" si="1"/>
        <v>5</v>
      </c>
      <c r="F33" s="10">
        <f t="shared" ca="1" si="2"/>
        <v>8.1</v>
      </c>
      <c r="G33" s="8">
        <v>150000000</v>
      </c>
      <c r="H33" s="8">
        <v>665692281</v>
      </c>
      <c r="I33" s="8">
        <f t="shared" si="3"/>
        <v>665690000</v>
      </c>
      <c r="J33" s="8">
        <v>515692281</v>
      </c>
      <c r="K33" s="4">
        <v>81</v>
      </c>
      <c r="L33" s="4">
        <v>67</v>
      </c>
      <c r="M33" s="4">
        <v>74</v>
      </c>
      <c r="N33" s="4" t="str">
        <f t="shared" si="4"/>
        <v>C</v>
      </c>
      <c r="O33" s="4" t="str">
        <f t="shared" si="5"/>
        <v/>
      </c>
      <c r="P33" t="str">
        <f t="shared" si="6"/>
        <v xml:space="preserve"> </v>
      </c>
    </row>
    <row r="34" spans="1:16" x14ac:dyDescent="0.55000000000000004">
      <c r="A34" t="s">
        <v>51</v>
      </c>
      <c r="B34" t="str">
        <f t="shared" si="0"/>
        <v>Pixar</v>
      </c>
      <c r="C34" t="s">
        <v>44</v>
      </c>
      <c r="D34" s="7">
        <v>40718</v>
      </c>
      <c r="E34" s="9">
        <f t="shared" si="1"/>
        <v>6</v>
      </c>
      <c r="F34" s="10">
        <f t="shared" ca="1" si="2"/>
        <v>8.0222222222222221</v>
      </c>
      <c r="G34" s="8">
        <v>200000000</v>
      </c>
      <c r="H34" s="8">
        <v>559852396</v>
      </c>
      <c r="I34" s="8">
        <f t="shared" si="3"/>
        <v>559850000</v>
      </c>
      <c r="J34" s="8">
        <v>359852396</v>
      </c>
      <c r="K34" s="4">
        <v>39</v>
      </c>
      <c r="L34" s="4">
        <v>57</v>
      </c>
      <c r="M34" s="4">
        <v>48</v>
      </c>
      <c r="N34" s="4" t="str">
        <f t="shared" si="4"/>
        <v>F</v>
      </c>
      <c r="O34" s="4" t="str">
        <f t="shared" si="5"/>
        <v/>
      </c>
      <c r="P34" t="str">
        <f t="shared" si="6"/>
        <v>Dud</v>
      </c>
    </row>
    <row r="35" spans="1:16" x14ac:dyDescent="0.55000000000000004">
      <c r="A35" t="s">
        <v>52</v>
      </c>
      <c r="B35" t="str">
        <f t="shared" si="0"/>
        <v>Dreamworks</v>
      </c>
      <c r="C35" t="s">
        <v>27</v>
      </c>
      <c r="D35" s="7">
        <v>40844</v>
      </c>
      <c r="E35" s="9">
        <f t="shared" si="1"/>
        <v>10</v>
      </c>
      <c r="F35" s="10">
        <f t="shared" ca="1" si="2"/>
        <v>7.677777777777778</v>
      </c>
      <c r="G35" s="8">
        <v>130000000</v>
      </c>
      <c r="H35" s="8">
        <v>554987477</v>
      </c>
      <c r="I35" s="8">
        <f t="shared" si="3"/>
        <v>554990000</v>
      </c>
      <c r="J35" s="8">
        <v>424987477</v>
      </c>
      <c r="K35" s="4">
        <v>84</v>
      </c>
      <c r="L35" s="4">
        <v>65</v>
      </c>
      <c r="M35" s="4">
        <v>74.5</v>
      </c>
      <c r="N35" s="4" t="str">
        <f t="shared" si="4"/>
        <v>C</v>
      </c>
      <c r="O35" s="4" t="str">
        <f t="shared" si="5"/>
        <v/>
      </c>
      <c r="P35" t="str">
        <f t="shared" si="6"/>
        <v xml:space="preserve"> </v>
      </c>
    </row>
    <row r="36" spans="1:16" x14ac:dyDescent="0.55000000000000004">
      <c r="A36" t="s">
        <v>52</v>
      </c>
      <c r="B36" t="str">
        <f t="shared" si="0"/>
        <v>Dreamworks</v>
      </c>
      <c r="C36" t="s">
        <v>28</v>
      </c>
      <c r="D36" s="7">
        <v>41068</v>
      </c>
      <c r="E36" s="9">
        <f t="shared" si="1"/>
        <v>6</v>
      </c>
      <c r="F36" s="10">
        <f t="shared" ca="1" si="2"/>
        <v>7.0666666666666664</v>
      </c>
      <c r="G36" s="8">
        <v>145000000</v>
      </c>
      <c r="H36" s="8">
        <v>746921274</v>
      </c>
      <c r="I36" s="8">
        <f t="shared" si="3"/>
        <v>746920000</v>
      </c>
      <c r="J36" s="8">
        <v>601921274</v>
      </c>
      <c r="K36" s="4">
        <v>79</v>
      </c>
      <c r="L36" s="4">
        <v>60</v>
      </c>
      <c r="M36" s="4">
        <v>69.5</v>
      </c>
      <c r="N36" s="4" t="str">
        <f t="shared" si="4"/>
        <v>D</v>
      </c>
      <c r="O36" s="4" t="str">
        <f t="shared" si="5"/>
        <v/>
      </c>
      <c r="P36" t="str">
        <f t="shared" si="6"/>
        <v xml:space="preserve"> </v>
      </c>
    </row>
    <row r="37" spans="1:16" x14ac:dyDescent="0.55000000000000004">
      <c r="A37" t="s">
        <v>51</v>
      </c>
      <c r="B37" t="str">
        <f t="shared" si="0"/>
        <v>Pixar</v>
      </c>
      <c r="C37" t="s">
        <v>45</v>
      </c>
      <c r="D37" s="7">
        <v>41082</v>
      </c>
      <c r="E37" s="9">
        <f t="shared" si="1"/>
        <v>6</v>
      </c>
      <c r="F37" s="10">
        <f t="shared" ca="1" si="2"/>
        <v>7.0277777777777777</v>
      </c>
      <c r="G37" s="8">
        <v>185000000</v>
      </c>
      <c r="H37" s="8">
        <v>538983207</v>
      </c>
      <c r="I37" s="8">
        <f t="shared" si="3"/>
        <v>538980000</v>
      </c>
      <c r="J37" s="8">
        <v>353983207</v>
      </c>
      <c r="K37" s="4">
        <v>78</v>
      </c>
      <c r="L37" s="4">
        <v>69</v>
      </c>
      <c r="M37" s="4">
        <v>73.5</v>
      </c>
      <c r="N37" s="4" t="str">
        <f t="shared" si="4"/>
        <v>C</v>
      </c>
      <c r="O37" s="4" t="str">
        <f t="shared" si="5"/>
        <v/>
      </c>
      <c r="P37" t="str">
        <f t="shared" si="6"/>
        <v xml:space="preserve"> </v>
      </c>
    </row>
    <row r="38" spans="1:16" x14ac:dyDescent="0.55000000000000004">
      <c r="A38" t="s">
        <v>52</v>
      </c>
      <c r="B38" t="str">
        <f t="shared" si="0"/>
        <v>Dreamworks</v>
      </c>
      <c r="C38" t="s">
        <v>29</v>
      </c>
      <c r="D38" s="7">
        <v>41234</v>
      </c>
      <c r="E38" s="9">
        <f t="shared" si="1"/>
        <v>11</v>
      </c>
      <c r="F38" s="10">
        <f t="shared" ca="1" si="2"/>
        <v>6.6138888888888889</v>
      </c>
      <c r="G38" s="8">
        <v>145000000</v>
      </c>
      <c r="H38" s="8">
        <v>306941670</v>
      </c>
      <c r="I38" s="8">
        <f t="shared" si="3"/>
        <v>306940000</v>
      </c>
      <c r="J38" s="8">
        <v>161941670</v>
      </c>
      <c r="K38" s="4">
        <v>74</v>
      </c>
      <c r="L38" s="4">
        <v>57</v>
      </c>
      <c r="M38" s="4">
        <v>65.5</v>
      </c>
      <c r="N38" s="4" t="str">
        <f t="shared" si="4"/>
        <v>D</v>
      </c>
      <c r="O38" s="4" t="str">
        <f t="shared" si="5"/>
        <v/>
      </c>
      <c r="P38" t="str">
        <f t="shared" si="6"/>
        <v>Dud</v>
      </c>
    </row>
    <row r="39" spans="1:16" x14ac:dyDescent="0.55000000000000004">
      <c r="A39" t="s">
        <v>52</v>
      </c>
      <c r="B39" t="str">
        <f t="shared" si="0"/>
        <v>Dreamworks</v>
      </c>
      <c r="C39" t="s">
        <v>30</v>
      </c>
      <c r="D39" s="7">
        <v>41355</v>
      </c>
      <c r="E39" s="9">
        <f t="shared" si="1"/>
        <v>3</v>
      </c>
      <c r="F39" s="10">
        <f t="shared" ca="1" si="2"/>
        <v>6.2777777777777777</v>
      </c>
      <c r="G39" s="8">
        <v>135000000</v>
      </c>
      <c r="H39" s="8">
        <v>587204668</v>
      </c>
      <c r="I39" s="8">
        <f t="shared" si="3"/>
        <v>587200000</v>
      </c>
      <c r="J39" s="8">
        <v>452204668</v>
      </c>
      <c r="K39" s="4">
        <v>70</v>
      </c>
      <c r="L39" s="4">
        <v>55</v>
      </c>
      <c r="M39" s="4">
        <v>62.5</v>
      </c>
      <c r="N39" s="4" t="str">
        <f t="shared" si="4"/>
        <v>D</v>
      </c>
      <c r="O39" s="4" t="str">
        <f t="shared" si="5"/>
        <v/>
      </c>
      <c r="P39" t="str">
        <f t="shared" si="6"/>
        <v xml:space="preserve"> </v>
      </c>
    </row>
    <row r="40" spans="1:16" x14ac:dyDescent="0.55000000000000004">
      <c r="A40" t="s">
        <v>51</v>
      </c>
      <c r="B40" t="str">
        <f t="shared" si="0"/>
        <v>Pixar</v>
      </c>
      <c r="C40" t="s">
        <v>46</v>
      </c>
      <c r="D40" s="7">
        <v>41446</v>
      </c>
      <c r="E40" s="9">
        <f t="shared" si="1"/>
        <v>6</v>
      </c>
      <c r="F40" s="10">
        <f t="shared" ca="1" si="2"/>
        <v>6.0305555555555559</v>
      </c>
      <c r="G40" s="8">
        <v>200000000</v>
      </c>
      <c r="H40" s="8">
        <v>743559607</v>
      </c>
      <c r="I40" s="8">
        <f t="shared" si="3"/>
        <v>743560000</v>
      </c>
      <c r="J40" s="8">
        <v>543559607</v>
      </c>
      <c r="K40" s="4">
        <v>78</v>
      </c>
      <c r="L40" s="4">
        <v>65</v>
      </c>
      <c r="M40" s="4">
        <v>71.5</v>
      </c>
      <c r="N40" s="4" t="str">
        <f t="shared" si="4"/>
        <v>C</v>
      </c>
      <c r="O40" s="4" t="str">
        <f t="shared" si="5"/>
        <v/>
      </c>
      <c r="P40" t="str">
        <f t="shared" si="6"/>
        <v xml:space="preserve"> </v>
      </c>
    </row>
    <row r="41" spans="1:16" x14ac:dyDescent="0.55000000000000004">
      <c r="A41" t="s">
        <v>52</v>
      </c>
      <c r="B41" t="str">
        <f t="shared" si="0"/>
        <v>Dreamworks</v>
      </c>
      <c r="C41" t="s">
        <v>31</v>
      </c>
      <c r="D41" s="7">
        <v>41472</v>
      </c>
      <c r="E41" s="9">
        <f t="shared" si="1"/>
        <v>7</v>
      </c>
      <c r="F41" s="10">
        <f t="shared" ca="1" si="2"/>
        <v>5.958333333333333</v>
      </c>
      <c r="G41" s="8">
        <v>135000000</v>
      </c>
      <c r="H41" s="8">
        <v>282570682</v>
      </c>
      <c r="I41" s="8">
        <f t="shared" si="3"/>
        <v>282570000</v>
      </c>
      <c r="J41" s="8">
        <v>147570682</v>
      </c>
      <c r="K41" s="4">
        <v>67</v>
      </c>
      <c r="L41" s="4">
        <v>58</v>
      </c>
      <c r="M41" s="4">
        <v>62.5</v>
      </c>
      <c r="N41" s="4" t="str">
        <f t="shared" si="4"/>
        <v>D</v>
      </c>
      <c r="O41" s="4" t="str">
        <f t="shared" si="5"/>
        <v/>
      </c>
      <c r="P41" t="str">
        <f t="shared" si="6"/>
        <v>Dud</v>
      </c>
    </row>
    <row r="42" spans="1:16" x14ac:dyDescent="0.55000000000000004">
      <c r="A42" t="s">
        <v>52</v>
      </c>
      <c r="B42" t="str">
        <f t="shared" si="0"/>
        <v>Dreamworks</v>
      </c>
      <c r="C42" t="s">
        <v>32</v>
      </c>
      <c r="D42" s="7">
        <v>41705</v>
      </c>
      <c r="E42" s="9">
        <f t="shared" si="1"/>
        <v>3</v>
      </c>
      <c r="F42" s="10">
        <f t="shared" ca="1" si="2"/>
        <v>5.3194444444444446</v>
      </c>
      <c r="G42" s="8">
        <v>145000000</v>
      </c>
      <c r="H42" s="8">
        <v>257783000</v>
      </c>
      <c r="I42" s="8">
        <f t="shared" si="3"/>
        <v>257780000</v>
      </c>
      <c r="J42" s="8">
        <v>112783000</v>
      </c>
      <c r="K42" s="4">
        <v>78</v>
      </c>
      <c r="L42" s="4">
        <v>60</v>
      </c>
      <c r="M42" s="4">
        <v>69</v>
      </c>
      <c r="N42" s="4" t="str">
        <f t="shared" si="4"/>
        <v>D</v>
      </c>
      <c r="O42" s="4" t="str">
        <f t="shared" si="5"/>
        <v/>
      </c>
      <c r="P42" t="str">
        <f t="shared" si="6"/>
        <v>Dud</v>
      </c>
    </row>
    <row r="44" spans="1:16" x14ac:dyDescent="0.55000000000000004">
      <c r="B44" t="s">
        <v>51</v>
      </c>
      <c r="C44" t="s">
        <v>52</v>
      </c>
    </row>
    <row r="45" spans="1:16" ht="43.2" x14ac:dyDescent="0.55000000000000004">
      <c r="A45" s="11" t="s">
        <v>60</v>
      </c>
      <c r="B45" s="12">
        <f>AVERAGEIF($A$2:$A$42,B44,$K$2:$K$42)</f>
        <v>88.714285714285708</v>
      </c>
      <c r="C45" s="12">
        <f>AVERAGEIF($A$2:$A$42,C44,$K$2:$K$42)</f>
        <v>71.296296296296291</v>
      </c>
    </row>
    <row r="46" spans="1:16" x14ac:dyDescent="0.55000000000000004">
      <c r="A46" t="s">
        <v>56</v>
      </c>
      <c r="B46" s="12">
        <f>AVERAGEIFS($K$2:$K$42,$A$2:$A$42,B44,$D$2:$D$42,"&gt;1/1/2000")</f>
        <v>86.36363636363636</v>
      </c>
      <c r="C46" s="12">
        <f>AVERAGEIFS($K$2:$K$42,$A$2:$A$42,C44,$D$2:$D$42,"&gt;1/1/2000")</f>
        <v>71</v>
      </c>
    </row>
    <row r="48" spans="1:16" ht="28.8" x14ac:dyDescent="0.55000000000000004">
      <c r="A48" s="11" t="s">
        <v>57</v>
      </c>
      <c r="B48" s="13">
        <f>COUNTIFS($H$2:$H$42,"&gt;500000000",$A$2:$A$42,"P")/COUNTIF($A$2:$A$42, "P")</f>
        <v>0.7142857142857143</v>
      </c>
    </row>
    <row r="49" spans="1:2" ht="43.2" x14ac:dyDescent="0.55000000000000004">
      <c r="A49" s="11" t="s">
        <v>63</v>
      </c>
      <c r="B49" s="14">
        <f>COUNTIFS($L$2:$L$42,"&gt;90",$A$2:$A$42,"D")/COUNTIF($A$2:$A$42,"D")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Spencer Coleman</cp:lastModifiedBy>
  <dcterms:created xsi:type="dcterms:W3CDTF">2018-11-20T18:46:21Z</dcterms:created>
  <dcterms:modified xsi:type="dcterms:W3CDTF">2019-07-02T21:14:01Z</dcterms:modified>
</cp:coreProperties>
</file>