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Future_Power_Grid/Project2/GenX_sims/sim1.0/"/>
    </mc:Choice>
  </mc:AlternateContent>
  <xr:revisionPtr revIDLastSave="0" documentId="13_ncr:1_{26588AFC-D74C-9341-AAEB-33F8C37579D4}" xr6:coauthVersionLast="47" xr6:coauthVersionMax="47" xr10:uidLastSave="{00000000-0000-0000-0000-000000000000}"/>
  <bookViews>
    <workbookView xWindow="41140" yWindow="7480" windowWidth="26840" windowHeight="12080" xr2:uid="{CD31797F-9873-734C-9B3D-1C14D3F8E9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D2" i="1"/>
  <c r="D3" i="1"/>
  <c r="D4" i="1"/>
  <c r="D5" i="1"/>
  <c r="D6" i="1"/>
  <c r="D7" i="1"/>
  <c r="C2" i="1"/>
  <c r="C3" i="1"/>
  <c r="C4" i="1"/>
  <c r="C5" i="1"/>
  <c r="C6" i="1"/>
  <c r="C7" i="1"/>
  <c r="B5" i="1"/>
  <c r="B10" i="1" s="1"/>
  <c r="B6" i="1"/>
  <c r="B3" i="1" l="1"/>
  <c r="B2" i="1"/>
</calcChain>
</file>

<file path=xl/sharedStrings.xml><?xml version="1.0" encoding="utf-8"?>
<sst xmlns="http://schemas.openxmlformats.org/spreadsheetml/2006/main" count="22" uniqueCount="17">
  <si>
    <t>Generator</t>
  </si>
  <si>
    <t>Annual Rate</t>
  </si>
  <si>
    <t>Term</t>
  </si>
  <si>
    <t>$/MW/yr</t>
  </si>
  <si>
    <t>Solar</t>
  </si>
  <si>
    <t>Wind</t>
  </si>
  <si>
    <t>Hydro</t>
  </si>
  <si>
    <t>Pumped Storage</t>
  </si>
  <si>
    <t>NREL_PV_BESS_Costs -  Ramasamy et al</t>
  </si>
  <si>
    <t>Source Capital Cost</t>
  </si>
  <si>
    <t>Source Rates</t>
  </si>
  <si>
    <t>https://www.bloomberg.com/markets/rates-bonds/government-bonds/us</t>
  </si>
  <si>
    <t>Battery (MW)</t>
  </si>
  <si>
    <t>Battery (MWh)</t>
  </si>
  <si>
    <t>Direct Pay ITC</t>
  </si>
  <si>
    <t>$/MW Gross Capital Cost</t>
  </si>
  <si>
    <t>Net Capital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</si>
</sst>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8" fontId="0" fillId="0" borderId="0" xfId="0" applyNumberFormat="1"/>
    <xf numFmtId="0" fontId="0" fillId="2" borderId="0" xfId="0" applyFill="1"/>
    <xf numFmtId="10" fontId="0" fillId="2" borderId="0" xfId="0" applyNumberFormat="1" applyFill="1"/>
    <xf numFmtId="1" fontId="0" fillId="2" borderId="0" xfId="0" applyNumberFormat="1" applyFill="1"/>
    <xf numFmtId="9" fontId="0" fillId="2" borderId="0" xfId="2" applyFont="1" applyFill="1"/>
    <xf numFmtId="167" fontId="0" fillId="2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5"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_(&quot;$&quot;* #,##0_);_(&quot;$&quot;* \(#,##0\);_(&quot;$&quot;* &quot;-&quot;??_);_(@_)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E6F903-8BA5-9F44-AAB5-BFD6368091E2}" name="Table1" displayName="Table1" ref="A1:I7" totalsRowShown="0">
  <autoFilter ref="A1:I7" xr:uid="{D2E6F903-8BA5-9F44-AAB5-BFD6368091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C896E6A-2FB6-6F4B-8FE7-7BEBFBE7CE8A}" name="Generator"/>
    <tableColumn id="2" xr3:uid="{F9F17D64-629C-4A4F-887E-1C83217D1DEC}" name="$/MW Gross Capital Cost" dataDxfId="4"/>
    <tableColumn id="8" xr3:uid="{2D162BA9-9706-094F-8DFE-B08C758E03A2}" name="Direct Pay ITC" dataDxfId="3" dataCellStyle="Percent">
      <calculatedColumnFormula>0.3</calculatedColumnFormula>
    </tableColumn>
    <tableColumn id="9" xr3:uid="{1326DBDA-37AD-A14D-A148-956782010AA3}" name="Net Capital Cost" dataDxfId="1" dataCellStyle="Currency">
      <calculatedColumnFormula>(1-Table1[[#This Row],[Direct Pay ITC]])*Table1[[#This Row],[$/MW Gross Capital Cost]]</calculatedColumnFormula>
    </tableColumn>
    <tableColumn id="3" xr3:uid="{1459F485-5D90-124F-A243-31A0C4AB737C}" name="Annual Rate" dataDxfId="2"/>
    <tableColumn id="4" xr3:uid="{FA2B7E94-1754-4941-B690-CE990D197124}" name="Term"/>
    <tableColumn id="5" xr3:uid="{0D7A95F4-A61C-F34A-A7B6-93BF5AA18629}" name="$/MW/yr" dataDxfId="0">
      <calculatedColumnFormula>PMT(Table1[[#This Row],[Annual Rate]],Table1[[#This Row],[Term]],Table1[[#This Row],[Net Capital Cost]])</calculatedColumnFormula>
    </tableColumn>
    <tableColumn id="6" xr3:uid="{25D8E779-2127-B343-9308-F7BEC9217572}" name="Source Capital Cost"/>
    <tableColumn id="7" xr3:uid="{72A06CED-152A-D949-9045-4BCB92157D66}" name="Source R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1249-83D9-1048-8F06-A66735A3BCD4}">
  <dimension ref="A1:I10"/>
  <sheetViews>
    <sheetView tabSelected="1" workbookViewId="0">
      <selection activeCell="B4" sqref="B4"/>
    </sheetView>
  </sheetViews>
  <sheetFormatPr baseColWidth="10" defaultRowHeight="16" x14ac:dyDescent="0.2"/>
  <cols>
    <col min="1" max="1" width="17.83203125" customWidth="1"/>
    <col min="2" max="4" width="19" customWidth="1"/>
    <col min="5" max="5" width="13.5" customWidth="1"/>
    <col min="7" max="7" width="12.5" bestFit="1" customWidth="1"/>
    <col min="8" max="8" width="38" customWidth="1"/>
  </cols>
  <sheetData>
    <row r="1" spans="1:9" x14ac:dyDescent="0.2">
      <c r="A1" t="s">
        <v>0</v>
      </c>
      <c r="B1" s="1" t="s">
        <v>15</v>
      </c>
      <c r="C1" s="1" t="s">
        <v>14</v>
      </c>
      <c r="D1" s="1" t="s">
        <v>16</v>
      </c>
      <c r="E1" t="s">
        <v>1</v>
      </c>
      <c r="F1" t="s">
        <v>2</v>
      </c>
      <c r="G1" t="s">
        <v>3</v>
      </c>
      <c r="H1" t="s">
        <v>9</v>
      </c>
      <c r="I1" t="s">
        <v>10</v>
      </c>
    </row>
    <row r="2" spans="1:9" x14ac:dyDescent="0.2">
      <c r="A2" t="s">
        <v>4</v>
      </c>
      <c r="B2" s="3">
        <f>1000000*0.99</f>
        <v>990000</v>
      </c>
      <c r="C2" s="6">
        <f t="shared" ref="C2:C7" si="0">0.3</f>
        <v>0.3</v>
      </c>
      <c r="D2" s="7">
        <f>(1-Table1[[#This Row],[Direct Pay ITC]])*Table1[[#This Row],[$/MW Gross Capital Cost]]</f>
        <v>693000</v>
      </c>
      <c r="E2" s="4">
        <v>2.9000000000000001E-2</v>
      </c>
      <c r="F2">
        <v>25</v>
      </c>
      <c r="G2" s="2">
        <f>PMT(Table1[[#This Row],[Annual Rate]],Table1[[#This Row],[Term]],Table1[[#This Row],[Net Capital Cost]])</f>
        <v>-39355.379067176757</v>
      </c>
      <c r="H2" t="s">
        <v>8</v>
      </c>
      <c r="I2" t="s">
        <v>11</v>
      </c>
    </row>
    <row r="3" spans="1:9" x14ac:dyDescent="0.2">
      <c r="A3" s="2" t="s">
        <v>5</v>
      </c>
      <c r="B3" s="3">
        <f>1000*1850</f>
        <v>1850000</v>
      </c>
      <c r="C3" s="6">
        <f t="shared" si="0"/>
        <v>0.3</v>
      </c>
      <c r="D3" s="7">
        <f>(1-Table1[[#This Row],[Direct Pay ITC]])*Table1[[#This Row],[$/MW Gross Capital Cost]]</f>
        <v>1295000</v>
      </c>
      <c r="E3" s="4">
        <v>2.9000000000000001E-2</v>
      </c>
      <c r="F3">
        <v>20</v>
      </c>
      <c r="G3" s="2">
        <f>PMT(Table1[[#This Row],[Annual Rate]],Table1[[#This Row],[Term]],Table1[[#This Row],[Net Capital Cost]])</f>
        <v>-86241.564737325636</v>
      </c>
      <c r="I3" t="s">
        <v>11</v>
      </c>
    </row>
    <row r="4" spans="1:9" x14ac:dyDescent="0.2">
      <c r="A4" t="s">
        <v>6</v>
      </c>
      <c r="B4" s="3"/>
      <c r="C4" s="6">
        <f t="shared" si="0"/>
        <v>0.3</v>
      </c>
      <c r="D4" s="7">
        <f>(1-Table1[[#This Row],[Direct Pay ITC]])*Table1[[#This Row],[$/MW Gross Capital Cost]]</f>
        <v>0</v>
      </c>
      <c r="E4" s="4">
        <v>3.5000000000000003E-2</v>
      </c>
      <c r="F4">
        <v>25</v>
      </c>
      <c r="G4" s="2">
        <f>PMT(Table1[[#This Row],[Annual Rate]],Table1[[#This Row],[Term]],Table1[[#This Row],[Net Capital Cost]])</f>
        <v>0</v>
      </c>
      <c r="I4" t="s">
        <v>11</v>
      </c>
    </row>
    <row r="5" spans="1:9" x14ac:dyDescent="0.2">
      <c r="A5" t="s">
        <v>12</v>
      </c>
      <c r="B5" s="3">
        <f>1000000*0.14</f>
        <v>140000</v>
      </c>
      <c r="C5" s="6">
        <f t="shared" si="0"/>
        <v>0.3</v>
      </c>
      <c r="D5" s="7">
        <f>(1-Table1[[#This Row],[Direct Pay ITC]])*Table1[[#This Row],[$/MW Gross Capital Cost]]</f>
        <v>98000</v>
      </c>
      <c r="E5" s="4">
        <v>2.9000000000000001E-2</v>
      </c>
      <c r="F5">
        <v>10</v>
      </c>
      <c r="G5" s="2">
        <f>PMT(Table1[[#This Row],[Annual Rate]],Table1[[#This Row],[Term]],Table1[[#This Row],[Net Capital Cost]])</f>
        <v>-11430.035550484867</v>
      </c>
      <c r="H5" t="s">
        <v>8</v>
      </c>
      <c r="I5" t="s">
        <v>11</v>
      </c>
    </row>
    <row r="6" spans="1:9" x14ac:dyDescent="0.2">
      <c r="A6" t="s">
        <v>13</v>
      </c>
      <c r="B6" s="5">
        <f>(107*1000000-B5*60)/240</f>
        <v>410833.33333333331</v>
      </c>
      <c r="C6" s="6">
        <f t="shared" si="0"/>
        <v>0.3</v>
      </c>
      <c r="D6" s="7">
        <f>(1-Table1[[#This Row],[Direct Pay ITC]])*Table1[[#This Row],[$/MW Gross Capital Cost]]</f>
        <v>287583.33333333331</v>
      </c>
      <c r="E6" s="4">
        <v>2.9000000000000001E-2</v>
      </c>
      <c r="F6">
        <v>10</v>
      </c>
      <c r="G6" s="2">
        <f>PMT(Table1[[#This Row],[Annual Rate]],Table1[[#This Row],[Term]],Table1[[#This Row],[Net Capital Cost]])</f>
        <v>-33541.711466601424</v>
      </c>
    </row>
    <row r="7" spans="1:9" x14ac:dyDescent="0.2">
      <c r="A7" t="s">
        <v>7</v>
      </c>
      <c r="B7" s="3"/>
      <c r="C7" s="6">
        <f t="shared" si="0"/>
        <v>0.3</v>
      </c>
      <c r="D7" s="7">
        <f>(1-Table1[[#This Row],[Direct Pay ITC]])*Table1[[#This Row],[$/MW Gross Capital Cost]]</f>
        <v>0</v>
      </c>
      <c r="E7" s="4">
        <v>3.6499999999999998E-2</v>
      </c>
      <c r="F7">
        <v>25</v>
      </c>
      <c r="G7" s="2">
        <f>PMT(Table1[[#This Row],[Annual Rate]],Table1[[#This Row],[Term]],Table1[[#This Row],[Net Capital Cost]])</f>
        <v>0</v>
      </c>
      <c r="I7" t="s">
        <v>11</v>
      </c>
    </row>
    <row r="10" spans="1:9" x14ac:dyDescent="0.2">
      <c r="B10">
        <f>B5*60/1000000</f>
        <v>8.4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2022-11-16T02:58:59Z</dcterms:created>
  <dcterms:modified xsi:type="dcterms:W3CDTF">2022-11-20T19:15:33Z</dcterms:modified>
</cp:coreProperties>
</file>