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1534e05bc84776/Documents/"/>
    </mc:Choice>
  </mc:AlternateContent>
  <xr:revisionPtr revIDLastSave="0" documentId="8_{C65D9424-022C-4860-99D2-2BC4A5EF080F}" xr6:coauthVersionLast="47" xr6:coauthVersionMax="47" xr10:uidLastSave="{00000000-0000-0000-0000-000000000000}"/>
  <bookViews>
    <workbookView xWindow="9060" yWindow="4290" windowWidth="28800" windowHeight="15345" firstSheet="1" activeTab="3" xr2:uid="{8F2920A9-C1DA-4B0F-967F-F0DD2448B50D}"/>
  </bookViews>
  <sheets>
    <sheet name="Fin NPV" sheetId="1" r:id="rId1"/>
    <sheet name="Snorkel NPV" sheetId="2" r:id="rId2"/>
    <sheet name="Facemask NPV" sheetId="3" r:id="rId3"/>
    <sheet name="Results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6" i="2"/>
  <c r="B6" i="3"/>
  <c r="M12" i="3" l="1"/>
  <c r="L12" i="3"/>
  <c r="K12" i="3"/>
  <c r="J12" i="3"/>
  <c r="I12" i="3"/>
  <c r="H12" i="3"/>
  <c r="G12" i="3"/>
  <c r="F12" i="3"/>
  <c r="E12" i="3"/>
  <c r="D12" i="3"/>
  <c r="C12" i="3"/>
  <c r="F9" i="3"/>
  <c r="L8" i="3"/>
  <c r="J8" i="3"/>
  <c r="H8" i="3"/>
  <c r="F8" i="3"/>
  <c r="D8" i="3"/>
  <c r="H6" i="3"/>
  <c r="J6" i="3" s="1"/>
  <c r="L6" i="3" s="1"/>
  <c r="F6" i="3"/>
  <c r="L12" i="2"/>
  <c r="K12" i="2"/>
  <c r="J12" i="2"/>
  <c r="I12" i="2"/>
  <c r="H12" i="2"/>
  <c r="G12" i="2"/>
  <c r="F12" i="2"/>
  <c r="E12" i="2"/>
  <c r="D12" i="2"/>
  <c r="C12" i="2"/>
  <c r="L6" i="2"/>
  <c r="L8" i="2" s="1"/>
  <c r="J6" i="2"/>
  <c r="J8" i="2" s="1"/>
  <c r="H8" i="2"/>
  <c r="H6" i="2"/>
  <c r="F9" i="2"/>
  <c r="F8" i="2"/>
  <c r="F6" i="2"/>
  <c r="D8" i="2"/>
  <c r="F17" i="1" l="1"/>
  <c r="H17" i="1" s="1"/>
  <c r="D19" i="1"/>
  <c r="D20" i="1" s="1"/>
  <c r="B22" i="1"/>
  <c r="B26" i="1" s="1"/>
  <c r="L11" i="3"/>
  <c r="J11" i="3"/>
  <c r="H11" i="3"/>
  <c r="F11" i="3"/>
  <c r="D11" i="3"/>
  <c r="B11" i="3"/>
  <c r="L11" i="2"/>
  <c r="J11" i="2"/>
  <c r="H11" i="2"/>
  <c r="F11" i="2"/>
  <c r="D11" i="2"/>
  <c r="B11" i="2"/>
  <c r="B15" i="2" s="1"/>
  <c r="K23" i="1"/>
  <c r="I23" i="1"/>
  <c r="G23" i="1"/>
  <c r="E23" i="1"/>
  <c r="C23" i="1"/>
  <c r="B12" i="3" l="1"/>
  <c r="B15" i="3"/>
  <c r="B14" i="2"/>
  <c r="D7" i="4" s="1"/>
  <c r="B12" i="2"/>
  <c r="E7" i="4"/>
  <c r="E8" i="4"/>
  <c r="B23" i="1"/>
  <c r="B24" i="1" s="1"/>
  <c r="B25" i="1"/>
  <c r="D6" i="4" s="1"/>
  <c r="J17" i="1"/>
  <c r="H19" i="1"/>
  <c r="H20" i="1" s="1"/>
  <c r="H22" i="1" s="1"/>
  <c r="H23" i="1" s="1"/>
  <c r="F19" i="1"/>
  <c r="F20" i="1" s="1"/>
  <c r="F22" i="1" s="1"/>
  <c r="F23" i="1" s="1"/>
  <c r="D22" i="1"/>
  <c r="D23" i="1" s="1"/>
  <c r="B13" i="3"/>
  <c r="B14" i="3"/>
  <c r="D8" i="4" s="1"/>
  <c r="B13" i="2"/>
  <c r="J19" i="1" l="1"/>
  <c r="J20" i="1" s="1"/>
  <c r="L17" i="1"/>
  <c r="L19" i="1" l="1"/>
  <c r="L20" i="1" s="1"/>
  <c r="L22" i="1"/>
  <c r="L23" i="1" s="1"/>
  <c r="J22" i="1"/>
  <c r="J23" i="1" s="1"/>
  <c r="E6" i="4" l="1"/>
</calcChain>
</file>

<file path=xl/sharedStrings.xml><?xml version="1.0" encoding="utf-8"?>
<sst xmlns="http://schemas.openxmlformats.org/spreadsheetml/2006/main" count="125" uniqueCount="25">
  <si>
    <t>Year</t>
  </si>
  <si>
    <t>Revenue</t>
  </si>
  <si>
    <t>Discount Rate:</t>
  </si>
  <si>
    <t>Cash Flows:</t>
  </si>
  <si>
    <t>Amount</t>
  </si>
  <si>
    <t>Category</t>
  </si>
  <si>
    <t>Net Cash Flows:</t>
  </si>
  <si>
    <t>Present Value of Cash Flows:</t>
  </si>
  <si>
    <t>NPV (Manual):</t>
  </si>
  <si>
    <t>NPV (Formula):</t>
  </si>
  <si>
    <t>IRR:</t>
  </si>
  <si>
    <t>R&amp;D Cost</t>
  </si>
  <si>
    <t>Training</t>
  </si>
  <si>
    <t>Warranty</t>
  </si>
  <si>
    <t>Recyclable Recovery</t>
  </si>
  <si>
    <t>Facility</t>
  </si>
  <si>
    <t>Potenital Grant</t>
  </si>
  <si>
    <t>$</t>
  </si>
  <si>
    <t>Product</t>
  </si>
  <si>
    <t>Fin</t>
  </si>
  <si>
    <t>Snorkel</t>
  </si>
  <si>
    <t>Facemask</t>
  </si>
  <si>
    <t>NPV</t>
  </si>
  <si>
    <t>IRR</t>
  </si>
  <si>
    <t>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</si>
</sst>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6" formatCode="&quot;$&quot;#,##0_);[Red]\(&quot;$&quot;#,##0\)"/>
    <numFmt numFmtId="164" formatCode="_(&quot;$&quot;* #,##0_);_(&quot;$&quot;* \(#,##0\);_(&quot;$&quot;* &quot;-&quot;??_);_(@_)"/>
    <numFmt numFmtId="165" formatCode="0.000%"/>
    <numFmt numFmtId="166" formatCode="&quot;$&quot;#,##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left"/>
    </xf>
    <xf numFmtId="9" fontId="0" fillId="0" borderId="0" xfId="1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/>
    <xf numFmtId="165" fontId="0" fillId="0" borderId="0" xfId="0" applyNumberFormat="1"/>
    <xf numFmtId="5" fontId="0" fillId="0" borderId="0" xfId="0" applyNumberFormat="1"/>
    <xf numFmtId="10" fontId="3" fillId="0" borderId="0" xfId="0" applyNumberFormat="1" applyFont="1" applyAlignment="1">
      <alignment horizontal="center"/>
    </xf>
    <xf numFmtId="6" fontId="2" fillId="0" borderId="0" xfId="0" applyNumberFormat="1" applyFont="1"/>
    <xf numFmtId="0" fontId="4" fillId="0" borderId="0" xfId="0" applyFont="1"/>
    <xf numFmtId="0" fontId="5" fillId="0" borderId="0" xfId="0" applyFont="1"/>
    <xf numFmtId="6" fontId="5" fillId="0" borderId="0" xfId="0" applyNumberFormat="1" applyFont="1"/>
    <xf numFmtId="10" fontId="5" fillId="0" borderId="0" xfId="0" applyNumberFormat="1" applyFont="1"/>
    <xf numFmtId="166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</a:t>
            </a:r>
            <a:r>
              <a:rPr lang="en-US" baseline="0"/>
              <a:t>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NPV Value</c:v>
              </c:pt>
            </c:strLit>
          </c:cat>
          <c:val>
            <c:numRef>
              <c:f>'Fin NPV'!$B$25</c:f>
              <c:numCache>
                <c:formatCode>"$"#,##0_);[Red]\("$"#,##0\)</c:formatCode>
                <c:ptCount val="1"/>
                <c:pt idx="0">
                  <c:v>395080.94077826384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86-4093-A7CE-76D07C2BC483}"/>
            </c:ext>
          </c:extLst>
        </c:ser>
        <c:ser>
          <c:idx val="1"/>
          <c:order val="1"/>
          <c:tx>
            <c:v>Snorkel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NPV Value</c:v>
              </c:pt>
            </c:strLit>
          </c:cat>
          <c:val>
            <c:numRef>
              <c:f>'Snorkel NPV'!$B$14</c:f>
              <c:numCache>
                <c:formatCode>"$"#,##0_);[Red]\("$"#,##0\)</c:formatCode>
                <c:ptCount val="1"/>
                <c:pt idx="0">
                  <c:v>58306.499183488078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86-4093-A7CE-76D07C2BC483}"/>
            </c:ext>
          </c:extLst>
        </c:ser>
        <c:ser>
          <c:idx val="2"/>
          <c:order val="2"/>
          <c:tx>
            <c:v>Facemask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NPV Value</c:v>
              </c:pt>
            </c:strLit>
          </c:cat>
          <c:val>
            <c:numRef>
              <c:f>'Facemask NPV'!$B$14</c:f>
              <c:numCache>
                <c:formatCode>"$"#,##0_);[Red]\("$"#,##0\)</c:formatCode>
                <c:ptCount val="1"/>
                <c:pt idx="0">
                  <c:v>747105.3924036473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86-4093-A7CE-76D07C2BC48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81709440"/>
        <c:axId val="1881706560"/>
      </c:barChart>
      <c:catAx>
        <c:axId val="188170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706560"/>
        <c:crosses val="autoZero"/>
        <c:auto val="1"/>
        <c:lblAlgn val="ctr"/>
        <c:lblOffset val="100"/>
        <c:noMultiLvlLbl val="0"/>
      </c:catAx>
      <c:valAx>
        <c:axId val="188170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70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4</xdr:row>
      <xdr:rowOff>142876</xdr:rowOff>
    </xdr:from>
    <xdr:to>
      <xdr:col>18</xdr:col>
      <xdr:colOff>0</xdr:colOff>
      <xdr:row>29</xdr:row>
      <xdr:rowOff>176213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3AB451-547A-EDD6-7174-172E127B3E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su-my.sharepoint.com/personal/a02379748_aggies_usu_edu/Documents/Appendix%20A1%20-%20EC%20Analysis%20-%20Spencer%20McEntire.xlsx" TargetMode="External"/><Relationship Id="rId1" Type="http://schemas.openxmlformats.org/officeDocument/2006/relationships/externalLinkPath" Target="https://usu-my.sharepoint.com/personal/a02379748_aggies_usu_edu/Documents/Appendix%20A1%20-%20EC%20Analysis%20-%20Spencer%20McEnti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5">
          <cell r="H25">
            <v>6290000</v>
          </cell>
          <cell r="I25">
            <v>7180000</v>
          </cell>
          <cell r="J25">
            <v>5445000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6210-28B2-411B-B331-FDEF557EAF4A}">
  <dimension ref="A12:M26"/>
  <sheetViews>
    <sheetView topLeftCell="A10" workbookViewId="0">
      <selection activeCell="B23" sqref="B23"/>
    </sheetView>
  </sheetViews>
  <sheetFormatPr defaultRowHeight="15" x14ac:dyDescent="0.25"/>
  <cols>
    <col min="1" max="1" width="27.7109375" customWidth="1"/>
    <col min="2" max="2" width="13.7109375" customWidth="1"/>
    <col min="3" max="3" width="9.5703125" customWidth="1"/>
    <col min="4" max="4" width="13.85546875" customWidth="1"/>
    <col min="5" max="5" width="10.42578125" customWidth="1"/>
    <col min="6" max="6" width="12.7109375" bestFit="1" customWidth="1"/>
    <col min="8" max="8" width="13.140625" customWidth="1"/>
    <col min="10" max="10" width="11.5703125" customWidth="1"/>
    <col min="12" max="12" width="12.7109375" customWidth="1"/>
  </cols>
  <sheetData>
    <row r="12" spans="1:13" ht="15.75" x14ac:dyDescent="0.25">
      <c r="A12" s="1" t="s">
        <v>2</v>
      </c>
      <c r="B12" s="9">
        <v>0.1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5.75" x14ac:dyDescent="0.25">
      <c r="A13" s="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5.75" x14ac:dyDescent="0.25">
      <c r="A14" s="1"/>
      <c r="B14" s="16" t="s">
        <v>0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1:13" ht="15.75" x14ac:dyDescent="0.25">
      <c r="A15" s="1" t="s">
        <v>3</v>
      </c>
      <c r="B15" s="17">
        <v>0</v>
      </c>
      <c r="C15" s="17"/>
      <c r="D15" s="17">
        <v>1</v>
      </c>
      <c r="E15" s="17"/>
      <c r="F15" s="17">
        <v>2</v>
      </c>
      <c r="G15" s="17"/>
      <c r="H15" s="17">
        <v>3</v>
      </c>
      <c r="I15" s="17"/>
      <c r="J15" s="17">
        <v>4</v>
      </c>
      <c r="K15" s="17"/>
      <c r="L15" s="17">
        <v>5</v>
      </c>
      <c r="M15" s="17"/>
    </row>
    <row r="16" spans="1:13" ht="15.75" x14ac:dyDescent="0.25">
      <c r="A16" s="1"/>
      <c r="B16" s="4" t="s">
        <v>4</v>
      </c>
      <c r="C16" s="4" t="s">
        <v>5</v>
      </c>
      <c r="D16" s="4" t="s">
        <v>4</v>
      </c>
      <c r="E16" s="4" t="s">
        <v>5</v>
      </c>
      <c r="F16" s="4" t="s">
        <v>4</v>
      </c>
      <c r="G16" s="4" t="s">
        <v>5</v>
      </c>
      <c r="H16" s="4" t="s">
        <v>4</v>
      </c>
      <c r="I16" s="4" t="s">
        <v>5</v>
      </c>
      <c r="J16" s="4" t="s">
        <v>4</v>
      </c>
      <c r="K16" s="4" t="s">
        <v>5</v>
      </c>
      <c r="L16" s="4" t="s">
        <v>4</v>
      </c>
      <c r="M16" s="4" t="s">
        <v>5</v>
      </c>
    </row>
    <row r="17" spans="1:13" x14ac:dyDescent="0.25">
      <c r="B17" s="5">
        <f>-[1]Sheet1!$H$25</f>
        <v>-6290000</v>
      </c>
      <c r="C17" s="5" t="s">
        <v>11</v>
      </c>
      <c r="D17" s="8">
        <v>2400000</v>
      </c>
      <c r="E17" s="5" t="s">
        <v>1</v>
      </c>
      <c r="F17" s="5">
        <f>D17*1.12</f>
        <v>2688000.0000000005</v>
      </c>
      <c r="G17" s="5" t="s">
        <v>1</v>
      </c>
      <c r="H17" s="5">
        <f>F17*1.12</f>
        <v>3010560.0000000009</v>
      </c>
      <c r="I17" s="5" t="s">
        <v>1</v>
      </c>
      <c r="J17" s="5">
        <f>H17*1.12</f>
        <v>3371827.2000000016</v>
      </c>
      <c r="K17" s="5" t="s">
        <v>1</v>
      </c>
      <c r="L17" s="5">
        <f>J17*1.12</f>
        <v>3776446.464000002</v>
      </c>
      <c r="M17" s="5" t="s">
        <v>1</v>
      </c>
    </row>
    <row r="18" spans="1:13" x14ac:dyDescent="0.25">
      <c r="B18" s="5"/>
      <c r="C18" s="5"/>
      <c r="D18" s="8">
        <v>-800000</v>
      </c>
      <c r="E18" s="5" t="s">
        <v>12</v>
      </c>
      <c r="F18" s="5">
        <v>-200000</v>
      </c>
      <c r="G18" s="5" t="s">
        <v>12</v>
      </c>
      <c r="H18" s="5">
        <v>-200000</v>
      </c>
      <c r="I18" s="5" t="s">
        <v>12</v>
      </c>
      <c r="J18" s="5">
        <v>-200000</v>
      </c>
      <c r="K18" s="5" t="s">
        <v>12</v>
      </c>
      <c r="L18" s="5">
        <v>-200000</v>
      </c>
      <c r="M18" s="5" t="s">
        <v>12</v>
      </c>
    </row>
    <row r="19" spans="1:13" x14ac:dyDescent="0.25">
      <c r="B19" s="5"/>
      <c r="C19" s="5"/>
      <c r="D19" s="8">
        <f>-D17*0.24</f>
        <v>-576000</v>
      </c>
      <c r="E19" s="5" t="s">
        <v>13</v>
      </c>
      <c r="F19" s="5">
        <f>-F17*0.24</f>
        <v>-645120.00000000012</v>
      </c>
      <c r="G19" s="5" t="s">
        <v>13</v>
      </c>
      <c r="H19" s="5">
        <f>-H17*0.24</f>
        <v>-722534.40000000014</v>
      </c>
      <c r="I19" s="5" t="s">
        <v>13</v>
      </c>
      <c r="J19" s="5">
        <f>-J17*0.24</f>
        <v>-809238.5280000004</v>
      </c>
      <c r="K19" s="5" t="s">
        <v>13</v>
      </c>
      <c r="L19" s="5">
        <f>-L17*0.24</f>
        <v>-906347.15136000048</v>
      </c>
      <c r="M19" s="5" t="s">
        <v>13</v>
      </c>
    </row>
    <row r="20" spans="1:13" x14ac:dyDescent="0.25">
      <c r="B20" s="5"/>
      <c r="C20" s="5"/>
      <c r="D20" s="8">
        <f>-D19*0.08</f>
        <v>46080</v>
      </c>
      <c r="E20" s="5" t="s">
        <v>14</v>
      </c>
      <c r="F20" s="5">
        <f>-F19*0.08</f>
        <v>51609.600000000013</v>
      </c>
      <c r="G20" s="5" t="s">
        <v>14</v>
      </c>
      <c r="H20" s="5">
        <f>-H19*0.08</f>
        <v>57802.752000000015</v>
      </c>
      <c r="I20" s="5" t="s">
        <v>14</v>
      </c>
      <c r="J20" s="5">
        <f>-J19*0.08</f>
        <v>64739.082240000032</v>
      </c>
      <c r="K20" s="5" t="s">
        <v>14</v>
      </c>
      <c r="L20" s="5">
        <f>-L19*0.08</f>
        <v>72507.77210880004</v>
      </c>
      <c r="M20" s="5" t="s">
        <v>14</v>
      </c>
    </row>
    <row r="21" spans="1:13" x14ac:dyDescent="0.25">
      <c r="B21" s="5"/>
      <c r="C21" s="5"/>
      <c r="D21" s="8"/>
      <c r="E21" s="5"/>
      <c r="F21" s="5"/>
      <c r="G21" s="5"/>
      <c r="H21" s="5">
        <v>-1100000</v>
      </c>
      <c r="I21" s="5" t="s">
        <v>15</v>
      </c>
      <c r="J21" s="5"/>
      <c r="K21" s="5"/>
      <c r="L21" s="5"/>
    </row>
    <row r="22" spans="1:13" ht="15.75" x14ac:dyDescent="0.25">
      <c r="A22" s="6" t="s">
        <v>6</v>
      </c>
      <c r="B22" s="15">
        <f>SUM(B17:B21)</f>
        <v>-6290000</v>
      </c>
      <c r="C22" s="15"/>
      <c r="D22" s="15">
        <f>SUM(D17:D20)</f>
        <v>1070080</v>
      </c>
      <c r="E22" s="15"/>
      <c r="F22" s="15">
        <f>SUM(F17:F21)</f>
        <v>1894489.6000000006</v>
      </c>
      <c r="G22" s="15"/>
      <c r="H22" s="15">
        <f>SUM(H17:H21)</f>
        <v>1045828.3520000009</v>
      </c>
      <c r="I22" s="15"/>
      <c r="J22" s="15">
        <f>SUM(J17:J21)</f>
        <v>2427327.7542400011</v>
      </c>
      <c r="K22" s="15"/>
      <c r="L22" s="15">
        <f>SUM(L17:L21)</f>
        <v>2742607.0847488018</v>
      </c>
    </row>
    <row r="23" spans="1:13" ht="15.75" x14ac:dyDescent="0.25">
      <c r="A23" s="6" t="s">
        <v>7</v>
      </c>
      <c r="B23" s="5">
        <f>B22/(1+$B$12)^B15</f>
        <v>-6290000</v>
      </c>
      <c r="C23" s="5">
        <f t="shared" ref="C23:K23" si="0">C22/(1+$B$2)^C15</f>
        <v>0</v>
      </c>
      <c r="D23" s="5">
        <f>D22/(1+$B$12)^D15</f>
        <v>972799.99999999988</v>
      </c>
      <c r="E23" s="5">
        <f t="shared" si="0"/>
        <v>0</v>
      </c>
      <c r="F23" s="5">
        <f>F22/(1+$B$12)^F15</f>
        <v>1565693.8842975209</v>
      </c>
      <c r="G23" s="5">
        <f t="shared" si="0"/>
        <v>0</v>
      </c>
      <c r="H23" s="5">
        <f>H22/(1+$B$12)^H15</f>
        <v>785746.32006010565</v>
      </c>
      <c r="I23" s="5">
        <f t="shared" si="0"/>
        <v>0</v>
      </c>
      <c r="J23" s="5">
        <f>J22/(1+$B$12)^J15</f>
        <v>1657897.5167269998</v>
      </c>
      <c r="K23" s="5">
        <f t="shared" si="0"/>
        <v>0</v>
      </c>
      <c r="L23" s="5">
        <f>L22/(1+$B$12)^L15</f>
        <v>1702943.2196936379</v>
      </c>
    </row>
    <row r="24" spans="1:13" ht="15.75" x14ac:dyDescent="0.25">
      <c r="A24" s="6" t="s">
        <v>8</v>
      </c>
      <c r="B24" s="5">
        <f>SUM(B23:L23)</f>
        <v>395080.94077826408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3" ht="15.75" x14ac:dyDescent="0.25">
      <c r="A25" s="6" t="s">
        <v>9</v>
      </c>
      <c r="B25" s="10">
        <f>NPV(B12,D22,F22,H22,J22,L22)+B22</f>
        <v>395080.94077826384</v>
      </c>
    </row>
    <row r="26" spans="1:13" ht="15.75" x14ac:dyDescent="0.25">
      <c r="A26" s="6" t="s">
        <v>10</v>
      </c>
      <c r="B26" s="7">
        <f>IRR(B22:L22)</f>
        <v>0.12105477986258317</v>
      </c>
    </row>
  </sheetData>
  <mergeCells count="7">
    <mergeCell ref="B14:M14"/>
    <mergeCell ref="B15:C15"/>
    <mergeCell ref="D15:E15"/>
    <mergeCell ref="F15:G15"/>
    <mergeCell ref="H15:I15"/>
    <mergeCell ref="J15:K15"/>
    <mergeCell ref="L15:M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0BBE2-FA06-4905-B2EC-6D53435DC2DD}">
  <dimension ref="A1:M27"/>
  <sheetViews>
    <sheetView workbookViewId="0">
      <selection activeCell="B7" sqref="B7"/>
    </sheetView>
  </sheetViews>
  <sheetFormatPr defaultRowHeight="15" x14ac:dyDescent="0.25"/>
  <cols>
    <col min="1" max="1" width="27.85546875" customWidth="1"/>
    <col min="2" max="2" width="12.28515625" bestFit="1" customWidth="1"/>
    <col min="3" max="3" width="9.85546875" customWidth="1"/>
    <col min="4" max="4" width="11.5703125" bestFit="1" customWidth="1"/>
    <col min="5" max="5" width="9.42578125" customWidth="1"/>
    <col min="6" max="6" width="11.5703125" bestFit="1" customWidth="1"/>
    <col min="7" max="7" width="15.28515625" customWidth="1"/>
    <col min="8" max="8" width="11.28515625" customWidth="1"/>
    <col min="9" max="9" width="10.28515625" customWidth="1"/>
    <col min="10" max="10" width="12" customWidth="1"/>
    <col min="11" max="11" width="9.7109375" customWidth="1"/>
    <col min="12" max="12" width="12.7109375" customWidth="1"/>
    <col min="13" max="13" width="9.7109375" customWidth="1"/>
  </cols>
  <sheetData>
    <row r="1" spans="1:13" ht="15.75" x14ac:dyDescent="0.25">
      <c r="A1" s="1" t="s">
        <v>2</v>
      </c>
      <c r="B1" s="2">
        <v>0.1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5.75" x14ac:dyDescent="0.25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5.75" x14ac:dyDescent="0.25">
      <c r="A3" s="1"/>
      <c r="B3" s="16" t="s">
        <v>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ht="15.75" x14ac:dyDescent="0.25">
      <c r="A4" s="1" t="s">
        <v>3</v>
      </c>
      <c r="B4" s="17">
        <v>0</v>
      </c>
      <c r="C4" s="17"/>
      <c r="D4" s="17">
        <v>1</v>
      </c>
      <c r="E4" s="17"/>
      <c r="F4" s="17">
        <v>2</v>
      </c>
      <c r="G4" s="17"/>
      <c r="H4" s="17">
        <v>3</v>
      </c>
      <c r="I4" s="17"/>
      <c r="J4" s="17">
        <v>4</v>
      </c>
      <c r="K4" s="17"/>
      <c r="L4" s="17">
        <v>5</v>
      </c>
      <c r="M4" s="17"/>
    </row>
    <row r="5" spans="1:13" ht="15.75" x14ac:dyDescent="0.25">
      <c r="A5" s="1"/>
      <c r="B5" s="4" t="s">
        <v>4</v>
      </c>
      <c r="C5" s="4" t="s">
        <v>5</v>
      </c>
      <c r="D5" s="4" t="s">
        <v>4</v>
      </c>
      <c r="E5" s="4" t="s">
        <v>5</v>
      </c>
      <c r="F5" s="4" t="s">
        <v>4</v>
      </c>
      <c r="G5" s="4" t="s">
        <v>5</v>
      </c>
      <c r="H5" s="4" t="s">
        <v>4</v>
      </c>
      <c r="I5" s="4" t="s">
        <v>5</v>
      </c>
      <c r="J5" s="4" t="s">
        <v>4</v>
      </c>
      <c r="K5" s="4" t="s">
        <v>5</v>
      </c>
      <c r="L5" s="4" t="s">
        <v>4</v>
      </c>
      <c r="M5" s="4" t="s">
        <v>5</v>
      </c>
    </row>
    <row r="6" spans="1:13" x14ac:dyDescent="0.25">
      <c r="B6" s="5">
        <f>-[1]Sheet1!$I$25</f>
        <v>-7180000</v>
      </c>
      <c r="C6" s="5" t="s">
        <v>11</v>
      </c>
      <c r="D6" s="5">
        <v>2800000</v>
      </c>
      <c r="E6" s="5" t="s">
        <v>1</v>
      </c>
      <c r="F6" s="5">
        <f>D6*1.1</f>
        <v>3080000.0000000005</v>
      </c>
      <c r="G6" s="5" t="s">
        <v>1</v>
      </c>
      <c r="H6" s="5">
        <f>F6*1.1</f>
        <v>3388000.0000000009</v>
      </c>
      <c r="I6" s="5" t="s">
        <v>1</v>
      </c>
      <c r="J6" s="5">
        <f>H6*1.1</f>
        <v>3726800.0000000014</v>
      </c>
      <c r="K6" s="5" t="s">
        <v>1</v>
      </c>
      <c r="L6" s="5">
        <f>J6*1.1</f>
        <v>4099480.0000000019</v>
      </c>
      <c r="M6" s="5" t="s">
        <v>1</v>
      </c>
    </row>
    <row r="7" spans="1:13" x14ac:dyDescent="0.25">
      <c r="B7" s="5"/>
      <c r="C7" s="5"/>
      <c r="D7" s="5">
        <v>-850000</v>
      </c>
      <c r="E7" s="5" t="s">
        <v>12</v>
      </c>
      <c r="F7" s="5">
        <v>-500000</v>
      </c>
      <c r="G7" s="5" t="s">
        <v>12</v>
      </c>
      <c r="H7" s="5">
        <v>-500000</v>
      </c>
      <c r="I7" s="5" t="s">
        <v>12</v>
      </c>
      <c r="J7" s="5">
        <v>-500000</v>
      </c>
      <c r="K7" s="5" t="s">
        <v>12</v>
      </c>
      <c r="L7" s="5">
        <v>-500000</v>
      </c>
      <c r="M7" s="5" t="s">
        <v>12</v>
      </c>
    </row>
    <row r="8" spans="1:13" x14ac:dyDescent="0.25">
      <c r="B8" s="5"/>
      <c r="C8" s="5"/>
      <c r="D8" s="5">
        <f>-D6*0.2</f>
        <v>-560000</v>
      </c>
      <c r="E8" s="5" t="s">
        <v>13</v>
      </c>
      <c r="F8" s="5">
        <f>-F6*0.2</f>
        <v>-616000.00000000012</v>
      </c>
      <c r="G8" s="5" t="s">
        <v>13</v>
      </c>
      <c r="H8" s="5">
        <f>-H6*0.2</f>
        <v>-677600.00000000023</v>
      </c>
      <c r="I8" s="5" t="s">
        <v>13</v>
      </c>
      <c r="J8" s="5">
        <f>-J6*0.2</f>
        <v>-745360.00000000035</v>
      </c>
      <c r="K8" s="5" t="s">
        <v>13</v>
      </c>
      <c r="L8" s="5">
        <f>-L6*0.2</f>
        <v>-819896.00000000047</v>
      </c>
      <c r="M8" s="5" t="s">
        <v>13</v>
      </c>
    </row>
    <row r="9" spans="1:13" x14ac:dyDescent="0.25">
      <c r="B9" s="5"/>
      <c r="C9" s="5"/>
      <c r="D9" s="5">
        <v>-700000</v>
      </c>
      <c r="E9" s="5" t="s">
        <v>15</v>
      </c>
      <c r="F9" s="5">
        <f>1000000*0.3</f>
        <v>300000</v>
      </c>
      <c r="G9" s="5" t="s">
        <v>16</v>
      </c>
      <c r="H9" s="5"/>
      <c r="I9" s="5"/>
      <c r="J9" s="5">
        <v>-500000</v>
      </c>
      <c r="K9" s="5" t="s">
        <v>15</v>
      </c>
      <c r="L9" s="5"/>
      <c r="M9" s="5"/>
    </row>
    <row r="10" spans="1:13" x14ac:dyDescent="0.25">
      <c r="B10" s="5"/>
      <c r="C10" s="5"/>
      <c r="D10" s="5"/>
      <c r="E10" s="5"/>
      <c r="F10" s="5"/>
      <c r="G10" s="5"/>
      <c r="I10" s="5"/>
      <c r="J10" s="5"/>
      <c r="K10" s="5"/>
      <c r="L10" s="5"/>
    </row>
    <row r="11" spans="1:13" ht="15.75" x14ac:dyDescent="0.25">
      <c r="A11" s="6" t="s">
        <v>6</v>
      </c>
      <c r="B11" s="5">
        <f>SUM(B6:B10)</f>
        <v>-7180000</v>
      </c>
      <c r="D11" s="5">
        <f>SUM(D6:D10)</f>
        <v>690000</v>
      </c>
      <c r="F11" s="5">
        <f>SUM(F6:F10)</f>
        <v>2264000.0000000005</v>
      </c>
      <c r="H11" s="5">
        <f>SUM(H6:H9)</f>
        <v>2210400.0000000009</v>
      </c>
      <c r="J11" s="5">
        <f>SUM(J6:J10)</f>
        <v>1981440.0000000009</v>
      </c>
      <c r="L11" s="5">
        <f>SUM(L6:L10)</f>
        <v>2779584.0000000014</v>
      </c>
    </row>
    <row r="12" spans="1:13" ht="15.75" x14ac:dyDescent="0.25">
      <c r="A12" s="6" t="s">
        <v>7</v>
      </c>
      <c r="B12" s="5">
        <f>B11/(1+$B$1)^B4</f>
        <v>-7180000</v>
      </c>
      <c r="C12" s="5">
        <f t="shared" ref="C12:L12" si="0">C11/(1+$B$1)^C4</f>
        <v>0</v>
      </c>
      <c r="D12" s="5">
        <f t="shared" si="0"/>
        <v>627272.72727272718</v>
      </c>
      <c r="E12" s="5">
        <f t="shared" si="0"/>
        <v>0</v>
      </c>
      <c r="F12" s="5">
        <f t="shared" si="0"/>
        <v>1871074.3801652894</v>
      </c>
      <c r="G12" s="5">
        <f t="shared" si="0"/>
        <v>0</v>
      </c>
      <c r="H12" s="5">
        <f t="shared" si="0"/>
        <v>1660706.2359128476</v>
      </c>
      <c r="I12" s="5">
        <f t="shared" si="0"/>
        <v>0</v>
      </c>
      <c r="J12" s="5">
        <f t="shared" si="0"/>
        <v>1353350.1809985659</v>
      </c>
      <c r="K12" s="5">
        <f t="shared" si="0"/>
        <v>0</v>
      </c>
      <c r="L12" s="5">
        <f t="shared" si="0"/>
        <v>1725902.9748340591</v>
      </c>
    </row>
    <row r="13" spans="1:13" ht="15.75" x14ac:dyDescent="0.25">
      <c r="A13" s="6" t="s">
        <v>8</v>
      </c>
      <c r="B13" s="5">
        <f>SUM(B12:L12)</f>
        <v>58306.49918348901</v>
      </c>
    </row>
    <row r="14" spans="1:13" ht="15.75" x14ac:dyDescent="0.25">
      <c r="A14" s="6" t="s">
        <v>9</v>
      </c>
      <c r="B14" s="10">
        <f>NPV(B1,D11,F11,H11,J11,L11)+B11</f>
        <v>58306.499183488078</v>
      </c>
    </row>
    <row r="15" spans="1:13" ht="15.75" x14ac:dyDescent="0.25">
      <c r="A15" s="6" t="s">
        <v>10</v>
      </c>
      <c r="B15" s="7">
        <f>IRR(B11:L11)</f>
        <v>0.10275791201734874</v>
      </c>
    </row>
    <row r="27" spans="6:6" x14ac:dyDescent="0.25">
      <c r="F27" t="s">
        <v>17</v>
      </c>
    </row>
  </sheetData>
  <mergeCells count="7">
    <mergeCell ref="B3:M3"/>
    <mergeCell ref="B4:C4"/>
    <mergeCell ref="D4:E4"/>
    <mergeCell ref="F4:G4"/>
    <mergeCell ref="H4:I4"/>
    <mergeCell ref="J4:K4"/>
    <mergeCell ref="L4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E185-DBD1-4771-9740-F2F2E9818AE8}">
  <dimension ref="A1:M15"/>
  <sheetViews>
    <sheetView workbookViewId="0">
      <selection activeCell="G17" sqref="G17"/>
    </sheetView>
  </sheetViews>
  <sheetFormatPr defaultRowHeight="15" x14ac:dyDescent="0.25"/>
  <cols>
    <col min="1" max="1" width="28.42578125" customWidth="1"/>
    <col min="2" max="2" width="12.28515625" bestFit="1" customWidth="1"/>
    <col min="3" max="3" width="10.140625" customWidth="1"/>
    <col min="4" max="4" width="12" customWidth="1"/>
    <col min="5" max="5" width="10.42578125" customWidth="1"/>
    <col min="6" max="6" width="12" customWidth="1"/>
    <col min="7" max="7" width="10" customWidth="1"/>
    <col min="8" max="8" width="12" customWidth="1"/>
    <col min="9" max="9" width="10.42578125" customWidth="1"/>
    <col min="10" max="10" width="12.28515625" customWidth="1"/>
    <col min="12" max="12" width="11.42578125" customWidth="1"/>
  </cols>
  <sheetData>
    <row r="1" spans="1:13" ht="15.75" x14ac:dyDescent="0.25">
      <c r="A1" s="1" t="s">
        <v>2</v>
      </c>
      <c r="B1" s="2">
        <v>0.1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5.75" x14ac:dyDescent="0.25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5.75" x14ac:dyDescent="0.25">
      <c r="A3" s="1"/>
      <c r="B3" s="16" t="s">
        <v>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ht="15.75" x14ac:dyDescent="0.25">
      <c r="A4" s="1" t="s">
        <v>3</v>
      </c>
      <c r="B4" s="17">
        <v>0</v>
      </c>
      <c r="C4" s="17"/>
      <c r="D4" s="17">
        <v>1</v>
      </c>
      <c r="E4" s="17"/>
      <c r="F4" s="17">
        <v>2</v>
      </c>
      <c r="G4" s="17"/>
      <c r="H4" s="17">
        <v>3</v>
      </c>
      <c r="I4" s="17"/>
      <c r="J4" s="17">
        <v>4</v>
      </c>
      <c r="K4" s="17"/>
      <c r="L4" s="17">
        <v>5</v>
      </c>
      <c r="M4" s="17"/>
    </row>
    <row r="5" spans="1:13" ht="15.75" x14ac:dyDescent="0.25">
      <c r="A5" s="1"/>
      <c r="B5" s="4" t="s">
        <v>4</v>
      </c>
      <c r="C5" s="4" t="s">
        <v>5</v>
      </c>
      <c r="D5" s="4" t="s">
        <v>4</v>
      </c>
      <c r="E5" s="4" t="s">
        <v>5</v>
      </c>
      <c r="F5" s="4" t="s">
        <v>4</v>
      </c>
      <c r="G5" s="4" t="s">
        <v>5</v>
      </c>
      <c r="H5" s="4" t="s">
        <v>4</v>
      </c>
      <c r="I5" s="4" t="s">
        <v>5</v>
      </c>
      <c r="J5" s="4" t="s">
        <v>4</v>
      </c>
      <c r="K5" s="4" t="s">
        <v>5</v>
      </c>
      <c r="L5" s="4" t="s">
        <v>4</v>
      </c>
      <c r="M5" s="4" t="s">
        <v>5</v>
      </c>
    </row>
    <row r="6" spans="1:13" x14ac:dyDescent="0.25">
      <c r="B6" s="5">
        <f>-[1]Sheet1!$J$25</f>
        <v>-5445000</v>
      </c>
      <c r="C6" s="5" t="s">
        <v>11</v>
      </c>
      <c r="D6" s="5">
        <v>1400000</v>
      </c>
      <c r="E6" s="5" t="s">
        <v>1</v>
      </c>
      <c r="F6" s="5">
        <f>D6*1.19</f>
        <v>1666000</v>
      </c>
      <c r="G6" s="5" t="s">
        <v>1</v>
      </c>
      <c r="H6" s="5">
        <f t="shared" ref="H6" si="0">F6*1.19</f>
        <v>1982540</v>
      </c>
      <c r="I6" s="5" t="s">
        <v>1</v>
      </c>
      <c r="J6" s="5">
        <f t="shared" ref="J6" si="1">H6*1.19</f>
        <v>2359222.6</v>
      </c>
      <c r="K6" s="5" t="s">
        <v>1</v>
      </c>
      <c r="L6" s="5">
        <f t="shared" ref="L6" si="2">J6*1.19</f>
        <v>2807474.8939999999</v>
      </c>
      <c r="M6" s="5" t="s">
        <v>1</v>
      </c>
    </row>
    <row r="7" spans="1:13" x14ac:dyDescent="0.25">
      <c r="B7" s="5"/>
      <c r="C7" s="5"/>
      <c r="D7" s="5">
        <v>-500000</v>
      </c>
      <c r="E7" s="5" t="s">
        <v>12</v>
      </c>
      <c r="F7" s="5">
        <v>-240000</v>
      </c>
      <c r="G7" s="5" t="s">
        <v>12</v>
      </c>
      <c r="H7" s="5">
        <v>-240000</v>
      </c>
      <c r="I7" s="5" t="s">
        <v>12</v>
      </c>
      <c r="J7" s="5">
        <v>-240000</v>
      </c>
      <c r="K7" s="5" t="s">
        <v>12</v>
      </c>
      <c r="L7" s="5">
        <v>-240000</v>
      </c>
      <c r="M7" s="5" t="s">
        <v>12</v>
      </c>
    </row>
    <row r="8" spans="1:13" x14ac:dyDescent="0.25">
      <c r="B8" s="5"/>
      <c r="C8" s="5"/>
      <c r="D8" s="5">
        <f>-D6*0.12</f>
        <v>-168000</v>
      </c>
      <c r="E8" s="5" t="s">
        <v>13</v>
      </c>
      <c r="F8" s="5">
        <f t="shared" ref="F8" si="3">-F6*0.12</f>
        <v>-199920</v>
      </c>
      <c r="G8" s="5" t="s">
        <v>13</v>
      </c>
      <c r="H8" s="5">
        <f t="shared" ref="H8" si="4">-H6*0.12</f>
        <v>-237904.8</v>
      </c>
      <c r="I8" s="5" t="s">
        <v>13</v>
      </c>
      <c r="J8" s="5">
        <f t="shared" ref="J8" si="5">-J6*0.12</f>
        <v>-283106.712</v>
      </c>
      <c r="K8" s="5" t="s">
        <v>13</v>
      </c>
      <c r="L8" s="5">
        <f t="shared" ref="L8" si="6">-L6*0.12</f>
        <v>-336896.98727999994</v>
      </c>
      <c r="M8" s="5" t="s">
        <v>13</v>
      </c>
    </row>
    <row r="9" spans="1:13" x14ac:dyDescent="0.25">
      <c r="B9" s="5"/>
      <c r="C9" s="5"/>
      <c r="D9" s="5"/>
      <c r="E9" s="5"/>
      <c r="F9" s="5">
        <f>1000000*0.9</f>
        <v>900000</v>
      </c>
      <c r="G9" s="5" t="s">
        <v>24</v>
      </c>
      <c r="H9" s="5"/>
      <c r="I9" s="5"/>
      <c r="J9" s="5"/>
      <c r="K9" s="5"/>
      <c r="L9" s="5"/>
      <c r="M9" s="5"/>
    </row>
    <row r="10" spans="1:13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3" ht="15.75" x14ac:dyDescent="0.25">
      <c r="A11" s="6" t="s">
        <v>6</v>
      </c>
      <c r="B11" s="5">
        <f>SUM(B6:B10)</f>
        <v>-5445000</v>
      </c>
      <c r="D11" s="5">
        <f>SUM(D6:D10)</f>
        <v>732000</v>
      </c>
      <c r="F11" s="5">
        <f>SUM(F6:F10)</f>
        <v>2126080</v>
      </c>
      <c r="H11" s="5">
        <f>SUM(H6:H10)</f>
        <v>1504635.2</v>
      </c>
      <c r="J11" s="5">
        <f>SUM(J6:J10)</f>
        <v>1836115.888</v>
      </c>
      <c r="L11" s="5">
        <f>SUM(L6:L10)</f>
        <v>2230577.9067199999</v>
      </c>
    </row>
    <row r="12" spans="1:13" ht="15.75" x14ac:dyDescent="0.25">
      <c r="A12" s="6" t="s">
        <v>7</v>
      </c>
      <c r="B12" s="5">
        <f>B11/(1+$B$1)^B4</f>
        <v>-5445000</v>
      </c>
      <c r="C12" s="5">
        <f t="shared" ref="C12:M12" si="7">C11/(1+$B$1)^C4</f>
        <v>0</v>
      </c>
      <c r="D12" s="5">
        <f t="shared" si="7"/>
        <v>665454.54545454541</v>
      </c>
      <c r="E12" s="5">
        <f t="shared" si="7"/>
        <v>0</v>
      </c>
      <c r="F12" s="5">
        <f t="shared" si="7"/>
        <v>1757090.9090909087</v>
      </c>
      <c r="G12" s="5">
        <f t="shared" si="7"/>
        <v>0</v>
      </c>
      <c r="H12" s="5">
        <f t="shared" si="7"/>
        <v>1130454.6957175052</v>
      </c>
      <c r="I12" s="5">
        <f t="shared" si="7"/>
        <v>0</v>
      </c>
      <c r="J12" s="5">
        <f t="shared" si="7"/>
        <v>1254091.8571135849</v>
      </c>
      <c r="K12" s="5">
        <f t="shared" si="7"/>
        <v>0</v>
      </c>
      <c r="L12" s="5">
        <f t="shared" si="7"/>
        <v>1385013.3850271027</v>
      </c>
      <c r="M12" s="5">
        <f t="shared" si="7"/>
        <v>0</v>
      </c>
    </row>
    <row r="13" spans="1:13" ht="15.75" x14ac:dyDescent="0.25">
      <c r="A13" s="6" t="s">
        <v>8</v>
      </c>
      <c r="B13" s="5">
        <f>SUM(B12:L12)</f>
        <v>747105.39240364637</v>
      </c>
    </row>
    <row r="14" spans="1:13" ht="15.75" x14ac:dyDescent="0.25">
      <c r="A14" s="6" t="s">
        <v>9</v>
      </c>
      <c r="B14" s="10">
        <f>NPV(B1,D11,F11,H11,J11,L11)+B11</f>
        <v>747105.3924036473</v>
      </c>
    </row>
    <row r="15" spans="1:13" ht="15.75" x14ac:dyDescent="0.25">
      <c r="A15" s="6" t="s">
        <v>10</v>
      </c>
      <c r="B15" s="7">
        <f>IRR(B11:L11)</f>
        <v>0.14636541945458648</v>
      </c>
    </row>
  </sheetData>
  <mergeCells count="7">
    <mergeCell ref="B3:M3"/>
    <mergeCell ref="B4:C4"/>
    <mergeCell ref="D4:E4"/>
    <mergeCell ref="F4:G4"/>
    <mergeCell ref="H4:I4"/>
    <mergeCell ref="J4:K4"/>
    <mergeCell ref="L4:M4"/>
  </mergeCells>
  <conditionalFormatting sqref="B13">
    <cfRule type="cellIs" dxfId="0" priority="1" operator="greaterThan">
      <formula>1472540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CE64-2516-42A7-BE97-6C91184E43B4}">
  <dimension ref="C5:E8"/>
  <sheetViews>
    <sheetView tabSelected="1" workbookViewId="0">
      <selection activeCell="D21" sqref="D21"/>
    </sheetView>
  </sheetViews>
  <sheetFormatPr defaultRowHeight="15" x14ac:dyDescent="0.25"/>
  <cols>
    <col min="3" max="3" width="22.140625" customWidth="1"/>
    <col min="4" max="4" width="13" customWidth="1"/>
    <col min="5" max="5" width="10.7109375" customWidth="1"/>
  </cols>
  <sheetData>
    <row r="5" spans="3:5" ht="24" x14ac:dyDescent="0.4">
      <c r="C5" s="11" t="s">
        <v>18</v>
      </c>
      <c r="D5" s="11" t="s">
        <v>22</v>
      </c>
      <c r="E5" s="11" t="s">
        <v>23</v>
      </c>
    </row>
    <row r="6" spans="3:5" ht="18.75" x14ac:dyDescent="0.3">
      <c r="C6" s="12" t="s">
        <v>19</v>
      </c>
      <c r="D6" s="13">
        <f>'Fin NPV'!B25</f>
        <v>395080.94077826384</v>
      </c>
      <c r="E6" s="14">
        <f>'Fin NPV'!B26</f>
        <v>0.12105477986258317</v>
      </c>
    </row>
    <row r="7" spans="3:5" ht="18.75" x14ac:dyDescent="0.3">
      <c r="C7" s="12" t="s">
        <v>20</v>
      </c>
      <c r="D7" s="13">
        <f>'Snorkel NPV'!B14</f>
        <v>58306.499183488078</v>
      </c>
      <c r="E7" s="14">
        <f>'Snorkel NPV'!B15</f>
        <v>0.10275791201734874</v>
      </c>
    </row>
    <row r="8" spans="3:5" ht="18.75" x14ac:dyDescent="0.3">
      <c r="C8" s="12" t="s">
        <v>21</v>
      </c>
      <c r="D8" s="13">
        <f>'Facemask NPV'!B14</f>
        <v>747105.3924036473</v>
      </c>
      <c r="E8" s="14">
        <f>'Facemask NPV'!B15</f>
        <v>0.14636541945458648</v>
      </c>
    </row>
  </sheetData>
  <conditionalFormatting sqref="D6:D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:E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763A0ADA353645828AC62D650AA4C5" ma:contentTypeVersion="5" ma:contentTypeDescription="Create a new document." ma:contentTypeScope="" ma:versionID="593c0479b45500470d63107f33326565">
  <xsd:schema xmlns:xsd="http://www.w3.org/2001/XMLSchema" xmlns:xs="http://www.w3.org/2001/XMLSchema" xmlns:p="http://schemas.microsoft.com/office/2006/metadata/properties" xmlns:ns3="9c5012ce-5576-4de8-a059-37fcff2b4703" targetNamespace="http://schemas.microsoft.com/office/2006/metadata/properties" ma:root="true" ma:fieldsID="5f34badcaab644233185162336cd2221" ns3:_="">
    <xsd:import namespace="9c5012ce-5576-4de8-a059-37fcff2b470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5012ce-5576-4de8-a059-37fcff2b4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6E89B7-88CC-428C-AB92-8D5A7A1B77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5012ce-5576-4de8-a059-37fcff2b47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29FDB7-37F2-4E6E-A72B-7E871A4FF6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4E93F5-C207-4A51-A2EF-9696A4F0C709}">
  <ds:schemaRefs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9c5012ce-5576-4de8-a059-37fcff2b470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 NPV</vt:lpstr>
      <vt:lpstr>Snorkel NPV</vt:lpstr>
      <vt:lpstr>Facemask NPV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McEntire</dc:creator>
  <cp:lastModifiedBy>Spencer McEntire</cp:lastModifiedBy>
  <dcterms:created xsi:type="dcterms:W3CDTF">2025-04-03T18:47:53Z</dcterms:created>
  <dcterms:modified xsi:type="dcterms:W3CDTF">2025-04-08T23:11:54Z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0x01010040763A0ADA353645828AC62D650AA4C5</vt:lpwstr>
  </property>
</Properties>
</file>