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600" yWindow="60" windowWidth="154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I4" i="1"/>
  <c r="J4" i="1"/>
  <c r="M4" i="1"/>
  <c r="H5" i="1"/>
  <c r="J5" i="1"/>
  <c r="M5" i="1"/>
  <c r="H6" i="1"/>
  <c r="J6" i="1"/>
  <c r="H7" i="1"/>
  <c r="I7" i="1"/>
  <c r="B7" i="1"/>
  <c r="C7" i="1"/>
  <c r="D7" i="1"/>
  <c r="E7" i="1"/>
  <c r="B2" i="2" s="1"/>
  <c r="B18" i="2" s="1"/>
  <c r="B34" i="2" s="1"/>
  <c r="S4" i="1"/>
  <c r="T4" i="1" s="1"/>
  <c r="U4" i="1"/>
  <c r="A8" i="1"/>
  <c r="C8" i="1"/>
  <c r="B8" i="1"/>
  <c r="A9" i="1"/>
  <c r="E9" i="1"/>
  <c r="K5" i="1" s="1"/>
  <c r="C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2" i="2"/>
  <c r="A3" i="2"/>
  <c r="I5" i="1"/>
  <c r="M7" i="1"/>
  <c r="M6" i="1"/>
  <c r="H8" i="1"/>
  <c r="J7" i="1"/>
  <c r="E8" i="1"/>
  <c r="S5" i="1" s="1"/>
  <c r="B3" i="2"/>
  <c r="B19" i="2"/>
  <c r="B35" i="2"/>
  <c r="I6" i="1"/>
  <c r="D8" i="1"/>
  <c r="H9" i="1"/>
  <c r="I8" i="1"/>
  <c r="M8" i="1"/>
  <c r="J8" i="1"/>
  <c r="J9" i="1"/>
  <c r="M9" i="1"/>
  <c r="I9" i="1"/>
  <c r="H10" i="1"/>
  <c r="H11" i="1"/>
  <c r="M10" i="1"/>
  <c r="I10" i="1"/>
  <c r="J10" i="1"/>
  <c r="J11" i="1"/>
  <c r="I11" i="1"/>
  <c r="H12" i="1"/>
  <c r="M11" i="1"/>
  <c r="J12" i="1"/>
  <c r="H13" i="1"/>
  <c r="M12" i="1"/>
  <c r="I12" i="1"/>
  <c r="M13" i="1"/>
  <c r="J13" i="1"/>
  <c r="H14" i="1"/>
  <c r="I13" i="1"/>
  <c r="M14" i="1"/>
  <c r="J14" i="1"/>
  <c r="H15" i="1"/>
  <c r="I14" i="1"/>
  <c r="I15" i="1"/>
  <c r="M15" i="1"/>
  <c r="J15" i="1"/>
  <c r="H16" i="1"/>
  <c r="H17" i="1"/>
  <c r="M16" i="1"/>
  <c r="I16" i="1"/>
  <c r="J16" i="1"/>
  <c r="H18" i="1"/>
  <c r="M17" i="1"/>
  <c r="I17" i="1"/>
  <c r="J17" i="1"/>
  <c r="I18" i="1"/>
  <c r="J18" i="1"/>
  <c r="M18" i="1"/>
  <c r="H19" i="1"/>
  <c r="M19" i="1"/>
  <c r="J19" i="1"/>
  <c r="I19" i="1"/>
  <c r="A4" i="2"/>
  <c r="A10" i="1"/>
  <c r="D9" i="1"/>
  <c r="B4" i="2"/>
  <c r="B20" i="2" s="1"/>
  <c r="B36" i="2" s="1"/>
  <c r="A11" i="1"/>
  <c r="D10" i="1"/>
  <c r="A5" i="2"/>
  <c r="C10" i="1"/>
  <c r="E10" i="1"/>
  <c r="B5" i="2"/>
  <c r="B21" i="2" s="1"/>
  <c r="B37" i="2" s="1"/>
  <c r="C11" i="1"/>
  <c r="D11" i="1"/>
  <c r="A6" i="2"/>
  <c r="E11" i="1"/>
  <c r="S8" i="1" s="1"/>
  <c r="A12" i="1"/>
  <c r="B6" i="2"/>
  <c r="B22" i="2" s="1"/>
  <c r="B38" i="2" s="1"/>
  <c r="A13" i="1"/>
  <c r="A7" i="2"/>
  <c r="D12" i="1"/>
  <c r="E12" i="1"/>
  <c r="S9" i="1" s="1"/>
  <c r="C12" i="1"/>
  <c r="E13" i="1"/>
  <c r="S10" i="1" s="1"/>
  <c r="D13" i="1"/>
  <c r="A8" i="2"/>
  <c r="A14" i="1"/>
  <c r="C13" i="1"/>
  <c r="A15" i="1"/>
  <c r="C14" i="1"/>
  <c r="D14" i="1"/>
  <c r="A9" i="2"/>
  <c r="E14" i="1"/>
  <c r="S11" i="1"/>
  <c r="V11" i="1" s="1"/>
  <c r="U11" i="1"/>
  <c r="B9" i="2"/>
  <c r="B25" i="2"/>
  <c r="B41" i="2" s="1"/>
  <c r="A10" i="2"/>
  <c r="A16" i="1"/>
  <c r="D15" i="1"/>
  <c r="C15" i="1"/>
  <c r="E15" i="1"/>
  <c r="B10" i="2" s="1"/>
  <c r="B26" i="2" s="1"/>
  <c r="B42" i="2" s="1"/>
  <c r="S12" i="1"/>
  <c r="V12" i="1" s="1"/>
  <c r="W12" i="1"/>
  <c r="D16" i="1"/>
  <c r="C16" i="1"/>
  <c r="A11" i="2"/>
  <c r="E16" i="1"/>
  <c r="B11" i="2" s="1"/>
  <c r="B27" i="2" s="1"/>
  <c r="B43" i="2" s="1"/>
  <c r="S13" i="1"/>
  <c r="U13" i="1" s="1"/>
  <c r="A17" i="1"/>
  <c r="D17" i="1"/>
  <c r="A18" i="1"/>
  <c r="C17" i="1"/>
  <c r="E17" i="1"/>
  <c r="S14" i="1" s="1"/>
  <c r="A12" i="2"/>
  <c r="A13" i="2"/>
  <c r="A19" i="1"/>
  <c r="E18" i="1"/>
  <c r="B13" i="2" s="1"/>
  <c r="B29" i="2" s="1"/>
  <c r="B45" i="2" s="1"/>
  <c r="D18" i="1"/>
  <c r="C18" i="1"/>
  <c r="D19" i="1"/>
  <c r="A20" i="1"/>
  <c r="C19" i="1"/>
  <c r="E19" i="1"/>
  <c r="B14" i="2" s="1"/>
  <c r="B30" i="2" s="1"/>
  <c r="B46" i="2" s="1"/>
  <c r="S16" i="1"/>
  <c r="V16" i="1" s="1"/>
  <c r="W16" i="1"/>
  <c r="A14" i="2"/>
  <c r="A21" i="1"/>
  <c r="C20" i="1"/>
  <c r="A15" i="2"/>
  <c r="D20" i="1"/>
  <c r="E20" i="1"/>
  <c r="B15" i="2" s="1"/>
  <c r="B31" i="2" s="1"/>
  <c r="B47" i="2" s="1"/>
  <c r="S17" i="1"/>
  <c r="V17" i="1" s="1"/>
  <c r="U17" i="1"/>
  <c r="T17" i="1"/>
  <c r="D21" i="1"/>
  <c r="E21" i="1"/>
  <c r="B16" i="2" s="1"/>
  <c r="B32" i="2" s="1"/>
  <c r="B48" i="2" s="1"/>
  <c r="S18" i="1"/>
  <c r="U18" i="1" s="1"/>
  <c r="A16" i="2"/>
  <c r="A22" i="1"/>
  <c r="C21" i="1"/>
  <c r="C22" i="1"/>
  <c r="D22" i="1"/>
  <c r="E22" i="1"/>
  <c r="S19" i="1" s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B17" i="2"/>
  <c r="B33" i="2"/>
  <c r="B49" i="2" s="1"/>
  <c r="V14" i="1" l="1"/>
  <c r="T14" i="1"/>
  <c r="U14" i="1"/>
  <c r="B12" i="2"/>
  <c r="B28" i="2" s="1"/>
  <c r="B44" i="2" s="1"/>
  <c r="W18" i="1"/>
  <c r="W11" i="1"/>
  <c r="K6" i="1"/>
  <c r="S6" i="1"/>
  <c r="T13" i="1"/>
  <c r="S15" i="1"/>
  <c r="V15" i="1" s="1"/>
  <c r="T12" i="1"/>
  <c r="K8" i="1"/>
  <c r="L16" i="1"/>
  <c r="U12" i="1"/>
  <c r="W13" i="1"/>
  <c r="V5" i="1"/>
  <c r="W5" i="1"/>
  <c r="U5" i="1"/>
  <c r="T5" i="1"/>
  <c r="W19" i="1"/>
  <c r="V19" i="1"/>
  <c r="U19" i="1"/>
  <c r="T19" i="1"/>
  <c r="N6" i="1"/>
  <c r="U8" i="1"/>
  <c r="T8" i="1"/>
  <c r="W8" i="1"/>
  <c r="V8" i="1"/>
  <c r="W9" i="1"/>
  <c r="U9" i="1"/>
  <c r="T9" i="1"/>
  <c r="V9" i="1"/>
  <c r="W10" i="1"/>
  <c r="T10" i="1"/>
  <c r="V10" i="1"/>
  <c r="U10" i="1"/>
  <c r="K9" i="1"/>
  <c r="K4" i="1"/>
  <c r="L18" i="1"/>
  <c r="O18" i="1" s="1"/>
  <c r="L12" i="1"/>
  <c r="L5" i="1"/>
  <c r="O5" i="1" s="1"/>
  <c r="K18" i="1"/>
  <c r="V18" i="1"/>
  <c r="K11" i="1"/>
  <c r="L19" i="1"/>
  <c r="L17" i="1"/>
  <c r="T18" i="1"/>
  <c r="K17" i="1"/>
  <c r="L7" i="1"/>
  <c r="K12" i="1"/>
  <c r="L8" i="1"/>
  <c r="K19" i="1"/>
  <c r="K16" i="1"/>
  <c r="N16" i="1" s="1"/>
  <c r="T16" i="1"/>
  <c r="V13" i="1"/>
  <c r="K15" i="1"/>
  <c r="L9" i="1"/>
  <c r="O9" i="1" s="1"/>
  <c r="B8" i="2"/>
  <c r="B24" i="2" s="1"/>
  <c r="B40" i="2" s="1"/>
  <c r="K10" i="1"/>
  <c r="L11" i="1"/>
  <c r="O11" i="1" s="1"/>
  <c r="K7" i="1"/>
  <c r="L14" i="1"/>
  <c r="W17" i="1"/>
  <c r="U16" i="1"/>
  <c r="W14" i="1"/>
  <c r="T11" i="1"/>
  <c r="S7" i="1"/>
  <c r="L15" i="1"/>
  <c r="L6" i="1"/>
  <c r="O6" i="1" s="1"/>
  <c r="L13" i="1"/>
  <c r="K14" i="1"/>
  <c r="V4" i="1"/>
  <c r="W4" i="1"/>
  <c r="L10" i="1"/>
  <c r="K13" i="1"/>
  <c r="B7" i="2"/>
  <c r="B23" i="2" s="1"/>
  <c r="B39" i="2" s="1"/>
  <c r="T6" i="1" l="1"/>
  <c r="V6" i="1"/>
  <c r="U6" i="1"/>
  <c r="W6" i="1"/>
  <c r="O15" i="1"/>
  <c r="N19" i="1"/>
  <c r="O17" i="1"/>
  <c r="N13" i="1"/>
  <c r="N10" i="1"/>
  <c r="O8" i="1"/>
  <c r="N12" i="1"/>
  <c r="N5" i="1"/>
  <c r="O14" i="1"/>
  <c r="O7" i="1"/>
  <c r="U15" i="1"/>
  <c r="W15" i="1"/>
  <c r="T15" i="1"/>
  <c r="W7" i="1"/>
  <c r="W21" i="1" s="1"/>
  <c r="W22" i="1" s="1"/>
  <c r="V7" i="1"/>
  <c r="V21" i="1" s="1"/>
  <c r="V22" i="1" s="1"/>
  <c r="U7" i="1"/>
  <c r="U21" i="1" s="1"/>
  <c r="U22" i="1" s="1"/>
  <c r="T7" i="1"/>
  <c r="T21" i="1" s="1"/>
  <c r="T22" i="1" s="1"/>
  <c r="O10" i="1"/>
  <c r="N18" i="1"/>
  <c r="N17" i="1"/>
  <c r="N15" i="1"/>
  <c r="N14" i="1"/>
  <c r="O12" i="1"/>
  <c r="N8" i="1"/>
  <c r="N7" i="1"/>
  <c r="O19" i="1"/>
  <c r="N4" i="1"/>
  <c r="O4" i="1"/>
  <c r="O13" i="1"/>
  <c r="N11" i="1"/>
  <c r="N9" i="1"/>
  <c r="O16" i="1"/>
  <c r="T23" i="1" l="1"/>
  <c r="T24" i="1" s="1"/>
  <c r="V23" i="1"/>
  <c r="V24" i="1" s="1"/>
</calcChain>
</file>

<file path=xl/sharedStrings.xml><?xml version="1.0" encoding="utf-8"?>
<sst xmlns="http://schemas.openxmlformats.org/spreadsheetml/2006/main" count="42" uniqueCount="40">
  <si>
    <t>time(ms)</t>
  </si>
  <si>
    <t>v(t)</t>
  </si>
  <si>
    <t>v1(t)</t>
  </si>
  <si>
    <t>v2(t)</t>
  </si>
  <si>
    <t>v3(t)</t>
  </si>
  <si>
    <t>N=</t>
  </si>
  <si>
    <t>k</t>
  </si>
  <si>
    <t>Re(W(k))</t>
  </si>
  <si>
    <t>Im(W(k))</t>
  </si>
  <si>
    <t>Re(X((k))</t>
  </si>
  <si>
    <t>Im(X(k))</t>
  </si>
  <si>
    <t>Mag(X)</t>
  </si>
  <si>
    <t>Ang(X)</t>
  </si>
  <si>
    <t>fs (kHz)=</t>
  </si>
  <si>
    <t>f (kHz)</t>
  </si>
  <si>
    <r>
      <t>16-point FFT, you can change any of the</t>
    </r>
    <r>
      <rPr>
        <sz val="12"/>
        <color indexed="12"/>
        <rFont val="Times New Roman"/>
        <family val="1"/>
      </rPr>
      <t xml:space="preserve"> </t>
    </r>
    <r>
      <rPr>
        <b/>
        <sz val="12"/>
        <color indexed="10"/>
        <rFont val="Times New Roman"/>
        <family val="1"/>
      </rPr>
      <t>red</t>
    </r>
    <r>
      <rPr>
        <sz val="12"/>
        <color indexed="12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or</t>
    </r>
    <r>
      <rPr>
        <sz val="12"/>
        <color indexed="12"/>
        <rFont val="Times New Roman"/>
        <family val="1"/>
      </rPr>
      <t xml:space="preserve"> </t>
    </r>
    <r>
      <rPr>
        <b/>
        <sz val="12"/>
        <color indexed="12"/>
        <rFont val="Times New Roman"/>
        <family val="1"/>
      </rPr>
      <t>blue</t>
    </r>
    <r>
      <rPr>
        <sz val="12"/>
        <rFont val="Times New Roman"/>
        <family val="1"/>
      </rPr>
      <t xml:space="preserve"> numbers</t>
    </r>
  </si>
  <si>
    <r>
      <t>f</t>
    </r>
    <r>
      <rPr>
        <sz val="9"/>
        <rFont val="Geneva"/>
      </rPr>
      <t>2 =</t>
    </r>
  </si>
  <si>
    <r>
      <t>f</t>
    </r>
    <r>
      <rPr>
        <sz val="9"/>
        <rFont val="Geneva"/>
      </rPr>
      <t>1 =</t>
    </r>
  </si>
  <si>
    <t>f1(kHz) =</t>
  </si>
  <si>
    <t>f2(kHz) =</t>
  </si>
  <si>
    <t>A(volts) =</t>
  </si>
  <si>
    <t>B(volts) =</t>
  </si>
  <si>
    <t>C(volts) =</t>
  </si>
  <si>
    <r>
      <t>v(t) = A + Bcos(2</t>
    </r>
    <r>
      <rPr>
        <sz val="12"/>
        <rFont val="Symbol"/>
        <family val="1"/>
        <charset val="2"/>
      </rPr>
      <t>p</t>
    </r>
    <r>
      <rPr>
        <sz val="12"/>
        <rFont val="Times New Roman"/>
        <family val="1"/>
      </rPr>
      <t>f1t+</t>
    </r>
    <r>
      <rPr>
        <sz val="12"/>
        <rFont val="Symbol"/>
        <family val="1"/>
        <charset val="2"/>
      </rPr>
      <t>f</t>
    </r>
    <r>
      <rPr>
        <sz val="12"/>
        <rFont val="Times New Roman"/>
        <family val="1"/>
      </rPr>
      <t>1) + Ccos(2</t>
    </r>
    <r>
      <rPr>
        <sz val="12"/>
        <rFont val="Symbol"/>
        <family val="1"/>
        <charset val="2"/>
      </rPr>
      <t>p</t>
    </r>
    <r>
      <rPr>
        <sz val="12"/>
        <rFont val="Times New Roman"/>
        <family val="1"/>
      </rPr>
      <t>f2t+</t>
    </r>
    <r>
      <rPr>
        <sz val="12"/>
        <rFont val="Symbol"/>
        <family val="1"/>
        <charset val="2"/>
      </rPr>
      <t>f</t>
    </r>
    <r>
      <rPr>
        <sz val="12"/>
        <rFont val="Times New Roman"/>
        <family val="1"/>
      </rPr>
      <t>2)</t>
    </r>
  </si>
  <si>
    <t>BuildRe1</t>
  </si>
  <si>
    <t>BuildIm1</t>
  </si>
  <si>
    <t>BuildRe2</t>
  </si>
  <si>
    <t>/1024</t>
  </si>
  <si>
    <t>mag</t>
  </si>
  <si>
    <t>bits</t>
  </si>
  <si>
    <t>x[i]</t>
  </si>
  <si>
    <t>ReW[i]</t>
  </si>
  <si>
    <t>ImW[i]</t>
  </si>
  <si>
    <t>Re1 = sum(ReW[i]*x[i])/1024</t>
  </si>
  <si>
    <t>Im1 = sum(ImW[i]*x[i])/1024</t>
  </si>
  <si>
    <t>Re2 = sum(ReW[2i]*x[i])/1024</t>
  </si>
  <si>
    <t>Im2 = sum(ImW[2i]*x[i])/1024</t>
  </si>
  <si>
    <t>Mag1 = Re1*Re1+Im1*Im1</t>
  </si>
  <si>
    <t>Mag2 = Re2*Re2+Im2*Im2</t>
  </si>
  <si>
    <t>Jonathan W. Valvano, 4/4/21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</si>
</sst>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>
    <font>
      <sz val="9"/>
      <name val="Geneva"/>
    </font>
    <font>
      <sz val="12"/>
      <name val="Times New Roman"/>
      <family val="1"/>
    </font>
    <font>
      <b/>
      <sz val="9"/>
      <color indexed="12"/>
      <name val="Geneva"/>
    </font>
    <font>
      <b/>
      <sz val="9"/>
      <color indexed="10"/>
      <name val="Geneva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9"/>
      <name val="Symbol"/>
      <family val="1"/>
      <charset val="2"/>
    </font>
    <font>
      <sz val="12"/>
      <name val="Symbol"/>
      <family val="1"/>
      <charset val="2"/>
    </font>
    <font>
      <b/>
      <sz val="9"/>
      <color rgb="FFFF0000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89407515283156"/>
          <c:y val="3.86266094420600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5724042607579"/>
          <c:y val="4.7210300429184553E-2"/>
          <c:w val="0.81191346847060586"/>
          <c:h val="0.8068669527896995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Sheet2!$B$1</c:f>
              <c:strCache>
                <c:ptCount val="1"/>
                <c:pt idx="0">
                  <c:v>v(t)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Sheet2!$A$2:$A$49</c:f>
              <c:numCache>
                <c:formatCode>0.0</c:formatCode>
                <c:ptCount val="48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0.48000000000000004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0.79999999999999993</c:v>
                </c:pt>
                <c:pt idx="11">
                  <c:v>0.87999999999999989</c:v>
                </c:pt>
                <c:pt idx="12">
                  <c:v>0.95999999999999985</c:v>
                </c:pt>
                <c:pt idx="13">
                  <c:v>1.0399999999999998</c:v>
                </c:pt>
                <c:pt idx="14">
                  <c:v>1.1199999999999999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1.4400000000000002</c:v>
                </c:pt>
                <c:pt idx="19">
                  <c:v>1.5200000000000002</c:v>
                </c:pt>
                <c:pt idx="20">
                  <c:v>1.6000000000000003</c:v>
                </c:pt>
                <c:pt idx="21">
                  <c:v>1.6800000000000004</c:v>
                </c:pt>
                <c:pt idx="22">
                  <c:v>1.7600000000000005</c:v>
                </c:pt>
                <c:pt idx="23">
                  <c:v>1.8400000000000005</c:v>
                </c:pt>
                <c:pt idx="24">
                  <c:v>1.9200000000000006</c:v>
                </c:pt>
                <c:pt idx="25">
                  <c:v>2.0000000000000004</c:v>
                </c:pt>
                <c:pt idx="26">
                  <c:v>2.0800000000000005</c:v>
                </c:pt>
                <c:pt idx="27">
                  <c:v>2.1600000000000006</c:v>
                </c:pt>
                <c:pt idx="28">
                  <c:v>2.2400000000000007</c:v>
                </c:pt>
                <c:pt idx="29">
                  <c:v>2.3200000000000007</c:v>
                </c:pt>
                <c:pt idx="30">
                  <c:v>2.4000000000000008</c:v>
                </c:pt>
                <c:pt idx="31">
                  <c:v>2.4800000000000009</c:v>
                </c:pt>
                <c:pt idx="32">
                  <c:v>2.5600000000000009</c:v>
                </c:pt>
                <c:pt idx="33">
                  <c:v>2.640000000000001</c:v>
                </c:pt>
                <c:pt idx="34">
                  <c:v>2.7200000000000011</c:v>
                </c:pt>
                <c:pt idx="35">
                  <c:v>2.8000000000000012</c:v>
                </c:pt>
                <c:pt idx="36">
                  <c:v>2.8800000000000012</c:v>
                </c:pt>
                <c:pt idx="37">
                  <c:v>2.9600000000000013</c:v>
                </c:pt>
                <c:pt idx="38">
                  <c:v>3.0400000000000014</c:v>
                </c:pt>
                <c:pt idx="39">
                  <c:v>3.1200000000000014</c:v>
                </c:pt>
                <c:pt idx="40">
                  <c:v>3.2000000000000015</c:v>
                </c:pt>
                <c:pt idx="41">
                  <c:v>3.2800000000000016</c:v>
                </c:pt>
                <c:pt idx="42">
                  <c:v>3.3600000000000017</c:v>
                </c:pt>
                <c:pt idx="43">
                  <c:v>3.4400000000000017</c:v>
                </c:pt>
                <c:pt idx="44">
                  <c:v>3.5200000000000018</c:v>
                </c:pt>
                <c:pt idx="45">
                  <c:v>3.6000000000000019</c:v>
                </c:pt>
                <c:pt idx="46">
                  <c:v>3.6800000000000019</c:v>
                </c:pt>
                <c:pt idx="47">
                  <c:v>3.760000000000002</c:v>
                </c:pt>
              </c:numCache>
            </c:numRef>
          </c:xVal>
          <c:yVal>
            <c:numRef>
              <c:f>Sheet2!$B$2:$B$49</c:f>
              <c:numCache>
                <c:formatCode>0.000</c:formatCode>
                <c:ptCount val="48"/>
                <c:pt idx="0">
                  <c:v>1.5098006657784124</c:v>
                </c:pt>
                <c:pt idx="1">
                  <c:v>0.80118757871696822</c:v>
                </c:pt>
                <c:pt idx="2">
                  <c:v>0.50552531292186864</c:v>
                </c:pt>
                <c:pt idx="3">
                  <c:v>0.79480830594840546</c:v>
                </c:pt>
                <c:pt idx="4">
                  <c:v>1.4980133066920491</c:v>
                </c:pt>
                <c:pt idx="5">
                  <c:v>2.2015207634824088</c:v>
                </c:pt>
                <c:pt idx="6">
                  <c:v>2.4916650784577516</c:v>
                </c:pt>
                <c:pt idx="7">
                  <c:v>2.1972918720547447</c:v>
                </c:pt>
                <c:pt idx="8">
                  <c:v>1.4901993342215869</c:v>
                </c:pt>
                <c:pt idx="9">
                  <c:v>0.78459885890993764</c:v>
                </c:pt>
                <c:pt idx="10">
                  <c:v>0.49447468707813136</c:v>
                </c:pt>
                <c:pt idx="11">
                  <c:v>0.7909781316784984</c:v>
                </c:pt>
                <c:pt idx="12">
                  <c:v>1.5019866933079484</c:v>
                </c:pt>
                <c:pt idx="13">
                  <c:v>2.2126927988906839</c:v>
                </c:pt>
                <c:pt idx="14">
                  <c:v>2.5083349215422484</c:v>
                </c:pt>
                <c:pt idx="15">
                  <c:v>2.2169216903183511</c:v>
                </c:pt>
                <c:pt idx="16">
                  <c:v>1.5098006657784124</c:v>
                </c:pt>
                <c:pt idx="17">
                  <c:v>0.80118757871696822</c:v>
                </c:pt>
                <c:pt idx="18">
                  <c:v>0.50552531292186864</c:v>
                </c:pt>
                <c:pt idx="19">
                  <c:v>0.79480830594840546</c:v>
                </c:pt>
                <c:pt idx="20">
                  <c:v>1.4980133066920491</c:v>
                </c:pt>
                <c:pt idx="21">
                  <c:v>2.2015207634824088</c:v>
                </c:pt>
                <c:pt idx="22">
                  <c:v>2.4916650784577516</c:v>
                </c:pt>
                <c:pt idx="23">
                  <c:v>2.1972918720547447</c:v>
                </c:pt>
                <c:pt idx="24">
                  <c:v>1.4901993342215869</c:v>
                </c:pt>
                <c:pt idx="25">
                  <c:v>0.78459885890993764</c:v>
                </c:pt>
                <c:pt idx="26">
                  <c:v>0.49447468707813136</c:v>
                </c:pt>
                <c:pt idx="27">
                  <c:v>0.7909781316784984</c:v>
                </c:pt>
                <c:pt idx="28">
                  <c:v>1.5019866933079484</c:v>
                </c:pt>
                <c:pt idx="29">
                  <c:v>2.2126927988906839</c:v>
                </c:pt>
                <c:pt idx="30">
                  <c:v>2.5083349215422484</c:v>
                </c:pt>
                <c:pt idx="31">
                  <c:v>2.2169216903183511</c:v>
                </c:pt>
                <c:pt idx="32">
                  <c:v>1.5098006657784124</c:v>
                </c:pt>
                <c:pt idx="33">
                  <c:v>0.80118757871696822</c:v>
                </c:pt>
                <c:pt idx="34">
                  <c:v>0.50552531292186864</c:v>
                </c:pt>
                <c:pt idx="35">
                  <c:v>0.79480830594840546</c:v>
                </c:pt>
                <c:pt idx="36">
                  <c:v>1.4980133066920491</c:v>
                </c:pt>
                <c:pt idx="37">
                  <c:v>2.2015207634824088</c:v>
                </c:pt>
                <c:pt idx="38">
                  <c:v>2.4916650784577516</c:v>
                </c:pt>
                <c:pt idx="39">
                  <c:v>2.1972918720547447</c:v>
                </c:pt>
                <c:pt idx="40">
                  <c:v>1.4901993342215869</c:v>
                </c:pt>
                <c:pt idx="41">
                  <c:v>0.78459885890993764</c:v>
                </c:pt>
                <c:pt idx="42">
                  <c:v>0.49447468707813136</c:v>
                </c:pt>
                <c:pt idx="43">
                  <c:v>0.7909781316784984</c:v>
                </c:pt>
                <c:pt idx="44">
                  <c:v>1.5019866933079484</c:v>
                </c:pt>
                <c:pt idx="45">
                  <c:v>2.2126927988906839</c:v>
                </c:pt>
                <c:pt idx="46">
                  <c:v>2.5083349215422484</c:v>
                </c:pt>
                <c:pt idx="47">
                  <c:v>2.2169216903183511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53632"/>
        <c:axId val="194854208"/>
      </c:scatterChart>
      <c:valAx>
        <c:axId val="1948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47022009396160902"/>
              <c:y val="0.879828326180257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94854208"/>
        <c:crosses val="autoZero"/>
        <c:crossBetween val="midCat"/>
      </c:valAx>
      <c:valAx>
        <c:axId val="19485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4.7021943573667714E-2"/>
              <c:y val="0.360515021459227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94853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ms Rmn"/>
                <a:ea typeface="Tms Rmn"/>
                <a:cs typeface="Tms Rmn"/>
              </a:defRPr>
            </a:pPr>
            <a:r>
              <a:rPr lang="en-US"/>
              <a:t>FFT Magnitude</a:t>
            </a:r>
          </a:p>
        </c:rich>
      </c:tx>
      <c:layout>
        <c:manualLayout>
          <c:xMode val="edge"/>
          <c:yMode val="edge"/>
          <c:x val="0.40750041610652327"/>
          <c:y val="0.2842116314408067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0017395040765"/>
          <c:y val="4.912297533914247E-2"/>
          <c:w val="0.80000097656369207"/>
          <c:h val="0.74737098194552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Mag(X)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Sheet1!$M$4:$M$12</c:f>
              <c:numCache>
                <c:formatCode>General</c:formatCode>
                <c:ptCount val="9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2.34375</c:v>
                </c:pt>
                <c:pt idx="4">
                  <c:v>3.125</c:v>
                </c:pt>
                <c:pt idx="5">
                  <c:v>3.90625</c:v>
                </c:pt>
                <c:pt idx="6">
                  <c:v>4.6875</c:v>
                </c:pt>
                <c:pt idx="7">
                  <c:v>5.46875</c:v>
                </c:pt>
                <c:pt idx="8">
                  <c:v>6.25</c:v>
                </c:pt>
              </c:numCache>
            </c:numRef>
          </c:xVal>
          <c:yVal>
            <c:numRef>
              <c:f>Sheet1!$N$4:$N$12</c:f>
              <c:numCache>
                <c:formatCode>0.0</c:formatCode>
                <c:ptCount val="9"/>
                <c:pt idx="0">
                  <c:v>1.5</c:v>
                </c:pt>
                <c:pt idx="1">
                  <c:v>1.0000000000000024E-2</c:v>
                </c:pt>
                <c:pt idx="2">
                  <c:v>0.99999999999999989</c:v>
                </c:pt>
                <c:pt idx="3">
                  <c:v>8.4415287680803251E-16</c:v>
                </c:pt>
                <c:pt idx="4">
                  <c:v>5.5052645202282548E-16</c:v>
                </c:pt>
                <c:pt idx="5">
                  <c:v>3.8857805861880479E-16</c:v>
                </c:pt>
                <c:pt idx="6">
                  <c:v>4.163336342344337E-16</c:v>
                </c:pt>
                <c:pt idx="7">
                  <c:v>0</c:v>
                </c:pt>
                <c:pt idx="8">
                  <c:v>1.8377226823629298E-16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81696"/>
        <c:axId val="278382272"/>
      </c:scatterChart>
      <c:valAx>
        <c:axId val="278381696"/>
        <c:scaling>
          <c:orientation val="minMax"/>
          <c:max val="6.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ms Rmn"/>
                    <a:ea typeface="Tms Rmn"/>
                    <a:cs typeface="Tms Rmn"/>
                  </a:defRPr>
                </a:pPr>
                <a:r>
                  <a:rPr lang="en-US"/>
                  <a:t>Frequency (kHz)</a:t>
                </a:r>
              </a:p>
            </c:rich>
          </c:tx>
          <c:layout>
            <c:manualLayout>
              <c:xMode val="edge"/>
              <c:yMode val="edge"/>
              <c:x val="0.45000064016388197"/>
              <c:y val="0.880704701386010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ms Rmn"/>
                <a:ea typeface="Tms Rmn"/>
                <a:cs typeface="Tms Rmn"/>
              </a:defRPr>
            </a:pPr>
            <a:endParaRPr lang="en-US"/>
          </a:p>
        </c:txPr>
        <c:crossAx val="278382272"/>
        <c:crosses val="autoZero"/>
        <c:crossBetween val="midCat"/>
        <c:majorUnit val="1"/>
        <c:minorUnit val="0.1"/>
      </c:valAx>
      <c:valAx>
        <c:axId val="27838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ms Rmn"/>
                    <a:ea typeface="Tms Rmn"/>
                    <a:cs typeface="Tms Rmn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4.2499967991805901E-2"/>
              <c:y val="0.3578958419671225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ms Rmn"/>
                <a:ea typeface="Tms Rmn"/>
                <a:cs typeface="Tms Rmn"/>
              </a:defRPr>
            </a:pPr>
            <a:endParaRPr lang="en-US"/>
          </a:p>
        </c:txPr>
        <c:crossAx val="278381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ms Rmn"/>
          <a:ea typeface="Tms Rmn"/>
          <a:cs typeface="Tms Rm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22</xdr:row>
      <xdr:rowOff>85725</xdr:rowOff>
    </xdr:from>
    <xdr:to>
      <xdr:col>6</xdr:col>
      <xdr:colOff>95250</xdr:colOff>
      <xdr:row>37</xdr:row>
      <xdr:rowOff>19050</xdr:rowOff>
    </xdr:to>
    <xdr:graphicFrame macro="">
      <xdr:nvGraphicFramePr>
        <xdr:cNvPr id="10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19</xdr:row>
      <xdr:rowOff>66675</xdr:rowOff>
    </xdr:from>
    <xdr:to>
      <xdr:col>14</xdr:col>
      <xdr:colOff>209550</xdr:colOff>
      <xdr:row>37</xdr:row>
      <xdr:rowOff>38100</xdr:rowOff>
    </xdr:to>
    <xdr:graphicFrame macro="">
      <xdr:nvGraphicFramePr>
        <xdr:cNvPr id="10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workbookViewId="0"/>
  </sheetViews>
  <sheetFormatPr defaultColWidth="11.42578125" defaultRowHeight="12"/>
  <cols>
    <col min="1" max="1" width="9.28515625" customWidth="1"/>
    <col min="2" max="2" width="7" customWidth="1"/>
    <col min="3" max="3" width="8.42578125" customWidth="1"/>
    <col min="4" max="5" width="6.7109375" customWidth="1"/>
    <col min="6" max="6" width="7.42578125" customWidth="1"/>
    <col min="7" max="7" width="5.85546875" customWidth="1"/>
    <col min="8" max="8" width="6.28515625" customWidth="1"/>
    <col min="9" max="9" width="8.85546875" customWidth="1"/>
    <col min="10" max="10" width="8.42578125" customWidth="1"/>
    <col min="11" max="12" width="7.7109375" customWidth="1"/>
    <col min="13" max="13" width="8" customWidth="1"/>
    <col min="14" max="14" width="6.7109375" customWidth="1"/>
    <col min="15" max="15" width="6.140625" customWidth="1"/>
  </cols>
  <sheetData>
    <row r="1" spans="1:23" s="8" customFormat="1" ht="15.75">
      <c r="A1" s="8" t="s">
        <v>39</v>
      </c>
      <c r="F1" s="8" t="s">
        <v>23</v>
      </c>
    </row>
    <row r="2" spans="1:23" s="8" customFormat="1" ht="15.75">
      <c r="A2" s="8" t="s">
        <v>15</v>
      </c>
    </row>
    <row r="3" spans="1:23">
      <c r="A3" s="3" t="s">
        <v>20</v>
      </c>
      <c r="B3" s="9">
        <v>1.5</v>
      </c>
      <c r="F3" t="s">
        <v>13</v>
      </c>
      <c r="G3" s="12">
        <v>12.5</v>
      </c>
      <c r="H3" s="4" t="s">
        <v>6</v>
      </c>
      <c r="I3" s="3" t="s">
        <v>7</v>
      </c>
      <c r="J3" s="3" t="s">
        <v>8</v>
      </c>
      <c r="K3" t="s">
        <v>9</v>
      </c>
      <c r="L3" t="s">
        <v>10</v>
      </c>
      <c r="M3" t="s">
        <v>14</v>
      </c>
      <c r="N3" t="s">
        <v>11</v>
      </c>
      <c r="O3" t="s">
        <v>12</v>
      </c>
      <c r="Q3" t="s">
        <v>31</v>
      </c>
      <c r="R3" t="s">
        <v>32</v>
      </c>
      <c r="S3" t="s">
        <v>30</v>
      </c>
      <c r="T3" t="s">
        <v>24</v>
      </c>
      <c r="U3" t="s">
        <v>25</v>
      </c>
      <c r="V3" t="s">
        <v>26</v>
      </c>
    </row>
    <row r="4" spans="1:23">
      <c r="A4" s="3" t="s">
        <v>21</v>
      </c>
      <c r="B4" s="9">
        <v>0.01</v>
      </c>
      <c r="C4" s="3" t="s">
        <v>18</v>
      </c>
      <c r="D4" s="10">
        <v>0.78125</v>
      </c>
      <c r="E4" s="11" t="s">
        <v>17</v>
      </c>
      <c r="F4" s="9">
        <v>0.2</v>
      </c>
      <c r="H4" s="4">
        <v>0</v>
      </c>
      <c r="I4" s="1">
        <f t="shared" ref="I4:I19" si="0">COS(-2*PI()*$H4/$G$6)</f>
        <v>1</v>
      </c>
      <c r="J4" s="1">
        <f t="shared" ref="J4:J19" si="1">SIN(-2*PI()*$H4/$G$6)</f>
        <v>0</v>
      </c>
      <c r="K4" s="2">
        <f>E7+E8+E9+E10+E11+E12+E13+E14+E15+E16+E17+E18+E19+E20+E21+E22</f>
        <v>24</v>
      </c>
      <c r="L4" s="2">
        <v>0</v>
      </c>
      <c r="M4">
        <f t="shared" ref="M4:M19" si="2">$G$3*H4/$G$6</f>
        <v>0</v>
      </c>
      <c r="N4" s="2">
        <f>SQRT(K4*K4+L4*L4)/16</f>
        <v>1.5</v>
      </c>
      <c r="O4" s="7">
        <f>ATAN(L4/(K4+0.001))</f>
        <v>0</v>
      </c>
      <c r="Q4">
        <f>ROUND(I4*1024,0)</f>
        <v>1024</v>
      </c>
      <c r="R4">
        <f>ROUND(J4*1024,0)</f>
        <v>0</v>
      </c>
      <c r="S4">
        <f>ROUND(E7*4095/3.3,0)</f>
        <v>1874</v>
      </c>
      <c r="T4">
        <f>Q4*S4</f>
        <v>1918976</v>
      </c>
      <c r="U4">
        <f>S4*R4</f>
        <v>0</v>
      </c>
      <c r="V4">
        <f>S4*Q4</f>
        <v>1918976</v>
      </c>
      <c r="W4">
        <f>S4*R4</f>
        <v>0</v>
      </c>
    </row>
    <row r="5" spans="1:23">
      <c r="A5" s="3" t="s">
        <v>22</v>
      </c>
      <c r="B5" s="9">
        <v>1</v>
      </c>
      <c r="C5" s="3" t="s">
        <v>19</v>
      </c>
      <c r="D5" s="9">
        <v>1.5625</v>
      </c>
      <c r="E5" s="11" t="s">
        <v>16</v>
      </c>
      <c r="F5" s="9">
        <f>PI()/2</f>
        <v>1.5707963267948966</v>
      </c>
      <c r="H5" s="4">
        <f t="shared" ref="H5:H19" si="3">H4+1</f>
        <v>1</v>
      </c>
      <c r="I5" s="1">
        <f t="shared" si="0"/>
        <v>0.92387953251128674</v>
      </c>
      <c r="J5" s="1">
        <f t="shared" si="1"/>
        <v>-0.38268343236508978</v>
      </c>
      <c r="K5" s="2">
        <f>$E$7*I4+$E$8*I5+$E$9*I6+$E$10*I7+$E$11*I8+$E$12*I9+$E$13*I10+$E$14*I11+$E$15*I12+$E$16*I13+$E$17*I14+$E$18*I15+$E$19*I16+$E$20*I17+$E$21*I18+$E$22*I19</f>
        <v>7.8405326227299899E-2</v>
      </c>
      <c r="L5" s="2">
        <f>$E$7*J4+$E$8*J5+$E$9*J6+$E$10*J7+$E$11*J8+$E$12*J9+$E$13*J10+$E$14*J11+$E$15*J12+$E$16*J13+$E$17*J14+$E$18*J15+$E$19*J16+$E$20*J17+$E$21*J18+$E$22*J19</f>
        <v>1.5893546463603081E-2</v>
      </c>
      <c r="M5">
        <f t="shared" si="2"/>
        <v>0.78125</v>
      </c>
      <c r="N5" s="2">
        <f t="shared" ref="N5:N19" si="4">SQRT(K5*K5+L5*L5)/8</f>
        <v>1.0000000000000024E-2</v>
      </c>
      <c r="O5" s="7">
        <f t="shared" ref="O5:O19" si="5">ATAN(L5/(K5+0.001))</f>
        <v>0.19754669339487502</v>
      </c>
      <c r="Q5">
        <f t="shared" ref="Q5:Q19" si="6">ROUND(I5*1024,0)</f>
        <v>946</v>
      </c>
      <c r="R5">
        <f t="shared" ref="R5:R19" si="7">ROUND(J5*1024,0)</f>
        <v>-392</v>
      </c>
      <c r="S5">
        <f t="shared" ref="S5:S19" si="8">ROUND(E8*4095/3.3,0)</f>
        <v>994</v>
      </c>
      <c r="T5">
        <f t="shared" ref="T5:T19" si="9">Q5*S5</f>
        <v>940324</v>
      </c>
      <c r="U5">
        <f t="shared" ref="U5:U19" si="10">S5*R5</f>
        <v>-389648</v>
      </c>
      <c r="V5">
        <f>S5*Q6</f>
        <v>719656</v>
      </c>
      <c r="W5">
        <f>S5*R6</f>
        <v>-719656</v>
      </c>
    </row>
    <row r="6" spans="1:23">
      <c r="A6" t="s">
        <v>0</v>
      </c>
      <c r="B6" t="s">
        <v>2</v>
      </c>
      <c r="C6" t="s">
        <v>3</v>
      </c>
      <c r="D6" t="s">
        <v>4</v>
      </c>
      <c r="E6" t="s">
        <v>1</v>
      </c>
      <c r="F6" s="3" t="s">
        <v>5</v>
      </c>
      <c r="G6" s="5">
        <v>16</v>
      </c>
      <c r="H6" s="4">
        <f t="shared" si="3"/>
        <v>2</v>
      </c>
      <c r="I6" s="1">
        <f t="shared" si="0"/>
        <v>0.70710678118654757</v>
      </c>
      <c r="J6" s="1">
        <f t="shared" si="1"/>
        <v>-0.70710678118654746</v>
      </c>
      <c r="K6" s="2">
        <f>$E$7*I4+$E$8*I6+$E$9*I8+$E$10*I10+$E$11*I12+$E$12*I14+$E$13*I16+$E$14*I18+$E$15*I4+$E$16*I6+$E$17*I8+$E$18*I10+$E$19*I12+$E$20*I14+$E$21*I16+$E$22*I18</f>
        <v>3.1086244689504383E-15</v>
      </c>
      <c r="L6" s="2">
        <f>$E$7*J4+$E$8*J6+$E$9*J8+$E$10*J10+$E$11*J12+$E$12*J14+$E$13*J16+$E$14*J18+$E$15*J4+$E$16*J6+$E$17*J8+$E$18*J10+$E$19*J12+$E$20*J14+$E$21*J16+$E$22*J18</f>
        <v>7.9999999999999991</v>
      </c>
      <c r="M6">
        <f t="shared" si="2"/>
        <v>1.5625</v>
      </c>
      <c r="N6" s="2">
        <f t="shared" si="4"/>
        <v>0.99999999999999989</v>
      </c>
      <c r="O6" s="7">
        <f t="shared" si="5"/>
        <v>1.5706713267955472</v>
      </c>
      <c r="Q6">
        <f t="shared" si="6"/>
        <v>724</v>
      </c>
      <c r="R6">
        <f t="shared" si="7"/>
        <v>-724</v>
      </c>
      <c r="S6">
        <f t="shared" si="8"/>
        <v>627</v>
      </c>
      <c r="T6">
        <f t="shared" si="9"/>
        <v>453948</v>
      </c>
      <c r="U6">
        <f t="shared" si="10"/>
        <v>-453948</v>
      </c>
      <c r="V6">
        <f>S6*Q8</f>
        <v>0</v>
      </c>
      <c r="W6">
        <f>S6*R8</f>
        <v>-642048</v>
      </c>
    </row>
    <row r="7" spans="1:23">
      <c r="A7">
        <v>0</v>
      </c>
      <c r="B7" s="1">
        <f>$B$3</f>
        <v>1.5</v>
      </c>
      <c r="C7" s="1">
        <f t="shared" ref="C7:C22" si="11">$B$4*COS(2*PI()*$A7*$D$4+$F$4)</f>
        <v>9.8006657784124162E-3</v>
      </c>
      <c r="D7" s="1">
        <f t="shared" ref="D7:D22" si="12">$B$5*COS(2*PI()*$A7*$D$5+$F$5)</f>
        <v>6.1257422745431001E-17</v>
      </c>
      <c r="E7" s="1">
        <f t="shared" ref="E7:E22" si="13">$B$3+$B$4*COS(2*PI()*$A7*$D$4+$F$4)+$B$5*COS(2*PI()*$A7*$D$5+$F$5)</f>
        <v>1.5098006657784124</v>
      </c>
      <c r="H7" s="4">
        <f t="shared" si="3"/>
        <v>3</v>
      </c>
      <c r="I7" s="1">
        <f t="shared" si="0"/>
        <v>0.38268343236508984</v>
      </c>
      <c r="J7" s="1">
        <f t="shared" si="1"/>
        <v>-0.92387953251128674</v>
      </c>
      <c r="K7" s="2">
        <f>$E$7*I4+$E$8*I7+$E$9*I10+$E$10*I13+$E$11*I16+$E$12*I19+$E$13*I6+$E$14*I9+$E$15*I12+$E$16*I15+$E$17*I18+$E$18*I5+$E$19*I8+$E$20*I11+$E$21*I14+$E$22*I17</f>
        <v>1.1102230246251565E-15</v>
      </c>
      <c r="L7" s="2">
        <f>$E$7*J4+$E$8*J7+$E$9*J10+$E$10*J13+$E$11*J16+$E$12*J19+$E$13*J6+$E$14*J9+$E$15*J12+$E$16*J15+$E$17*J18+$E$18*J5+$E$19*J8+$E$20*J11+$E$21*J14+$E$22*J17</f>
        <v>6.6613381477509392E-15</v>
      </c>
      <c r="M7">
        <f t="shared" si="2"/>
        <v>2.34375</v>
      </c>
      <c r="N7" s="2">
        <f t="shared" si="4"/>
        <v>8.4415287680803251E-16</v>
      </c>
      <c r="O7" s="7">
        <f t="shared" si="5"/>
        <v>6.6613381477435439E-12</v>
      </c>
      <c r="Q7">
        <f t="shared" si="6"/>
        <v>392</v>
      </c>
      <c r="R7">
        <f t="shared" si="7"/>
        <v>-946</v>
      </c>
      <c r="S7">
        <f t="shared" si="8"/>
        <v>986</v>
      </c>
      <c r="T7">
        <f t="shared" si="9"/>
        <v>386512</v>
      </c>
      <c r="U7">
        <f t="shared" si="10"/>
        <v>-932756</v>
      </c>
      <c r="V7">
        <f>S7*Q10</f>
        <v>-713864</v>
      </c>
      <c r="W7">
        <f>S7*R10</f>
        <v>-713864</v>
      </c>
    </row>
    <row r="8" spans="1:23">
      <c r="A8">
        <f>A7+1/$G$3</f>
        <v>0.08</v>
      </c>
      <c r="B8" s="1">
        <f t="shared" ref="B8:B22" si="14">$B$3</f>
        <v>1.5</v>
      </c>
      <c r="C8" s="1">
        <f t="shared" si="11"/>
        <v>8.2943599035157339E-3</v>
      </c>
      <c r="D8" s="1">
        <f t="shared" si="12"/>
        <v>-0.70710678118654746</v>
      </c>
      <c r="E8" s="1">
        <f t="shared" si="13"/>
        <v>0.80118757871696822</v>
      </c>
      <c r="H8" s="4">
        <f t="shared" si="3"/>
        <v>4</v>
      </c>
      <c r="I8" s="1">
        <f t="shared" si="0"/>
        <v>6.1257422745431001E-17</v>
      </c>
      <c r="J8" s="1">
        <f t="shared" si="1"/>
        <v>-1</v>
      </c>
      <c r="K8" s="2">
        <f>$E$7*I4+$E$8*I8+$E$9*I12+$E$10*I16+$E$11*I4+$E$12*I8+$E$13*I12+$E$14*I16+$E$15*I4+$E$16*I8+$E$17*I12+$E$18*I16+$E$19*I4+$E$20*I8+$E$21*I12+$E$22*I16</f>
        <v>-4.4042116161826038E-15</v>
      </c>
      <c r="L8" s="2">
        <f>$E$7*J4+$E$8*J8+$E$9*J12+$E$10*J16+$E$11*J4+$E$12*J8+$E$13*J12+$E$14*J16+$E$15*J4+$E$16*J8+$E$17*J12+$E$18*J16+$E$19*J4+$E$20*J8+$E$21*J12+$E$22*J16</f>
        <v>0</v>
      </c>
      <c r="M8">
        <f t="shared" si="2"/>
        <v>3.125</v>
      </c>
      <c r="N8" s="2">
        <f t="shared" si="4"/>
        <v>5.5052645202282548E-16</v>
      </c>
      <c r="O8" s="7">
        <f t="shared" si="5"/>
        <v>0</v>
      </c>
      <c r="Q8">
        <f t="shared" si="6"/>
        <v>0</v>
      </c>
      <c r="R8">
        <f t="shared" si="7"/>
        <v>-1024</v>
      </c>
      <c r="S8">
        <f t="shared" si="8"/>
        <v>1859</v>
      </c>
      <c r="T8">
        <f t="shared" si="9"/>
        <v>0</v>
      </c>
      <c r="U8">
        <f t="shared" si="10"/>
        <v>-1903616</v>
      </c>
      <c r="V8">
        <f>S8*Q12</f>
        <v>-1903616</v>
      </c>
      <c r="W8">
        <f>S8*R12</f>
        <v>0</v>
      </c>
    </row>
    <row r="9" spans="1:23">
      <c r="A9">
        <f t="shared" ref="A9:A20" si="15">A8+1/$G$3</f>
        <v>0.16</v>
      </c>
      <c r="B9" s="1">
        <f t="shared" si="14"/>
        <v>1.5</v>
      </c>
      <c r="C9" s="1">
        <f t="shared" si="11"/>
        <v>5.5253129218685408E-3</v>
      </c>
      <c r="D9" s="1">
        <f t="shared" si="12"/>
        <v>-1</v>
      </c>
      <c r="E9" s="1">
        <f t="shared" si="13"/>
        <v>0.50552531292186864</v>
      </c>
      <c r="H9" s="4">
        <f t="shared" si="3"/>
        <v>5</v>
      </c>
      <c r="I9" s="1">
        <f t="shared" si="0"/>
        <v>-0.38268343236508973</v>
      </c>
      <c r="J9" s="1">
        <f t="shared" si="1"/>
        <v>-0.92387953251128674</v>
      </c>
      <c r="K9" s="2">
        <f>$E$7*I4+$E$8*I9+$E$9*I14+$E$10*I19+$E$11*I8+$E$12*I13+$E$13*I18+$E$14*I7+$E$15*I12+$E$16*I17+$E$17*I6+$E$18*I11+$E$19*I16+$E$20*I5+$E$21*I10+$E$22*I15</f>
        <v>-3.1086244689504383E-15</v>
      </c>
      <c r="L9" s="2">
        <f>$E$7*J4+$E$8*J9+$E$9*J14+$E$10*J19+$E$11*J8+$E$12*J13+$E$13*J18+$E$14*J7+$E$15*J12+$E$16*J17+$E$17*J6+$E$18*J11+$E$19*J16+$E$20*J5+$E$21*J10+$E$22*J15</f>
        <v>0</v>
      </c>
      <c r="M9">
        <f t="shared" si="2"/>
        <v>3.90625</v>
      </c>
      <c r="N9" s="2">
        <f t="shared" si="4"/>
        <v>3.8857805861880479E-16</v>
      </c>
      <c r="O9" s="7">
        <f t="shared" si="5"/>
        <v>0</v>
      </c>
      <c r="Q9">
        <f t="shared" si="6"/>
        <v>-392</v>
      </c>
      <c r="R9">
        <f t="shared" si="7"/>
        <v>-946</v>
      </c>
      <c r="S9">
        <f t="shared" si="8"/>
        <v>2732</v>
      </c>
      <c r="T9">
        <f t="shared" si="9"/>
        <v>-1070944</v>
      </c>
      <c r="U9">
        <f t="shared" si="10"/>
        <v>-2584472</v>
      </c>
      <c r="V9">
        <f>S9*Q14</f>
        <v>-1977968</v>
      </c>
      <c r="W9">
        <f>S9*R14</f>
        <v>1977968</v>
      </c>
    </row>
    <row r="10" spans="1:23">
      <c r="A10">
        <f t="shared" si="15"/>
        <v>0.24</v>
      </c>
      <c r="B10" s="1">
        <f t="shared" si="14"/>
        <v>1.5</v>
      </c>
      <c r="C10" s="1">
        <f t="shared" si="11"/>
        <v>1.9150871349532252E-3</v>
      </c>
      <c r="D10" s="1">
        <f t="shared" si="12"/>
        <v>-0.70710678118654768</v>
      </c>
      <c r="E10" s="1">
        <f t="shared" si="13"/>
        <v>0.79480830594840546</v>
      </c>
      <c r="H10" s="4">
        <f t="shared" si="3"/>
        <v>6</v>
      </c>
      <c r="I10" s="1">
        <f t="shared" si="0"/>
        <v>-0.70710678118654746</v>
      </c>
      <c r="J10" s="1">
        <f t="shared" si="1"/>
        <v>-0.70710678118654757</v>
      </c>
      <c r="K10" s="2">
        <f>$E$7*I4+$E$8*I10+$E$9*I16+$E$10*I6+$E$11*I12+$E$12*I18+$E$13*I8+$E$14*I14+$E$15*I4+$E$16*I10+$E$17*I16+$E$18*I6+$E$19*I12+$E$20*I18+$E$21*I8+$E$22*I14</f>
        <v>-3.3306690738754696E-15</v>
      </c>
      <c r="L10" s="2">
        <f>$E$7*J4+$E$8*J10+$E$9*J16+$E$10*J6+$E$11*J12+$E$12*J18+$E$13*J8+$E$14*J14+$E$15*J4+$E$16*J10+$E$17*J16+$E$18*J6+$E$19*J12+$E$20*J18+$E$21*J8+$E$22*J14</f>
        <v>0</v>
      </c>
      <c r="M10">
        <f t="shared" si="2"/>
        <v>4.6875</v>
      </c>
      <c r="N10" s="2">
        <f t="shared" si="4"/>
        <v>4.163336342344337E-16</v>
      </c>
      <c r="O10" s="7">
        <f t="shared" si="5"/>
        <v>0</v>
      </c>
      <c r="Q10">
        <f t="shared" si="6"/>
        <v>-724</v>
      </c>
      <c r="R10">
        <f t="shared" si="7"/>
        <v>-724</v>
      </c>
      <c r="S10">
        <f t="shared" si="8"/>
        <v>3092</v>
      </c>
      <c r="T10">
        <f t="shared" si="9"/>
        <v>-2238608</v>
      </c>
      <c r="U10">
        <f t="shared" si="10"/>
        <v>-2238608</v>
      </c>
      <c r="V10">
        <f>S10*Q16</f>
        <v>0</v>
      </c>
      <c r="W10">
        <f>S10*R16</f>
        <v>3166208</v>
      </c>
    </row>
    <row r="11" spans="1:23">
      <c r="A11">
        <f t="shared" si="15"/>
        <v>0.32</v>
      </c>
      <c r="B11" s="1">
        <f t="shared" si="14"/>
        <v>1.5</v>
      </c>
      <c r="C11" s="1">
        <f t="shared" si="11"/>
        <v>-1.9866933079506132E-3</v>
      </c>
      <c r="D11" s="1">
        <f t="shared" si="12"/>
        <v>-1.83772268236293E-16</v>
      </c>
      <c r="E11" s="1">
        <f t="shared" si="13"/>
        <v>1.4980133066920491</v>
      </c>
      <c r="H11" s="4">
        <f t="shared" si="3"/>
        <v>7</v>
      </c>
      <c r="I11" s="1">
        <f t="shared" si="0"/>
        <v>-0.92387953251128674</v>
      </c>
      <c r="J11" s="1">
        <f t="shared" si="1"/>
        <v>-0.38268343236508989</v>
      </c>
      <c r="K11" s="2">
        <f>$E$7*I4+$E$8*I11+$E$9*I18+$E$10*I9+$E$11*I16+$E$12*I7+$E$13*I14+$E$14*I5+$E$15*I12+$E$16*I19+$E$17*I10+$E$18*I17+$E$19*I8+$E$20*I15+$E$21*I6+$E$22*I13</f>
        <v>0</v>
      </c>
      <c r="L11" s="2">
        <f>$E$7*J4+$E$8*J11+$E$9*J18+$E$10*J9+$E$11*J16+$E$12*J7+$E$13*J14+$E$14*J5+$E$15*J12+$E$16*J19+$E$17*J10+$E$18*J17+$E$19*J8+$E$20*J15+$E$21*J6+$E$22*J13</f>
        <v>0</v>
      </c>
      <c r="M11">
        <f t="shared" si="2"/>
        <v>5.46875</v>
      </c>
      <c r="N11" s="2">
        <f t="shared" si="4"/>
        <v>0</v>
      </c>
      <c r="O11" s="7">
        <f t="shared" si="5"/>
        <v>0</v>
      </c>
      <c r="Q11">
        <f t="shared" si="6"/>
        <v>-946</v>
      </c>
      <c r="R11">
        <f t="shared" si="7"/>
        <v>-392</v>
      </c>
      <c r="S11">
        <f t="shared" si="8"/>
        <v>2727</v>
      </c>
      <c r="T11">
        <f t="shared" si="9"/>
        <v>-2579742</v>
      </c>
      <c r="U11">
        <f t="shared" si="10"/>
        <v>-1068984</v>
      </c>
      <c r="V11">
        <f>S11*Q18</f>
        <v>1974348</v>
      </c>
      <c r="W11">
        <f>S11*R18</f>
        <v>1974348</v>
      </c>
    </row>
    <row r="12" spans="1:23">
      <c r="A12">
        <f t="shared" si="15"/>
        <v>0.4</v>
      </c>
      <c r="B12" s="1">
        <f t="shared" si="14"/>
        <v>1.5</v>
      </c>
      <c r="C12" s="1">
        <f t="shared" si="11"/>
        <v>-5.5860177041386514E-3</v>
      </c>
      <c r="D12" s="1">
        <f t="shared" si="12"/>
        <v>0.70710678118654735</v>
      </c>
      <c r="E12" s="1">
        <f t="shared" si="13"/>
        <v>2.2015207634824088</v>
      </c>
      <c r="H12" s="4">
        <f t="shared" si="3"/>
        <v>8</v>
      </c>
      <c r="I12" s="1">
        <f t="shared" si="0"/>
        <v>-1</v>
      </c>
      <c r="J12" s="1">
        <f t="shared" si="1"/>
        <v>-1.22514845490862E-16</v>
      </c>
      <c r="K12" s="2">
        <f>$E$7*I4+$E$8*I12+$E$9*I4+$E$10*I12+$E$11*I4+$E$12*I12+$E$13*I4+$E$14*I12+$E$15*I4+$E$16*I12+$E$17*I4+$E$18*I12+$E$19*I4+$E$20*I12+$E$21*I4+$E$22*I12</f>
        <v>0</v>
      </c>
      <c r="L12" s="2">
        <f>$E$7*J4+$E$8*J12+$E$9*J4+$E$10*J12+$E$11*J4+$E$12*J12+$E$13*J4+$E$14*J12+$E$15*J4+$E$16*J12+$E$17*J4+$E$18*J12+$E$19*J4+$E$20*J12+$E$21*J4+$E$22*J12</f>
        <v>-1.4701781458903438E-15</v>
      </c>
      <c r="M12">
        <f t="shared" si="2"/>
        <v>6.25</v>
      </c>
      <c r="N12" s="2">
        <f t="shared" si="4"/>
        <v>1.8377226823629298E-16</v>
      </c>
      <c r="O12" s="7">
        <f t="shared" si="5"/>
        <v>-1.4701781458903438E-12</v>
      </c>
      <c r="Q12">
        <f t="shared" si="6"/>
        <v>-1024</v>
      </c>
      <c r="R12">
        <f t="shared" si="7"/>
        <v>0</v>
      </c>
      <c r="S12">
        <f t="shared" si="8"/>
        <v>1849</v>
      </c>
      <c r="T12">
        <f t="shared" si="9"/>
        <v>-1893376</v>
      </c>
      <c r="U12">
        <f t="shared" si="10"/>
        <v>0</v>
      </c>
      <c r="V12">
        <f>S12*Q4</f>
        <v>1893376</v>
      </c>
      <c r="W12">
        <f>S12*R4</f>
        <v>0</v>
      </c>
    </row>
    <row r="13" spans="1:23">
      <c r="A13">
        <f t="shared" si="15"/>
        <v>0.48000000000000004</v>
      </c>
      <c r="B13" s="1">
        <f t="shared" si="14"/>
        <v>1.5</v>
      </c>
      <c r="C13" s="1">
        <f t="shared" si="11"/>
        <v>-8.3349215422481651E-3</v>
      </c>
      <c r="D13" s="1">
        <f t="shared" si="12"/>
        <v>1</v>
      </c>
      <c r="E13" s="1">
        <f t="shared" si="13"/>
        <v>2.4916650784577516</v>
      </c>
      <c r="H13" s="4">
        <f t="shared" si="3"/>
        <v>9</v>
      </c>
      <c r="I13" s="1">
        <f t="shared" si="0"/>
        <v>-0.92387953251128685</v>
      </c>
      <c r="J13" s="1">
        <f t="shared" si="1"/>
        <v>0.38268343236508967</v>
      </c>
      <c r="K13" s="2">
        <f>$E$7*I4+$E$8*I13+$E$9*I6+$E$10*I15+$E$11*I8+$E$12*I17+$E$13*I10+$E$14*I19+$E$15*I12+$E$16*I5+$E$17*I14+$E$18*I7+$E$19*I16+$E$20*I9+$E$21*I18+$E$22*I11</f>
        <v>0</v>
      </c>
      <c r="L13" s="2">
        <f>$E$7*J4+$E$8*J13+$E$9*J6+$E$10*J15+$E$11*J8+$E$12*J17+$E$13*J10+$E$14*J19+$E$15*J12+$E$16*J5+$E$17*J14+$E$18*J7+$E$19*J16+$E$20*J9+$E$21*J18+$E$22*J11</f>
        <v>0</v>
      </c>
      <c r="M13">
        <f t="shared" si="2"/>
        <v>7.03125</v>
      </c>
      <c r="N13" s="2">
        <f t="shared" si="4"/>
        <v>0</v>
      </c>
      <c r="O13" s="7">
        <f t="shared" si="5"/>
        <v>0</v>
      </c>
      <c r="Q13">
        <f t="shared" si="6"/>
        <v>-946</v>
      </c>
      <c r="R13">
        <f t="shared" si="7"/>
        <v>392</v>
      </c>
      <c r="S13">
        <f t="shared" si="8"/>
        <v>974</v>
      </c>
      <c r="T13">
        <f t="shared" si="9"/>
        <v>-921404</v>
      </c>
      <c r="U13">
        <f t="shared" si="10"/>
        <v>381808</v>
      </c>
      <c r="V13">
        <f>S13*Q6</f>
        <v>705176</v>
      </c>
      <c r="W13">
        <f>S13*R6</f>
        <v>-705176</v>
      </c>
    </row>
    <row r="14" spans="1:23">
      <c r="A14">
        <f t="shared" si="15"/>
        <v>0.56000000000000005</v>
      </c>
      <c r="B14" s="1">
        <f t="shared" si="14"/>
        <v>1.5</v>
      </c>
      <c r="C14" s="1">
        <f t="shared" si="11"/>
        <v>-9.8149091318023261E-3</v>
      </c>
      <c r="D14" s="1">
        <f t="shared" si="12"/>
        <v>0.70710678118654713</v>
      </c>
      <c r="E14" s="1">
        <f t="shared" si="13"/>
        <v>2.1972918720547447</v>
      </c>
      <c r="H14" s="4">
        <f t="shared" si="3"/>
        <v>10</v>
      </c>
      <c r="I14" s="1">
        <f t="shared" si="0"/>
        <v>-0.70710678118654768</v>
      </c>
      <c r="J14" s="1">
        <f t="shared" si="1"/>
        <v>0.70710678118654746</v>
      </c>
      <c r="K14" s="2">
        <f>$E$7*I4+$E$8*I14+$E$9*I8+$E$10*I18+$E$11*I12+$E$12*I6+$E$13*I16+$E$14*I10+$E$15*I4+$E$16*I14+$E$17*I8+$E$18*I18+$E$19*I12+$E$20*I6+$E$21*I16+$E$22*I10</f>
        <v>-2.886579864025407E-15</v>
      </c>
      <c r="L14" s="2">
        <f>$E$7*J4+$E$8*J14+$E$9*J8+$E$10*J18+$E$11*J12+$E$12*J6+$E$13*J16+$E$14*J10+$E$15*J4+$E$16*J14+$E$17*J8+$E$18*J18+$E$19*J12+$E$20*J6+$E$21*J16+$E$22*J10</f>
        <v>0</v>
      </c>
      <c r="M14">
        <f t="shared" si="2"/>
        <v>7.8125</v>
      </c>
      <c r="N14" s="2">
        <f t="shared" si="4"/>
        <v>3.6082248300317588E-16</v>
      </c>
      <c r="O14" s="7">
        <f t="shared" si="5"/>
        <v>0</v>
      </c>
      <c r="Q14">
        <f t="shared" si="6"/>
        <v>-724</v>
      </c>
      <c r="R14">
        <f t="shared" si="7"/>
        <v>724</v>
      </c>
      <c r="S14">
        <f t="shared" si="8"/>
        <v>614</v>
      </c>
      <c r="T14">
        <f t="shared" si="9"/>
        <v>-444536</v>
      </c>
      <c r="U14">
        <f t="shared" si="10"/>
        <v>444536</v>
      </c>
      <c r="V14">
        <f>S14*Q8</f>
        <v>0</v>
      </c>
      <c r="W14">
        <f>S14*R8</f>
        <v>-628736</v>
      </c>
    </row>
    <row r="15" spans="1:23">
      <c r="A15">
        <f t="shared" si="15"/>
        <v>0.64</v>
      </c>
      <c r="B15" s="1">
        <f t="shared" si="14"/>
        <v>1.5</v>
      </c>
      <c r="C15" s="1">
        <f t="shared" si="11"/>
        <v>-9.8006657784124162E-3</v>
      </c>
      <c r="D15" s="1">
        <f t="shared" si="12"/>
        <v>-5.8189130597297023E-16</v>
      </c>
      <c r="E15" s="1">
        <f t="shared" si="13"/>
        <v>1.4901993342215869</v>
      </c>
      <c r="H15" s="4">
        <f t="shared" si="3"/>
        <v>11</v>
      </c>
      <c r="I15" s="1">
        <f t="shared" si="0"/>
        <v>-0.38268343236509034</v>
      </c>
      <c r="J15" s="1">
        <f t="shared" si="1"/>
        <v>0.92387953251128652</v>
      </c>
      <c r="K15" s="2">
        <f>$E$7*I4+$E$8*I15+$E$9*I10+$E$10*I5+$E$11*I16+$E$12*I11+$E$13*I6+$E$14*I17+$E$15*I12+$E$16*I7+$E$17*I18+$E$18*I13+$E$19*I8+$E$20*I19+$E$21*I14+$E$22*I9</f>
        <v>-2.2204460492503131E-15</v>
      </c>
      <c r="L15" s="2">
        <f>$E$7*J4+$E$8*J15+$E$9*J10+$E$10*J5+$E$11*J16+$E$12*J11+$E$13*J6+$E$14*J17+$E$15*J12+$E$16*J7+$E$17*J18+$E$18*J13+$E$19*J8+$E$20*J19+$E$21*J14+$E$22*J9</f>
        <v>0</v>
      </c>
      <c r="M15">
        <f t="shared" si="2"/>
        <v>8.59375</v>
      </c>
      <c r="N15" s="2">
        <f t="shared" si="4"/>
        <v>2.7755575615628914E-16</v>
      </c>
      <c r="O15" s="7">
        <f t="shared" si="5"/>
        <v>0</v>
      </c>
      <c r="Q15">
        <f t="shared" si="6"/>
        <v>-392</v>
      </c>
      <c r="R15">
        <f t="shared" si="7"/>
        <v>946</v>
      </c>
      <c r="S15">
        <f t="shared" si="8"/>
        <v>982</v>
      </c>
      <c r="T15">
        <f t="shared" si="9"/>
        <v>-384944</v>
      </c>
      <c r="U15">
        <f t="shared" si="10"/>
        <v>928972</v>
      </c>
      <c r="V15">
        <f>S15*Q10</f>
        <v>-710968</v>
      </c>
      <c r="W15">
        <f>S15*R10</f>
        <v>-710968</v>
      </c>
    </row>
    <row r="16" spans="1:23">
      <c r="A16">
        <f t="shared" si="15"/>
        <v>0.72</v>
      </c>
      <c r="B16" s="1">
        <f t="shared" si="14"/>
        <v>1.5</v>
      </c>
      <c r="C16" s="1">
        <f t="shared" si="11"/>
        <v>-8.2943599035157339E-3</v>
      </c>
      <c r="D16" s="1">
        <f t="shared" si="12"/>
        <v>-0.70710678118654668</v>
      </c>
      <c r="E16" s="1">
        <f t="shared" si="13"/>
        <v>0.78459885890993764</v>
      </c>
      <c r="H16" s="4">
        <f t="shared" si="3"/>
        <v>12</v>
      </c>
      <c r="I16" s="1">
        <f t="shared" si="0"/>
        <v>-1.83772268236293E-16</v>
      </c>
      <c r="J16" s="1">
        <f t="shared" si="1"/>
        <v>1</v>
      </c>
      <c r="K16" s="2">
        <f>$E$7*I4+$E$8*I16+$E$9*I12+$E$10*I8+$E$11*I4+$E$12*I16+$E$13*I12+$E$14*I8+$E$15*I4+$E$16*I16+$E$17*I12+$E$18*I8+$E$19*I4+$E$20*I16+$E$21*I12+$E$22*I8</f>
        <v>-3.8609999794732171E-15</v>
      </c>
      <c r="L16" s="2">
        <f>$E$7*J4+$E$8*J16+$E$9*J12+$E$10*J8+$E$11*J4+$E$12*J16+$E$13*J12+$E$14*J8+$E$15*J4+$E$16*J16+$E$17*J12+$E$18*J8+$E$19*J4+$E$20*J16+$E$21*J12+$E$22*J8</f>
        <v>0</v>
      </c>
      <c r="M16">
        <f t="shared" si="2"/>
        <v>9.375</v>
      </c>
      <c r="N16" s="2">
        <f t="shared" si="4"/>
        <v>4.8262499743415213E-16</v>
      </c>
      <c r="O16" s="7">
        <f t="shared" si="5"/>
        <v>0</v>
      </c>
      <c r="Q16">
        <f t="shared" si="6"/>
        <v>0</v>
      </c>
      <c r="R16">
        <f t="shared" si="7"/>
        <v>1024</v>
      </c>
      <c r="S16">
        <f t="shared" si="8"/>
        <v>1864</v>
      </c>
      <c r="T16">
        <f t="shared" si="9"/>
        <v>0</v>
      </c>
      <c r="U16">
        <f t="shared" si="10"/>
        <v>1908736</v>
      </c>
      <c r="V16">
        <f>S16*Q12</f>
        <v>-1908736</v>
      </c>
      <c r="W16">
        <f>S16*R12</f>
        <v>0</v>
      </c>
    </row>
    <row r="17" spans="1:23">
      <c r="A17">
        <f t="shared" si="15"/>
        <v>0.79999999999999993</v>
      </c>
      <c r="B17" s="1">
        <f t="shared" si="14"/>
        <v>1.5</v>
      </c>
      <c r="C17" s="1">
        <f t="shared" si="11"/>
        <v>-5.5253129218685408E-3</v>
      </c>
      <c r="D17" s="1">
        <f t="shared" si="12"/>
        <v>-1</v>
      </c>
      <c r="E17" s="1">
        <f t="shared" si="13"/>
        <v>0.49447468707813136</v>
      </c>
      <c r="H17" s="4">
        <f t="shared" si="3"/>
        <v>13</v>
      </c>
      <c r="I17" s="1">
        <f t="shared" si="0"/>
        <v>0.38268343236509</v>
      </c>
      <c r="J17" s="1">
        <f t="shared" si="1"/>
        <v>0.92387953251128663</v>
      </c>
      <c r="K17" s="2">
        <f>$E$7*I4+$E$8*I17+$E$9*I14+$E$10*I11+$E$11*I8+$E$12*I5+$E$13*I18+$E$14*I15+$E$15*I12+$E$16*I9+$E$17*I6+$E$18*I19+$E$19*I16+$E$20*I13+$E$21*I10+$E$22*I7</f>
        <v>0</v>
      </c>
      <c r="L17" s="2">
        <f>$E$7*J4+$E$8*J17+$E$9*J14+$E$10*J11+$E$11*J8+$E$12*J5+$E$13*J18+$E$14*J15+$E$15*J12+$E$16*J9+$E$17*J6+$E$18*J19+$E$19*J16+$E$20*J13+$E$21*J10+$E$22*J7</f>
        <v>-5.3290705182007514E-15</v>
      </c>
      <c r="M17">
        <f t="shared" si="2"/>
        <v>10.15625</v>
      </c>
      <c r="N17" s="2">
        <f t="shared" si="4"/>
        <v>6.6613381477509392E-16</v>
      </c>
      <c r="O17" s="7">
        <f t="shared" si="5"/>
        <v>-5.3290705182007514E-12</v>
      </c>
      <c r="Q17">
        <f t="shared" si="6"/>
        <v>392</v>
      </c>
      <c r="R17">
        <f t="shared" si="7"/>
        <v>946</v>
      </c>
      <c r="S17">
        <f t="shared" si="8"/>
        <v>2746</v>
      </c>
      <c r="T17">
        <f t="shared" si="9"/>
        <v>1076432</v>
      </c>
      <c r="U17">
        <f t="shared" si="10"/>
        <v>2597716</v>
      </c>
      <c r="V17">
        <f>S17*Q14</f>
        <v>-1988104</v>
      </c>
      <c r="W17">
        <f>S17*R14</f>
        <v>1988104</v>
      </c>
    </row>
    <row r="18" spans="1:23">
      <c r="A18">
        <f t="shared" si="15"/>
        <v>0.87999999999999989</v>
      </c>
      <c r="B18" s="1">
        <f t="shared" si="14"/>
        <v>1.5</v>
      </c>
      <c r="C18" s="1">
        <f t="shared" si="11"/>
        <v>-1.9150871349532287E-3</v>
      </c>
      <c r="D18" s="1">
        <f t="shared" si="12"/>
        <v>-0.70710678118654846</v>
      </c>
      <c r="E18" s="1">
        <f t="shared" si="13"/>
        <v>0.7909781316784984</v>
      </c>
      <c r="H18" s="4">
        <f t="shared" si="3"/>
        <v>14</v>
      </c>
      <c r="I18" s="1">
        <f t="shared" si="0"/>
        <v>0.70710678118654735</v>
      </c>
      <c r="J18" s="1">
        <f t="shared" si="1"/>
        <v>0.70710678118654768</v>
      </c>
      <c r="K18" s="2">
        <f>$E$7*I4+$E$8*I18+$E$9*I16+$E$10*I14+$E$11*I12+$E$12*I10+$E$13*I8+$E$14*I6+$E$15*I4+$E$16*I18+$E$17*I16+$E$18*I14+$E$19*I12+$E$20*I10+$E$21*I8+$E$22*I6</f>
        <v>5.5511151231257827E-15</v>
      </c>
      <c r="L18" s="2">
        <f>$E$7*J4+$E$8*J18+$E$9*J16+$E$10*J14+$E$11*J12+$E$12*J10+$E$13*J8+$E$14*J6+$E$15*J4+$E$16*J18+$E$17*J16+$E$18*J14+$E$19*J12+$E$20*J10+$E$21*J8+$E$22*J6</f>
        <v>-7.9999999999999982</v>
      </c>
      <c r="M18">
        <f t="shared" si="2"/>
        <v>10.9375</v>
      </c>
      <c r="N18" s="2">
        <f t="shared" si="4"/>
        <v>0.99999999999999978</v>
      </c>
      <c r="O18" s="7">
        <f t="shared" si="5"/>
        <v>-1.570671326795547</v>
      </c>
      <c r="Q18">
        <f t="shared" si="6"/>
        <v>724</v>
      </c>
      <c r="R18">
        <f t="shared" si="7"/>
        <v>724</v>
      </c>
      <c r="S18">
        <f t="shared" si="8"/>
        <v>3113</v>
      </c>
      <c r="T18">
        <f t="shared" si="9"/>
        <v>2253812</v>
      </c>
      <c r="U18">
        <f t="shared" si="10"/>
        <v>2253812</v>
      </c>
      <c r="V18">
        <f>S18*Q16</f>
        <v>0</v>
      </c>
      <c r="W18">
        <f>S18*R16</f>
        <v>3187712</v>
      </c>
    </row>
    <row r="19" spans="1:23">
      <c r="A19">
        <f t="shared" si="15"/>
        <v>0.95999999999999985</v>
      </c>
      <c r="B19" s="1">
        <f t="shared" si="14"/>
        <v>1.5</v>
      </c>
      <c r="C19" s="1">
        <f t="shared" si="11"/>
        <v>1.9866933079506033E-3</v>
      </c>
      <c r="D19" s="1">
        <f t="shared" si="12"/>
        <v>-2.2051587986182675E-15</v>
      </c>
      <c r="E19" s="1">
        <f t="shared" si="13"/>
        <v>1.5019866933079484</v>
      </c>
      <c r="H19" s="4">
        <f t="shared" si="3"/>
        <v>15</v>
      </c>
      <c r="I19" s="1">
        <f t="shared" si="0"/>
        <v>0.92387953251128652</v>
      </c>
      <c r="J19" s="1">
        <f t="shared" si="1"/>
        <v>0.38268343236509039</v>
      </c>
      <c r="K19" s="2">
        <f>$E$7*I4+$E$8*I19+$E$9*I18+$E$10*I17+$E$11*I16+$E$12*I15+$E$13*I14+$E$14*I13+$E$15*I12+$E$16*I11+$E$17*I10+$E$18*I9+$E$19*I8+$E$20*I7+$E$21*I6+$E$22*I5</f>
        <v>7.840532622729901E-2</v>
      </c>
      <c r="L19" s="2">
        <f>$E$7*J4+$E$8*J19+$E$9*J18+$E$10*J17+$E$11*J16+$E$12*J15+$E$13*J14+$E$14*J13+$E$15*J12+$E$16*J11+$E$17*J10+$E$18*J9+$E$19*J8+$E$20*J7+$E$21*J6+$E$22*J5</f>
        <v>-1.5893546463602637E-2</v>
      </c>
      <c r="M19">
        <f t="shared" si="2"/>
        <v>11.71875</v>
      </c>
      <c r="N19" s="2">
        <f t="shared" si="4"/>
        <v>9.9999999999999048E-3</v>
      </c>
      <c r="O19" s="7">
        <f t="shared" si="5"/>
        <v>-0.19754669339487177</v>
      </c>
      <c r="Q19">
        <f t="shared" si="6"/>
        <v>946</v>
      </c>
      <c r="R19">
        <f t="shared" si="7"/>
        <v>392</v>
      </c>
      <c r="S19">
        <f t="shared" si="8"/>
        <v>2751</v>
      </c>
      <c r="T19">
        <f t="shared" si="9"/>
        <v>2602446</v>
      </c>
      <c r="U19">
        <f t="shared" si="10"/>
        <v>1078392</v>
      </c>
      <c r="V19">
        <f>S19*Q18</f>
        <v>1991724</v>
      </c>
      <c r="W19">
        <f>S19*R18</f>
        <v>1991724</v>
      </c>
    </row>
    <row r="20" spans="1:23">
      <c r="A20">
        <f t="shared" si="15"/>
        <v>1.0399999999999998</v>
      </c>
      <c r="B20" s="1">
        <f t="shared" si="14"/>
        <v>1.5</v>
      </c>
      <c r="C20" s="1">
        <f t="shared" si="11"/>
        <v>5.586017704138641E-3</v>
      </c>
      <c r="D20" s="1">
        <f t="shared" si="12"/>
        <v>0.70710678118654535</v>
      </c>
      <c r="E20" s="1">
        <f t="shared" si="13"/>
        <v>2.2126927988906839</v>
      </c>
      <c r="H20" s="4"/>
      <c r="I20" s="1"/>
      <c r="J20" s="1"/>
    </row>
    <row r="21" spans="1:23">
      <c r="A21">
        <f>A20+1/$G$3</f>
        <v>1.1199999999999999</v>
      </c>
      <c r="B21" s="1">
        <f t="shared" si="14"/>
        <v>1.5</v>
      </c>
      <c r="C21" s="1">
        <f t="shared" si="11"/>
        <v>8.3349215422481599E-3</v>
      </c>
      <c r="D21" s="1">
        <f t="shared" si="12"/>
        <v>1</v>
      </c>
      <c r="E21" s="1">
        <f t="shared" si="13"/>
        <v>2.5083349215422484</v>
      </c>
      <c r="H21" s="4"/>
      <c r="I21" s="1"/>
      <c r="J21" s="1"/>
      <c r="T21">
        <f>SUM(T4:T19)</f>
        <v>98896</v>
      </c>
      <c r="U21">
        <f>SUM(U4:U19)</f>
        <v>21940</v>
      </c>
      <c r="V21">
        <f>SUM(V4:V19)</f>
        <v>0</v>
      </c>
      <c r="W21">
        <f>SUM(W4:W19)</f>
        <v>10165616</v>
      </c>
    </row>
    <row r="22" spans="1:23">
      <c r="A22">
        <f>A21+1/$G$3</f>
        <v>1.2</v>
      </c>
      <c r="B22" s="1">
        <f t="shared" si="14"/>
        <v>1.5</v>
      </c>
      <c r="C22" s="1">
        <f t="shared" si="11"/>
        <v>9.8149091318023227E-3</v>
      </c>
      <c r="D22" s="1">
        <f t="shared" si="12"/>
        <v>0.70710678118654857</v>
      </c>
      <c r="E22" s="1">
        <f t="shared" si="13"/>
        <v>2.2169216903183511</v>
      </c>
      <c r="H22" s="4"/>
      <c r="I22" s="1"/>
      <c r="J22" s="1"/>
      <c r="S22" t="s">
        <v>27</v>
      </c>
      <c r="T22">
        <f>(INT(T21/1024))</f>
        <v>96</v>
      </c>
      <c r="U22">
        <f>(INT(U21/1024))</f>
        <v>21</v>
      </c>
      <c r="V22">
        <f>(INT(V21/1024))</f>
        <v>0</v>
      </c>
      <c r="W22">
        <f>(INT(W21/1024))</f>
        <v>9927</v>
      </c>
    </row>
    <row r="23" spans="1:23">
      <c r="H23" s="4"/>
      <c r="I23" s="1"/>
      <c r="J23" s="1"/>
      <c r="S23" t="s">
        <v>28</v>
      </c>
      <c r="T23">
        <f>T22*T22+U22*U22</f>
        <v>9657</v>
      </c>
      <c r="V23">
        <f>V22*V22+W22*W22</f>
        <v>98545329</v>
      </c>
    </row>
    <row r="24" spans="1:23">
      <c r="H24" s="4"/>
      <c r="I24" s="1"/>
      <c r="J24" s="1"/>
      <c r="S24" t="s">
        <v>29</v>
      </c>
      <c r="T24">
        <f>LOG(T23,2)</f>
        <v>13.237359362198836</v>
      </c>
      <c r="V24">
        <f>LOG(V23,2)</f>
        <v>26.554284154067393</v>
      </c>
    </row>
    <row r="25" spans="1:23">
      <c r="H25" s="4"/>
      <c r="I25" s="6"/>
      <c r="J25" s="6"/>
    </row>
    <row r="26" spans="1:23">
      <c r="H26" s="4"/>
      <c r="I26" s="6"/>
      <c r="J26" s="6"/>
    </row>
    <row r="27" spans="1:23">
      <c r="H27" s="4"/>
      <c r="I27" s="6"/>
      <c r="J27" s="6"/>
      <c r="Q27" t="s">
        <v>33</v>
      </c>
    </row>
    <row r="28" spans="1:23">
      <c r="H28" s="4"/>
      <c r="I28" s="6"/>
      <c r="J28" s="6"/>
      <c r="Q28" t="s">
        <v>34</v>
      </c>
    </row>
    <row r="29" spans="1:23">
      <c r="H29" s="4"/>
      <c r="I29" s="6"/>
      <c r="J29" s="6"/>
      <c r="Q29" t="s">
        <v>35</v>
      </c>
    </row>
    <row r="30" spans="1:23">
      <c r="H30" s="4"/>
      <c r="I30" s="6"/>
      <c r="J30" s="6"/>
      <c r="Q30" t="s">
        <v>36</v>
      </c>
    </row>
    <row r="31" spans="1:23">
      <c r="H31" s="4"/>
      <c r="I31" s="6"/>
      <c r="J31" s="6"/>
      <c r="Q31" t="s">
        <v>37</v>
      </c>
    </row>
    <row r="32" spans="1:23">
      <c r="H32" s="4"/>
      <c r="I32" s="6"/>
      <c r="J32" s="6"/>
      <c r="Q32" t="s">
        <v>38</v>
      </c>
    </row>
    <row r="33" spans="8:10">
      <c r="H33" s="4"/>
      <c r="I33" s="6"/>
      <c r="J33" s="6"/>
    </row>
    <row r="34" spans="8:10">
      <c r="H34" s="4"/>
      <c r="I34" s="6"/>
      <c r="J34" s="6"/>
    </row>
    <row r="35" spans="8:10">
      <c r="H35" s="4"/>
      <c r="I35" s="6"/>
      <c r="J35" s="6"/>
    </row>
    <row r="36" spans="8:10">
      <c r="H36" s="4"/>
      <c r="I36" s="6"/>
      <c r="J36" s="6"/>
    </row>
    <row r="37" spans="8:10">
      <c r="H37" s="4"/>
      <c r="I37" s="6"/>
      <c r="J37" s="6"/>
    </row>
    <row r="38" spans="8:10">
      <c r="H38" s="4"/>
      <c r="I38" s="6"/>
      <c r="J38" s="6"/>
    </row>
    <row r="39" spans="8:10">
      <c r="H39" s="4"/>
      <c r="I39" s="6"/>
      <c r="J39" s="6"/>
    </row>
    <row r="40" spans="8:10">
      <c r="H40" s="4"/>
      <c r="I40" s="6"/>
      <c r="J40" s="6"/>
    </row>
    <row r="41" spans="8:10">
      <c r="H41" s="4"/>
      <c r="I41" s="1"/>
      <c r="J41" s="1"/>
    </row>
    <row r="42" spans="8:10">
      <c r="H42" s="4"/>
      <c r="I42" s="1"/>
      <c r="J42" s="1"/>
    </row>
    <row r="43" spans="8:10">
      <c r="H43" s="4"/>
      <c r="I43" s="1"/>
      <c r="J43" s="1"/>
    </row>
    <row r="44" spans="8:10">
      <c r="H44" s="4"/>
      <c r="I44" s="1"/>
      <c r="J44" s="1"/>
    </row>
    <row r="45" spans="8:10">
      <c r="H45" s="4"/>
      <c r="I45" s="1"/>
      <c r="J45" s="1"/>
    </row>
    <row r="46" spans="8:10">
      <c r="H46" s="4"/>
      <c r="I46" s="1"/>
      <c r="J46" s="1"/>
    </row>
  </sheetData>
  <phoneticPr fontId="0" type="noConversion"/>
  <pageMargins left="0.75" right="0.75" top="1" bottom="1" header="0.5" footer="0.5"/>
  <pageSetup orientation="landscape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B10" sqref="B10"/>
    </sheetView>
  </sheetViews>
  <sheetFormatPr defaultColWidth="11.42578125" defaultRowHeight="12"/>
  <cols>
    <col min="1" max="1" width="11.42578125" style="2" customWidth="1"/>
  </cols>
  <sheetData>
    <row r="1" spans="1:2">
      <c r="A1" s="2" t="s">
        <v>0</v>
      </c>
      <c r="B1" s="1" t="s">
        <v>1</v>
      </c>
    </row>
    <row r="2" spans="1:2">
      <c r="A2" s="2">
        <f>Sheet1!A7</f>
        <v>0</v>
      </c>
      <c r="B2" s="1">
        <f>Sheet1!E7</f>
        <v>1.5098006657784124</v>
      </c>
    </row>
    <row r="3" spans="1:2">
      <c r="A3" s="2">
        <f>Sheet1!A8</f>
        <v>0.08</v>
      </c>
      <c r="B3" s="1">
        <f>Sheet1!E8</f>
        <v>0.80118757871696822</v>
      </c>
    </row>
    <row r="4" spans="1:2">
      <c r="A4" s="2">
        <f>Sheet1!A9</f>
        <v>0.16</v>
      </c>
      <c r="B4" s="1">
        <f>Sheet1!E9</f>
        <v>0.50552531292186864</v>
      </c>
    </row>
    <row r="5" spans="1:2">
      <c r="A5" s="2">
        <f>Sheet1!A10</f>
        <v>0.24</v>
      </c>
      <c r="B5" s="1">
        <f>Sheet1!E10</f>
        <v>0.79480830594840546</v>
      </c>
    </row>
    <row r="6" spans="1:2">
      <c r="A6" s="2">
        <f>Sheet1!A11</f>
        <v>0.32</v>
      </c>
      <c r="B6" s="1">
        <f>Sheet1!E11</f>
        <v>1.4980133066920491</v>
      </c>
    </row>
    <row r="7" spans="1:2">
      <c r="A7" s="2">
        <f>Sheet1!A12</f>
        <v>0.4</v>
      </c>
      <c r="B7" s="1">
        <f>Sheet1!E12</f>
        <v>2.2015207634824088</v>
      </c>
    </row>
    <row r="8" spans="1:2">
      <c r="A8" s="2">
        <f>Sheet1!A13</f>
        <v>0.48000000000000004</v>
      </c>
      <c r="B8" s="1">
        <f>Sheet1!E13</f>
        <v>2.4916650784577516</v>
      </c>
    </row>
    <row r="9" spans="1:2">
      <c r="A9" s="2">
        <f>Sheet1!A14</f>
        <v>0.56000000000000005</v>
      </c>
      <c r="B9" s="1">
        <f>Sheet1!E14</f>
        <v>2.1972918720547447</v>
      </c>
    </row>
    <row r="10" spans="1:2">
      <c r="A10" s="2">
        <f>Sheet1!A15</f>
        <v>0.64</v>
      </c>
      <c r="B10" s="1">
        <f>Sheet1!E15</f>
        <v>1.4901993342215869</v>
      </c>
    </row>
    <row r="11" spans="1:2">
      <c r="A11" s="2">
        <f>Sheet1!A16</f>
        <v>0.72</v>
      </c>
      <c r="B11" s="1">
        <f>Sheet1!E16</f>
        <v>0.78459885890993764</v>
      </c>
    </row>
    <row r="12" spans="1:2">
      <c r="A12" s="2">
        <f>Sheet1!A17</f>
        <v>0.79999999999999993</v>
      </c>
      <c r="B12" s="1">
        <f>Sheet1!E17</f>
        <v>0.49447468707813136</v>
      </c>
    </row>
    <row r="13" spans="1:2">
      <c r="A13" s="2">
        <f>Sheet1!A18</f>
        <v>0.87999999999999989</v>
      </c>
      <c r="B13" s="1">
        <f>Sheet1!E18</f>
        <v>0.7909781316784984</v>
      </c>
    </row>
    <row r="14" spans="1:2">
      <c r="A14" s="2">
        <f>Sheet1!A19</f>
        <v>0.95999999999999985</v>
      </c>
      <c r="B14" s="1">
        <f>Sheet1!E19</f>
        <v>1.5019866933079484</v>
      </c>
    </row>
    <row r="15" spans="1:2">
      <c r="A15" s="2">
        <f>Sheet1!A20</f>
        <v>1.0399999999999998</v>
      </c>
      <c r="B15" s="1">
        <f>Sheet1!E20</f>
        <v>2.2126927988906839</v>
      </c>
    </row>
    <row r="16" spans="1:2">
      <c r="A16" s="2">
        <f>Sheet1!A21</f>
        <v>1.1199999999999999</v>
      </c>
      <c r="B16" s="1">
        <f>Sheet1!E21</f>
        <v>2.5083349215422484</v>
      </c>
    </row>
    <row r="17" spans="1:2">
      <c r="A17" s="2">
        <f>Sheet1!A22</f>
        <v>1.2</v>
      </c>
      <c r="B17" s="1">
        <f>Sheet1!E22</f>
        <v>2.2169216903183511</v>
      </c>
    </row>
    <row r="18" spans="1:2">
      <c r="A18" s="2">
        <f>A17+A$3</f>
        <v>1.28</v>
      </c>
      <c r="B18" s="1">
        <f>B2</f>
        <v>1.5098006657784124</v>
      </c>
    </row>
    <row r="19" spans="1:2">
      <c r="A19" s="2">
        <f t="shared" ref="A19:A31" si="0">A18+A$3</f>
        <v>1.36</v>
      </c>
      <c r="B19" s="1">
        <f t="shared" ref="B19:B49" si="1">B3</f>
        <v>0.80118757871696822</v>
      </c>
    </row>
    <row r="20" spans="1:2">
      <c r="A20" s="2">
        <f t="shared" si="0"/>
        <v>1.4400000000000002</v>
      </c>
      <c r="B20" s="1">
        <f t="shared" si="1"/>
        <v>0.50552531292186864</v>
      </c>
    </row>
    <row r="21" spans="1:2">
      <c r="A21" s="2">
        <f t="shared" si="0"/>
        <v>1.5200000000000002</v>
      </c>
      <c r="B21" s="1">
        <f t="shared" si="1"/>
        <v>0.79480830594840546</v>
      </c>
    </row>
    <row r="22" spans="1:2">
      <c r="A22" s="2">
        <f t="shared" si="0"/>
        <v>1.6000000000000003</v>
      </c>
      <c r="B22" s="1">
        <f t="shared" si="1"/>
        <v>1.4980133066920491</v>
      </c>
    </row>
    <row r="23" spans="1:2">
      <c r="A23" s="2">
        <f t="shared" si="0"/>
        <v>1.6800000000000004</v>
      </c>
      <c r="B23" s="1">
        <f t="shared" si="1"/>
        <v>2.2015207634824088</v>
      </c>
    </row>
    <row r="24" spans="1:2">
      <c r="A24" s="2">
        <f t="shared" si="0"/>
        <v>1.7600000000000005</v>
      </c>
      <c r="B24" s="1">
        <f t="shared" si="1"/>
        <v>2.4916650784577516</v>
      </c>
    </row>
    <row r="25" spans="1:2">
      <c r="A25" s="2">
        <f t="shared" si="0"/>
        <v>1.8400000000000005</v>
      </c>
      <c r="B25" s="1">
        <f t="shared" si="1"/>
        <v>2.1972918720547447</v>
      </c>
    </row>
    <row r="26" spans="1:2">
      <c r="A26" s="2">
        <f t="shared" si="0"/>
        <v>1.9200000000000006</v>
      </c>
      <c r="B26" s="1">
        <f t="shared" si="1"/>
        <v>1.4901993342215869</v>
      </c>
    </row>
    <row r="27" spans="1:2">
      <c r="A27" s="2">
        <f t="shared" si="0"/>
        <v>2.0000000000000004</v>
      </c>
      <c r="B27" s="1">
        <f t="shared" si="1"/>
        <v>0.78459885890993764</v>
      </c>
    </row>
    <row r="28" spans="1:2">
      <c r="A28" s="2">
        <f t="shared" si="0"/>
        <v>2.0800000000000005</v>
      </c>
      <c r="B28" s="1">
        <f t="shared" si="1"/>
        <v>0.49447468707813136</v>
      </c>
    </row>
    <row r="29" spans="1:2">
      <c r="A29" s="2">
        <f t="shared" si="0"/>
        <v>2.1600000000000006</v>
      </c>
      <c r="B29" s="1">
        <f t="shared" si="1"/>
        <v>0.7909781316784984</v>
      </c>
    </row>
    <row r="30" spans="1:2">
      <c r="A30" s="2">
        <f t="shared" si="0"/>
        <v>2.2400000000000007</v>
      </c>
      <c r="B30" s="1">
        <f t="shared" si="1"/>
        <v>1.5019866933079484</v>
      </c>
    </row>
    <row r="31" spans="1:2">
      <c r="A31" s="2">
        <f t="shared" si="0"/>
        <v>2.3200000000000007</v>
      </c>
      <c r="B31" s="1">
        <f t="shared" si="1"/>
        <v>2.2126927988906839</v>
      </c>
    </row>
    <row r="32" spans="1:2">
      <c r="A32" s="2">
        <f t="shared" ref="A32:A49" si="2">A31+A$3</f>
        <v>2.4000000000000008</v>
      </c>
      <c r="B32" s="1">
        <f t="shared" si="1"/>
        <v>2.5083349215422484</v>
      </c>
    </row>
    <row r="33" spans="1:2">
      <c r="A33" s="2">
        <f t="shared" si="2"/>
        <v>2.4800000000000009</v>
      </c>
      <c r="B33" s="1">
        <f t="shared" si="1"/>
        <v>2.2169216903183511</v>
      </c>
    </row>
    <row r="34" spans="1:2">
      <c r="A34" s="2">
        <f t="shared" si="2"/>
        <v>2.5600000000000009</v>
      </c>
      <c r="B34" s="1">
        <f t="shared" si="1"/>
        <v>1.5098006657784124</v>
      </c>
    </row>
    <row r="35" spans="1:2">
      <c r="A35" s="2">
        <f t="shared" si="2"/>
        <v>2.640000000000001</v>
      </c>
      <c r="B35" s="1">
        <f t="shared" si="1"/>
        <v>0.80118757871696822</v>
      </c>
    </row>
    <row r="36" spans="1:2">
      <c r="A36" s="2">
        <f t="shared" si="2"/>
        <v>2.7200000000000011</v>
      </c>
      <c r="B36" s="1">
        <f t="shared" si="1"/>
        <v>0.50552531292186864</v>
      </c>
    </row>
    <row r="37" spans="1:2">
      <c r="A37" s="2">
        <f t="shared" si="2"/>
        <v>2.8000000000000012</v>
      </c>
      <c r="B37" s="1">
        <f t="shared" si="1"/>
        <v>0.79480830594840546</v>
      </c>
    </row>
    <row r="38" spans="1:2">
      <c r="A38" s="2">
        <f t="shared" si="2"/>
        <v>2.8800000000000012</v>
      </c>
      <c r="B38" s="1">
        <f t="shared" si="1"/>
        <v>1.4980133066920491</v>
      </c>
    </row>
    <row r="39" spans="1:2">
      <c r="A39" s="2">
        <f t="shared" si="2"/>
        <v>2.9600000000000013</v>
      </c>
      <c r="B39" s="1">
        <f t="shared" si="1"/>
        <v>2.2015207634824088</v>
      </c>
    </row>
    <row r="40" spans="1:2">
      <c r="A40" s="2">
        <f t="shared" si="2"/>
        <v>3.0400000000000014</v>
      </c>
      <c r="B40" s="1">
        <f t="shared" si="1"/>
        <v>2.4916650784577516</v>
      </c>
    </row>
    <row r="41" spans="1:2">
      <c r="A41" s="2">
        <f t="shared" si="2"/>
        <v>3.1200000000000014</v>
      </c>
      <c r="B41" s="1">
        <f t="shared" si="1"/>
        <v>2.1972918720547447</v>
      </c>
    </row>
    <row r="42" spans="1:2">
      <c r="A42" s="2">
        <f t="shared" si="2"/>
        <v>3.2000000000000015</v>
      </c>
      <c r="B42" s="1">
        <f t="shared" si="1"/>
        <v>1.4901993342215869</v>
      </c>
    </row>
    <row r="43" spans="1:2">
      <c r="A43" s="2">
        <f t="shared" si="2"/>
        <v>3.2800000000000016</v>
      </c>
      <c r="B43" s="1">
        <f t="shared" si="1"/>
        <v>0.78459885890993764</v>
      </c>
    </row>
    <row r="44" spans="1:2">
      <c r="A44" s="2">
        <f t="shared" si="2"/>
        <v>3.3600000000000017</v>
      </c>
      <c r="B44" s="1">
        <f t="shared" si="1"/>
        <v>0.49447468707813136</v>
      </c>
    </row>
    <row r="45" spans="1:2">
      <c r="A45" s="2">
        <f t="shared" si="2"/>
        <v>3.4400000000000017</v>
      </c>
      <c r="B45" s="1">
        <f t="shared" si="1"/>
        <v>0.7909781316784984</v>
      </c>
    </row>
    <row r="46" spans="1:2">
      <c r="A46" s="2">
        <f t="shared" si="2"/>
        <v>3.5200000000000018</v>
      </c>
      <c r="B46" s="1">
        <f t="shared" si="1"/>
        <v>1.5019866933079484</v>
      </c>
    </row>
    <row r="47" spans="1:2">
      <c r="A47" s="2">
        <f t="shared" si="2"/>
        <v>3.6000000000000019</v>
      </c>
      <c r="B47" s="1">
        <f t="shared" si="1"/>
        <v>2.2126927988906839</v>
      </c>
    </row>
    <row r="48" spans="1:2">
      <c r="A48" s="2">
        <f t="shared" si="2"/>
        <v>3.6800000000000019</v>
      </c>
      <c r="B48" s="1">
        <f t="shared" si="1"/>
        <v>2.5083349215422484</v>
      </c>
    </row>
    <row r="49" spans="1:2">
      <c r="A49" s="2">
        <f t="shared" si="2"/>
        <v>3.760000000000002</v>
      </c>
      <c r="B49" s="1">
        <f t="shared" si="1"/>
        <v>2.2169216903183511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W. Valvano</dc:creator>
  <cp:lastModifiedBy>ValvanoJonathan</cp:lastModifiedBy>
  <cp:lastPrinted>2004-09-15T17:32:26Z</cp:lastPrinted>
  <dcterms:created xsi:type="dcterms:W3CDTF">1998-11-11T14:45:50Z</dcterms:created>
  <dcterms:modified xsi:type="dcterms:W3CDTF">2021-04-04T16:08:27Z</dcterms:modified>
</cp:coreProperties>
</file>