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43489f4470a335/Documents/College/2022 BYUI/03 Fall/CIT381/Week 01/"/>
    </mc:Choice>
  </mc:AlternateContent>
  <xr:revisionPtr revIDLastSave="176" documentId="11_D189ED68CA98EE9CB75D7DC16489E229637FC6FD" xr6:coauthVersionLast="47" xr6:coauthVersionMax="47" xr10:uidLastSave="{D89BE8B7-296A-4E01-9893-06B0997AE9E2}"/>
  <bookViews>
    <workbookView xWindow="35880" yWindow="7725" windowWidth="29040" windowHeight="15720" activeTab="1" xr2:uid="{00000000-000D-0000-FFFF-FFFF00000000}"/>
  </bookViews>
  <sheets>
    <sheet name="Data" sheetId="1" r:id="rId1"/>
    <sheet name="Summary" sheetId="2" r:id="rId2"/>
    <sheet name="Sheet1" sheetId="3" r:id="rId3"/>
  </sheets>
  <definedNames>
    <definedName name="ExpBonus">Data!$O$11:$O$110</definedName>
    <definedName name="Experience">Data!$F$11:$F$110</definedName>
    <definedName name="ExpReference">Data!$B$3:$C$8</definedName>
  </definedName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" i="1" l="1"/>
  <c r="H111" i="1"/>
  <c r="K111" i="1"/>
  <c r="J111" i="1"/>
  <c r="I111" i="1"/>
  <c r="M104" i="3"/>
  <c r="F104" i="3"/>
  <c r="D104" i="3"/>
  <c r="A104" i="3"/>
  <c r="M103" i="3"/>
  <c r="F103" i="3"/>
  <c r="D103" i="3"/>
  <c r="A103" i="3"/>
  <c r="M102" i="3"/>
  <c r="F102" i="3"/>
  <c r="D102" i="3"/>
  <c r="A102" i="3"/>
  <c r="M101" i="3"/>
  <c r="F101" i="3"/>
  <c r="D101" i="3"/>
  <c r="A101" i="3"/>
  <c r="M100" i="3"/>
  <c r="F100" i="3"/>
  <c r="D100" i="3"/>
  <c r="A100" i="3"/>
  <c r="M99" i="3"/>
  <c r="F99" i="3"/>
  <c r="D99" i="3"/>
  <c r="A99" i="3"/>
  <c r="M98" i="3"/>
  <c r="F98" i="3"/>
  <c r="D98" i="3"/>
  <c r="A98" i="3"/>
  <c r="M97" i="3"/>
  <c r="F97" i="3"/>
  <c r="D97" i="3"/>
  <c r="A97" i="3"/>
  <c r="M96" i="3"/>
  <c r="F96" i="3"/>
  <c r="D96" i="3"/>
  <c r="A96" i="3"/>
  <c r="M95" i="3"/>
  <c r="F95" i="3"/>
  <c r="D95" i="3"/>
  <c r="A95" i="3"/>
  <c r="M94" i="3"/>
  <c r="F94" i="3"/>
  <c r="D94" i="3"/>
  <c r="A94" i="3"/>
  <c r="M93" i="3"/>
  <c r="F93" i="3"/>
  <c r="D93" i="3"/>
  <c r="A93" i="3"/>
  <c r="M92" i="3"/>
  <c r="F92" i="3"/>
  <c r="D92" i="3"/>
  <c r="A92" i="3"/>
  <c r="M91" i="3"/>
  <c r="F91" i="3"/>
  <c r="D91" i="3"/>
  <c r="A91" i="3"/>
  <c r="M90" i="3"/>
  <c r="F90" i="3"/>
  <c r="D90" i="3"/>
  <c r="A90" i="3"/>
  <c r="M89" i="3"/>
  <c r="F89" i="3"/>
  <c r="D89" i="3"/>
  <c r="A89" i="3"/>
  <c r="M88" i="3"/>
  <c r="F88" i="3"/>
  <c r="D88" i="3"/>
  <c r="A88" i="3"/>
  <c r="M87" i="3"/>
  <c r="F87" i="3"/>
  <c r="D87" i="3"/>
  <c r="A87" i="3"/>
  <c r="M86" i="3"/>
  <c r="F86" i="3"/>
  <c r="D86" i="3"/>
  <c r="A86" i="3"/>
  <c r="M85" i="3"/>
  <c r="F85" i="3"/>
  <c r="D85" i="3"/>
  <c r="A85" i="3"/>
  <c r="M84" i="3"/>
  <c r="F84" i="3"/>
  <c r="D84" i="3"/>
  <c r="A84" i="3"/>
  <c r="M83" i="3"/>
  <c r="F83" i="3"/>
  <c r="D83" i="3"/>
  <c r="A83" i="3"/>
  <c r="M82" i="3"/>
  <c r="F82" i="3"/>
  <c r="D82" i="3"/>
  <c r="A82" i="3"/>
  <c r="M81" i="3"/>
  <c r="F81" i="3"/>
  <c r="D81" i="3"/>
  <c r="A81" i="3"/>
  <c r="M80" i="3"/>
  <c r="F80" i="3"/>
  <c r="D80" i="3"/>
  <c r="A80" i="3"/>
  <c r="M79" i="3"/>
  <c r="F79" i="3"/>
  <c r="D79" i="3"/>
  <c r="A79" i="3"/>
  <c r="M78" i="3"/>
  <c r="F78" i="3"/>
  <c r="D78" i="3"/>
  <c r="A78" i="3"/>
  <c r="M77" i="3"/>
  <c r="F77" i="3"/>
  <c r="D77" i="3"/>
  <c r="A77" i="3"/>
  <c r="M76" i="3"/>
  <c r="F76" i="3"/>
  <c r="D76" i="3"/>
  <c r="A76" i="3"/>
  <c r="M75" i="3"/>
  <c r="F75" i="3"/>
  <c r="D75" i="3"/>
  <c r="A75" i="3"/>
  <c r="M74" i="3"/>
  <c r="F74" i="3"/>
  <c r="D74" i="3"/>
  <c r="A74" i="3"/>
  <c r="M73" i="3"/>
  <c r="F73" i="3"/>
  <c r="D73" i="3"/>
  <c r="A73" i="3"/>
  <c r="M72" i="3"/>
  <c r="F72" i="3"/>
  <c r="D72" i="3"/>
  <c r="A72" i="3"/>
  <c r="M71" i="3"/>
  <c r="F71" i="3"/>
  <c r="D71" i="3"/>
  <c r="A71" i="3"/>
  <c r="M70" i="3"/>
  <c r="F70" i="3"/>
  <c r="D70" i="3"/>
  <c r="A70" i="3"/>
  <c r="M69" i="3"/>
  <c r="F69" i="3"/>
  <c r="D69" i="3"/>
  <c r="A69" i="3"/>
  <c r="M68" i="3"/>
  <c r="F68" i="3"/>
  <c r="D68" i="3"/>
  <c r="A68" i="3"/>
  <c r="M67" i="3"/>
  <c r="F67" i="3"/>
  <c r="D67" i="3"/>
  <c r="A67" i="3"/>
  <c r="M66" i="3"/>
  <c r="F66" i="3"/>
  <c r="D66" i="3"/>
  <c r="A66" i="3"/>
  <c r="M65" i="3"/>
  <c r="F65" i="3"/>
  <c r="D65" i="3"/>
  <c r="A65" i="3"/>
  <c r="M64" i="3"/>
  <c r="F64" i="3"/>
  <c r="D64" i="3"/>
  <c r="A64" i="3"/>
  <c r="M63" i="3"/>
  <c r="F63" i="3"/>
  <c r="D63" i="3"/>
  <c r="A63" i="3"/>
  <c r="M62" i="3"/>
  <c r="F62" i="3"/>
  <c r="D62" i="3"/>
  <c r="A62" i="3"/>
  <c r="M61" i="3"/>
  <c r="F61" i="3"/>
  <c r="D61" i="3"/>
  <c r="A61" i="3"/>
  <c r="M60" i="3"/>
  <c r="F60" i="3"/>
  <c r="D60" i="3"/>
  <c r="A60" i="3"/>
  <c r="M59" i="3"/>
  <c r="F59" i="3"/>
  <c r="D59" i="3"/>
  <c r="A59" i="3"/>
  <c r="M58" i="3"/>
  <c r="F58" i="3"/>
  <c r="D58" i="3"/>
  <c r="A58" i="3"/>
  <c r="M57" i="3"/>
  <c r="F57" i="3"/>
  <c r="D57" i="3"/>
  <c r="A57" i="3"/>
  <c r="M56" i="3"/>
  <c r="F56" i="3"/>
  <c r="D56" i="3"/>
  <c r="A56" i="3"/>
  <c r="M55" i="3"/>
  <c r="F55" i="3"/>
  <c r="D55" i="3"/>
  <c r="A55" i="3"/>
  <c r="M54" i="3"/>
  <c r="F54" i="3"/>
  <c r="D54" i="3"/>
  <c r="A54" i="3"/>
  <c r="M53" i="3"/>
  <c r="F53" i="3"/>
  <c r="D53" i="3"/>
  <c r="A53" i="3"/>
  <c r="M52" i="3"/>
  <c r="F52" i="3"/>
  <c r="D52" i="3"/>
  <c r="A52" i="3"/>
  <c r="M51" i="3"/>
  <c r="F51" i="3"/>
  <c r="D51" i="3"/>
  <c r="A51" i="3"/>
  <c r="M50" i="3"/>
  <c r="F50" i="3"/>
  <c r="D50" i="3"/>
  <c r="A50" i="3"/>
  <c r="M49" i="3"/>
  <c r="F49" i="3"/>
  <c r="D49" i="3"/>
  <c r="A49" i="3"/>
  <c r="M48" i="3"/>
  <c r="F48" i="3"/>
  <c r="D48" i="3"/>
  <c r="A48" i="3"/>
  <c r="M47" i="3"/>
  <c r="F47" i="3"/>
  <c r="D47" i="3"/>
  <c r="A47" i="3"/>
  <c r="M46" i="3"/>
  <c r="F46" i="3"/>
  <c r="D46" i="3"/>
  <c r="A46" i="3"/>
  <c r="M45" i="3"/>
  <c r="F45" i="3"/>
  <c r="D45" i="3"/>
  <c r="A45" i="3"/>
  <c r="M44" i="3"/>
  <c r="F44" i="3"/>
  <c r="D44" i="3"/>
  <c r="A44" i="3"/>
  <c r="M43" i="3"/>
  <c r="F43" i="3"/>
  <c r="D43" i="3"/>
  <c r="A43" i="3"/>
  <c r="M42" i="3"/>
  <c r="F42" i="3"/>
  <c r="D42" i="3"/>
  <c r="A42" i="3"/>
  <c r="M41" i="3"/>
  <c r="F41" i="3"/>
  <c r="D41" i="3"/>
  <c r="A41" i="3"/>
  <c r="M40" i="3"/>
  <c r="F40" i="3"/>
  <c r="D40" i="3"/>
  <c r="A40" i="3"/>
  <c r="M39" i="3"/>
  <c r="F39" i="3"/>
  <c r="D39" i="3"/>
  <c r="A39" i="3"/>
  <c r="M38" i="3"/>
  <c r="F38" i="3"/>
  <c r="D38" i="3"/>
  <c r="A38" i="3"/>
  <c r="M37" i="3"/>
  <c r="F37" i="3"/>
  <c r="D37" i="3"/>
  <c r="A37" i="3"/>
  <c r="M36" i="3"/>
  <c r="F36" i="3"/>
  <c r="D36" i="3"/>
  <c r="A36" i="3"/>
  <c r="M35" i="3"/>
  <c r="F35" i="3"/>
  <c r="D35" i="3"/>
  <c r="A35" i="3"/>
  <c r="M34" i="3"/>
  <c r="F34" i="3"/>
  <c r="D34" i="3"/>
  <c r="A34" i="3"/>
  <c r="M33" i="3"/>
  <c r="F33" i="3"/>
  <c r="D33" i="3"/>
  <c r="A33" i="3"/>
  <c r="M32" i="3"/>
  <c r="F32" i="3"/>
  <c r="D32" i="3"/>
  <c r="A32" i="3"/>
  <c r="M31" i="3"/>
  <c r="F31" i="3"/>
  <c r="D31" i="3"/>
  <c r="A31" i="3"/>
  <c r="M30" i="3"/>
  <c r="F30" i="3"/>
  <c r="D30" i="3"/>
  <c r="A30" i="3"/>
  <c r="M29" i="3"/>
  <c r="F29" i="3"/>
  <c r="D29" i="3"/>
  <c r="A29" i="3"/>
  <c r="M28" i="3"/>
  <c r="F28" i="3"/>
  <c r="D28" i="3"/>
  <c r="A28" i="3"/>
  <c r="M27" i="3"/>
  <c r="F27" i="3"/>
  <c r="D27" i="3"/>
  <c r="A27" i="3"/>
  <c r="M26" i="3"/>
  <c r="F26" i="3"/>
  <c r="D26" i="3"/>
  <c r="A26" i="3"/>
  <c r="M25" i="3"/>
  <c r="F25" i="3"/>
  <c r="D25" i="3"/>
  <c r="A25" i="3"/>
  <c r="M24" i="3"/>
  <c r="F24" i="3"/>
  <c r="D24" i="3"/>
  <c r="A24" i="3"/>
  <c r="M23" i="3"/>
  <c r="F23" i="3"/>
  <c r="D23" i="3"/>
  <c r="A23" i="3"/>
  <c r="M22" i="3"/>
  <c r="F22" i="3"/>
  <c r="D22" i="3"/>
  <c r="A22" i="3"/>
  <c r="M21" i="3"/>
  <c r="F21" i="3"/>
  <c r="D21" i="3"/>
  <c r="A21" i="3"/>
  <c r="M20" i="3"/>
  <c r="F20" i="3"/>
  <c r="D20" i="3"/>
  <c r="A20" i="3"/>
  <c r="M19" i="3"/>
  <c r="F19" i="3"/>
  <c r="D19" i="3"/>
  <c r="A19" i="3"/>
  <c r="M18" i="3"/>
  <c r="F18" i="3"/>
  <c r="D18" i="3"/>
  <c r="A18" i="3"/>
  <c r="M17" i="3"/>
  <c r="F17" i="3"/>
  <c r="D17" i="3"/>
  <c r="A17" i="3"/>
  <c r="M16" i="3"/>
  <c r="F16" i="3"/>
  <c r="D16" i="3"/>
  <c r="A16" i="3"/>
  <c r="M15" i="3"/>
  <c r="F15" i="3"/>
  <c r="D15" i="3"/>
  <c r="A15" i="3"/>
  <c r="M14" i="3"/>
  <c r="F14" i="3"/>
  <c r="D14" i="3"/>
  <c r="A14" i="3"/>
  <c r="M13" i="3"/>
  <c r="F13" i="3"/>
  <c r="D13" i="3"/>
  <c r="A13" i="3"/>
  <c r="M12" i="3"/>
  <c r="F12" i="3"/>
  <c r="D12" i="3"/>
  <c r="A12" i="3"/>
  <c r="M11" i="3"/>
  <c r="F11" i="3"/>
  <c r="D11" i="3"/>
  <c r="A11" i="3"/>
  <c r="M10" i="3"/>
  <c r="F10" i="3"/>
  <c r="D10" i="3"/>
  <c r="A10" i="3"/>
  <c r="M9" i="3"/>
  <c r="F9" i="3"/>
  <c r="D9" i="3"/>
  <c r="A9" i="3"/>
  <c r="M8" i="3"/>
  <c r="F8" i="3"/>
  <c r="D8" i="3"/>
  <c r="A8" i="3"/>
  <c r="M7" i="3"/>
  <c r="F7" i="3"/>
  <c r="D7" i="3"/>
  <c r="A7" i="3"/>
  <c r="M6" i="3"/>
  <c r="F6" i="3"/>
  <c r="D6" i="3"/>
  <c r="A6" i="3"/>
  <c r="M5" i="3"/>
  <c r="F5" i="3"/>
  <c r="D5" i="3"/>
  <c r="A5" i="3"/>
  <c r="D11" i="1"/>
  <c r="A1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O101" i="1" s="1"/>
  <c r="F102" i="1"/>
  <c r="F103" i="1"/>
  <c r="F104" i="1"/>
  <c r="F105" i="1"/>
  <c r="F106" i="1"/>
  <c r="F107" i="1"/>
  <c r="P107" i="1" s="1"/>
  <c r="F108" i="1"/>
  <c r="F109" i="1"/>
  <c r="P109" i="1" s="1"/>
  <c r="F110" i="1"/>
  <c r="F11" i="1"/>
  <c r="C5" i="1"/>
  <c r="C6" i="1"/>
  <c r="C7" i="1"/>
  <c r="C8" i="1"/>
  <c r="C4" i="1"/>
  <c r="P37" i="1"/>
  <c r="F111" i="1" l="1"/>
  <c r="P99" i="1"/>
  <c r="P91" i="1"/>
  <c r="P83" i="1"/>
  <c r="P67" i="1"/>
  <c r="P59" i="1"/>
  <c r="P35" i="1"/>
  <c r="P27" i="1"/>
  <c r="P19" i="1"/>
  <c r="P97" i="1"/>
  <c r="P89" i="1"/>
  <c r="P65" i="1"/>
  <c r="P41" i="1"/>
  <c r="P25" i="1"/>
  <c r="P17" i="1"/>
  <c r="P80" i="1"/>
  <c r="P56" i="1"/>
  <c r="P48" i="1"/>
  <c r="P105" i="1"/>
  <c r="P76" i="1"/>
  <c r="P60" i="1"/>
  <c r="P52" i="1"/>
  <c r="P13" i="1"/>
  <c r="P78" i="1"/>
  <c r="P53" i="1"/>
  <c r="P98" i="1"/>
  <c r="P90" i="1"/>
  <c r="P82" i="1"/>
  <c r="P66" i="1"/>
  <c r="P58" i="1"/>
  <c r="P42" i="1"/>
  <c r="P34" i="1"/>
  <c r="P26" i="1"/>
  <c r="P18" i="1"/>
  <c r="P51" i="1"/>
  <c r="P49" i="1"/>
  <c r="P64" i="1"/>
  <c r="P40" i="1"/>
  <c r="P32" i="1"/>
  <c r="P16" i="1"/>
  <c r="P73" i="1"/>
  <c r="P95" i="1"/>
  <c r="P87" i="1"/>
  <c r="P79" i="1"/>
  <c r="P71" i="1"/>
  <c r="P63" i="1"/>
  <c r="P55" i="1"/>
  <c r="P47" i="1"/>
  <c r="P23" i="1"/>
  <c r="P15" i="1"/>
  <c r="P43" i="1"/>
  <c r="P33" i="1"/>
  <c r="P88" i="1"/>
  <c r="P103" i="1"/>
  <c r="P93" i="1"/>
  <c r="P102" i="1"/>
  <c r="P94" i="1"/>
  <c r="P86" i="1"/>
  <c r="P70" i="1"/>
  <c r="P62" i="1"/>
  <c r="P54" i="1"/>
  <c r="P46" i="1"/>
  <c r="P38" i="1"/>
  <c r="P30" i="1"/>
  <c r="P22" i="1"/>
  <c r="P81" i="1"/>
  <c r="O17" i="1"/>
  <c r="P85" i="1"/>
  <c r="P77" i="1"/>
  <c r="P69" i="1"/>
  <c r="P61" i="1"/>
  <c r="P45" i="1"/>
  <c r="P29" i="1"/>
  <c r="P100" i="1"/>
  <c r="P84" i="1"/>
  <c r="P68" i="1"/>
  <c r="P36" i="1"/>
  <c r="P20" i="1"/>
  <c r="P12" i="1"/>
  <c r="P14" i="1"/>
  <c r="C6" i="2"/>
  <c r="C7" i="2"/>
  <c r="P11" i="1"/>
  <c r="C3" i="2"/>
  <c r="C5" i="2"/>
  <c r="C4" i="2"/>
  <c r="O23" i="1"/>
  <c r="P101" i="1"/>
  <c r="P75" i="1"/>
  <c r="P57" i="1"/>
  <c r="P39" i="1"/>
  <c r="P31" i="1"/>
  <c r="P21" i="1"/>
  <c r="O21" i="1"/>
  <c r="P24" i="1"/>
  <c r="O109" i="1"/>
  <c r="O105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1" i="1"/>
  <c r="O107" i="1"/>
  <c r="O103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19" i="1"/>
  <c r="O15" i="1"/>
  <c r="O13" i="1"/>
  <c r="P110" i="1"/>
  <c r="P108" i="1"/>
  <c r="P106" i="1"/>
  <c r="P104" i="1"/>
  <c r="P96" i="1"/>
  <c r="P92" i="1"/>
  <c r="P74" i="1"/>
  <c r="P72" i="1"/>
  <c r="P50" i="1"/>
  <c r="P44" i="1"/>
  <c r="P28" i="1"/>
  <c r="E3" i="2"/>
  <c r="E4" i="2"/>
  <c r="D3" i="2"/>
  <c r="C8" i="2" l="1"/>
  <c r="D6" i="2"/>
  <c r="E7" i="2"/>
  <c r="E6" i="2"/>
  <c r="D7" i="2"/>
  <c r="D4" i="2"/>
  <c r="D8" i="2"/>
  <c r="E5" i="2"/>
  <c r="D5" i="2"/>
  <c r="E8" i="2" l="1"/>
</calcChain>
</file>

<file path=xl/sharedStrings.xml><?xml version="1.0" encoding="utf-8"?>
<sst xmlns="http://schemas.openxmlformats.org/spreadsheetml/2006/main" count="1061" uniqueCount="287">
  <si>
    <t>Name</t>
  </si>
  <si>
    <t>Experience</t>
  </si>
  <si>
    <t>Position</t>
  </si>
  <si>
    <t>Hair Color</t>
  </si>
  <si>
    <t>Salary</t>
  </si>
  <si>
    <t xml:space="preserve">Aaron </t>
  </si>
  <si>
    <t>Specialist</t>
  </si>
  <si>
    <t>Black</t>
  </si>
  <si>
    <t xml:space="preserve">Adam </t>
  </si>
  <si>
    <t>Manager</t>
  </si>
  <si>
    <t>Brown</t>
  </si>
  <si>
    <t xml:space="preserve">Alexander </t>
  </si>
  <si>
    <t>Red</t>
  </si>
  <si>
    <t>Alicia</t>
  </si>
  <si>
    <t>Allison</t>
  </si>
  <si>
    <t>Amanda</t>
  </si>
  <si>
    <t>Entry</t>
  </si>
  <si>
    <t>Amber</t>
  </si>
  <si>
    <t>Amy</t>
  </si>
  <si>
    <t>Blonde</t>
  </si>
  <si>
    <t>Andrea</t>
  </si>
  <si>
    <t xml:space="preserve">Andrew </t>
  </si>
  <si>
    <t>Angela</t>
  </si>
  <si>
    <t xml:space="preserve">Anthony </t>
  </si>
  <si>
    <t>Ashley</t>
  </si>
  <si>
    <t xml:space="preserve">Benjamin </t>
  </si>
  <si>
    <t xml:space="preserve">Brandon </t>
  </si>
  <si>
    <t xml:space="preserve">Brian </t>
  </si>
  <si>
    <t>Brittany</t>
  </si>
  <si>
    <t xml:space="preserve">Charles </t>
  </si>
  <si>
    <t>Chelsea</t>
  </si>
  <si>
    <t>Christina</t>
  </si>
  <si>
    <t>Christine</t>
  </si>
  <si>
    <t xml:space="preserve">Christopher </t>
  </si>
  <si>
    <t xml:space="preserve">Cody </t>
  </si>
  <si>
    <t>Courtney</t>
  </si>
  <si>
    <t>Crystal</t>
  </si>
  <si>
    <t xml:space="preserve">Daniel </t>
  </si>
  <si>
    <t>Danielle</t>
  </si>
  <si>
    <t xml:space="preserve">David </t>
  </si>
  <si>
    <t xml:space="preserve">Dustin </t>
  </si>
  <si>
    <t>Director</t>
  </si>
  <si>
    <t>Elizabeth</t>
  </si>
  <si>
    <t>Emily</t>
  </si>
  <si>
    <t xml:space="preserve">Eric </t>
  </si>
  <si>
    <t>Erica</t>
  </si>
  <si>
    <t>Erin</t>
  </si>
  <si>
    <t xml:space="preserve">Gregory </t>
  </si>
  <si>
    <t>Heather</t>
  </si>
  <si>
    <t xml:space="preserve">Jacob </t>
  </si>
  <si>
    <t xml:space="preserve">James </t>
  </si>
  <si>
    <t>Jamie</t>
  </si>
  <si>
    <t xml:space="preserve">Jason </t>
  </si>
  <si>
    <t xml:space="preserve">Jeffrey </t>
  </si>
  <si>
    <t>Jennifer</t>
  </si>
  <si>
    <t xml:space="preserve">Jeremy </t>
  </si>
  <si>
    <t>Jessica</t>
  </si>
  <si>
    <t xml:space="preserve">John </t>
  </si>
  <si>
    <t xml:space="preserve">Jonathan </t>
  </si>
  <si>
    <t xml:space="preserve">Jose </t>
  </si>
  <si>
    <t xml:space="preserve">Joseph </t>
  </si>
  <si>
    <t xml:space="preserve">Joshua </t>
  </si>
  <si>
    <t xml:space="preserve">Justin </t>
  </si>
  <si>
    <t>Katherine</t>
  </si>
  <si>
    <t>Katie</t>
  </si>
  <si>
    <t>Kayla</t>
  </si>
  <si>
    <t>Kelly</t>
  </si>
  <si>
    <t xml:space="preserve">Kevin </t>
  </si>
  <si>
    <t>Kimberly</t>
  </si>
  <si>
    <t>Kristen</t>
  </si>
  <si>
    <t xml:space="preserve">Kyle </t>
  </si>
  <si>
    <t>Laura</t>
  </si>
  <si>
    <t>Lauren</t>
  </si>
  <si>
    <t>Lindsay</t>
  </si>
  <si>
    <t>Lindsey</t>
  </si>
  <si>
    <t>Lisa</t>
  </si>
  <si>
    <t xml:space="preserve">Mark </t>
  </si>
  <si>
    <t>Mary</t>
  </si>
  <si>
    <t xml:space="preserve">Matthew </t>
  </si>
  <si>
    <t>Megan</t>
  </si>
  <si>
    <t>Melissa</t>
  </si>
  <si>
    <t xml:space="preserve">Michael </t>
  </si>
  <si>
    <t>Michelle</t>
  </si>
  <si>
    <t xml:space="preserve">Nathan </t>
  </si>
  <si>
    <t xml:space="preserve">Nicholas </t>
  </si>
  <si>
    <t>Nicole</t>
  </si>
  <si>
    <t xml:space="preserve">Patrick </t>
  </si>
  <si>
    <t xml:space="preserve">Paul </t>
  </si>
  <si>
    <t>Rachel</t>
  </si>
  <si>
    <t>Rebecca</t>
  </si>
  <si>
    <t xml:space="preserve">Richard </t>
  </si>
  <si>
    <t xml:space="preserve">Robert </t>
  </si>
  <si>
    <t xml:space="preserve">Ryan </t>
  </si>
  <si>
    <t>Samantha</t>
  </si>
  <si>
    <t xml:space="preserve">Samuel </t>
  </si>
  <si>
    <t>Sara</t>
  </si>
  <si>
    <t>Sarah</t>
  </si>
  <si>
    <t xml:space="preserve">Scott </t>
  </si>
  <si>
    <t xml:space="preserve">Sean </t>
  </si>
  <si>
    <t>Shannon</t>
  </si>
  <si>
    <t>Stephanie</t>
  </si>
  <si>
    <t xml:space="preserve">Stephen </t>
  </si>
  <si>
    <t xml:space="preserve">Steven </t>
  </si>
  <si>
    <t xml:space="preserve">Thomas </t>
  </si>
  <si>
    <t>Tiffany</t>
  </si>
  <si>
    <t xml:space="preserve">Timothy </t>
  </si>
  <si>
    <t xml:space="preserve">Travis </t>
  </si>
  <si>
    <t xml:space="preserve">Tyler </t>
  </si>
  <si>
    <t>Vanessa</t>
  </si>
  <si>
    <t>Victoria</t>
  </si>
  <si>
    <t>Whitney</t>
  </si>
  <si>
    <t xml:space="preserve">William </t>
  </si>
  <si>
    <t xml:space="preserve">Zachary </t>
  </si>
  <si>
    <t>First Name</t>
  </si>
  <si>
    <t>Last Name</t>
  </si>
  <si>
    <t>Smith</t>
  </si>
  <si>
    <t>Johnson</t>
  </si>
  <si>
    <t>Williams</t>
  </si>
  <si>
    <t>Jones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</si>
  <si>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</si>
  <si>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</si>
  <si>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</si>
  <si>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</si>
  <si>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</si>
  <si>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</si>
  <si>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</si>
  <si>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</si>
  <si>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</si>
  <si>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</si>
  <si>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</si>
  <si>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</si>
  <si>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</si>
  <si>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</si>
  <si>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</si>
  <si>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</si>
  <si>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</si>
  <si>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</si>
  <si>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</si>
  <si>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</si>
  <si>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</si>
  <si>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</si>
  <si>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</si>
  <si>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</si>
  <si>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</si>
  <si>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</si>
  <si>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</si>
  <si>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</si>
  <si>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</si>
  <si>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</si>
  <si>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</si>
  <si>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</si>
  <si>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</si>
  <si>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</si>
  <si>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</si>
  <si>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</si>
  <si>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</si>
  <si>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</si>
  <si>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</si>
  <si>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</si>
  <si>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</si>
  <si>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</si>
  <si>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</si>
  <si>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</si>
  <si>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</si>
  <si>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</si>
  <si>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</si>
  <si>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</si>
  <si>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</si>
  <si>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</si>
  <si>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</si>
  <si>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</si>
  <si>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</si>
  <si>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</si>
  <si>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</si>
  <si>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</si>
  <si>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</si>
  <si>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</si>
  <si>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</si>
  <si>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</si>
  <si>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</si>
  <si>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</si>
  <si>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</si>
  <si>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</si>
  <si>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</si>
  <si>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James</t>
  </si>
  <si>
    <t>Watson</t>
  </si>
  <si>
    <t>Brooks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</si>
  <si>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</si>
  <si>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</si>
  <si>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</si>
  <si>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</si>
  <si>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</si>
  <si>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</si>
  <si>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</si>
  <si>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</si>
  <si>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</si>
  <si>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</si>
  <si>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</si>
  <si>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</si>
  <si>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</si>
  <si>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</si>
  <si>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</si>
  <si>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</si>
  <si>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</si>
  <si>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</si>
  <si>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</si>
  <si>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</si>
  <si>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</si>
  <si>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Alexander</t>
  </si>
  <si>
    <t>Russell</t>
  </si>
  <si>
    <t>Griffin</t>
  </si>
  <si>
    <t>Diaz</t>
  </si>
  <si>
    <t>Hayes</t>
  </si>
  <si>
    <t>Goals Score</t>
  </si>
  <si>
    <t>Shoe Size</t>
  </si>
  <si>
    <t>% of Salary</t>
  </si>
  <si>
    <t>Exp Bonus</t>
  </si>
  <si>
    <t>Vlookup</t>
  </si>
  <si>
    <t>Nested If</t>
  </si>
  <si>
    <t>Example</t>
  </si>
  <si>
    <t>Count</t>
  </si>
  <si>
    <t>Average</t>
  </si>
  <si>
    <t>Total</t>
  </si>
  <si>
    <t>0-1 years</t>
  </si>
  <si>
    <t>2-5 years</t>
  </si>
  <si>
    <t>6-10 years</t>
  </si>
  <si>
    <t>11-15 years</t>
  </si>
  <si>
    <t>&gt;16 years</t>
  </si>
  <si>
    <t>% Of Salary</t>
  </si>
  <si>
    <t>135 pts</t>
  </si>
  <si>
    <t>17646 pts</t>
  </si>
  <si>
    <t>1908 pts</t>
  </si>
  <si>
    <t>3245 pts</t>
  </si>
  <si>
    <t>0 pts</t>
  </si>
  <si>
    <t>593 pts</t>
  </si>
  <si>
    <t>916 pts</t>
  </si>
  <si>
    <t>721 pts</t>
  </si>
  <si>
    <t>2761 pts</t>
  </si>
  <si>
    <t>16157 pts</t>
  </si>
  <si>
    <t>841 pts</t>
  </si>
  <si>
    <t>833 pts</t>
  </si>
  <si>
    <t>789 pts</t>
  </si>
  <si>
    <t>78 pts</t>
  </si>
  <si>
    <t>2269 pts</t>
  </si>
  <si>
    <t>7195 pts</t>
  </si>
  <si>
    <t>348 pts</t>
  </si>
  <si>
    <t>215 pts</t>
  </si>
  <si>
    <t>4809 pts</t>
  </si>
  <si>
    <t>1973 pts</t>
  </si>
  <si>
    <t>120 pts</t>
  </si>
  <si>
    <t>140 pts</t>
  </si>
  <si>
    <t>164 pts</t>
  </si>
  <si>
    <t>2057 pts</t>
  </si>
  <si>
    <t>814 pts</t>
  </si>
  <si>
    <t>3632 pts</t>
  </si>
  <si>
    <t>3009 pts</t>
  </si>
  <si>
    <t>352 pts</t>
  </si>
  <si>
    <t>3214 pts</t>
  </si>
  <si>
    <t>4957 pts</t>
  </si>
  <si>
    <t>100 pts</t>
  </si>
  <si>
    <t>410 pts</t>
  </si>
  <si>
    <t>6250 pts</t>
  </si>
  <si>
    <t>3397 pts</t>
  </si>
  <si>
    <t>31 pts</t>
  </si>
  <si>
    <t>440 pts</t>
  </si>
  <si>
    <t>870 pts</t>
  </si>
  <si>
    <t>335 pts</t>
  </si>
  <si>
    <t>2164 pts</t>
  </si>
  <si>
    <t>87 pts</t>
  </si>
  <si>
    <t>4225 pts</t>
  </si>
  <si>
    <t>4415 pts</t>
  </si>
  <si>
    <t>177 pts</t>
  </si>
  <si>
    <t>Improvements</t>
  </si>
  <si>
    <t>fifty-five</t>
  </si>
  <si>
    <t>nine</t>
  </si>
  <si>
    <t>Specalist</t>
  </si>
  <si>
    <t>Blond</t>
  </si>
  <si>
    <t>Hire Date</t>
  </si>
  <si>
    <t>Experience (Years)</t>
  </si>
  <si>
    <t>Yrs Experience</t>
  </si>
  <si>
    <t>Day of Week</t>
  </si>
  <si>
    <t>Improvements2</t>
  </si>
  <si>
    <t>Years Experience</t>
  </si>
  <si>
    <t>Row Labels</t>
  </si>
  <si>
    <t>Grand Total</t>
  </si>
  <si>
    <t>Average of Salary</t>
  </si>
  <si>
    <t>Position Bonus (% of Salary)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</si>
</sst>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3" fillId="0" borderId="1" xfId="0" applyFont="1" applyBorder="1"/>
    <xf numFmtId="164" fontId="0" fillId="0" borderId="1" xfId="0" applyNumberFormat="1" applyBorder="1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15">
    <dxf>
      <numFmt numFmtId="2" formatCode="0.00"/>
    </dxf>
    <dxf>
      <numFmt numFmtId="2" formatCode="0.00"/>
      <alignment horizontal="right" vertical="bottom" textRotation="0" wrapText="0" indent="0" justifyLastLine="0" shrinkToFit="0" readingOrder="0"/>
    </dxf>
    <dxf>
      <numFmt numFmtId="1" formatCode="0"/>
    </dxf>
    <dxf>
      <numFmt numFmtId="165" formatCode="&quot;$&quot;#,##0.00"/>
    </dxf>
    <dxf>
      <numFmt numFmtId="1" formatCode="0"/>
    </dxf>
    <dxf>
      <numFmt numFmtId="1" formatCode="0"/>
    </dxf>
    <dxf>
      <numFmt numFmtId="19" formatCode="m/d/yyyy"/>
    </dxf>
    <dxf>
      <numFmt numFmtId="1" formatCode="0"/>
    </dxf>
    <dxf>
      <numFmt numFmtId="165" formatCode="&quot;$&quot;#,##0.00"/>
    </dxf>
    <dxf>
      <numFmt numFmtId="1" formatCode="0"/>
    </dxf>
    <dxf>
      <numFmt numFmtId="1" formatCode="0"/>
    </dxf>
    <dxf>
      <numFmt numFmtId="19" formatCode="m/d/yyyy"/>
    </dxf>
    <dxf>
      <alignment vertical="bottom" textRotation="0" wrapText="1" indent="0" justifyLastLine="0" shrinkToFit="0" readingOrder="0"/>
    </dxf>
    <dxf>
      <numFmt numFmtId="164" formatCode="&quot;$&quot;#,##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er Griffin" refreshedDate="44818.452024999999" createdVersion="8" refreshedVersion="8" minRefreshableVersion="3" recordCount="100" xr:uid="{8A756B58-8DAB-4304-958B-291A0F28A98B}">
  <cacheSource type="worksheet">
    <worksheetSource name="Table3"/>
  </cacheSource>
  <cacheFields count="13">
    <cacheField name="Name" numFmtId="0">
      <sharedItems/>
    </cacheField>
    <cacheField name="First Name" numFmtId="0">
      <sharedItems/>
    </cacheField>
    <cacheField name="Last Name" numFmtId="0">
      <sharedItems/>
    </cacheField>
    <cacheField name="Day of Week" numFmtId="0">
      <sharedItems/>
    </cacheField>
    <cacheField name="Hire Date" numFmtId="14">
      <sharedItems containsSemiMixedTypes="0" containsNonDate="0" containsDate="1" containsString="0" minDate="1972-11-28T00:00:00" maxDate="2022-09-13T00:00:00"/>
    </cacheField>
    <cacheField name="Years Experience" numFmtId="1">
      <sharedItems containsSemiMixedTypes="0" containsString="0" containsNumber="1" containsInteger="1" minValue="0" maxValue="49"/>
    </cacheField>
    <cacheField name="Position" numFmtId="0">
      <sharedItems/>
    </cacheField>
    <cacheField name="Hair Color" numFmtId="0">
      <sharedItems count="5">
        <s v="Black"/>
        <s v="Brown"/>
        <s v="Red"/>
        <s v="Blonde"/>
        <s v="Blond"/>
      </sharedItems>
    </cacheField>
    <cacheField name="Shoe Size" numFmtId="1">
      <sharedItems containsSemiMixedTypes="0" containsString="0" containsNumber="1" containsInteger="1" minValue="5" maxValue="15"/>
    </cacheField>
    <cacheField name="Salary" numFmtId="165">
      <sharedItems containsSemiMixedTypes="0" containsString="0" containsNumber="1" containsInteger="1" minValue="35500" maxValue="145000"/>
    </cacheField>
    <cacheField name="Goals Score" numFmtId="1">
      <sharedItems containsSemiMixedTypes="0" containsString="0" containsNumber="1" containsInteger="1" minValue="33" maxValue="100"/>
    </cacheField>
    <cacheField name="Improvements" numFmtId="0">
      <sharedItems/>
    </cacheField>
    <cacheField name="Improvements2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aron Smith"/>
    <s v="Aaron "/>
    <s v="Smith"/>
    <s v="Friday"/>
    <d v="2001-06-29T00:00:00"/>
    <n v="21"/>
    <s v="Specialist"/>
    <x v="0"/>
    <n v="15"/>
    <n v="82000"/>
    <n v="88"/>
    <s v="135 pts"/>
    <s v="135 "/>
  </r>
  <r>
    <s v="Adam Johnson"/>
    <s v="Adam "/>
    <s v="Johnson"/>
    <s v="Friday"/>
    <d v="1998-09-18T00:00:00"/>
    <n v="23"/>
    <s v="Manager"/>
    <x v="1"/>
    <n v="11"/>
    <n v="106500"/>
    <n v="96"/>
    <s v="17646 pts"/>
    <s v="17646 "/>
  </r>
  <r>
    <s v="Alexander Williams"/>
    <s v="Alexander "/>
    <s v="Williams"/>
    <s v="Friday"/>
    <d v="2001-08-03T00:00:00"/>
    <n v="21"/>
    <s v="Specialist"/>
    <x v="2"/>
    <n v="9"/>
    <n v="79000"/>
    <n v="73"/>
    <s v="1908 pts"/>
    <s v="1908 "/>
  </r>
  <r>
    <s v="AliciaJones"/>
    <s v="Alicia"/>
    <s v="Jones"/>
    <s v="Thursday"/>
    <d v="1990-07-26T00:00:00"/>
    <n v="32"/>
    <s v="Manager"/>
    <x v="0"/>
    <n v="6"/>
    <n v="112500"/>
    <n v="72"/>
    <s v="3245 pts"/>
    <s v="3245 "/>
  </r>
  <r>
    <s v="AllisonBrown"/>
    <s v="Allison"/>
    <s v="Brown"/>
    <s v="Saturday"/>
    <d v="2001-11-10T00:00:00"/>
    <n v="20"/>
    <s v="Specialist"/>
    <x v="1"/>
    <n v="7"/>
    <n v="74500"/>
    <n v="74"/>
    <s v="0 pts"/>
    <s v="0 "/>
  </r>
  <r>
    <s v="AmandaDavis"/>
    <s v="Amanda"/>
    <s v="Davis"/>
    <s v="Sunday"/>
    <d v="2009-01-25T00:00:00"/>
    <n v="13"/>
    <s v="Entry"/>
    <x v="1"/>
    <n v="5"/>
    <n v="48100"/>
    <n v="100"/>
    <s v="593 pts"/>
    <s v="593 "/>
  </r>
  <r>
    <s v="AmberMiller"/>
    <s v="Amber"/>
    <s v="Miller"/>
    <s v="Tuesday"/>
    <d v="2008-05-27T00:00:00"/>
    <n v="14"/>
    <s v="Entry"/>
    <x v="0"/>
    <n v="9"/>
    <n v="51600"/>
    <n v="81"/>
    <s v="916 pts"/>
    <s v="916 "/>
  </r>
  <r>
    <s v="AmyWilson"/>
    <s v="Amy"/>
    <s v="Wilson"/>
    <s v="Thursday"/>
    <d v="2007-02-08T00:00:00"/>
    <n v="15"/>
    <s v="Specialist"/>
    <x v="3"/>
    <n v="12"/>
    <n v="52000"/>
    <n v="89"/>
    <s v="0 pts"/>
    <s v="0 "/>
  </r>
  <r>
    <s v="AndreaMoore"/>
    <s v="Andrea"/>
    <s v="Moore"/>
    <s v="Tuesday"/>
    <d v="2006-11-14T00:00:00"/>
    <n v="15"/>
    <s v="Entry"/>
    <x v="0"/>
    <n v="5"/>
    <n v="60700"/>
    <n v="85"/>
    <s v="0 pts"/>
    <s v="0 "/>
  </r>
  <r>
    <s v="Andrew Taylor"/>
    <s v="Andrew "/>
    <s v="Taylor"/>
    <s v="Wednesday"/>
    <d v="2009-05-06T00:00:00"/>
    <n v="13"/>
    <s v="Entry"/>
    <x v="0"/>
    <n v="9"/>
    <n v="50900"/>
    <n v="72"/>
    <s v="0 pts"/>
    <s v="0 "/>
  </r>
  <r>
    <s v="AngelaAnderson"/>
    <s v="Angela"/>
    <s v="Anderson"/>
    <s v="Tuesday"/>
    <d v="2000-11-21T00:00:00"/>
    <n v="21"/>
    <s v="Specialist"/>
    <x v="2"/>
    <n v="6"/>
    <n v="85000"/>
    <n v="87"/>
    <s v="0 pts"/>
    <s v="0 "/>
  </r>
  <r>
    <s v="Anthony Thomas"/>
    <s v="Anthony "/>
    <s v="Thomas"/>
    <s v="Sunday"/>
    <d v="2011-12-11T00:00:00"/>
    <n v="10"/>
    <s v="Entry"/>
    <x v="1"/>
    <n v="13"/>
    <n v="38300"/>
    <n v="78"/>
    <s v="0 pts"/>
    <s v="0 "/>
  </r>
  <r>
    <s v="AshleyJackson"/>
    <s v="Ashley"/>
    <s v="Jackson"/>
    <s v="Monday"/>
    <d v="2010-03-01T00:00:00"/>
    <n v="12"/>
    <s v="Entry"/>
    <x v="0"/>
    <n v="6"/>
    <n v="43200"/>
    <n v="75"/>
    <s v="721 pts"/>
    <s v="721 "/>
  </r>
  <r>
    <s v="Benjamin White"/>
    <s v="Benjamin "/>
    <s v="White"/>
    <s v="Thursday"/>
    <d v="2005-01-27T00:00:00"/>
    <n v="17"/>
    <s v="Specialist"/>
    <x v="3"/>
    <n v="11"/>
    <n v="67000"/>
    <n v="92"/>
    <s v="0 pts"/>
    <s v="0 "/>
  </r>
  <r>
    <s v="Brandon Harris"/>
    <s v="Brandon "/>
    <s v="Harris"/>
    <s v="Wednesday"/>
    <d v="2008-05-21T00:00:00"/>
    <n v="14"/>
    <s v="Specialist"/>
    <x v="0"/>
    <n v="11"/>
    <n v="50500"/>
    <n v="81"/>
    <s v="2761 pts"/>
    <s v="2761 "/>
  </r>
  <r>
    <s v="Brian Martin"/>
    <s v="Brian "/>
    <s v="Martin"/>
    <s v="Tuesday"/>
    <d v="2007-12-25T00:00:00"/>
    <n v="14"/>
    <s v="Entry"/>
    <x v="0"/>
    <n v="8"/>
    <n v="56500"/>
    <n v="79"/>
    <s v="0 pts"/>
    <s v="0 "/>
  </r>
  <r>
    <s v="BrittanyThompson"/>
    <s v="Brittany"/>
    <s v="Thompson"/>
    <s v="Saturday"/>
    <d v="2007-06-23T00:00:00"/>
    <n v="15"/>
    <s v="Entry"/>
    <x v="2"/>
    <n v="7"/>
    <n v="55100"/>
    <n v="99"/>
    <s v="0 pts"/>
    <s v="0 "/>
  </r>
  <r>
    <s v="Charles Garcia"/>
    <s v="Charles "/>
    <s v="Garcia"/>
    <s v="Thursday"/>
    <d v="2001-11-15T00:00:00"/>
    <n v="20"/>
    <s v="Specialist"/>
    <x v="3"/>
    <n v="7"/>
    <n v="80500"/>
    <n v="95"/>
    <s v="16157 pts"/>
    <s v="16157 "/>
  </r>
  <r>
    <s v="ChelseaMartinez"/>
    <s v="Chelsea"/>
    <s v="Martinez"/>
    <s v="Tuesday"/>
    <d v="1986-11-18T00:00:00"/>
    <n v="35"/>
    <s v="Manager"/>
    <x v="1"/>
    <n v="9"/>
    <n v="118500"/>
    <n v="95"/>
    <s v="0 pts"/>
    <s v="0 "/>
  </r>
  <r>
    <s v="ChristinaRobinson"/>
    <s v="Christina"/>
    <s v="Robinson"/>
    <s v="Sunday"/>
    <d v="2008-07-27T00:00:00"/>
    <n v="14"/>
    <s v="Specialist"/>
    <x v="3"/>
    <n v="10"/>
    <n v="47500"/>
    <n v="85"/>
    <s v="0 pts"/>
    <s v="0 "/>
  </r>
  <r>
    <s v="ChristineClark"/>
    <s v="Christine"/>
    <s v="Clark"/>
    <s v="Friday"/>
    <d v="1990-10-19T00:00:00"/>
    <n v="31"/>
    <s v="Manager"/>
    <x v="2"/>
    <n v="11"/>
    <n v="111000"/>
    <n v="95"/>
    <s v="841 pts"/>
    <s v="841 "/>
  </r>
  <r>
    <s v="Christopher Rodriguez"/>
    <s v="Christopher "/>
    <s v="Rodriguez"/>
    <s v="Sunday"/>
    <d v="2007-06-10T00:00:00"/>
    <n v="15"/>
    <s v="Specialist"/>
    <x v="2"/>
    <n v="9"/>
    <n v="59500"/>
    <n v="40"/>
    <s v="0 pts"/>
    <s v="0 "/>
  </r>
  <r>
    <s v="Cody Lewis"/>
    <s v="Cody "/>
    <s v="Lewis"/>
    <s v="Thursday"/>
    <d v="1995-04-27T00:00:00"/>
    <n v="27"/>
    <s v="Specialist"/>
    <x v="1"/>
    <n v="10"/>
    <n v="94000"/>
    <n v="74"/>
    <s v="833 pts"/>
    <s v="833 "/>
  </r>
  <r>
    <s v="CourtneyLee"/>
    <s v="Courtney"/>
    <s v="Lee"/>
    <s v="Sunday"/>
    <d v="2006-06-11T00:00:00"/>
    <n v="16"/>
    <s v="Specialist"/>
    <x v="3"/>
    <n v="6"/>
    <n v="62500"/>
    <n v="91"/>
    <s v="789 pts"/>
    <s v="789 "/>
  </r>
  <r>
    <s v="CrystalWalker"/>
    <s v="Crystal"/>
    <s v="Walker"/>
    <s v="Friday"/>
    <d v="2007-02-09T00:00:00"/>
    <n v="15"/>
    <s v="Entry"/>
    <x v="1"/>
    <n v="12"/>
    <n v="53000"/>
    <n v="78"/>
    <s v="0 pts"/>
    <s v="0 "/>
  </r>
  <r>
    <s v="Daniel Hall"/>
    <s v="Daniel "/>
    <s v="Hall"/>
    <s v="Thursday"/>
    <d v="2007-08-23T00:00:00"/>
    <n v="15"/>
    <s v="Entry"/>
    <x v="1"/>
    <n v="9"/>
    <n v="58600"/>
    <n v="72"/>
    <s v="78 pts"/>
    <s v="78 "/>
  </r>
  <r>
    <s v="DanielleAllen"/>
    <s v="Danielle"/>
    <s v="Allen"/>
    <s v="Tuesday"/>
    <d v="2009-06-16T00:00:00"/>
    <n v="13"/>
    <s v="Specialist"/>
    <x v="0"/>
    <n v="8"/>
    <n v="44500"/>
    <n v="86"/>
    <s v="2269 pts"/>
    <s v="2269 "/>
  </r>
  <r>
    <s v="David Young"/>
    <s v="David "/>
    <s v="Young"/>
    <s v="Wednesday"/>
    <d v="2011-04-06T00:00:00"/>
    <n v="11"/>
    <s v="Entry"/>
    <x v="2"/>
    <n v="8"/>
    <n v="40400"/>
    <n v="97"/>
    <s v="0 pts"/>
    <s v="0 "/>
  </r>
  <r>
    <s v="Dustin Hernandez"/>
    <s v="Dustin "/>
    <s v="Hernandez"/>
    <s v="Tuesday"/>
    <d v="1972-11-28T00:00:00"/>
    <n v="49"/>
    <s v="Director"/>
    <x v="2"/>
    <n v="10"/>
    <n v="145000"/>
    <n v="73"/>
    <s v="7195 pts"/>
    <s v="7195 "/>
  </r>
  <r>
    <s v="ElizabethKing"/>
    <s v="Elizabeth"/>
    <s v="King"/>
    <s v="Wednesday"/>
    <d v="2010-12-08T00:00:00"/>
    <n v="11"/>
    <s v="Entry"/>
    <x v="0"/>
    <n v="11"/>
    <n v="42500"/>
    <n v="92"/>
    <s v="0 pts"/>
    <s v="0 "/>
  </r>
  <r>
    <s v="EmilyWright"/>
    <s v="Emily"/>
    <s v="Wright"/>
    <s v="Friday"/>
    <d v="2010-07-23T00:00:00"/>
    <n v="12"/>
    <s v="Entry"/>
    <x v="0"/>
    <n v="8"/>
    <n v="41100"/>
    <n v="91"/>
    <s v="348 pts"/>
    <s v="348 "/>
  </r>
  <r>
    <s v="Eric Lopez"/>
    <s v="Eric "/>
    <s v="Lopez"/>
    <s v="Monday"/>
    <d v="2010-03-22T00:00:00"/>
    <n v="12"/>
    <s v="Entry"/>
    <x v="0"/>
    <n v="9"/>
    <n v="43900"/>
    <n v="60"/>
    <s v="0 pts"/>
    <s v="0 "/>
  </r>
  <r>
    <s v="EricaHill"/>
    <s v="Erica"/>
    <s v="Hill"/>
    <s v="Thursday"/>
    <d v="2002-09-26T00:00:00"/>
    <n v="19"/>
    <s v="Entry"/>
    <x v="1"/>
    <n v="12"/>
    <n v="62800"/>
    <n v="84"/>
    <s v="0 pts"/>
    <s v="0 "/>
  </r>
  <r>
    <s v="ErinScott"/>
    <s v="Erin"/>
    <s v="Scott"/>
    <s v="Tuesday"/>
    <d v="2002-08-20T00:00:00"/>
    <n v="20"/>
    <s v="Manager"/>
    <x v="0"/>
    <n v="8"/>
    <n v="97500"/>
    <n v="75"/>
    <s v="0 pts"/>
    <s v="0 "/>
  </r>
  <r>
    <s v="Gregory Green"/>
    <s v="Gregory "/>
    <s v="Green"/>
    <s v="Thursday"/>
    <d v="1993-05-13T00:00:00"/>
    <n v="29"/>
    <s v="Manager"/>
    <x v="1"/>
    <n v="11"/>
    <n v="109500"/>
    <n v="85"/>
    <s v="0 pts"/>
    <s v="0 "/>
  </r>
  <r>
    <s v="HeatherAdams"/>
    <s v="Heather"/>
    <s v="Adams"/>
    <s v="Friday"/>
    <d v="2011-12-09T00:00:00"/>
    <n v="10"/>
    <s v="Entry"/>
    <x v="2"/>
    <n v="5"/>
    <n v="36900"/>
    <n v="64"/>
    <s v="0 pts"/>
    <s v="0 "/>
  </r>
  <r>
    <s v="Jacob Baker"/>
    <s v="Jacob "/>
    <s v="Baker"/>
    <s v="Thursday"/>
    <d v="1998-11-05T00:00:00"/>
    <n v="23"/>
    <s v="Manager"/>
    <x v="3"/>
    <n v="13"/>
    <n v="103500"/>
    <n v="94"/>
    <s v="0 pts"/>
    <s v="0 "/>
  </r>
  <r>
    <s v="James Gonzalez"/>
    <s v="James "/>
    <s v="Gonzalez"/>
    <s v="Tuesday"/>
    <d v="2007-03-06T00:00:00"/>
    <n v="15"/>
    <s v="Specialist"/>
    <x v="2"/>
    <n v="14"/>
    <n v="58000"/>
    <n v="81"/>
    <s v="0 pts"/>
    <s v="0 "/>
  </r>
  <r>
    <s v="JamieNelson"/>
    <s v="Jamie"/>
    <s v="Nelson"/>
    <s v="Saturday"/>
    <d v="2000-12-02T00:00:00"/>
    <n v="21"/>
    <s v="Entry"/>
    <x v="0"/>
    <n v="5"/>
    <n v="65000"/>
    <n v="76"/>
    <s v="215 pts"/>
    <s v="215 "/>
  </r>
  <r>
    <s v="Jason Carter"/>
    <s v="Jason "/>
    <s v="Carter"/>
    <s v="Thursday"/>
    <d v="2001-11-15T00:00:00"/>
    <n v="20"/>
    <s v="Specalist"/>
    <x v="3"/>
    <n v="9"/>
    <n v="83500"/>
    <n v="85"/>
    <s v="4809 pts"/>
    <s v="4809 "/>
  </r>
  <r>
    <s v="Jeffrey Mitchell"/>
    <s v="Jeffrey "/>
    <s v="Mitchell"/>
    <s v="Saturday"/>
    <d v="2003-02-22T00:00:00"/>
    <n v="19"/>
    <s v="Specialist"/>
    <x v="0"/>
    <n v="11"/>
    <n v="71500"/>
    <n v="83"/>
    <s v="1973 pts"/>
    <s v="1973 "/>
  </r>
  <r>
    <s v="JenniferPerez"/>
    <s v="Jennifer"/>
    <s v="Perez"/>
    <s v="Thursday"/>
    <d v="2009-08-20T00:00:00"/>
    <n v="13"/>
    <s v="Entry"/>
    <x v="1"/>
    <n v="5"/>
    <n v="47400"/>
    <n v="91"/>
    <s v="120 pts"/>
    <s v="120 "/>
  </r>
  <r>
    <s v="Jeremy Roberts"/>
    <s v="Jeremy "/>
    <s v="Roberts"/>
    <s v="Friday"/>
    <d v="1998-06-12T00:00:00"/>
    <n v="24"/>
    <s v="Manager"/>
    <x v="3"/>
    <n v="9"/>
    <n v="105000"/>
    <n v="71"/>
    <s v="0 pts"/>
    <s v="0 "/>
  </r>
  <r>
    <s v="JessicaTurner"/>
    <s v="Jessica"/>
    <s v="Turner"/>
    <s v="Tuesday"/>
    <d v="2007-12-11T00:00:00"/>
    <n v="14"/>
    <s v="Entry"/>
    <x v="1"/>
    <n v="9"/>
    <n v="55800"/>
    <n v="96"/>
    <s v="140 pts"/>
    <s v="140 "/>
  </r>
  <r>
    <s v="John Phillips"/>
    <s v="John "/>
    <s v="Phillips"/>
    <s v="Monday"/>
    <d v="2007-06-04T00:00:00"/>
    <n v="15"/>
    <s v="Entry"/>
    <x v="1"/>
    <n v="8"/>
    <n v="57200"/>
    <n v="79"/>
    <s v="0 pts"/>
    <s v="0 "/>
  </r>
  <r>
    <s v="Jonathan Campbell"/>
    <s v="Jonathan "/>
    <s v="Campbell"/>
    <s v="Friday"/>
    <d v="2007-10-26T00:00:00"/>
    <n v="14"/>
    <s v="Specialist"/>
    <x v="3"/>
    <n v="8"/>
    <n v="56500"/>
    <n v="76"/>
    <s v="0 pts"/>
    <s v="0 "/>
  </r>
  <r>
    <s v="Jose Parker"/>
    <s v="Jose "/>
    <s v="Parker"/>
    <s v="Thursday"/>
    <d v="1982-12-09T00:00:00"/>
    <n v="39"/>
    <s v="Manager"/>
    <x v="3"/>
    <n v="12"/>
    <n v="120000"/>
    <n v="97"/>
    <s v="0 pts"/>
    <s v="0 "/>
  </r>
  <r>
    <s v="Joseph Evans"/>
    <s v="Joseph "/>
    <s v="Evans"/>
    <s v="Wednesday"/>
    <d v="2011-01-12T00:00:00"/>
    <n v="11"/>
    <s v="Entry"/>
    <x v="0"/>
    <n v="11"/>
    <n v="39000"/>
    <n v="76"/>
    <s v="164 pts"/>
    <s v="164 "/>
  </r>
  <r>
    <s v="Joshua Edwards"/>
    <s v="Joshua "/>
    <s v="Edwards"/>
    <s v="Saturday"/>
    <d v="2007-05-26T00:00:00"/>
    <n v="15"/>
    <s v="Entry"/>
    <x v="3"/>
    <n v="10"/>
    <n v="59300"/>
    <n v="72"/>
    <s v="0 pts"/>
    <s v="0 "/>
  </r>
  <r>
    <s v="Justin Collins"/>
    <s v="Justin "/>
    <s v="Collins"/>
    <s v="Thursday"/>
    <d v="2007-05-24T00:00:00"/>
    <n v="15"/>
    <s v="Entry"/>
    <x v="2"/>
    <n v="13"/>
    <n v="57900"/>
    <n v="77"/>
    <s v="0 pts"/>
    <s v="0 "/>
  </r>
  <r>
    <s v="KatherineStewart"/>
    <s v="Katherine"/>
    <s v="Stewart"/>
    <s v="Friday"/>
    <d v="2001-03-02T00:00:00"/>
    <n v="21"/>
    <s v="Specialist"/>
    <x v="1"/>
    <n v="10"/>
    <n v="77500"/>
    <n v="96"/>
    <s v="0 pts"/>
    <s v="0 "/>
  </r>
  <r>
    <s v="KatieSanchez"/>
    <s v="Katie"/>
    <s v="Sanchez"/>
    <s v="Sunday"/>
    <d v="1998-02-15T00:00:00"/>
    <n v="24"/>
    <s v="Director"/>
    <x v="1"/>
    <n v="11"/>
    <n v="140500"/>
    <n v="82"/>
    <s v="2057 pts"/>
    <s v="2057 "/>
  </r>
  <r>
    <s v="KaylaMorris"/>
    <s v="Kayla"/>
    <s v="Morris"/>
    <s v="Sunday"/>
    <d v="2008-03-02T00:00:00"/>
    <n v="14"/>
    <s v="Specialist"/>
    <x v="2"/>
    <n v="7"/>
    <n v="46000"/>
    <n v="73"/>
    <s v="0 pts"/>
    <s v="0 "/>
  </r>
  <r>
    <s v="KellyRogers"/>
    <s v="Kelly"/>
    <s v="Rogers"/>
    <s v="Wednesday"/>
    <d v="1999-04-28T00:00:00"/>
    <n v="23"/>
    <s v="Specialist"/>
    <x v="1"/>
    <n v="8"/>
    <n v="88000"/>
    <n v="90"/>
    <s v="0 pts"/>
    <s v="0 "/>
  </r>
  <r>
    <s v="Kevin Reed"/>
    <s v="Kevin "/>
    <s v="Reed"/>
    <s v="Saturday"/>
    <d v="2010-01-16T00:00:00"/>
    <n v="12"/>
    <s v="Entry"/>
    <x v="0"/>
    <n v="9"/>
    <n v="44600"/>
    <n v="82"/>
    <s v="814 pts"/>
    <s v="814 "/>
  </r>
  <r>
    <s v="KimberlyCook"/>
    <s v="Kimberly"/>
    <s v="Cook"/>
    <s v="Thursday"/>
    <d v="2007-12-13T00:00:00"/>
    <n v="14"/>
    <s v="Specialist"/>
    <x v="1"/>
    <n v="11"/>
    <n v="53500"/>
    <n v="80"/>
    <s v="3632 pts"/>
    <s v="3632 "/>
  </r>
  <r>
    <s v="KristenMorgan"/>
    <s v="Kristen"/>
    <s v="Morgan"/>
    <s v="Sunday"/>
    <d v="2006-12-17T00:00:00"/>
    <n v="15"/>
    <s v="Specialist"/>
    <x v="2"/>
    <n v="9"/>
    <n v="61000"/>
    <n v="33"/>
    <s v="0 pts"/>
    <s v="0 "/>
  </r>
  <r>
    <s v="Kyle Bell"/>
    <s v="Kyle "/>
    <s v="Bell"/>
    <s v="Saturday"/>
    <d v="1997-08-16T00:00:00"/>
    <n v="25"/>
    <s v="Specialist"/>
    <x v="0"/>
    <n v="8"/>
    <n v="92500"/>
    <n v="70"/>
    <s v="3009 pts"/>
    <s v="3009 "/>
  </r>
  <r>
    <s v="LauraMurphy"/>
    <s v="Laura"/>
    <s v="Murphy"/>
    <s v="Wednesday"/>
    <d v="2007-12-19T00:00:00"/>
    <n v="14"/>
    <s v="Entry"/>
    <x v="0"/>
    <n v="9"/>
    <n v="54400"/>
    <n v="83"/>
    <s v="352 pts"/>
    <s v="352 "/>
  </r>
  <r>
    <s v="LaurenBailey"/>
    <s v="Lauren"/>
    <s v="Bailey"/>
    <s v="Friday"/>
    <d v="2010-08-13T00:00:00"/>
    <n v="12"/>
    <s v="Entry"/>
    <x v="3"/>
    <n v="8"/>
    <n v="41800"/>
    <n v="97"/>
    <s v="0 pts"/>
    <s v="0 "/>
  </r>
  <r>
    <s v="LindsayRivera"/>
    <s v="Lindsay"/>
    <s v="Rivera"/>
    <s v="Friday"/>
    <d v="1989-03-17T00:00:00"/>
    <n v="33"/>
    <s v="Manager"/>
    <x v="1"/>
    <n v="10"/>
    <n v="115500"/>
    <n v="85"/>
    <s v="0 pts"/>
    <s v="0 "/>
  </r>
  <r>
    <s v="LindseyCooper"/>
    <s v="Lindsey"/>
    <s v="Cooper"/>
    <s v="Friday"/>
    <d v="2001-03-30T00:00:00"/>
    <n v="21"/>
    <s v="Entry"/>
    <x v="3"/>
    <n v="7"/>
    <n v="63500"/>
    <n v="78"/>
    <s v="0 pts"/>
    <s v="0 "/>
  </r>
  <r>
    <s v="LisaRichardson"/>
    <s v="Lisa"/>
    <s v="Richardson"/>
    <s v="Wednesday"/>
    <d v="1999-12-08T00:00:00"/>
    <n v="22"/>
    <s v="Specialist"/>
    <x v="0"/>
    <n v="9"/>
    <n v="86500"/>
    <n v="91"/>
    <s v="3214 pts"/>
    <s v="3214 "/>
  </r>
  <r>
    <s v="Mark Cox"/>
    <s v="Mark "/>
    <s v="Cox"/>
    <s v="Thursday"/>
    <d v="2003-11-06T00:00:00"/>
    <n v="18"/>
    <s v="Specialist"/>
    <x v="4"/>
    <n v="12"/>
    <n v="70000"/>
    <n v="91"/>
    <s v="0 pts"/>
    <s v="0 "/>
  </r>
  <r>
    <s v="MaryHoward"/>
    <s v="Mary"/>
    <s v="Howard"/>
    <s v="Friday"/>
    <d v="2005-02-11T00:00:00"/>
    <n v="17"/>
    <s v="Specialist"/>
    <x v="1"/>
    <n v="8"/>
    <n v="64000"/>
    <n v="92"/>
    <s v="4957 pts"/>
    <s v="4957 "/>
  </r>
  <r>
    <s v="Matthew Ward"/>
    <s v="Matthew "/>
    <s v="Ward"/>
    <s v="Monday"/>
    <d v="2007-03-19T00:00:00"/>
    <n v="15"/>
    <s v="Entry"/>
    <x v="1"/>
    <n v="8"/>
    <n v="60000"/>
    <n v="71"/>
    <s v="0 pts"/>
    <s v="0 "/>
  </r>
  <r>
    <s v="MeganTorres"/>
    <s v="Megan"/>
    <s v="Torres"/>
    <s v="Monday"/>
    <d v="2008-11-03T00:00:00"/>
    <n v="13"/>
    <s v="Specialist"/>
    <x v="0"/>
    <n v="10"/>
    <n v="49000"/>
    <n v="95"/>
    <s v="100 pts"/>
    <s v="100 "/>
  </r>
  <r>
    <s v="MelissaPeterson"/>
    <s v="Melissa"/>
    <s v="Peterson"/>
    <s v="Friday"/>
    <d v="2011-11-18T00:00:00"/>
    <n v="10"/>
    <s v="Entry"/>
    <x v="1"/>
    <n v="10"/>
    <n v="35500"/>
    <n v="84"/>
    <s v="410 pts"/>
    <s v="410 "/>
  </r>
  <r>
    <s v="Michael Gray"/>
    <s v="Michael "/>
    <s v="Gray"/>
    <s v="Monday"/>
    <d v="2010-09-13T00:00:00"/>
    <n v="12"/>
    <s v="Entry"/>
    <x v="2"/>
    <n v="8"/>
    <n v="45300"/>
    <n v="83"/>
    <s v="0 pts"/>
    <s v="0 "/>
  </r>
  <r>
    <s v="MichelleRamirez"/>
    <s v="Michelle"/>
    <s v="Ramirez"/>
    <s v="Thursday"/>
    <d v="2009-03-19T00:00:00"/>
    <n v="13"/>
    <s v="Entry"/>
    <x v="3"/>
    <n v="8"/>
    <n v="46000"/>
    <n v="58"/>
    <s v="0 pts"/>
    <s v="0 "/>
  </r>
  <r>
    <s v="Nathan James"/>
    <s v="Nathan "/>
    <s v="James"/>
    <s v="Monday"/>
    <d v="1978-11-20T00:00:00"/>
    <n v="43"/>
    <s v="Director"/>
    <x v="1"/>
    <n v="9"/>
    <n v="143500"/>
    <n v="83"/>
    <s v="6250 pts"/>
    <s v="6250 "/>
  </r>
  <r>
    <s v="Nicholas Watson"/>
    <s v="Nicholas "/>
    <s v="Watson"/>
    <s v="Wednesday"/>
    <d v="2009-12-30T00:00:00"/>
    <n v="12"/>
    <s v="Entry"/>
    <x v="1"/>
    <n v="10"/>
    <n v="48800"/>
    <n v="77"/>
    <s v="0 pts"/>
    <s v="0 "/>
  </r>
  <r>
    <s v="NicoleBrooks"/>
    <s v="Nicole"/>
    <s v="Brooks"/>
    <s v="Sunday"/>
    <d v="2007-12-23T00:00:00"/>
    <n v="14"/>
    <s v="Specialist"/>
    <x v="0"/>
    <n v="11"/>
    <n v="55000"/>
    <n v="90"/>
    <s v="3397 pts"/>
    <s v="3397 "/>
  </r>
  <r>
    <s v="Patrick Kelly"/>
    <s v="Patrick "/>
    <s v="Kelly"/>
    <s v="Wednesday"/>
    <d v="1999-07-28T00:00:00"/>
    <n v="23"/>
    <s v="Specialist"/>
    <x v="0"/>
    <n v="8"/>
    <n v="89500"/>
    <n v="55"/>
    <s v="0 pts"/>
    <s v="0 "/>
  </r>
  <r>
    <s v="Paul Sanders"/>
    <s v="Paul "/>
    <s v="Sanders"/>
    <s v="Wednesday"/>
    <d v="1984-03-21T00:00:00"/>
    <n v="38"/>
    <s v="Director"/>
    <x v="3"/>
    <n v="8"/>
    <n v="142000"/>
    <n v="93"/>
    <s v="0 pts"/>
    <s v="0 "/>
  </r>
  <r>
    <s v="RachelPrice"/>
    <s v="Rachel"/>
    <s v="Price"/>
    <s v="Monday"/>
    <d v="2009-01-26T00:00:00"/>
    <n v="13"/>
    <s v="Entry"/>
    <x v="3"/>
    <n v="11"/>
    <n v="46700"/>
    <n v="88"/>
    <s v="31 pts"/>
    <s v="31 "/>
  </r>
  <r>
    <s v="RebeccaBennett"/>
    <s v="Rebecca"/>
    <s v="Bennett"/>
    <s v="Friday"/>
    <d v="2007-03-30T00:00:00"/>
    <n v="15"/>
    <s v="Entry"/>
    <x v="1"/>
    <n v="7"/>
    <n v="53700"/>
    <n v="78"/>
    <s v="0 pts"/>
    <s v="0 "/>
  </r>
  <r>
    <s v="Richard Wood"/>
    <s v="Richard "/>
    <s v="Wood"/>
    <s v="Saturday"/>
    <d v="2006-09-09T00:00:00"/>
    <n v="16"/>
    <s v="Entry"/>
    <x v="3"/>
    <n v="10"/>
    <n v="61400"/>
    <n v="77"/>
    <s v="0 pts"/>
    <s v="0 "/>
  </r>
  <r>
    <s v="Robert Barnes"/>
    <s v="Robert "/>
    <s v="Barnes"/>
    <s v="Sunday"/>
    <d v="2011-06-19T00:00:00"/>
    <n v="11"/>
    <s v="Entry"/>
    <x v="2"/>
    <n v="10"/>
    <n v="39700"/>
    <n v="79"/>
    <s v="0 pts"/>
    <s v="0 "/>
  </r>
  <r>
    <s v="Ryan Ross"/>
    <s v="Ryan "/>
    <s v="Ross"/>
    <s v="Thursday"/>
    <d v="2009-07-09T00:00:00"/>
    <n v="13"/>
    <s v="Entry"/>
    <x v="1"/>
    <n v="12"/>
    <n v="50200"/>
    <n v="81"/>
    <s v="0 pts"/>
    <s v="0 "/>
  </r>
  <r>
    <s v="SamanthaHenderson"/>
    <s v="Samantha"/>
    <s v="Henderson"/>
    <s v="Sunday"/>
    <d v="2011-03-27T00:00:00"/>
    <n v="11"/>
    <s v="Entry"/>
    <x v="1"/>
    <n v="5"/>
    <n v="36200"/>
    <n v="96"/>
    <s v="440 pts"/>
    <s v="440 "/>
  </r>
  <r>
    <s v="Samuel Coleman"/>
    <s v="Samuel "/>
    <s v="Coleman"/>
    <s v="Friday"/>
    <d v="1990-01-05T00:00:00"/>
    <n v="32"/>
    <s v="Manager"/>
    <x v="3"/>
    <n v="8"/>
    <n v="114000"/>
    <n v="80"/>
    <s v="870 pts"/>
    <s v="870 "/>
  </r>
  <r>
    <s v="SaraJenkins"/>
    <s v="Sara"/>
    <s v="Jenkins"/>
    <s v="Tuesday"/>
    <d v="1998-05-12T00:00:00"/>
    <n v="24"/>
    <s v="Manager"/>
    <x v="0"/>
    <n v="6"/>
    <n v="102000"/>
    <n v="79"/>
    <s v="0 pts"/>
    <s v="0 "/>
  </r>
  <r>
    <s v="SarahPerry"/>
    <s v="Sarah"/>
    <s v="Perry"/>
    <s v="Saturday"/>
    <d v="2011-06-18T00:00:00"/>
    <n v="11"/>
    <s v="Entry"/>
    <x v="1"/>
    <n v="11"/>
    <n v="37600"/>
    <n v="87"/>
    <s v="0 pts"/>
    <s v="0 "/>
  </r>
  <r>
    <s v="Scott Powell"/>
    <s v="Scott "/>
    <s v="Powell"/>
    <s v="Tuesday"/>
    <d v="2002-04-23T00:00:00"/>
    <n v="20"/>
    <s v="Manager"/>
    <x v="0"/>
    <n v="9"/>
    <n v="99000"/>
    <n v="76"/>
    <s v="0 pts"/>
    <s v="0 "/>
  </r>
  <r>
    <s v="Sean Long"/>
    <s v="Sean "/>
    <s v="Long"/>
    <s v="Tuesday"/>
    <d v="2001-10-16T00:00:00"/>
    <n v="20"/>
    <s v="Manager"/>
    <x v="3"/>
    <n v="11"/>
    <n v="100500"/>
    <n v="99"/>
    <s v="335 pts"/>
    <s v="335 "/>
  </r>
  <r>
    <s v="ShannonPatterson"/>
    <s v="Shannon"/>
    <s v="Patterson"/>
    <s v="Monday"/>
    <d v="1987-01-12T00:00:00"/>
    <n v="35"/>
    <s v="Manager"/>
    <x v="1"/>
    <n v="10"/>
    <n v="117000"/>
    <n v="80"/>
    <s v="0 pts"/>
    <s v="0 "/>
  </r>
  <r>
    <s v="StephanieHughes"/>
    <s v="Stephanie"/>
    <s v="Hughes"/>
    <s v="Tuesday"/>
    <d v="2008-10-28T00:00:00"/>
    <n v="13"/>
    <s v="Entry"/>
    <x v="1"/>
    <n v="7"/>
    <n v="52300"/>
    <n v="81"/>
    <s v="0 pts"/>
    <s v="0 "/>
  </r>
  <r>
    <s v="Stephen Flores"/>
    <s v="Stephen "/>
    <s v="Flores"/>
    <s v="Wednesday"/>
    <d v="2005-04-20T00:00:00"/>
    <n v="17"/>
    <s v="Specialist"/>
    <x v="0"/>
    <n v="9"/>
    <n v="65500"/>
    <n v="93"/>
    <s v="2164 pts"/>
    <s v="2164 "/>
  </r>
  <r>
    <s v="Steven Washington"/>
    <s v="Steven "/>
    <s v="Washington"/>
    <s v="Sunday"/>
    <d v="1997-11-16T00:00:00"/>
    <n v="24"/>
    <s v="Manager"/>
    <x v="2"/>
    <n v="12"/>
    <n v="108000"/>
    <n v="93"/>
    <s v="0 pts"/>
    <s v="0 "/>
  </r>
  <r>
    <s v="Thomas Butler"/>
    <s v="Thomas "/>
    <s v="Butler"/>
    <s v="Monday"/>
    <d v="2022-09-12T00:00:00"/>
    <n v="0"/>
    <s v="Entry"/>
    <x v="2"/>
    <n v="7"/>
    <n v="62100"/>
    <n v="84"/>
    <s v="87 pts"/>
    <s v="87 "/>
  </r>
  <r>
    <s v="TiffanySimmons"/>
    <s v="Tiffany"/>
    <s v="Simmons"/>
    <s v="Monday"/>
    <d v="2009-01-12T00:00:00"/>
    <n v="13"/>
    <s v="Specialist"/>
    <x v="3"/>
    <n v="8"/>
    <n v="43000"/>
    <n v="91"/>
    <s v="0 pts"/>
    <s v="0 "/>
  </r>
  <r>
    <s v="Timothy Foster"/>
    <s v="Timothy "/>
    <s v="Foster"/>
    <s v="Wednesday"/>
    <d v="2003-04-30T00:00:00"/>
    <n v="19"/>
    <s v="Manager"/>
    <x v="3"/>
    <n v="12"/>
    <n v="96000"/>
    <n v="85"/>
    <s v="0 pts"/>
    <s v="0 "/>
  </r>
  <r>
    <s v="Travis Gonzales"/>
    <s v="Travis "/>
    <s v="Gonzales"/>
    <s v="Tuesday"/>
    <d v="2002-09-24T00:00:00"/>
    <n v="19"/>
    <s v="Specialist"/>
    <x v="0"/>
    <n v="14"/>
    <n v="73000"/>
    <n v="85"/>
    <s v="4225 pts"/>
    <s v="4225 "/>
  </r>
  <r>
    <s v="Tyler Bryant"/>
    <s v="Tyler "/>
    <s v="Bryant"/>
    <s v="Monday"/>
    <d v="1999-01-18T00:00:00"/>
    <n v="23"/>
    <s v="Specialist"/>
    <x v="0"/>
    <n v="9"/>
    <n v="91000"/>
    <n v="93"/>
    <s v="0 pts"/>
    <s v="0 "/>
  </r>
  <r>
    <s v="VanessaAlexander"/>
    <s v="Vanessa"/>
    <s v="Alexander"/>
    <s v="Tuesday"/>
    <d v="1978-12-26T00:00:00"/>
    <n v="43"/>
    <s v="Director"/>
    <x v="0"/>
    <n v="7"/>
    <n v="142000"/>
    <n v="86"/>
    <s v="4415 pts"/>
    <s v="4415 "/>
  </r>
  <r>
    <s v="VictoriaRussell"/>
    <s v="Victoria"/>
    <s v="Russell"/>
    <s v="Monday"/>
    <d v="1974-06-03T00:00:00"/>
    <n v="48"/>
    <s v="Director"/>
    <x v="3"/>
    <n v="6"/>
    <n v="143500"/>
    <n v="88"/>
    <s v="0 pts"/>
    <s v="0 "/>
  </r>
  <r>
    <s v="WhitneyGriffin"/>
    <s v="Whitney"/>
    <s v="Griffin"/>
    <s v="Thursday"/>
    <d v="2001-04-19T00:00:00"/>
    <n v="21"/>
    <s v="Specialist"/>
    <x v="3"/>
    <n v="8"/>
    <n v="76000"/>
    <n v="78"/>
    <s v="0 pts"/>
    <s v="0 "/>
  </r>
  <r>
    <s v="William Diaz"/>
    <s v="William "/>
    <s v="Diaz"/>
    <s v="Thursday"/>
    <d v="2009-03-19T00:00:00"/>
    <n v="13"/>
    <s v="Entry"/>
    <x v="1"/>
    <n v="10"/>
    <n v="49500"/>
    <n v="79"/>
    <s v="177 pts"/>
    <s v="177 "/>
  </r>
  <r>
    <s v="Zachary Hayes"/>
    <s v="Zachary "/>
    <s v="Hayes"/>
    <s v="Sunday"/>
    <d v="2004-09-19T00:00:00"/>
    <n v="17"/>
    <s v="Specialist"/>
    <x v="2"/>
    <n v="11"/>
    <n v="68500"/>
    <n v="81"/>
    <s v="0 pts"/>
    <s v="0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560F3-5FA4-40E9-8D69-3BAACC04C0A0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7" firstHeaderRow="1" firstDataRow="1" firstDataCol="1"/>
  <pivotFields count="13">
    <pivotField showAll="0"/>
    <pivotField showAll="0"/>
    <pivotField showAll="0"/>
    <pivotField showAll="0"/>
    <pivotField numFmtId="14" showAll="0"/>
    <pivotField numFmtId="1"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numFmtId="1" showAll="0"/>
    <pivotField dataField="1" numFmtId="165" showAll="0"/>
    <pivotField numFmtId="1"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9" subtotal="average" baseField="7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893E2A-E6C9-4BC0-B09F-B1CF24A62D33}" name="Table3" displayName="Table3" ref="A10:M111" totalsRowCount="1" headerRowDxfId="12">
  <autoFilter ref="A10:M110" xr:uid="{9D893E2A-E6C9-4BC0-B09F-B1CF24A62D33}"/>
  <tableColumns count="13">
    <tableColumn id="1" xr3:uid="{039DB2CA-E9B7-44AD-B263-14B1CE6DBDB4}" name="Name" totalsRowLabel="Total">
      <calculatedColumnFormula>_xlfn.CONCAT(B11, C11)</calculatedColumnFormula>
    </tableColumn>
    <tableColumn id="2" xr3:uid="{0553035A-376D-4045-ABA4-1B1C6DC56992}" name="First Name"/>
    <tableColumn id="3" xr3:uid="{9C96437F-36F0-4B08-9162-63ECB4B7BE8A}" name="Last Name"/>
    <tableColumn id="4" xr3:uid="{E87E3964-380B-4CE8-82EA-ED6BC06D51E3}" name="Day of Week" totalsRowFunction="count">
      <calculatedColumnFormula>TEXT(E11, "dddd")</calculatedColumnFormula>
    </tableColumn>
    <tableColumn id="5" xr3:uid="{FAB89EBA-0DE5-461A-B166-8D39725BE6D6}" name="Hire Date" dataDxfId="11" totalsRowDxfId="6"/>
    <tableColumn id="6" xr3:uid="{F62C83EE-336B-487F-AF5C-ADCBA9ACF715}" name="Years Experience" totalsRowFunction="average" dataDxfId="10" totalsRowDxfId="5">
      <calculatedColumnFormula>ROUNDDOWN(YEARFRAC(E11,TODAY(),1),0)</calculatedColumnFormula>
    </tableColumn>
    <tableColumn id="7" xr3:uid="{D51ACBB0-F505-4618-BC95-D7C33E32E165}" name="Position"/>
    <tableColumn id="8" xr3:uid="{306692C2-D5AE-4D31-87CE-A174D25661C5}" name="Hair Color" totalsRowFunction="count"/>
    <tableColumn id="9" xr3:uid="{5DB7CDE0-A492-4C20-8B87-F24DBCCF7890}" name="Shoe Size" totalsRowFunction="average" dataDxfId="9" totalsRowDxfId="4"/>
    <tableColumn id="10" xr3:uid="{D0E2258C-4588-48F7-B1A1-5875F1172E59}" name="Salary" totalsRowFunction="sum" dataDxfId="8" totalsRowDxfId="3"/>
    <tableColumn id="11" xr3:uid="{4445CF01-37C3-4912-A8CC-150F98514D72}" name="Goals Score" totalsRowFunction="sum" dataDxfId="7" totalsRowDxfId="2"/>
    <tableColumn id="12" xr3:uid="{233544F7-E5CC-4520-AB14-767D0512F55E}" name="Improvements"/>
    <tableColumn id="13" xr3:uid="{AEFDF77D-CC67-46B4-8CBB-48479C798ACF}" name="Improvements2" dataDxfId="1" totalsRowDxfId="0">
      <calculatedColumnFormula>LEFT(L11, LEN(L11)-3)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1535C8-AFE6-4879-A3B2-A11774F37374}" name="Table2" displayName="Table2" ref="A4:M104" totalsRowShown="0">
  <autoFilter ref="A4:M104" xr:uid="{8A1535C8-AFE6-4879-A3B2-A11774F37374}"/>
  <tableColumns count="13">
    <tableColumn id="1" xr3:uid="{299816DF-E47B-40CE-A961-9F7EBC1C69A1}" name="Name">
      <calculatedColumnFormula>_xlfn.CONCAT(B5, C5)</calculatedColumnFormula>
    </tableColumn>
    <tableColumn id="2" xr3:uid="{E773ACC7-8470-4F9D-8E41-BFFFEF6A479B}" name="First Name"/>
    <tableColumn id="3" xr3:uid="{56E915B1-662F-41EE-948C-EC52DE9AC564}" name="Last Name"/>
    <tableColumn id="4" xr3:uid="{637CCF41-ECEC-4D35-98F2-B63AA7897EF4}" name="Day of Week">
      <calculatedColumnFormula>TEXT(E5, "dddd")</calculatedColumnFormula>
    </tableColumn>
    <tableColumn id="5" xr3:uid="{FD0CD43F-169D-400B-B5CB-38690F28A6BC}" name="Hire Date" dataDxfId="14"/>
    <tableColumn id="6" xr3:uid="{2650B011-C5AE-4AA6-8DBE-6EFD41BA8255}" name="Experience (Years)">
      <calculatedColumnFormula>ROUNDDOWN(YEARFRAC(E5,TODAY(),1),0)</calculatedColumnFormula>
    </tableColumn>
    <tableColumn id="7" xr3:uid="{C1DEC47C-EEAD-4E9A-A575-4A1A3AB71160}" name="Position"/>
    <tableColumn id="8" xr3:uid="{E53A10B2-600E-47C2-9347-8CFA03F4B0E3}" name="Hair Color"/>
    <tableColumn id="9" xr3:uid="{E7CEBA59-033F-4ABF-B86A-249B3517466B}" name="Shoe Size"/>
    <tableColumn id="10" xr3:uid="{BB237409-0D77-4EF8-AE04-45543752C5CD}" name="Salary" dataDxfId="13"/>
    <tableColumn id="11" xr3:uid="{1318C25B-0D1C-4884-B4BD-79F7EF681F44}" name="Goals Score"/>
    <tableColumn id="12" xr3:uid="{44FB01D9-B377-4B3E-9F9C-C9A4697FA684}" name="Improvements"/>
    <tableColumn id="13" xr3:uid="{9DDCCDFC-1908-45EB-A8BA-B1D76201888C}" name="Improvements2">
      <calculatedColumnFormula>LEFT(L5, LEN(L5)-3)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11"/>
  <sheetViews>
    <sheetView topLeftCell="A95" workbookViewId="0">
      <selection activeCell="G11" sqref="G11:G110"/>
    </sheetView>
  </sheetViews>
  <sheetFormatPr defaultRowHeight="14.5" x14ac:dyDescent="0.35"/>
  <cols>
    <col min="1" max="1" width="20" bestFit="1" customWidth="1"/>
    <col min="2" max="2" width="14" bestFit="1" customWidth="1"/>
    <col min="3" max="3" width="11.6328125" customWidth="1"/>
    <col min="4" max="4" width="11.54296875" customWidth="1"/>
    <col min="5" max="5" width="10.81640625" customWidth="1"/>
    <col min="6" max="6" width="14.81640625" bestFit="1" customWidth="1"/>
    <col min="7" max="7" width="9.81640625" customWidth="1"/>
    <col min="8" max="8" width="11.1796875" customWidth="1"/>
    <col min="9" max="9" width="10.90625" customWidth="1"/>
    <col min="10" max="10" width="12.453125" bestFit="1" customWidth="1"/>
    <col min="11" max="11" width="12.7265625" customWidth="1"/>
    <col min="12" max="12" width="15.26953125" customWidth="1"/>
    <col min="13" max="13" width="16.26953125" customWidth="1"/>
    <col min="15" max="15" width="10.54296875" bestFit="1" customWidth="1"/>
    <col min="16" max="16" width="10" bestFit="1" customWidth="1"/>
  </cols>
  <sheetData>
    <row r="3" spans="1:16" x14ac:dyDescent="0.35">
      <c r="B3" t="s">
        <v>279</v>
      </c>
      <c r="C3" t="s">
        <v>215</v>
      </c>
    </row>
    <row r="4" spans="1:16" x14ac:dyDescent="0.35">
      <c r="B4">
        <v>0</v>
      </c>
      <c r="C4" s="1">
        <f>Summary!B3</f>
        <v>0</v>
      </c>
      <c r="D4" s="1"/>
      <c r="E4" s="1"/>
      <c r="M4" s="3"/>
    </row>
    <row r="5" spans="1:16" x14ac:dyDescent="0.35">
      <c r="B5">
        <v>2</v>
      </c>
      <c r="C5" s="1">
        <f>Summary!B4</f>
        <v>0.02</v>
      </c>
      <c r="D5" s="1"/>
      <c r="E5" s="1"/>
      <c r="M5" s="3"/>
    </row>
    <row r="6" spans="1:16" x14ac:dyDescent="0.35">
      <c r="B6">
        <v>6</v>
      </c>
      <c r="C6" s="1">
        <f>Summary!B5</f>
        <v>0.04</v>
      </c>
      <c r="D6" s="1"/>
      <c r="E6" s="1"/>
    </row>
    <row r="7" spans="1:16" x14ac:dyDescent="0.35">
      <c r="B7">
        <v>11</v>
      </c>
      <c r="C7" s="1">
        <f>Summary!B6</f>
        <v>0.06</v>
      </c>
      <c r="D7" s="1"/>
      <c r="E7" s="1"/>
    </row>
    <row r="8" spans="1:16" x14ac:dyDescent="0.35">
      <c r="B8">
        <v>16</v>
      </c>
      <c r="C8" s="1">
        <f>Summary!B7</f>
        <v>0.08</v>
      </c>
      <c r="D8" s="1"/>
      <c r="E8" s="1"/>
      <c r="O8" s="15" t="s">
        <v>219</v>
      </c>
      <c r="P8" s="15"/>
    </row>
    <row r="9" spans="1:16" x14ac:dyDescent="0.35">
      <c r="O9" t="s">
        <v>217</v>
      </c>
      <c r="P9" t="s">
        <v>218</v>
      </c>
    </row>
    <row r="10" spans="1:16" ht="29" x14ac:dyDescent="0.35">
      <c r="A10" s="21" t="s">
        <v>0</v>
      </c>
      <c r="B10" s="21" t="s">
        <v>113</v>
      </c>
      <c r="C10" s="21" t="s">
        <v>114</v>
      </c>
      <c r="D10" s="21" t="s">
        <v>280</v>
      </c>
      <c r="E10" s="21" t="s">
        <v>277</v>
      </c>
      <c r="F10" s="14" t="s">
        <v>282</v>
      </c>
      <c r="G10" s="21" t="s">
        <v>2</v>
      </c>
      <c r="H10" s="21" t="s">
        <v>3</v>
      </c>
      <c r="I10" s="21" t="s">
        <v>214</v>
      </c>
      <c r="J10" s="21" t="s">
        <v>4</v>
      </c>
      <c r="K10" s="21" t="s">
        <v>213</v>
      </c>
      <c r="L10" s="21" t="s">
        <v>272</v>
      </c>
      <c r="M10" s="21" t="s">
        <v>281</v>
      </c>
      <c r="O10" t="s">
        <v>216</v>
      </c>
      <c r="P10" t="s">
        <v>216</v>
      </c>
    </row>
    <row r="11" spans="1:16" x14ac:dyDescent="0.35">
      <c r="A11" t="str">
        <f>_xlfn.CONCAT(B11, C11)</f>
        <v>Aaron Smith</v>
      </c>
      <c r="B11" t="s">
        <v>5</v>
      </c>
      <c r="C11" t="s">
        <v>115</v>
      </c>
      <c r="D11" t="str">
        <f>TEXT(E11, "dddd")</f>
        <v>Friday</v>
      </c>
      <c r="E11" s="13">
        <v>37071</v>
      </c>
      <c r="F11" s="20">
        <f ca="1">ROUNDDOWN(YEARFRAC(E11,TODAY(),1),0)</f>
        <v>21</v>
      </c>
      <c r="G11" t="s">
        <v>6</v>
      </c>
      <c r="H11" t="s">
        <v>7</v>
      </c>
      <c r="I11" s="20">
        <v>15</v>
      </c>
      <c r="J11" s="19">
        <v>82000</v>
      </c>
      <c r="K11" s="20">
        <v>88</v>
      </c>
      <c r="L11" t="s">
        <v>229</v>
      </c>
      <c r="M11" s="22" t="str">
        <f>LEFT(L11, LEN(L11)-3)</f>
        <v xml:space="preserve">135 </v>
      </c>
      <c r="O11" s="2">
        <f t="shared" ref="O11:O42" ca="1" si="0">IFERROR(VLOOKUP(F11,ExpReference,2,TRUE)*J11,"Invalid Experience Data")</f>
        <v>6560</v>
      </c>
      <c r="P11" s="3">
        <f ca="1">IF(F11&gt;=$B$8,$C$8*J11,IF(F11&gt;=$B$7,$C$7*J11,IF(F11&gt;=$B$6,$C$6*J11,IF(F11&gt;=$B$5,$C$5*J11,IF(F11&gt;=$B$4,0,"Invalid Experience Data")))))</f>
        <v>6560</v>
      </c>
    </row>
    <row r="12" spans="1:16" x14ac:dyDescent="0.35">
      <c r="A12" t="str">
        <f>_xlfn.CONCAT(B12, C12)</f>
        <v>Adam Johnson</v>
      </c>
      <c r="B12" t="s">
        <v>8</v>
      </c>
      <c r="C12" t="s">
        <v>116</v>
      </c>
      <c r="D12" t="str">
        <f>TEXT(E12, "dddd")</f>
        <v>Friday</v>
      </c>
      <c r="E12" s="13">
        <v>36056</v>
      </c>
      <c r="F12" s="20">
        <f ca="1">ROUNDDOWN(YEARFRAC(E12,TODAY(),1),0)</f>
        <v>23</v>
      </c>
      <c r="G12" t="s">
        <v>9</v>
      </c>
      <c r="H12" t="s">
        <v>10</v>
      </c>
      <c r="I12" s="20">
        <v>11</v>
      </c>
      <c r="J12" s="19">
        <v>106500</v>
      </c>
      <c r="K12" s="20">
        <v>96</v>
      </c>
      <c r="L12" t="s">
        <v>230</v>
      </c>
      <c r="M12" s="22" t="str">
        <f>LEFT(L12, LEN(L12)-3)</f>
        <v xml:space="preserve">17646 </v>
      </c>
      <c r="O12" s="2">
        <f t="shared" ca="1" si="0"/>
        <v>8520</v>
      </c>
      <c r="P12" s="3">
        <f t="shared" ref="P12:P75" ca="1" si="1">IF(F12&gt;=$B$8,$C$8*J12,IF(F12&gt;=$B$7,$C$7*J12,IF(F12&gt;=$B$6,$C$6*J12,IF(F12&gt;=$B$5,$C$5*J12,IF(F12&gt;=$B$4,0,"Invalid Experience Data")))))</f>
        <v>8520</v>
      </c>
    </row>
    <row r="13" spans="1:16" x14ac:dyDescent="0.35">
      <c r="A13" t="str">
        <f>_xlfn.CONCAT(B13, C13)</f>
        <v>Alexander Williams</v>
      </c>
      <c r="B13" t="s">
        <v>11</v>
      </c>
      <c r="C13" t="s">
        <v>117</v>
      </c>
      <c r="D13" t="str">
        <f>TEXT(E13, "dddd")</f>
        <v>Friday</v>
      </c>
      <c r="E13" s="13">
        <v>37106</v>
      </c>
      <c r="F13" s="20">
        <f ca="1">ROUNDDOWN(YEARFRAC(E13,TODAY(),1),0)</f>
        <v>21</v>
      </c>
      <c r="G13" t="s">
        <v>6</v>
      </c>
      <c r="H13" t="s">
        <v>12</v>
      </c>
      <c r="I13" s="20">
        <v>9</v>
      </c>
      <c r="J13" s="19">
        <v>79000</v>
      </c>
      <c r="K13" s="20">
        <v>73</v>
      </c>
      <c r="L13" t="s">
        <v>231</v>
      </c>
      <c r="M13" s="22" t="str">
        <f>LEFT(L13, LEN(L13)-3)</f>
        <v xml:space="preserve">1908 </v>
      </c>
      <c r="O13" s="2">
        <f t="shared" ca="1" si="0"/>
        <v>6320</v>
      </c>
      <c r="P13" s="3">
        <f t="shared" ca="1" si="1"/>
        <v>6320</v>
      </c>
    </row>
    <row r="14" spans="1:16" x14ac:dyDescent="0.35">
      <c r="A14" t="str">
        <f>_xlfn.CONCAT(B14, C14)</f>
        <v>AliciaJones</v>
      </c>
      <c r="B14" t="s">
        <v>13</v>
      </c>
      <c r="C14" t="s">
        <v>118</v>
      </c>
      <c r="D14" t="str">
        <f>TEXT(E14, "dddd")</f>
        <v>Thursday</v>
      </c>
      <c r="E14" s="13">
        <v>33080</v>
      </c>
      <c r="F14" s="20">
        <f ca="1">ROUNDDOWN(YEARFRAC(E14,TODAY(),1),0)</f>
        <v>32</v>
      </c>
      <c r="G14" t="s">
        <v>9</v>
      </c>
      <c r="H14" t="s">
        <v>7</v>
      </c>
      <c r="I14" s="20">
        <v>6</v>
      </c>
      <c r="J14" s="19">
        <v>112500</v>
      </c>
      <c r="K14" s="20">
        <v>72</v>
      </c>
      <c r="L14" t="s">
        <v>232</v>
      </c>
      <c r="M14" s="22" t="str">
        <f>LEFT(L14, LEN(L14)-3)</f>
        <v xml:space="preserve">3245 </v>
      </c>
      <c r="O14" s="2">
        <f t="shared" ca="1" si="0"/>
        <v>9000</v>
      </c>
      <c r="P14" s="3">
        <f t="shared" ca="1" si="1"/>
        <v>9000</v>
      </c>
    </row>
    <row r="15" spans="1:16" x14ac:dyDescent="0.35">
      <c r="A15" t="str">
        <f>_xlfn.CONCAT(B15, C15)</f>
        <v>AllisonBrown</v>
      </c>
      <c r="B15" t="s">
        <v>14</v>
      </c>
      <c r="C15" t="s">
        <v>10</v>
      </c>
      <c r="D15" t="str">
        <f>TEXT(E15, "dddd")</f>
        <v>Saturday</v>
      </c>
      <c r="E15" s="13">
        <v>37205</v>
      </c>
      <c r="F15" s="20">
        <f ca="1">ROUNDDOWN(YEARFRAC(E15,TODAY(),1),0)</f>
        <v>20</v>
      </c>
      <c r="G15" t="s">
        <v>6</v>
      </c>
      <c r="H15" t="s">
        <v>10</v>
      </c>
      <c r="I15" s="20">
        <v>7</v>
      </c>
      <c r="J15" s="19">
        <v>74500</v>
      </c>
      <c r="K15" s="20">
        <v>74</v>
      </c>
      <c r="L15" t="s">
        <v>233</v>
      </c>
      <c r="M15" s="22" t="str">
        <f>LEFT(L15, LEN(L15)-3)</f>
        <v xml:space="preserve">0 </v>
      </c>
      <c r="O15" s="2">
        <f t="shared" ca="1" si="0"/>
        <v>5960</v>
      </c>
      <c r="P15" s="3">
        <f t="shared" ca="1" si="1"/>
        <v>5960</v>
      </c>
    </row>
    <row r="16" spans="1:16" x14ac:dyDescent="0.35">
      <c r="A16" t="str">
        <f>_xlfn.CONCAT(B16, C16)</f>
        <v>AmandaDavis</v>
      </c>
      <c r="B16" t="s">
        <v>15</v>
      </c>
      <c r="C16" t="s">
        <v>119</v>
      </c>
      <c r="D16" t="str">
        <f>TEXT(E16, "dddd")</f>
        <v>Sunday</v>
      </c>
      <c r="E16" s="13">
        <v>39838</v>
      </c>
      <c r="F16" s="20">
        <f ca="1">ROUNDDOWN(YEARFRAC(E16,TODAY(),1),0)</f>
        <v>13</v>
      </c>
      <c r="G16" t="s">
        <v>16</v>
      </c>
      <c r="H16" t="s">
        <v>10</v>
      </c>
      <c r="I16" s="20">
        <v>5</v>
      </c>
      <c r="J16" s="19">
        <v>48100</v>
      </c>
      <c r="K16" s="20">
        <v>100</v>
      </c>
      <c r="L16" t="s">
        <v>234</v>
      </c>
      <c r="M16" s="22" t="str">
        <f>LEFT(L16, LEN(L16)-3)</f>
        <v xml:space="preserve">593 </v>
      </c>
      <c r="O16" s="2">
        <f t="shared" ca="1" si="0"/>
        <v>2886</v>
      </c>
      <c r="P16" s="3">
        <f t="shared" ca="1" si="1"/>
        <v>2886</v>
      </c>
    </row>
    <row r="17" spans="1:16" x14ac:dyDescent="0.35">
      <c r="A17" t="str">
        <f>_xlfn.CONCAT(B17, C17)</f>
        <v>AmberMiller</v>
      </c>
      <c r="B17" t="s">
        <v>17</v>
      </c>
      <c r="C17" t="s">
        <v>120</v>
      </c>
      <c r="D17" t="str">
        <f>TEXT(E17, "dddd")</f>
        <v>Tuesday</v>
      </c>
      <c r="E17" s="13">
        <v>39595</v>
      </c>
      <c r="F17" s="20">
        <f ca="1">ROUNDDOWN(YEARFRAC(E17,TODAY(),1),0)</f>
        <v>14</v>
      </c>
      <c r="G17" t="s">
        <v>16</v>
      </c>
      <c r="H17" t="s">
        <v>7</v>
      </c>
      <c r="I17" s="20">
        <v>9</v>
      </c>
      <c r="J17" s="19">
        <v>51600</v>
      </c>
      <c r="K17" s="20">
        <v>81</v>
      </c>
      <c r="L17" t="s">
        <v>235</v>
      </c>
      <c r="M17" s="22" t="str">
        <f>LEFT(L17, LEN(L17)-3)</f>
        <v xml:space="preserve">916 </v>
      </c>
      <c r="O17" s="2">
        <f t="shared" ca="1" si="0"/>
        <v>3096</v>
      </c>
      <c r="P17" s="3">
        <f t="shared" ca="1" si="1"/>
        <v>3096</v>
      </c>
    </row>
    <row r="18" spans="1:16" x14ac:dyDescent="0.35">
      <c r="A18" t="str">
        <f>_xlfn.CONCAT(B18, C18)</f>
        <v>AmyWilson</v>
      </c>
      <c r="B18" t="s">
        <v>18</v>
      </c>
      <c r="C18" t="s">
        <v>121</v>
      </c>
      <c r="D18" t="str">
        <f>TEXT(E18, "dddd")</f>
        <v>Thursday</v>
      </c>
      <c r="E18" s="13">
        <v>39121</v>
      </c>
      <c r="F18" s="20">
        <f ca="1">ROUNDDOWN(YEARFRAC(E18,TODAY(),1),0)</f>
        <v>15</v>
      </c>
      <c r="G18" t="s">
        <v>6</v>
      </c>
      <c r="H18" t="s">
        <v>19</v>
      </c>
      <c r="I18" s="20">
        <v>12</v>
      </c>
      <c r="J18" s="19">
        <v>52000</v>
      </c>
      <c r="K18" s="20">
        <v>89</v>
      </c>
      <c r="L18" t="s">
        <v>233</v>
      </c>
      <c r="M18" s="22" t="str">
        <f>LEFT(L18, LEN(L18)-3)</f>
        <v xml:space="preserve">0 </v>
      </c>
      <c r="O18" s="2">
        <f t="shared" ca="1" si="0"/>
        <v>3120</v>
      </c>
      <c r="P18" s="3">
        <f t="shared" ca="1" si="1"/>
        <v>3120</v>
      </c>
    </row>
    <row r="19" spans="1:16" x14ac:dyDescent="0.35">
      <c r="A19" t="str">
        <f>_xlfn.CONCAT(B19, C19)</f>
        <v>AndreaMoore</v>
      </c>
      <c r="B19" t="s">
        <v>20</v>
      </c>
      <c r="C19" t="s">
        <v>122</v>
      </c>
      <c r="D19" t="str">
        <f>TEXT(E19, "dddd")</f>
        <v>Tuesday</v>
      </c>
      <c r="E19" s="13">
        <v>39035</v>
      </c>
      <c r="F19" s="20">
        <f ca="1">ROUNDDOWN(YEARFRAC(E19,TODAY(),1),0)</f>
        <v>15</v>
      </c>
      <c r="G19" t="s">
        <v>16</v>
      </c>
      <c r="H19" t="s">
        <v>7</v>
      </c>
      <c r="I19" s="20">
        <v>5</v>
      </c>
      <c r="J19" s="19">
        <v>60700</v>
      </c>
      <c r="K19" s="20">
        <v>85</v>
      </c>
      <c r="L19" t="s">
        <v>233</v>
      </c>
      <c r="M19" s="22" t="str">
        <f>LEFT(L19, LEN(L19)-3)</f>
        <v xml:space="preserve">0 </v>
      </c>
      <c r="O19" s="2">
        <f t="shared" ca="1" si="0"/>
        <v>3642</v>
      </c>
      <c r="P19" s="3">
        <f t="shared" ca="1" si="1"/>
        <v>3642</v>
      </c>
    </row>
    <row r="20" spans="1:16" x14ac:dyDescent="0.35">
      <c r="A20" t="str">
        <f>_xlfn.CONCAT(B20, C20)</f>
        <v>Andrew Taylor</v>
      </c>
      <c r="B20" t="s">
        <v>21</v>
      </c>
      <c r="C20" t="s">
        <v>123</v>
      </c>
      <c r="D20" t="str">
        <f>TEXT(E20, "dddd")</f>
        <v>Wednesday</v>
      </c>
      <c r="E20" s="13">
        <v>39939</v>
      </c>
      <c r="F20" s="20">
        <f ca="1">ROUNDDOWN(YEARFRAC(E20,TODAY(),1),0)</f>
        <v>13</v>
      </c>
      <c r="G20" t="s">
        <v>16</v>
      </c>
      <c r="H20" t="s">
        <v>7</v>
      </c>
      <c r="I20" s="20">
        <v>9</v>
      </c>
      <c r="J20" s="19">
        <v>50900</v>
      </c>
      <c r="K20" s="20">
        <v>72</v>
      </c>
      <c r="L20" t="s">
        <v>233</v>
      </c>
      <c r="M20" s="22" t="str">
        <f>LEFT(L20, LEN(L20)-3)</f>
        <v xml:space="preserve">0 </v>
      </c>
      <c r="O20" s="2">
        <f t="shared" ca="1" si="0"/>
        <v>3054</v>
      </c>
      <c r="P20" s="3">
        <f t="shared" ca="1" si="1"/>
        <v>3054</v>
      </c>
    </row>
    <row r="21" spans="1:16" x14ac:dyDescent="0.35">
      <c r="A21" t="str">
        <f>_xlfn.CONCAT(B21, C21)</f>
        <v>AngelaAnderson</v>
      </c>
      <c r="B21" t="s">
        <v>22</v>
      </c>
      <c r="C21" t="s">
        <v>124</v>
      </c>
      <c r="D21" t="str">
        <f>TEXT(E21, "dddd")</f>
        <v>Tuesday</v>
      </c>
      <c r="E21" s="13">
        <v>36851</v>
      </c>
      <c r="F21" s="20">
        <f ca="1">ROUNDDOWN(YEARFRAC(E21,TODAY(),1),0)</f>
        <v>21</v>
      </c>
      <c r="G21" t="s">
        <v>6</v>
      </c>
      <c r="H21" t="s">
        <v>12</v>
      </c>
      <c r="I21" s="20">
        <v>6</v>
      </c>
      <c r="J21" s="19">
        <v>85000</v>
      </c>
      <c r="K21" s="20">
        <v>87</v>
      </c>
      <c r="L21" t="s">
        <v>233</v>
      </c>
      <c r="M21" s="22" t="str">
        <f>LEFT(L21, LEN(L21)-3)</f>
        <v xml:space="preserve">0 </v>
      </c>
      <c r="O21" s="2">
        <f t="shared" ca="1" si="0"/>
        <v>6800</v>
      </c>
      <c r="P21" s="3">
        <f t="shared" ca="1" si="1"/>
        <v>6800</v>
      </c>
    </row>
    <row r="22" spans="1:16" x14ac:dyDescent="0.35">
      <c r="A22" t="str">
        <f>_xlfn.CONCAT(B22, C22)</f>
        <v>Anthony Thomas</v>
      </c>
      <c r="B22" t="s">
        <v>23</v>
      </c>
      <c r="C22" t="s">
        <v>125</v>
      </c>
      <c r="D22" t="str">
        <f>TEXT(E22, "dddd")</f>
        <v>Sunday</v>
      </c>
      <c r="E22" s="13">
        <v>40888</v>
      </c>
      <c r="F22" s="20">
        <f ca="1">ROUNDDOWN(YEARFRAC(E22,TODAY(),1),0)</f>
        <v>10</v>
      </c>
      <c r="G22" t="s">
        <v>16</v>
      </c>
      <c r="H22" t="s">
        <v>10</v>
      </c>
      <c r="I22" s="20">
        <v>13</v>
      </c>
      <c r="J22" s="19">
        <v>38300</v>
      </c>
      <c r="K22" s="20">
        <v>78</v>
      </c>
      <c r="L22" t="s">
        <v>233</v>
      </c>
      <c r="M22" s="22" t="str">
        <f>LEFT(L22, LEN(L22)-3)</f>
        <v xml:space="preserve">0 </v>
      </c>
      <c r="O22" s="2">
        <f t="shared" ca="1" si="0"/>
        <v>1532</v>
      </c>
      <c r="P22" s="3">
        <f t="shared" ca="1" si="1"/>
        <v>1532</v>
      </c>
    </row>
    <row r="23" spans="1:16" x14ac:dyDescent="0.35">
      <c r="A23" t="str">
        <f>_xlfn.CONCAT(B23, C23)</f>
        <v>AshleyJackson</v>
      </c>
      <c r="B23" t="s">
        <v>24</v>
      </c>
      <c r="C23" t="s">
        <v>126</v>
      </c>
      <c r="D23" t="str">
        <f>TEXT(E23, "dddd")</f>
        <v>Monday</v>
      </c>
      <c r="E23" s="13">
        <v>40238</v>
      </c>
      <c r="F23" s="20">
        <f ca="1">ROUNDDOWN(YEARFRAC(E23,TODAY(),1),0)</f>
        <v>12</v>
      </c>
      <c r="G23" t="s">
        <v>16</v>
      </c>
      <c r="H23" t="s">
        <v>7</v>
      </c>
      <c r="I23" s="20">
        <v>6</v>
      </c>
      <c r="J23" s="19">
        <v>43200</v>
      </c>
      <c r="K23" s="20">
        <v>75</v>
      </c>
      <c r="L23" t="s">
        <v>236</v>
      </c>
      <c r="M23" s="22" t="str">
        <f>LEFT(L23, LEN(L23)-3)</f>
        <v xml:space="preserve">721 </v>
      </c>
      <c r="O23" s="2">
        <f t="shared" ca="1" si="0"/>
        <v>2592</v>
      </c>
      <c r="P23" s="3">
        <f t="shared" ca="1" si="1"/>
        <v>2592</v>
      </c>
    </row>
    <row r="24" spans="1:16" x14ac:dyDescent="0.35">
      <c r="A24" t="str">
        <f>_xlfn.CONCAT(B24, C24)</f>
        <v>Benjamin White</v>
      </c>
      <c r="B24" t="s">
        <v>25</v>
      </c>
      <c r="C24" t="s">
        <v>127</v>
      </c>
      <c r="D24" t="str">
        <f>TEXT(E24, "dddd")</f>
        <v>Thursday</v>
      </c>
      <c r="E24" s="13">
        <v>38379</v>
      </c>
      <c r="F24" s="20">
        <f ca="1">ROUNDDOWN(YEARFRAC(E24,TODAY(),1),0)</f>
        <v>17</v>
      </c>
      <c r="G24" t="s">
        <v>6</v>
      </c>
      <c r="H24" t="s">
        <v>19</v>
      </c>
      <c r="I24" s="20">
        <v>11</v>
      </c>
      <c r="J24" s="19">
        <v>67000</v>
      </c>
      <c r="K24" s="20">
        <v>92</v>
      </c>
      <c r="L24" t="s">
        <v>233</v>
      </c>
      <c r="M24" s="22" t="str">
        <f>LEFT(L24, LEN(L24)-3)</f>
        <v xml:space="preserve">0 </v>
      </c>
      <c r="O24" s="2">
        <f t="shared" ca="1" si="0"/>
        <v>5360</v>
      </c>
      <c r="P24" s="3">
        <f t="shared" ca="1" si="1"/>
        <v>5360</v>
      </c>
    </row>
    <row r="25" spans="1:16" x14ac:dyDescent="0.35">
      <c r="A25" t="str">
        <f>_xlfn.CONCAT(B25, C25)</f>
        <v>Brandon Harris</v>
      </c>
      <c r="B25" t="s">
        <v>26</v>
      </c>
      <c r="C25" t="s">
        <v>128</v>
      </c>
      <c r="D25" t="str">
        <f>TEXT(E25, "dddd")</f>
        <v>Wednesday</v>
      </c>
      <c r="E25" s="13">
        <v>39589</v>
      </c>
      <c r="F25" s="20">
        <f ca="1">ROUNDDOWN(YEARFRAC(E25,TODAY(),1),0)</f>
        <v>14</v>
      </c>
      <c r="G25" t="s">
        <v>6</v>
      </c>
      <c r="H25" t="s">
        <v>7</v>
      </c>
      <c r="I25" s="20">
        <v>11</v>
      </c>
      <c r="J25" s="19">
        <v>50500</v>
      </c>
      <c r="K25" s="20">
        <v>81</v>
      </c>
      <c r="L25" t="s">
        <v>237</v>
      </c>
      <c r="M25" s="22" t="str">
        <f>LEFT(L25, LEN(L25)-3)</f>
        <v xml:space="preserve">2761 </v>
      </c>
      <c r="O25" s="2">
        <f t="shared" ca="1" si="0"/>
        <v>3030</v>
      </c>
      <c r="P25" s="3">
        <f t="shared" ca="1" si="1"/>
        <v>3030</v>
      </c>
    </row>
    <row r="26" spans="1:16" x14ac:dyDescent="0.35">
      <c r="A26" t="str">
        <f>_xlfn.CONCAT(B26, C26)</f>
        <v>Brian Martin</v>
      </c>
      <c r="B26" t="s">
        <v>27</v>
      </c>
      <c r="C26" t="s">
        <v>129</v>
      </c>
      <c r="D26" t="str">
        <f>TEXT(E26, "dddd")</f>
        <v>Tuesday</v>
      </c>
      <c r="E26" s="13">
        <v>39441</v>
      </c>
      <c r="F26" s="20">
        <f ca="1">ROUNDDOWN(YEARFRAC(E26,TODAY(),1),0)</f>
        <v>14</v>
      </c>
      <c r="G26" t="s">
        <v>16</v>
      </c>
      <c r="H26" t="s">
        <v>7</v>
      </c>
      <c r="I26" s="20">
        <v>8</v>
      </c>
      <c r="J26" s="19">
        <v>56500</v>
      </c>
      <c r="K26" s="20">
        <v>79</v>
      </c>
      <c r="L26" t="s">
        <v>233</v>
      </c>
      <c r="M26" s="22" t="str">
        <f>LEFT(L26, LEN(L26)-3)</f>
        <v xml:space="preserve">0 </v>
      </c>
      <c r="O26" s="2">
        <f t="shared" ca="1" si="0"/>
        <v>3390</v>
      </c>
      <c r="P26" s="3">
        <f t="shared" ca="1" si="1"/>
        <v>3390</v>
      </c>
    </row>
    <row r="27" spans="1:16" x14ac:dyDescent="0.35">
      <c r="A27" t="str">
        <f>_xlfn.CONCAT(B27, C27)</f>
        <v>BrittanyThompson</v>
      </c>
      <c r="B27" t="s">
        <v>28</v>
      </c>
      <c r="C27" t="s">
        <v>130</v>
      </c>
      <c r="D27" t="str">
        <f>TEXT(E27, "dddd")</f>
        <v>Saturday</v>
      </c>
      <c r="E27" s="13">
        <v>39256</v>
      </c>
      <c r="F27" s="20">
        <f ca="1">ROUNDDOWN(YEARFRAC(E27,TODAY(),1),0)</f>
        <v>15</v>
      </c>
      <c r="G27" t="s">
        <v>16</v>
      </c>
      <c r="H27" t="s">
        <v>12</v>
      </c>
      <c r="I27" s="20">
        <v>7</v>
      </c>
      <c r="J27" s="19">
        <v>55100</v>
      </c>
      <c r="K27" s="20">
        <v>99</v>
      </c>
      <c r="L27" t="s">
        <v>233</v>
      </c>
      <c r="M27" s="22" t="str">
        <f>LEFT(L27, LEN(L27)-3)</f>
        <v xml:space="preserve">0 </v>
      </c>
      <c r="O27" s="2">
        <f t="shared" ca="1" si="0"/>
        <v>3306</v>
      </c>
      <c r="P27" s="3">
        <f t="shared" ca="1" si="1"/>
        <v>3306</v>
      </c>
    </row>
    <row r="28" spans="1:16" x14ac:dyDescent="0.35">
      <c r="A28" t="str">
        <f>_xlfn.CONCAT(B28, C28)</f>
        <v>Charles Garcia</v>
      </c>
      <c r="B28" t="s">
        <v>29</v>
      </c>
      <c r="C28" t="s">
        <v>131</v>
      </c>
      <c r="D28" t="str">
        <f>TEXT(E28, "dddd")</f>
        <v>Thursday</v>
      </c>
      <c r="E28" s="13">
        <v>37210</v>
      </c>
      <c r="F28" s="20">
        <f ca="1">ROUNDDOWN(YEARFRAC(E28,TODAY(),1),0)</f>
        <v>20</v>
      </c>
      <c r="G28" t="s">
        <v>6</v>
      </c>
      <c r="H28" t="s">
        <v>19</v>
      </c>
      <c r="I28" s="20">
        <v>7</v>
      </c>
      <c r="J28" s="19">
        <v>80500</v>
      </c>
      <c r="K28" s="20">
        <v>95</v>
      </c>
      <c r="L28" t="s">
        <v>238</v>
      </c>
      <c r="M28" s="22" t="str">
        <f>LEFT(L28, LEN(L28)-3)</f>
        <v xml:space="preserve">16157 </v>
      </c>
      <c r="O28" s="2">
        <f t="shared" ca="1" si="0"/>
        <v>6440</v>
      </c>
      <c r="P28" s="3">
        <f t="shared" ca="1" si="1"/>
        <v>6440</v>
      </c>
    </row>
    <row r="29" spans="1:16" x14ac:dyDescent="0.35">
      <c r="A29" t="str">
        <f>_xlfn.CONCAT(B29, C29)</f>
        <v>ChelseaMartinez</v>
      </c>
      <c r="B29" t="s">
        <v>30</v>
      </c>
      <c r="C29" t="s">
        <v>132</v>
      </c>
      <c r="D29" t="str">
        <f>TEXT(E29, "dddd")</f>
        <v>Tuesday</v>
      </c>
      <c r="E29" s="13">
        <v>31734</v>
      </c>
      <c r="F29" s="20">
        <f ca="1">ROUNDDOWN(YEARFRAC(E29,TODAY(),1),0)</f>
        <v>35</v>
      </c>
      <c r="G29" t="s">
        <v>9</v>
      </c>
      <c r="H29" t="s">
        <v>10</v>
      </c>
      <c r="I29" s="20">
        <v>9</v>
      </c>
      <c r="J29" s="19">
        <v>118500</v>
      </c>
      <c r="K29" s="20">
        <v>95</v>
      </c>
      <c r="L29" t="s">
        <v>233</v>
      </c>
      <c r="M29" s="22" t="str">
        <f>LEFT(L29, LEN(L29)-3)</f>
        <v xml:space="preserve">0 </v>
      </c>
      <c r="O29" s="2">
        <f t="shared" ca="1" si="0"/>
        <v>9480</v>
      </c>
      <c r="P29" s="3">
        <f t="shared" ca="1" si="1"/>
        <v>9480</v>
      </c>
    </row>
    <row r="30" spans="1:16" x14ac:dyDescent="0.35">
      <c r="A30" t="str">
        <f>_xlfn.CONCAT(B30, C30)</f>
        <v>ChristinaRobinson</v>
      </c>
      <c r="B30" t="s">
        <v>31</v>
      </c>
      <c r="C30" t="s">
        <v>133</v>
      </c>
      <c r="D30" t="str">
        <f>TEXT(E30, "dddd")</f>
        <v>Sunday</v>
      </c>
      <c r="E30" s="13">
        <v>39656</v>
      </c>
      <c r="F30" s="20">
        <f ca="1">ROUNDDOWN(YEARFRAC(E30,TODAY(),1),0)</f>
        <v>14</v>
      </c>
      <c r="G30" t="s">
        <v>6</v>
      </c>
      <c r="H30" t="s">
        <v>19</v>
      </c>
      <c r="I30" s="20">
        <v>10</v>
      </c>
      <c r="J30" s="19">
        <v>47500</v>
      </c>
      <c r="K30" s="20">
        <v>85</v>
      </c>
      <c r="L30" t="s">
        <v>233</v>
      </c>
      <c r="M30" s="22" t="str">
        <f>LEFT(L30, LEN(L30)-3)</f>
        <v xml:space="preserve">0 </v>
      </c>
      <c r="O30" s="2">
        <f t="shared" ca="1" si="0"/>
        <v>2850</v>
      </c>
      <c r="P30" s="3">
        <f t="shared" ca="1" si="1"/>
        <v>2850</v>
      </c>
    </row>
    <row r="31" spans="1:16" x14ac:dyDescent="0.35">
      <c r="A31" t="str">
        <f>_xlfn.CONCAT(B31, C31)</f>
        <v>ChristineClark</v>
      </c>
      <c r="B31" t="s">
        <v>32</v>
      </c>
      <c r="C31" t="s">
        <v>134</v>
      </c>
      <c r="D31" t="str">
        <f>TEXT(E31, "dddd")</f>
        <v>Friday</v>
      </c>
      <c r="E31" s="13">
        <v>33165</v>
      </c>
      <c r="F31" s="20">
        <f ca="1">ROUNDDOWN(YEARFRAC(E31,TODAY(),1),0)</f>
        <v>31</v>
      </c>
      <c r="G31" t="s">
        <v>9</v>
      </c>
      <c r="H31" t="s">
        <v>12</v>
      </c>
      <c r="I31" s="20">
        <v>11</v>
      </c>
      <c r="J31" s="19">
        <v>111000</v>
      </c>
      <c r="K31" s="20">
        <v>95</v>
      </c>
      <c r="L31" t="s">
        <v>239</v>
      </c>
      <c r="M31" s="22" t="str">
        <f>LEFT(L31, LEN(L31)-3)</f>
        <v xml:space="preserve">841 </v>
      </c>
      <c r="O31" s="2">
        <f t="shared" ca="1" si="0"/>
        <v>8880</v>
      </c>
      <c r="P31" s="3">
        <f t="shared" ca="1" si="1"/>
        <v>8880</v>
      </c>
    </row>
    <row r="32" spans="1:16" x14ac:dyDescent="0.35">
      <c r="A32" t="str">
        <f>_xlfn.CONCAT(B32, C32)</f>
        <v>Christopher Rodriguez</v>
      </c>
      <c r="B32" t="s">
        <v>33</v>
      </c>
      <c r="C32" t="s">
        <v>135</v>
      </c>
      <c r="D32" t="str">
        <f>TEXT(E32, "dddd")</f>
        <v>Sunday</v>
      </c>
      <c r="E32" s="13">
        <v>39243</v>
      </c>
      <c r="F32" s="20">
        <f ca="1">ROUNDDOWN(YEARFRAC(E32,TODAY(),1),0)</f>
        <v>15</v>
      </c>
      <c r="G32" t="s">
        <v>6</v>
      </c>
      <c r="H32" t="s">
        <v>12</v>
      </c>
      <c r="I32" s="20">
        <v>9</v>
      </c>
      <c r="J32" s="19">
        <v>59500</v>
      </c>
      <c r="K32" s="20">
        <v>40</v>
      </c>
      <c r="L32" t="s">
        <v>233</v>
      </c>
      <c r="M32" s="22" t="str">
        <f>LEFT(L32, LEN(L32)-3)</f>
        <v xml:space="preserve">0 </v>
      </c>
      <c r="O32" s="2">
        <f t="shared" ca="1" si="0"/>
        <v>3570</v>
      </c>
      <c r="P32" s="3">
        <f t="shared" ca="1" si="1"/>
        <v>3570</v>
      </c>
    </row>
    <row r="33" spans="1:16" x14ac:dyDescent="0.35">
      <c r="A33" t="str">
        <f>_xlfn.CONCAT(B33, C33)</f>
        <v>Cody Lewis</v>
      </c>
      <c r="B33" t="s">
        <v>34</v>
      </c>
      <c r="C33" t="s">
        <v>136</v>
      </c>
      <c r="D33" t="str">
        <f>TEXT(E33, "dddd")</f>
        <v>Thursday</v>
      </c>
      <c r="E33" s="13">
        <v>34816</v>
      </c>
      <c r="F33" s="20">
        <f ca="1">ROUNDDOWN(YEARFRAC(E33,TODAY(),1),0)</f>
        <v>27</v>
      </c>
      <c r="G33" t="s">
        <v>6</v>
      </c>
      <c r="H33" t="s">
        <v>10</v>
      </c>
      <c r="I33" s="20">
        <v>10</v>
      </c>
      <c r="J33" s="19">
        <v>94000</v>
      </c>
      <c r="K33" s="20">
        <v>74</v>
      </c>
      <c r="L33" t="s">
        <v>240</v>
      </c>
      <c r="M33" s="22" t="str">
        <f>LEFT(L33, LEN(L33)-3)</f>
        <v xml:space="preserve">833 </v>
      </c>
      <c r="O33" s="2">
        <f t="shared" ca="1" si="0"/>
        <v>7520</v>
      </c>
      <c r="P33" s="3">
        <f t="shared" ca="1" si="1"/>
        <v>7520</v>
      </c>
    </row>
    <row r="34" spans="1:16" x14ac:dyDescent="0.35">
      <c r="A34" t="str">
        <f>_xlfn.CONCAT(B34, C34)</f>
        <v>CourtneyLee</v>
      </c>
      <c r="B34" t="s">
        <v>35</v>
      </c>
      <c r="C34" t="s">
        <v>137</v>
      </c>
      <c r="D34" t="str">
        <f>TEXT(E34, "dddd")</f>
        <v>Sunday</v>
      </c>
      <c r="E34" s="13">
        <v>38879</v>
      </c>
      <c r="F34" s="20">
        <f ca="1">ROUNDDOWN(YEARFRAC(E34,TODAY(),1),0)</f>
        <v>16</v>
      </c>
      <c r="G34" t="s">
        <v>6</v>
      </c>
      <c r="H34" t="s">
        <v>19</v>
      </c>
      <c r="I34" s="20">
        <v>6</v>
      </c>
      <c r="J34" s="19">
        <v>62500</v>
      </c>
      <c r="K34" s="20">
        <v>91</v>
      </c>
      <c r="L34" t="s">
        <v>241</v>
      </c>
      <c r="M34" s="22" t="str">
        <f>LEFT(L34, LEN(L34)-3)</f>
        <v xml:space="preserve">789 </v>
      </c>
      <c r="O34" s="2">
        <f t="shared" ca="1" si="0"/>
        <v>5000</v>
      </c>
      <c r="P34" s="3">
        <f t="shared" ca="1" si="1"/>
        <v>5000</v>
      </c>
    </row>
    <row r="35" spans="1:16" x14ac:dyDescent="0.35">
      <c r="A35" t="str">
        <f>_xlfn.CONCAT(B35, C35)</f>
        <v>CrystalWalker</v>
      </c>
      <c r="B35" t="s">
        <v>36</v>
      </c>
      <c r="C35" t="s">
        <v>138</v>
      </c>
      <c r="D35" t="str">
        <f>TEXT(E35, "dddd")</f>
        <v>Friday</v>
      </c>
      <c r="E35" s="13">
        <v>39122</v>
      </c>
      <c r="F35" s="20">
        <f ca="1">ROUNDDOWN(YEARFRAC(E35,TODAY(),1),0)</f>
        <v>15</v>
      </c>
      <c r="G35" t="s">
        <v>16</v>
      </c>
      <c r="H35" t="s">
        <v>10</v>
      </c>
      <c r="I35" s="20">
        <v>12</v>
      </c>
      <c r="J35" s="19">
        <v>53000</v>
      </c>
      <c r="K35" s="20">
        <v>78</v>
      </c>
      <c r="L35" t="s">
        <v>233</v>
      </c>
      <c r="M35" s="22" t="str">
        <f>LEFT(L35, LEN(L35)-3)</f>
        <v xml:space="preserve">0 </v>
      </c>
      <c r="O35" s="2">
        <f t="shared" ca="1" si="0"/>
        <v>3180</v>
      </c>
      <c r="P35" s="3">
        <f t="shared" ca="1" si="1"/>
        <v>3180</v>
      </c>
    </row>
    <row r="36" spans="1:16" x14ac:dyDescent="0.35">
      <c r="A36" t="str">
        <f>_xlfn.CONCAT(B36, C36)</f>
        <v>Daniel Hall</v>
      </c>
      <c r="B36" t="s">
        <v>37</v>
      </c>
      <c r="C36" t="s">
        <v>139</v>
      </c>
      <c r="D36" t="str">
        <f>TEXT(E36, "dddd")</f>
        <v>Thursday</v>
      </c>
      <c r="E36" s="13">
        <v>39317</v>
      </c>
      <c r="F36" s="20">
        <f ca="1">ROUNDDOWN(YEARFRAC(E36,TODAY(),1),0)</f>
        <v>15</v>
      </c>
      <c r="G36" t="s">
        <v>16</v>
      </c>
      <c r="H36" t="s">
        <v>10</v>
      </c>
      <c r="I36" s="20">
        <v>9</v>
      </c>
      <c r="J36" s="19">
        <v>58600</v>
      </c>
      <c r="K36" s="20">
        <v>72</v>
      </c>
      <c r="L36" t="s">
        <v>242</v>
      </c>
      <c r="M36" s="22" t="str">
        <f>LEFT(L36, LEN(L36)-3)</f>
        <v xml:space="preserve">78 </v>
      </c>
      <c r="O36" s="2">
        <f t="shared" ca="1" si="0"/>
        <v>3516</v>
      </c>
      <c r="P36" s="3">
        <f t="shared" ca="1" si="1"/>
        <v>3516</v>
      </c>
    </row>
    <row r="37" spans="1:16" x14ac:dyDescent="0.35">
      <c r="A37" t="str">
        <f>_xlfn.CONCAT(B37, C37)</f>
        <v>DanielleAllen</v>
      </c>
      <c r="B37" t="s">
        <v>38</v>
      </c>
      <c r="C37" t="s">
        <v>140</v>
      </c>
      <c r="D37" t="str">
        <f>TEXT(E37, "dddd")</f>
        <v>Tuesday</v>
      </c>
      <c r="E37" s="13">
        <v>39980</v>
      </c>
      <c r="F37" s="20">
        <f ca="1">ROUNDDOWN(YEARFRAC(E37,TODAY(),1),0)</f>
        <v>13</v>
      </c>
      <c r="G37" t="s">
        <v>6</v>
      </c>
      <c r="H37" t="s">
        <v>7</v>
      </c>
      <c r="I37" s="20">
        <v>8</v>
      </c>
      <c r="J37" s="19">
        <v>44500</v>
      </c>
      <c r="K37" s="20">
        <v>86</v>
      </c>
      <c r="L37" t="s">
        <v>243</v>
      </c>
      <c r="M37" s="22" t="str">
        <f>LEFT(L37, LEN(L37)-3)</f>
        <v xml:space="preserve">2269 </v>
      </c>
      <c r="O37" s="2">
        <f t="shared" ca="1" si="0"/>
        <v>2670</v>
      </c>
      <c r="P37" s="3">
        <f t="shared" ca="1" si="1"/>
        <v>2670</v>
      </c>
    </row>
    <row r="38" spans="1:16" x14ac:dyDescent="0.35">
      <c r="A38" t="str">
        <f>_xlfn.CONCAT(B38, C38)</f>
        <v>David Young</v>
      </c>
      <c r="B38" t="s">
        <v>39</v>
      </c>
      <c r="C38" t="s">
        <v>141</v>
      </c>
      <c r="D38" t="str">
        <f>TEXT(E38, "dddd")</f>
        <v>Wednesday</v>
      </c>
      <c r="E38" s="13">
        <v>40639</v>
      </c>
      <c r="F38" s="20">
        <f ca="1">ROUNDDOWN(YEARFRAC(E38,TODAY(),1),0)</f>
        <v>11</v>
      </c>
      <c r="G38" t="s">
        <v>16</v>
      </c>
      <c r="H38" t="s">
        <v>12</v>
      </c>
      <c r="I38" s="20">
        <v>8</v>
      </c>
      <c r="J38" s="19">
        <v>40400</v>
      </c>
      <c r="K38" s="20">
        <v>97</v>
      </c>
      <c r="L38" t="s">
        <v>233</v>
      </c>
      <c r="M38" s="22" t="str">
        <f>LEFT(L38, LEN(L38)-3)</f>
        <v xml:space="preserve">0 </v>
      </c>
      <c r="O38" s="2">
        <f t="shared" ca="1" si="0"/>
        <v>2424</v>
      </c>
      <c r="P38" s="3">
        <f t="shared" ca="1" si="1"/>
        <v>2424</v>
      </c>
    </row>
    <row r="39" spans="1:16" x14ac:dyDescent="0.35">
      <c r="A39" t="str">
        <f>_xlfn.CONCAT(B39, C39)</f>
        <v>Dustin Hernandez</v>
      </c>
      <c r="B39" t="s">
        <v>40</v>
      </c>
      <c r="C39" t="s">
        <v>142</v>
      </c>
      <c r="D39" t="str">
        <f>TEXT(E39, "dddd")</f>
        <v>Tuesday</v>
      </c>
      <c r="E39" s="13">
        <v>26631</v>
      </c>
      <c r="F39" s="20">
        <f ca="1">ROUNDDOWN(YEARFRAC(E39,TODAY(),1),0)</f>
        <v>49</v>
      </c>
      <c r="G39" t="s">
        <v>41</v>
      </c>
      <c r="H39" t="s">
        <v>12</v>
      </c>
      <c r="I39" s="20">
        <v>10</v>
      </c>
      <c r="J39" s="19">
        <v>145000</v>
      </c>
      <c r="K39" s="20">
        <v>73</v>
      </c>
      <c r="L39" t="s">
        <v>244</v>
      </c>
      <c r="M39" s="22" t="str">
        <f>LEFT(L39, LEN(L39)-3)</f>
        <v xml:space="preserve">7195 </v>
      </c>
      <c r="O39" s="2">
        <f t="shared" ca="1" si="0"/>
        <v>11600</v>
      </c>
      <c r="P39" s="3">
        <f t="shared" ca="1" si="1"/>
        <v>11600</v>
      </c>
    </row>
    <row r="40" spans="1:16" x14ac:dyDescent="0.35">
      <c r="A40" t="str">
        <f>_xlfn.CONCAT(B40, C40)</f>
        <v>ElizabethKing</v>
      </c>
      <c r="B40" t="s">
        <v>42</v>
      </c>
      <c r="C40" t="s">
        <v>143</v>
      </c>
      <c r="D40" t="str">
        <f>TEXT(E40, "dddd")</f>
        <v>Wednesday</v>
      </c>
      <c r="E40" s="13">
        <v>40520</v>
      </c>
      <c r="F40" s="20">
        <f ca="1">ROUNDDOWN(YEARFRAC(E40,TODAY(),1),0)</f>
        <v>11</v>
      </c>
      <c r="G40" t="s">
        <v>16</v>
      </c>
      <c r="H40" t="s">
        <v>7</v>
      </c>
      <c r="I40" s="20">
        <v>11</v>
      </c>
      <c r="J40" s="19">
        <v>42500</v>
      </c>
      <c r="K40" s="20">
        <v>92</v>
      </c>
      <c r="L40" t="s">
        <v>233</v>
      </c>
      <c r="M40" s="22" t="str">
        <f>LEFT(L40, LEN(L40)-3)</f>
        <v xml:space="preserve">0 </v>
      </c>
      <c r="O40" s="2">
        <f t="shared" ca="1" si="0"/>
        <v>2550</v>
      </c>
      <c r="P40" s="3">
        <f t="shared" ca="1" si="1"/>
        <v>2550</v>
      </c>
    </row>
    <row r="41" spans="1:16" x14ac:dyDescent="0.35">
      <c r="A41" t="str">
        <f>_xlfn.CONCAT(B41, C41)</f>
        <v>EmilyWright</v>
      </c>
      <c r="B41" t="s">
        <v>43</v>
      </c>
      <c r="C41" t="s">
        <v>144</v>
      </c>
      <c r="D41" t="str">
        <f>TEXT(E41, "dddd")</f>
        <v>Friday</v>
      </c>
      <c r="E41" s="13">
        <v>40382</v>
      </c>
      <c r="F41" s="20">
        <f ca="1">ROUNDDOWN(YEARFRAC(E41,TODAY(),1),0)</f>
        <v>12</v>
      </c>
      <c r="G41" t="s">
        <v>16</v>
      </c>
      <c r="H41" t="s">
        <v>7</v>
      </c>
      <c r="I41" s="20">
        <v>8</v>
      </c>
      <c r="J41" s="19">
        <v>41100</v>
      </c>
      <c r="K41" s="20">
        <v>91</v>
      </c>
      <c r="L41" t="s">
        <v>245</v>
      </c>
      <c r="M41" s="22" t="str">
        <f>LEFT(L41, LEN(L41)-3)</f>
        <v xml:space="preserve">348 </v>
      </c>
      <c r="O41" s="2">
        <f t="shared" ca="1" si="0"/>
        <v>2466</v>
      </c>
      <c r="P41" s="3">
        <f t="shared" ca="1" si="1"/>
        <v>2466</v>
      </c>
    </row>
    <row r="42" spans="1:16" x14ac:dyDescent="0.35">
      <c r="A42" t="str">
        <f>_xlfn.CONCAT(B42, C42)</f>
        <v>Eric Lopez</v>
      </c>
      <c r="B42" t="s">
        <v>44</v>
      </c>
      <c r="C42" t="s">
        <v>145</v>
      </c>
      <c r="D42" t="str">
        <f>TEXT(E42, "dddd")</f>
        <v>Monday</v>
      </c>
      <c r="E42" s="13">
        <v>40259</v>
      </c>
      <c r="F42" s="20">
        <f ca="1">ROUNDDOWN(YEARFRAC(E42,TODAY(),1),0)</f>
        <v>12</v>
      </c>
      <c r="G42" t="s">
        <v>16</v>
      </c>
      <c r="H42" t="s">
        <v>7</v>
      </c>
      <c r="I42" s="20">
        <v>9</v>
      </c>
      <c r="J42" s="19">
        <v>43900</v>
      </c>
      <c r="K42" s="20">
        <v>60</v>
      </c>
      <c r="L42" t="s">
        <v>233</v>
      </c>
      <c r="M42" s="22" t="str">
        <f>LEFT(L42, LEN(L42)-3)</f>
        <v xml:space="preserve">0 </v>
      </c>
      <c r="O42" s="2">
        <f t="shared" ca="1" si="0"/>
        <v>2634</v>
      </c>
      <c r="P42" s="3">
        <f t="shared" ca="1" si="1"/>
        <v>2634</v>
      </c>
    </row>
    <row r="43" spans="1:16" x14ac:dyDescent="0.35">
      <c r="A43" t="str">
        <f>_xlfn.CONCAT(B43, C43)</f>
        <v>EricaHill</v>
      </c>
      <c r="B43" t="s">
        <v>45</v>
      </c>
      <c r="C43" t="s">
        <v>146</v>
      </c>
      <c r="D43" t="str">
        <f>TEXT(E43, "dddd")</f>
        <v>Thursday</v>
      </c>
      <c r="E43" s="13">
        <v>37525</v>
      </c>
      <c r="F43" s="20">
        <f ca="1">ROUNDDOWN(YEARFRAC(E43,TODAY(),1),0)</f>
        <v>19</v>
      </c>
      <c r="G43" t="s">
        <v>16</v>
      </c>
      <c r="H43" t="s">
        <v>10</v>
      </c>
      <c r="I43" s="20">
        <v>12</v>
      </c>
      <c r="J43" s="19">
        <v>62800</v>
      </c>
      <c r="K43" s="20">
        <v>84</v>
      </c>
      <c r="L43" t="s">
        <v>233</v>
      </c>
      <c r="M43" s="22" t="str">
        <f>LEFT(L43, LEN(L43)-3)</f>
        <v xml:space="preserve">0 </v>
      </c>
      <c r="O43" s="2">
        <f t="shared" ref="O43:O74" ca="1" si="2">IFERROR(VLOOKUP(F43,ExpReference,2,TRUE)*J43,"Invalid Experience Data")</f>
        <v>5024</v>
      </c>
      <c r="P43" s="3">
        <f t="shared" ca="1" si="1"/>
        <v>5024</v>
      </c>
    </row>
    <row r="44" spans="1:16" x14ac:dyDescent="0.35">
      <c r="A44" t="str">
        <f>_xlfn.CONCAT(B44, C44)</f>
        <v>ErinScott</v>
      </c>
      <c r="B44" t="s">
        <v>46</v>
      </c>
      <c r="C44" t="s">
        <v>147</v>
      </c>
      <c r="D44" t="str">
        <f>TEXT(E44, "dddd")</f>
        <v>Tuesday</v>
      </c>
      <c r="E44" s="13">
        <v>37488</v>
      </c>
      <c r="F44" s="20">
        <f ca="1">ROUNDDOWN(YEARFRAC(E44,TODAY(),1),0)</f>
        <v>20</v>
      </c>
      <c r="G44" t="s">
        <v>9</v>
      </c>
      <c r="H44" t="s">
        <v>7</v>
      </c>
      <c r="I44" s="20">
        <v>8</v>
      </c>
      <c r="J44" s="19">
        <v>97500</v>
      </c>
      <c r="K44" s="20">
        <v>75</v>
      </c>
      <c r="L44" t="s">
        <v>233</v>
      </c>
      <c r="M44" s="22" t="str">
        <f>LEFT(L44, LEN(L44)-3)</f>
        <v xml:space="preserve">0 </v>
      </c>
      <c r="O44" s="2">
        <f t="shared" ca="1" si="2"/>
        <v>7800</v>
      </c>
      <c r="P44" s="3">
        <f t="shared" ca="1" si="1"/>
        <v>7800</v>
      </c>
    </row>
    <row r="45" spans="1:16" x14ac:dyDescent="0.35">
      <c r="A45" t="str">
        <f>_xlfn.CONCAT(B45, C45)</f>
        <v>Gregory Green</v>
      </c>
      <c r="B45" t="s">
        <v>47</v>
      </c>
      <c r="C45" t="s">
        <v>148</v>
      </c>
      <c r="D45" t="str">
        <f>TEXT(E45, "dddd")</f>
        <v>Thursday</v>
      </c>
      <c r="E45" s="13">
        <v>34102</v>
      </c>
      <c r="F45" s="20">
        <f ca="1">ROUNDDOWN(YEARFRAC(E45,TODAY(),1),0)</f>
        <v>29</v>
      </c>
      <c r="G45" t="s">
        <v>9</v>
      </c>
      <c r="H45" t="s">
        <v>10</v>
      </c>
      <c r="I45" s="20">
        <v>11</v>
      </c>
      <c r="J45" s="19">
        <v>109500</v>
      </c>
      <c r="K45" s="20">
        <v>85</v>
      </c>
      <c r="L45" t="s">
        <v>233</v>
      </c>
      <c r="M45" s="22" t="str">
        <f>LEFT(L45, LEN(L45)-3)</f>
        <v xml:space="preserve">0 </v>
      </c>
      <c r="O45" s="2">
        <f t="shared" ca="1" si="2"/>
        <v>8760</v>
      </c>
      <c r="P45" s="3">
        <f t="shared" ca="1" si="1"/>
        <v>8760</v>
      </c>
    </row>
    <row r="46" spans="1:16" x14ac:dyDescent="0.35">
      <c r="A46" t="str">
        <f>_xlfn.CONCAT(B46, C46)</f>
        <v>HeatherAdams</v>
      </c>
      <c r="B46" t="s">
        <v>48</v>
      </c>
      <c r="C46" t="s">
        <v>149</v>
      </c>
      <c r="D46" t="str">
        <f>TEXT(E46, "dddd")</f>
        <v>Friday</v>
      </c>
      <c r="E46" s="13">
        <v>40886</v>
      </c>
      <c r="F46" s="20">
        <f ca="1">ROUNDDOWN(YEARFRAC(E46,TODAY(),1),0)</f>
        <v>10</v>
      </c>
      <c r="G46" t="s">
        <v>16</v>
      </c>
      <c r="H46" t="s">
        <v>12</v>
      </c>
      <c r="I46" s="20">
        <v>5</v>
      </c>
      <c r="J46" s="19">
        <v>36900</v>
      </c>
      <c r="K46" s="20">
        <v>64</v>
      </c>
      <c r="L46" t="s">
        <v>233</v>
      </c>
      <c r="M46" s="22" t="str">
        <f>LEFT(L46, LEN(L46)-3)</f>
        <v xml:space="preserve">0 </v>
      </c>
      <c r="O46" s="2">
        <f t="shared" ca="1" si="2"/>
        <v>1476</v>
      </c>
      <c r="P46" s="3">
        <f t="shared" ca="1" si="1"/>
        <v>1476</v>
      </c>
    </row>
    <row r="47" spans="1:16" x14ac:dyDescent="0.35">
      <c r="A47" t="str">
        <f>_xlfn.CONCAT(B47, C47)</f>
        <v>Jacob Baker</v>
      </c>
      <c r="B47" t="s">
        <v>49</v>
      </c>
      <c r="C47" t="s">
        <v>150</v>
      </c>
      <c r="D47" t="str">
        <f>TEXT(E47, "dddd")</f>
        <v>Thursday</v>
      </c>
      <c r="E47" s="13">
        <v>36104</v>
      </c>
      <c r="F47" s="20">
        <f ca="1">ROUNDDOWN(YEARFRAC(E47,TODAY(),1),0)</f>
        <v>23</v>
      </c>
      <c r="G47" t="s">
        <v>9</v>
      </c>
      <c r="H47" t="s">
        <v>19</v>
      </c>
      <c r="I47" s="20">
        <v>13</v>
      </c>
      <c r="J47" s="19">
        <v>103500</v>
      </c>
      <c r="K47" s="20">
        <v>94</v>
      </c>
      <c r="L47" t="s">
        <v>233</v>
      </c>
      <c r="M47" s="22" t="str">
        <f>LEFT(L47, LEN(L47)-3)</f>
        <v xml:space="preserve">0 </v>
      </c>
      <c r="O47" s="2">
        <f t="shared" ca="1" si="2"/>
        <v>8280</v>
      </c>
      <c r="P47" s="3">
        <f t="shared" ca="1" si="1"/>
        <v>8280</v>
      </c>
    </row>
    <row r="48" spans="1:16" x14ac:dyDescent="0.35">
      <c r="A48" t="str">
        <f>_xlfn.CONCAT(B48, C48)</f>
        <v>James Gonzalez</v>
      </c>
      <c r="B48" t="s">
        <v>50</v>
      </c>
      <c r="C48" t="s">
        <v>151</v>
      </c>
      <c r="D48" t="str">
        <f>TEXT(E48, "dddd")</f>
        <v>Tuesday</v>
      </c>
      <c r="E48" s="13">
        <v>39147</v>
      </c>
      <c r="F48" s="20">
        <f ca="1">ROUNDDOWN(YEARFRAC(E48,TODAY(),1),0)</f>
        <v>15</v>
      </c>
      <c r="G48" t="s">
        <v>6</v>
      </c>
      <c r="H48" t="s">
        <v>12</v>
      </c>
      <c r="I48" s="20">
        <v>14</v>
      </c>
      <c r="J48" s="19">
        <v>58000</v>
      </c>
      <c r="K48" s="20">
        <v>81</v>
      </c>
      <c r="L48" t="s">
        <v>233</v>
      </c>
      <c r="M48" s="22" t="str">
        <f>LEFT(L48, LEN(L48)-3)</f>
        <v xml:space="preserve">0 </v>
      </c>
      <c r="O48" s="2">
        <f t="shared" ca="1" si="2"/>
        <v>3480</v>
      </c>
      <c r="P48" s="3">
        <f t="shared" ca="1" si="1"/>
        <v>3480</v>
      </c>
    </row>
    <row r="49" spans="1:16" x14ac:dyDescent="0.35">
      <c r="A49" t="str">
        <f>_xlfn.CONCAT(B49, C49)</f>
        <v>JamieNelson</v>
      </c>
      <c r="B49" t="s">
        <v>51</v>
      </c>
      <c r="C49" t="s">
        <v>152</v>
      </c>
      <c r="D49" t="str">
        <f>TEXT(E49, "dddd")</f>
        <v>Saturday</v>
      </c>
      <c r="E49" s="13">
        <v>36862</v>
      </c>
      <c r="F49" s="20">
        <f ca="1">ROUNDDOWN(YEARFRAC(E49,TODAY(),1),0)</f>
        <v>21</v>
      </c>
      <c r="G49" t="s">
        <v>16</v>
      </c>
      <c r="H49" t="s">
        <v>7</v>
      </c>
      <c r="I49" s="20">
        <v>5</v>
      </c>
      <c r="J49" s="19">
        <v>65000</v>
      </c>
      <c r="K49" s="20">
        <v>76</v>
      </c>
      <c r="L49" t="s">
        <v>246</v>
      </c>
      <c r="M49" s="22" t="str">
        <f>LEFT(L49, LEN(L49)-3)</f>
        <v xml:space="preserve">215 </v>
      </c>
      <c r="O49" s="2">
        <f t="shared" ca="1" si="2"/>
        <v>5200</v>
      </c>
      <c r="P49" s="3">
        <f t="shared" ca="1" si="1"/>
        <v>5200</v>
      </c>
    </row>
    <row r="50" spans="1:16" x14ac:dyDescent="0.35">
      <c r="A50" t="str">
        <f>_xlfn.CONCAT(B50, C50)</f>
        <v>Jason Carter</v>
      </c>
      <c r="B50" t="s">
        <v>52</v>
      </c>
      <c r="C50" t="s">
        <v>153</v>
      </c>
      <c r="D50" t="str">
        <f>TEXT(E50, "dddd")</f>
        <v>Thursday</v>
      </c>
      <c r="E50" s="13">
        <v>37210</v>
      </c>
      <c r="F50" s="20">
        <f ca="1">ROUNDDOWN(YEARFRAC(E50,TODAY(),1),0)</f>
        <v>20</v>
      </c>
      <c r="G50" t="s">
        <v>275</v>
      </c>
      <c r="H50" t="s">
        <v>19</v>
      </c>
      <c r="I50" s="20">
        <v>9</v>
      </c>
      <c r="J50" s="19">
        <v>83500</v>
      </c>
      <c r="K50" s="20">
        <v>85</v>
      </c>
      <c r="L50" t="s">
        <v>247</v>
      </c>
      <c r="M50" s="22" t="str">
        <f>LEFT(L50, LEN(L50)-3)</f>
        <v xml:space="preserve">4809 </v>
      </c>
      <c r="O50" s="2">
        <f t="shared" ca="1" si="2"/>
        <v>6680</v>
      </c>
      <c r="P50" s="3">
        <f t="shared" ca="1" si="1"/>
        <v>6680</v>
      </c>
    </row>
    <row r="51" spans="1:16" x14ac:dyDescent="0.35">
      <c r="A51" t="str">
        <f>_xlfn.CONCAT(B51, C51)</f>
        <v>Jeffrey Mitchell</v>
      </c>
      <c r="B51" t="s">
        <v>53</v>
      </c>
      <c r="C51" t="s">
        <v>154</v>
      </c>
      <c r="D51" t="str">
        <f>TEXT(E51, "dddd")</f>
        <v>Saturday</v>
      </c>
      <c r="E51" s="13">
        <v>37674</v>
      </c>
      <c r="F51" s="20">
        <f ca="1">ROUNDDOWN(YEARFRAC(E51,TODAY(),1),0)</f>
        <v>19</v>
      </c>
      <c r="G51" t="s">
        <v>6</v>
      </c>
      <c r="H51" t="s">
        <v>7</v>
      </c>
      <c r="I51" s="20">
        <v>11</v>
      </c>
      <c r="J51" s="19">
        <v>71500</v>
      </c>
      <c r="K51" s="20">
        <v>83</v>
      </c>
      <c r="L51" t="s">
        <v>248</v>
      </c>
      <c r="M51" s="22" t="str">
        <f>LEFT(L51, LEN(L51)-3)</f>
        <v xml:space="preserve">1973 </v>
      </c>
      <c r="O51" s="2">
        <f t="shared" ca="1" si="2"/>
        <v>5720</v>
      </c>
      <c r="P51" s="3">
        <f t="shared" ca="1" si="1"/>
        <v>5720</v>
      </c>
    </row>
    <row r="52" spans="1:16" x14ac:dyDescent="0.35">
      <c r="A52" t="str">
        <f>_xlfn.CONCAT(B52, C52)</f>
        <v>JenniferPerez</v>
      </c>
      <c r="B52" t="s">
        <v>54</v>
      </c>
      <c r="C52" t="s">
        <v>155</v>
      </c>
      <c r="D52" t="str">
        <f>TEXT(E52, "dddd")</f>
        <v>Thursday</v>
      </c>
      <c r="E52" s="13">
        <v>40045</v>
      </c>
      <c r="F52" s="20">
        <f ca="1">ROUNDDOWN(YEARFRAC(E52,TODAY(),1),0)</f>
        <v>13</v>
      </c>
      <c r="G52" t="s">
        <v>16</v>
      </c>
      <c r="H52" t="s">
        <v>10</v>
      </c>
      <c r="I52" s="20">
        <v>5</v>
      </c>
      <c r="J52" s="19">
        <v>47400</v>
      </c>
      <c r="K52" s="20">
        <v>91</v>
      </c>
      <c r="L52" t="s">
        <v>249</v>
      </c>
      <c r="M52" s="22" t="str">
        <f>LEFT(L52, LEN(L52)-3)</f>
        <v xml:space="preserve">120 </v>
      </c>
      <c r="O52" s="2">
        <f t="shared" ca="1" si="2"/>
        <v>2844</v>
      </c>
      <c r="P52" s="3">
        <f t="shared" ca="1" si="1"/>
        <v>2844</v>
      </c>
    </row>
    <row r="53" spans="1:16" x14ac:dyDescent="0.35">
      <c r="A53" t="str">
        <f>_xlfn.CONCAT(B53, C53)</f>
        <v>Jeremy Roberts</v>
      </c>
      <c r="B53" t="s">
        <v>55</v>
      </c>
      <c r="C53" t="s">
        <v>156</v>
      </c>
      <c r="D53" t="str">
        <f>TEXT(E53, "dddd")</f>
        <v>Friday</v>
      </c>
      <c r="E53" s="13">
        <v>35958</v>
      </c>
      <c r="F53" s="20">
        <f ca="1">ROUNDDOWN(YEARFRAC(E53,TODAY(),1),0)</f>
        <v>24</v>
      </c>
      <c r="G53" t="s">
        <v>9</v>
      </c>
      <c r="H53" t="s">
        <v>19</v>
      </c>
      <c r="I53" s="20">
        <v>9</v>
      </c>
      <c r="J53" s="19">
        <v>105000</v>
      </c>
      <c r="K53" s="20">
        <v>71</v>
      </c>
      <c r="L53" t="s">
        <v>233</v>
      </c>
      <c r="M53" s="22" t="str">
        <f>LEFT(L53, LEN(L53)-3)</f>
        <v xml:space="preserve">0 </v>
      </c>
      <c r="O53" s="2">
        <f t="shared" ca="1" si="2"/>
        <v>8400</v>
      </c>
      <c r="P53" s="3">
        <f t="shared" ca="1" si="1"/>
        <v>8400</v>
      </c>
    </row>
    <row r="54" spans="1:16" x14ac:dyDescent="0.35">
      <c r="A54" t="str">
        <f>_xlfn.CONCAT(B54, C54)</f>
        <v>JessicaTurner</v>
      </c>
      <c r="B54" t="s">
        <v>56</v>
      </c>
      <c r="C54" t="s">
        <v>157</v>
      </c>
      <c r="D54" t="str">
        <f>TEXT(E54, "dddd")</f>
        <v>Tuesday</v>
      </c>
      <c r="E54" s="13">
        <v>39427</v>
      </c>
      <c r="F54" s="20">
        <f ca="1">ROUNDDOWN(YEARFRAC(E54,TODAY(),1),0)</f>
        <v>14</v>
      </c>
      <c r="G54" t="s">
        <v>16</v>
      </c>
      <c r="H54" t="s">
        <v>10</v>
      </c>
      <c r="I54" s="20">
        <v>9</v>
      </c>
      <c r="J54" s="19">
        <v>55800</v>
      </c>
      <c r="K54" s="20">
        <v>96</v>
      </c>
      <c r="L54" t="s">
        <v>250</v>
      </c>
      <c r="M54" s="22" t="str">
        <f>LEFT(L54, LEN(L54)-3)</f>
        <v xml:space="preserve">140 </v>
      </c>
      <c r="O54" s="2">
        <f t="shared" ca="1" si="2"/>
        <v>3348</v>
      </c>
      <c r="P54" s="3">
        <f t="shared" ca="1" si="1"/>
        <v>3348</v>
      </c>
    </row>
    <row r="55" spans="1:16" x14ac:dyDescent="0.35">
      <c r="A55" t="str">
        <f>_xlfn.CONCAT(B55, C55)</f>
        <v>John Phillips</v>
      </c>
      <c r="B55" t="s">
        <v>57</v>
      </c>
      <c r="C55" t="s">
        <v>158</v>
      </c>
      <c r="D55" t="str">
        <f>TEXT(E55, "dddd")</f>
        <v>Monday</v>
      </c>
      <c r="E55" s="13">
        <v>39237</v>
      </c>
      <c r="F55" s="20">
        <f ca="1">ROUNDDOWN(YEARFRAC(E55,TODAY(),1),0)</f>
        <v>15</v>
      </c>
      <c r="G55" t="s">
        <v>16</v>
      </c>
      <c r="H55" t="s">
        <v>10</v>
      </c>
      <c r="I55" s="20">
        <v>8</v>
      </c>
      <c r="J55" s="19">
        <v>57200</v>
      </c>
      <c r="K55" s="20">
        <v>79</v>
      </c>
      <c r="L55" t="s">
        <v>233</v>
      </c>
      <c r="M55" s="22" t="str">
        <f>LEFT(L55, LEN(L55)-3)</f>
        <v xml:space="preserve">0 </v>
      </c>
      <c r="O55" s="2">
        <f t="shared" ca="1" si="2"/>
        <v>3432</v>
      </c>
      <c r="P55" s="3">
        <f t="shared" ca="1" si="1"/>
        <v>3432</v>
      </c>
    </row>
    <row r="56" spans="1:16" x14ac:dyDescent="0.35">
      <c r="A56" t="str">
        <f>_xlfn.CONCAT(B56, C56)</f>
        <v>Jonathan Campbell</v>
      </c>
      <c r="B56" t="s">
        <v>58</v>
      </c>
      <c r="C56" t="s">
        <v>159</v>
      </c>
      <c r="D56" t="str">
        <f>TEXT(E56, "dddd")</f>
        <v>Friday</v>
      </c>
      <c r="E56" s="13">
        <v>39381</v>
      </c>
      <c r="F56" s="20">
        <f ca="1">ROUNDDOWN(YEARFRAC(E56,TODAY(),1),0)</f>
        <v>14</v>
      </c>
      <c r="G56" t="s">
        <v>6</v>
      </c>
      <c r="H56" t="s">
        <v>19</v>
      </c>
      <c r="I56" s="20">
        <v>8</v>
      </c>
      <c r="J56" s="19">
        <v>56500</v>
      </c>
      <c r="K56" s="20">
        <v>76</v>
      </c>
      <c r="L56" t="s">
        <v>233</v>
      </c>
      <c r="M56" s="22" t="str">
        <f>LEFT(L56, LEN(L56)-3)</f>
        <v xml:space="preserve">0 </v>
      </c>
      <c r="O56" s="2">
        <f t="shared" ca="1" si="2"/>
        <v>3390</v>
      </c>
      <c r="P56" s="3">
        <f t="shared" ca="1" si="1"/>
        <v>3390</v>
      </c>
    </row>
    <row r="57" spans="1:16" x14ac:dyDescent="0.35">
      <c r="A57" t="str">
        <f>_xlfn.CONCAT(B57, C57)</f>
        <v>Jose Parker</v>
      </c>
      <c r="B57" t="s">
        <v>59</v>
      </c>
      <c r="C57" t="s">
        <v>160</v>
      </c>
      <c r="D57" t="str">
        <f>TEXT(E57, "dddd")</f>
        <v>Thursday</v>
      </c>
      <c r="E57" s="13">
        <v>30294</v>
      </c>
      <c r="F57" s="20">
        <f ca="1">ROUNDDOWN(YEARFRAC(E57,TODAY(),1),0)</f>
        <v>39</v>
      </c>
      <c r="G57" t="s">
        <v>9</v>
      </c>
      <c r="H57" t="s">
        <v>19</v>
      </c>
      <c r="I57" s="20">
        <v>12</v>
      </c>
      <c r="J57" s="19">
        <v>120000</v>
      </c>
      <c r="K57" s="20">
        <v>97</v>
      </c>
      <c r="L57" t="s">
        <v>233</v>
      </c>
      <c r="M57" s="22" t="str">
        <f>LEFT(L57, LEN(L57)-3)</f>
        <v xml:space="preserve">0 </v>
      </c>
      <c r="O57" s="2">
        <f t="shared" ca="1" si="2"/>
        <v>9600</v>
      </c>
      <c r="P57" s="3">
        <f t="shared" ca="1" si="1"/>
        <v>9600</v>
      </c>
    </row>
    <row r="58" spans="1:16" x14ac:dyDescent="0.35">
      <c r="A58" t="str">
        <f>_xlfn.CONCAT(B58, C58)</f>
        <v>Joseph Evans</v>
      </c>
      <c r="B58" t="s">
        <v>60</v>
      </c>
      <c r="C58" t="s">
        <v>161</v>
      </c>
      <c r="D58" t="str">
        <f>TEXT(E58, "dddd")</f>
        <v>Wednesday</v>
      </c>
      <c r="E58" s="13">
        <v>40555</v>
      </c>
      <c r="F58" s="20">
        <f ca="1">ROUNDDOWN(YEARFRAC(E58,TODAY(),1),0)</f>
        <v>11</v>
      </c>
      <c r="G58" t="s">
        <v>16</v>
      </c>
      <c r="H58" t="s">
        <v>7</v>
      </c>
      <c r="I58" s="20">
        <v>11</v>
      </c>
      <c r="J58" s="19">
        <v>39000</v>
      </c>
      <c r="K58" s="20">
        <v>76</v>
      </c>
      <c r="L58" t="s">
        <v>251</v>
      </c>
      <c r="M58" s="22" t="str">
        <f>LEFT(L58, LEN(L58)-3)</f>
        <v xml:space="preserve">164 </v>
      </c>
      <c r="O58" s="2">
        <f t="shared" ca="1" si="2"/>
        <v>2340</v>
      </c>
      <c r="P58" s="3">
        <f t="shared" ca="1" si="1"/>
        <v>2340</v>
      </c>
    </row>
    <row r="59" spans="1:16" x14ac:dyDescent="0.35">
      <c r="A59" t="str">
        <f>_xlfn.CONCAT(B59, C59)</f>
        <v>Joshua Edwards</v>
      </c>
      <c r="B59" t="s">
        <v>61</v>
      </c>
      <c r="C59" t="s">
        <v>162</v>
      </c>
      <c r="D59" t="str">
        <f>TEXT(E59, "dddd")</f>
        <v>Saturday</v>
      </c>
      <c r="E59" s="13">
        <v>39228</v>
      </c>
      <c r="F59" s="20">
        <f ca="1">ROUNDDOWN(YEARFRAC(E59,TODAY(),1),0)</f>
        <v>15</v>
      </c>
      <c r="G59" t="s">
        <v>16</v>
      </c>
      <c r="H59" t="s">
        <v>19</v>
      </c>
      <c r="I59" s="20">
        <v>10</v>
      </c>
      <c r="J59" s="19">
        <v>59300</v>
      </c>
      <c r="K59" s="20">
        <v>72</v>
      </c>
      <c r="L59" t="s">
        <v>233</v>
      </c>
      <c r="M59" s="22" t="str">
        <f>LEFT(L59, LEN(L59)-3)</f>
        <v xml:space="preserve">0 </v>
      </c>
      <c r="O59" s="2">
        <f t="shared" ca="1" si="2"/>
        <v>3558</v>
      </c>
      <c r="P59" s="3">
        <f t="shared" ca="1" si="1"/>
        <v>3558</v>
      </c>
    </row>
    <row r="60" spans="1:16" x14ac:dyDescent="0.35">
      <c r="A60" t="str">
        <f>_xlfn.CONCAT(B60, C60)</f>
        <v>Justin Collins</v>
      </c>
      <c r="B60" t="s">
        <v>62</v>
      </c>
      <c r="C60" t="s">
        <v>163</v>
      </c>
      <c r="D60" t="str">
        <f>TEXT(E60, "dddd")</f>
        <v>Thursday</v>
      </c>
      <c r="E60" s="13">
        <v>39226</v>
      </c>
      <c r="F60" s="20">
        <f ca="1">ROUNDDOWN(YEARFRAC(E60,TODAY(),1),0)</f>
        <v>15</v>
      </c>
      <c r="G60" t="s">
        <v>16</v>
      </c>
      <c r="H60" t="s">
        <v>12</v>
      </c>
      <c r="I60" s="20">
        <v>13</v>
      </c>
      <c r="J60" s="19">
        <v>57900</v>
      </c>
      <c r="K60" s="20">
        <v>77</v>
      </c>
      <c r="L60" t="s">
        <v>233</v>
      </c>
      <c r="M60" s="22" t="str">
        <f>LEFT(L60, LEN(L60)-3)</f>
        <v xml:space="preserve">0 </v>
      </c>
      <c r="O60" s="2">
        <f t="shared" ca="1" si="2"/>
        <v>3474</v>
      </c>
      <c r="P60" s="3">
        <f t="shared" ca="1" si="1"/>
        <v>3474</v>
      </c>
    </row>
    <row r="61" spans="1:16" x14ac:dyDescent="0.35">
      <c r="A61" t="str">
        <f>_xlfn.CONCAT(B61, C61)</f>
        <v>KatherineStewart</v>
      </c>
      <c r="B61" t="s">
        <v>63</v>
      </c>
      <c r="C61" t="s">
        <v>164</v>
      </c>
      <c r="D61" t="str">
        <f>TEXT(E61, "dddd")</f>
        <v>Friday</v>
      </c>
      <c r="E61" s="13">
        <v>36952</v>
      </c>
      <c r="F61" s="20">
        <f ca="1">ROUNDDOWN(YEARFRAC(E61,TODAY(),1),0)</f>
        <v>21</v>
      </c>
      <c r="G61" t="s">
        <v>6</v>
      </c>
      <c r="H61" t="s">
        <v>10</v>
      </c>
      <c r="I61" s="20">
        <v>10</v>
      </c>
      <c r="J61" s="19">
        <v>77500</v>
      </c>
      <c r="K61" s="20">
        <v>96</v>
      </c>
      <c r="L61" t="s">
        <v>233</v>
      </c>
      <c r="M61" s="22" t="str">
        <f>LEFT(L61, LEN(L61)-3)</f>
        <v xml:space="preserve">0 </v>
      </c>
      <c r="O61" s="2">
        <f t="shared" ca="1" si="2"/>
        <v>6200</v>
      </c>
      <c r="P61" s="3">
        <f t="shared" ca="1" si="1"/>
        <v>6200</v>
      </c>
    </row>
    <row r="62" spans="1:16" x14ac:dyDescent="0.35">
      <c r="A62" t="str">
        <f>_xlfn.CONCAT(B62, C62)</f>
        <v>KatieSanchez</v>
      </c>
      <c r="B62" t="s">
        <v>64</v>
      </c>
      <c r="C62" t="s">
        <v>165</v>
      </c>
      <c r="D62" t="str">
        <f>TEXT(E62, "dddd")</f>
        <v>Sunday</v>
      </c>
      <c r="E62" s="13">
        <v>35841</v>
      </c>
      <c r="F62" s="20">
        <f ca="1">ROUNDDOWN(YEARFRAC(E62,TODAY(),1),0)</f>
        <v>24</v>
      </c>
      <c r="G62" t="s">
        <v>41</v>
      </c>
      <c r="H62" t="s">
        <v>10</v>
      </c>
      <c r="I62" s="20">
        <v>11</v>
      </c>
      <c r="J62" s="19">
        <v>140500</v>
      </c>
      <c r="K62" s="20">
        <v>82</v>
      </c>
      <c r="L62" t="s">
        <v>252</v>
      </c>
      <c r="M62" s="22" t="str">
        <f>LEFT(L62, LEN(L62)-3)</f>
        <v xml:space="preserve">2057 </v>
      </c>
      <c r="O62" s="2">
        <f t="shared" ca="1" si="2"/>
        <v>11240</v>
      </c>
      <c r="P62" s="3">
        <f t="shared" ca="1" si="1"/>
        <v>11240</v>
      </c>
    </row>
    <row r="63" spans="1:16" x14ac:dyDescent="0.35">
      <c r="A63" t="str">
        <f>_xlfn.CONCAT(B63, C63)</f>
        <v>KaylaMorris</v>
      </c>
      <c r="B63" t="s">
        <v>65</v>
      </c>
      <c r="C63" t="s">
        <v>166</v>
      </c>
      <c r="D63" t="str">
        <f>TEXT(E63, "dddd")</f>
        <v>Sunday</v>
      </c>
      <c r="E63" s="13">
        <v>39509</v>
      </c>
      <c r="F63" s="20">
        <f ca="1">ROUNDDOWN(YEARFRAC(E63,TODAY(),1),0)</f>
        <v>14</v>
      </c>
      <c r="G63" t="s">
        <v>6</v>
      </c>
      <c r="H63" t="s">
        <v>12</v>
      </c>
      <c r="I63" s="20">
        <v>7</v>
      </c>
      <c r="J63" s="19">
        <v>46000</v>
      </c>
      <c r="K63" s="20">
        <v>73</v>
      </c>
      <c r="L63" t="s">
        <v>233</v>
      </c>
      <c r="M63" s="22" t="str">
        <f>LEFT(L63, LEN(L63)-3)</f>
        <v xml:space="preserve">0 </v>
      </c>
      <c r="O63" s="2">
        <f t="shared" ca="1" si="2"/>
        <v>2760</v>
      </c>
      <c r="P63" s="3">
        <f t="shared" ca="1" si="1"/>
        <v>2760</v>
      </c>
    </row>
    <row r="64" spans="1:16" x14ac:dyDescent="0.35">
      <c r="A64" t="str">
        <f>_xlfn.CONCAT(B64, C64)</f>
        <v>KellyRogers</v>
      </c>
      <c r="B64" t="s">
        <v>66</v>
      </c>
      <c r="C64" t="s">
        <v>167</v>
      </c>
      <c r="D64" t="str">
        <f>TEXT(E64, "dddd")</f>
        <v>Wednesday</v>
      </c>
      <c r="E64" s="13">
        <v>36278</v>
      </c>
      <c r="F64" s="20">
        <f ca="1">ROUNDDOWN(YEARFRAC(E64,TODAY(),1),0)</f>
        <v>23</v>
      </c>
      <c r="G64" t="s">
        <v>6</v>
      </c>
      <c r="H64" t="s">
        <v>10</v>
      </c>
      <c r="I64" s="20">
        <v>8</v>
      </c>
      <c r="J64" s="19">
        <v>88000</v>
      </c>
      <c r="K64" s="20">
        <v>90</v>
      </c>
      <c r="L64" t="s">
        <v>233</v>
      </c>
      <c r="M64" s="22" t="str">
        <f>LEFT(L64, LEN(L64)-3)</f>
        <v xml:space="preserve">0 </v>
      </c>
      <c r="O64" s="2">
        <f t="shared" ca="1" si="2"/>
        <v>7040</v>
      </c>
      <c r="P64" s="3">
        <f t="shared" ca="1" si="1"/>
        <v>7040</v>
      </c>
    </row>
    <row r="65" spans="1:16" x14ac:dyDescent="0.35">
      <c r="A65" t="str">
        <f>_xlfn.CONCAT(B65, C65)</f>
        <v>Kevin Reed</v>
      </c>
      <c r="B65" t="s">
        <v>67</v>
      </c>
      <c r="C65" t="s">
        <v>168</v>
      </c>
      <c r="D65" t="str">
        <f>TEXT(E65, "dddd")</f>
        <v>Saturday</v>
      </c>
      <c r="E65" s="13">
        <v>40194</v>
      </c>
      <c r="F65" s="20">
        <f ca="1">ROUNDDOWN(YEARFRAC(E65,TODAY(),1),0)</f>
        <v>12</v>
      </c>
      <c r="G65" t="s">
        <v>16</v>
      </c>
      <c r="H65" t="s">
        <v>7</v>
      </c>
      <c r="I65" s="20">
        <v>9</v>
      </c>
      <c r="J65" s="19">
        <v>44600</v>
      </c>
      <c r="K65" s="20">
        <v>82</v>
      </c>
      <c r="L65" t="s">
        <v>253</v>
      </c>
      <c r="M65" s="22" t="str">
        <f>LEFT(L65, LEN(L65)-3)</f>
        <v xml:space="preserve">814 </v>
      </c>
      <c r="O65" s="2">
        <f t="shared" ca="1" si="2"/>
        <v>2676</v>
      </c>
      <c r="P65" s="3">
        <f t="shared" ca="1" si="1"/>
        <v>2676</v>
      </c>
    </row>
    <row r="66" spans="1:16" x14ac:dyDescent="0.35">
      <c r="A66" t="str">
        <f>_xlfn.CONCAT(B66, C66)</f>
        <v>KimberlyCook</v>
      </c>
      <c r="B66" t="s">
        <v>68</v>
      </c>
      <c r="C66" t="s">
        <v>169</v>
      </c>
      <c r="D66" t="str">
        <f>TEXT(E66, "dddd")</f>
        <v>Thursday</v>
      </c>
      <c r="E66" s="13">
        <v>39429</v>
      </c>
      <c r="F66" s="20">
        <f ca="1">ROUNDDOWN(YEARFRAC(E66,TODAY(),1),0)</f>
        <v>14</v>
      </c>
      <c r="G66" t="s">
        <v>6</v>
      </c>
      <c r="H66" t="s">
        <v>10</v>
      </c>
      <c r="I66" s="20">
        <v>11</v>
      </c>
      <c r="J66" s="19">
        <v>53500</v>
      </c>
      <c r="K66" s="20">
        <v>80</v>
      </c>
      <c r="L66" t="s">
        <v>254</v>
      </c>
      <c r="M66" s="22" t="str">
        <f>LEFT(L66, LEN(L66)-3)</f>
        <v xml:space="preserve">3632 </v>
      </c>
      <c r="O66" s="2">
        <f t="shared" ca="1" si="2"/>
        <v>3210</v>
      </c>
      <c r="P66" s="3">
        <f t="shared" ca="1" si="1"/>
        <v>3210</v>
      </c>
    </row>
    <row r="67" spans="1:16" x14ac:dyDescent="0.35">
      <c r="A67" t="str">
        <f>_xlfn.CONCAT(B67, C67)</f>
        <v>KristenMorgan</v>
      </c>
      <c r="B67" t="s">
        <v>69</v>
      </c>
      <c r="C67" t="s">
        <v>170</v>
      </c>
      <c r="D67" t="str">
        <f>TEXT(E67, "dddd")</f>
        <v>Sunday</v>
      </c>
      <c r="E67" s="13">
        <v>39068</v>
      </c>
      <c r="F67" s="20">
        <f ca="1">ROUNDDOWN(YEARFRAC(E67,TODAY(),1),0)</f>
        <v>15</v>
      </c>
      <c r="G67" t="s">
        <v>6</v>
      </c>
      <c r="H67" t="s">
        <v>12</v>
      </c>
      <c r="I67" s="20">
        <v>9</v>
      </c>
      <c r="J67" s="19">
        <v>61000</v>
      </c>
      <c r="K67" s="20">
        <v>33</v>
      </c>
      <c r="L67" t="s">
        <v>233</v>
      </c>
      <c r="M67" s="22" t="str">
        <f>LEFT(L67, LEN(L67)-3)</f>
        <v xml:space="preserve">0 </v>
      </c>
      <c r="O67" s="2">
        <f t="shared" ca="1" si="2"/>
        <v>3660</v>
      </c>
      <c r="P67" s="3">
        <f t="shared" ca="1" si="1"/>
        <v>3660</v>
      </c>
    </row>
    <row r="68" spans="1:16" x14ac:dyDescent="0.35">
      <c r="A68" t="str">
        <f>_xlfn.CONCAT(B68, C68)</f>
        <v>Kyle Bell</v>
      </c>
      <c r="B68" t="s">
        <v>70</v>
      </c>
      <c r="C68" t="s">
        <v>171</v>
      </c>
      <c r="D68" t="str">
        <f>TEXT(E68, "dddd")</f>
        <v>Saturday</v>
      </c>
      <c r="E68" s="13">
        <v>35658</v>
      </c>
      <c r="F68" s="20">
        <f ca="1">ROUNDDOWN(YEARFRAC(E68,TODAY(),1),0)</f>
        <v>25</v>
      </c>
      <c r="G68" t="s">
        <v>6</v>
      </c>
      <c r="H68" t="s">
        <v>7</v>
      </c>
      <c r="I68" s="20">
        <v>8</v>
      </c>
      <c r="J68" s="19">
        <v>92500</v>
      </c>
      <c r="K68" s="20">
        <v>70</v>
      </c>
      <c r="L68" t="s">
        <v>255</v>
      </c>
      <c r="M68" s="22" t="str">
        <f>LEFT(L68, LEN(L68)-3)</f>
        <v xml:space="preserve">3009 </v>
      </c>
      <c r="O68" s="2">
        <f t="shared" ca="1" si="2"/>
        <v>7400</v>
      </c>
      <c r="P68" s="3">
        <f t="shared" ca="1" si="1"/>
        <v>7400</v>
      </c>
    </row>
    <row r="69" spans="1:16" x14ac:dyDescent="0.35">
      <c r="A69" t="str">
        <f>_xlfn.CONCAT(B69, C69)</f>
        <v>LauraMurphy</v>
      </c>
      <c r="B69" t="s">
        <v>71</v>
      </c>
      <c r="C69" t="s">
        <v>172</v>
      </c>
      <c r="D69" t="str">
        <f>TEXT(E69, "dddd")</f>
        <v>Wednesday</v>
      </c>
      <c r="E69" s="13">
        <v>39435</v>
      </c>
      <c r="F69" s="20">
        <f ca="1">ROUNDDOWN(YEARFRAC(E69,TODAY(),1),0)</f>
        <v>14</v>
      </c>
      <c r="G69" t="s">
        <v>16</v>
      </c>
      <c r="H69" t="s">
        <v>7</v>
      </c>
      <c r="I69" s="20">
        <v>9</v>
      </c>
      <c r="J69" s="19">
        <v>54400</v>
      </c>
      <c r="K69" s="20">
        <v>83</v>
      </c>
      <c r="L69" t="s">
        <v>256</v>
      </c>
      <c r="M69" s="22" t="str">
        <f>LEFT(L69, LEN(L69)-3)</f>
        <v xml:space="preserve">352 </v>
      </c>
      <c r="O69" s="2">
        <f t="shared" ca="1" si="2"/>
        <v>3264</v>
      </c>
      <c r="P69" s="3">
        <f t="shared" ca="1" si="1"/>
        <v>3264</v>
      </c>
    </row>
    <row r="70" spans="1:16" x14ac:dyDescent="0.35">
      <c r="A70" t="str">
        <f>_xlfn.CONCAT(B70, C70)</f>
        <v>LaurenBailey</v>
      </c>
      <c r="B70" t="s">
        <v>72</v>
      </c>
      <c r="C70" t="s">
        <v>173</v>
      </c>
      <c r="D70" t="str">
        <f>TEXT(E70, "dddd")</f>
        <v>Friday</v>
      </c>
      <c r="E70" s="13">
        <v>40403</v>
      </c>
      <c r="F70" s="20">
        <f ca="1">ROUNDDOWN(YEARFRAC(E70,TODAY(),1),0)</f>
        <v>12</v>
      </c>
      <c r="G70" t="s">
        <v>16</v>
      </c>
      <c r="H70" t="s">
        <v>19</v>
      </c>
      <c r="I70" s="20">
        <v>8</v>
      </c>
      <c r="J70" s="19">
        <v>41800</v>
      </c>
      <c r="K70" s="20">
        <v>97</v>
      </c>
      <c r="L70" t="s">
        <v>233</v>
      </c>
      <c r="M70" s="22" t="str">
        <f>LEFT(L70, LEN(L70)-3)</f>
        <v xml:space="preserve">0 </v>
      </c>
      <c r="O70" s="2">
        <f t="shared" ca="1" si="2"/>
        <v>2508</v>
      </c>
      <c r="P70" s="3">
        <f t="shared" ca="1" si="1"/>
        <v>2508</v>
      </c>
    </row>
    <row r="71" spans="1:16" x14ac:dyDescent="0.35">
      <c r="A71" t="str">
        <f>_xlfn.CONCAT(B71, C71)</f>
        <v>LindsayRivera</v>
      </c>
      <c r="B71" t="s">
        <v>73</v>
      </c>
      <c r="C71" t="s">
        <v>174</v>
      </c>
      <c r="D71" t="str">
        <f>TEXT(E71, "dddd")</f>
        <v>Friday</v>
      </c>
      <c r="E71" s="13">
        <v>32584</v>
      </c>
      <c r="F71" s="20">
        <f ca="1">ROUNDDOWN(YEARFRAC(E71,TODAY(),1),0)</f>
        <v>33</v>
      </c>
      <c r="G71" t="s">
        <v>9</v>
      </c>
      <c r="H71" t="s">
        <v>10</v>
      </c>
      <c r="I71" s="20">
        <v>10</v>
      </c>
      <c r="J71" s="19">
        <v>115500</v>
      </c>
      <c r="K71" s="20">
        <v>85</v>
      </c>
      <c r="L71" t="s">
        <v>233</v>
      </c>
      <c r="M71" s="22" t="str">
        <f>LEFT(L71, LEN(L71)-3)</f>
        <v xml:space="preserve">0 </v>
      </c>
      <c r="O71" s="2">
        <f t="shared" ca="1" si="2"/>
        <v>9240</v>
      </c>
      <c r="P71" s="3">
        <f t="shared" ca="1" si="1"/>
        <v>9240</v>
      </c>
    </row>
    <row r="72" spans="1:16" x14ac:dyDescent="0.35">
      <c r="A72" t="str">
        <f>_xlfn.CONCAT(B72, C72)</f>
        <v>LindseyCooper</v>
      </c>
      <c r="B72" t="s">
        <v>74</v>
      </c>
      <c r="C72" t="s">
        <v>175</v>
      </c>
      <c r="D72" t="str">
        <f>TEXT(E72, "dddd")</f>
        <v>Friday</v>
      </c>
      <c r="E72" s="13">
        <v>36980</v>
      </c>
      <c r="F72" s="20">
        <f ca="1">ROUNDDOWN(YEARFRAC(E72,TODAY(),1),0)</f>
        <v>21</v>
      </c>
      <c r="G72" t="s">
        <v>16</v>
      </c>
      <c r="H72" t="s">
        <v>19</v>
      </c>
      <c r="I72" s="20">
        <v>7</v>
      </c>
      <c r="J72" s="19">
        <v>63500</v>
      </c>
      <c r="K72" s="20">
        <v>78</v>
      </c>
      <c r="L72" t="s">
        <v>233</v>
      </c>
      <c r="M72" s="22" t="str">
        <f>LEFT(L72, LEN(L72)-3)</f>
        <v xml:space="preserve">0 </v>
      </c>
      <c r="O72" s="2">
        <f t="shared" ca="1" si="2"/>
        <v>5080</v>
      </c>
      <c r="P72" s="3">
        <f t="shared" ca="1" si="1"/>
        <v>5080</v>
      </c>
    </row>
    <row r="73" spans="1:16" x14ac:dyDescent="0.35">
      <c r="A73" t="str">
        <f>_xlfn.CONCAT(B73, C73)</f>
        <v>LisaRichardson</v>
      </c>
      <c r="B73" t="s">
        <v>75</v>
      </c>
      <c r="C73" t="s">
        <v>176</v>
      </c>
      <c r="D73" t="str">
        <f>TEXT(E73, "dddd")</f>
        <v>Wednesday</v>
      </c>
      <c r="E73" s="13">
        <v>36502</v>
      </c>
      <c r="F73" s="20">
        <f ca="1">ROUNDDOWN(YEARFRAC(E73,TODAY(),1),0)</f>
        <v>22</v>
      </c>
      <c r="G73" t="s">
        <v>6</v>
      </c>
      <c r="H73" t="s">
        <v>7</v>
      </c>
      <c r="I73" s="20">
        <v>9</v>
      </c>
      <c r="J73" s="19">
        <v>86500</v>
      </c>
      <c r="K73" s="20">
        <v>91</v>
      </c>
      <c r="L73" t="s">
        <v>257</v>
      </c>
      <c r="M73" s="22" t="str">
        <f>LEFT(L73, LEN(L73)-3)</f>
        <v xml:space="preserve">3214 </v>
      </c>
      <c r="O73" s="2">
        <f t="shared" ca="1" si="2"/>
        <v>6920</v>
      </c>
      <c r="P73" s="3">
        <f t="shared" ca="1" si="1"/>
        <v>6920</v>
      </c>
    </row>
    <row r="74" spans="1:16" x14ac:dyDescent="0.35">
      <c r="A74" t="str">
        <f>_xlfn.CONCAT(B74, C74)</f>
        <v>Mark Cox</v>
      </c>
      <c r="B74" t="s">
        <v>76</v>
      </c>
      <c r="C74" t="s">
        <v>177</v>
      </c>
      <c r="D74" t="str">
        <f>TEXT(E74, "dddd")</f>
        <v>Thursday</v>
      </c>
      <c r="E74" s="13">
        <v>37931</v>
      </c>
      <c r="F74" s="20">
        <f ca="1">ROUNDDOWN(YEARFRAC(E74,TODAY(),1),0)</f>
        <v>18</v>
      </c>
      <c r="G74" t="s">
        <v>6</v>
      </c>
      <c r="H74" t="s">
        <v>276</v>
      </c>
      <c r="I74" s="20">
        <v>12</v>
      </c>
      <c r="J74" s="19">
        <v>70000</v>
      </c>
      <c r="K74" s="20">
        <v>91</v>
      </c>
      <c r="L74" t="s">
        <v>233</v>
      </c>
      <c r="M74" s="22" t="str">
        <f>LEFT(L74, LEN(L74)-3)</f>
        <v xml:space="preserve">0 </v>
      </c>
      <c r="O74" s="2">
        <f t="shared" ca="1" si="2"/>
        <v>5600</v>
      </c>
      <c r="P74" s="3">
        <f t="shared" ca="1" si="1"/>
        <v>5600</v>
      </c>
    </row>
    <row r="75" spans="1:16" x14ac:dyDescent="0.35">
      <c r="A75" t="str">
        <f>_xlfn.CONCAT(B75, C75)</f>
        <v>MaryHoward</v>
      </c>
      <c r="B75" t="s">
        <v>77</v>
      </c>
      <c r="C75" t="s">
        <v>178</v>
      </c>
      <c r="D75" t="str">
        <f>TEXT(E75, "dddd")</f>
        <v>Friday</v>
      </c>
      <c r="E75" s="13">
        <v>38394</v>
      </c>
      <c r="F75" s="20">
        <f ca="1">ROUNDDOWN(YEARFRAC(E75,TODAY(),1),0)</f>
        <v>17</v>
      </c>
      <c r="G75" t="s">
        <v>6</v>
      </c>
      <c r="H75" t="s">
        <v>10</v>
      </c>
      <c r="I75" s="20">
        <v>8</v>
      </c>
      <c r="J75" s="19">
        <v>64000</v>
      </c>
      <c r="K75" s="20">
        <v>92</v>
      </c>
      <c r="L75" t="s">
        <v>258</v>
      </c>
      <c r="M75" s="22" t="str">
        <f>LEFT(L75, LEN(L75)-3)</f>
        <v xml:space="preserve">4957 </v>
      </c>
      <c r="O75" s="2">
        <f t="shared" ref="O75:O110" ca="1" si="3">IFERROR(VLOOKUP(F75,ExpReference,2,TRUE)*J75,"Invalid Experience Data")</f>
        <v>5120</v>
      </c>
      <c r="P75" s="3">
        <f t="shared" ca="1" si="1"/>
        <v>5120</v>
      </c>
    </row>
    <row r="76" spans="1:16" x14ac:dyDescent="0.35">
      <c r="A76" t="str">
        <f>_xlfn.CONCAT(B76, C76)</f>
        <v>Matthew Ward</v>
      </c>
      <c r="B76" t="s">
        <v>78</v>
      </c>
      <c r="C76" t="s">
        <v>179</v>
      </c>
      <c r="D76" t="str">
        <f>TEXT(E76, "dddd")</f>
        <v>Monday</v>
      </c>
      <c r="E76" s="13">
        <v>39160</v>
      </c>
      <c r="F76" s="20">
        <f ca="1">ROUNDDOWN(YEARFRAC(E76,TODAY(),1),0)</f>
        <v>15</v>
      </c>
      <c r="G76" t="s">
        <v>16</v>
      </c>
      <c r="H76" t="s">
        <v>10</v>
      </c>
      <c r="I76" s="20">
        <v>8</v>
      </c>
      <c r="J76" s="19">
        <v>60000</v>
      </c>
      <c r="K76" s="20">
        <v>71</v>
      </c>
      <c r="L76" t="s">
        <v>233</v>
      </c>
      <c r="M76" s="22" t="str">
        <f>LEFT(L76, LEN(L76)-3)</f>
        <v xml:space="preserve">0 </v>
      </c>
      <c r="O76" s="2">
        <f t="shared" ca="1" si="3"/>
        <v>3600</v>
      </c>
      <c r="P76" s="3">
        <f t="shared" ref="P76:P110" ca="1" si="4">IF(F76&gt;=$B$8,$C$8*J76,IF(F76&gt;=$B$7,$C$7*J76,IF(F76&gt;=$B$6,$C$6*J76,IF(F76&gt;=$B$5,$C$5*J76,IF(F76&gt;=$B$4,0,"Invalid Experience Data")))))</f>
        <v>3600</v>
      </c>
    </row>
    <row r="77" spans="1:16" x14ac:dyDescent="0.35">
      <c r="A77" t="str">
        <f>_xlfn.CONCAT(B77, C77)</f>
        <v>MeganTorres</v>
      </c>
      <c r="B77" t="s">
        <v>79</v>
      </c>
      <c r="C77" t="s">
        <v>180</v>
      </c>
      <c r="D77" t="str">
        <f>TEXT(E77, "dddd")</f>
        <v>Monday</v>
      </c>
      <c r="E77" s="13">
        <v>39755</v>
      </c>
      <c r="F77" s="20">
        <f ca="1">ROUNDDOWN(YEARFRAC(E77,TODAY(),1),0)</f>
        <v>13</v>
      </c>
      <c r="G77" t="s">
        <v>6</v>
      </c>
      <c r="H77" t="s">
        <v>7</v>
      </c>
      <c r="I77" s="20">
        <v>10</v>
      </c>
      <c r="J77" s="19">
        <v>49000</v>
      </c>
      <c r="K77" s="20">
        <v>95</v>
      </c>
      <c r="L77" t="s">
        <v>259</v>
      </c>
      <c r="M77" s="22" t="str">
        <f>LEFT(L77, LEN(L77)-3)</f>
        <v xml:space="preserve">100 </v>
      </c>
      <c r="O77" s="2">
        <f t="shared" ca="1" si="3"/>
        <v>2940</v>
      </c>
      <c r="P77" s="3">
        <f t="shared" ca="1" si="4"/>
        <v>2940</v>
      </c>
    </row>
    <row r="78" spans="1:16" x14ac:dyDescent="0.35">
      <c r="A78" t="str">
        <f>_xlfn.CONCAT(B78, C78)</f>
        <v>MelissaPeterson</v>
      </c>
      <c r="B78" t="s">
        <v>80</v>
      </c>
      <c r="C78" t="s">
        <v>181</v>
      </c>
      <c r="D78" t="str">
        <f>TEXT(E78, "dddd")</f>
        <v>Friday</v>
      </c>
      <c r="E78" s="13">
        <v>40865</v>
      </c>
      <c r="F78" s="20">
        <f ca="1">ROUNDDOWN(YEARFRAC(E78,TODAY(),1),0)</f>
        <v>10</v>
      </c>
      <c r="G78" t="s">
        <v>16</v>
      </c>
      <c r="H78" t="s">
        <v>10</v>
      </c>
      <c r="I78" s="20">
        <v>10</v>
      </c>
      <c r="J78" s="19">
        <v>35500</v>
      </c>
      <c r="K78" s="20">
        <v>84</v>
      </c>
      <c r="L78" t="s">
        <v>260</v>
      </c>
      <c r="M78" s="22" t="str">
        <f>LEFT(L78, LEN(L78)-3)</f>
        <v xml:space="preserve">410 </v>
      </c>
      <c r="O78" s="2">
        <f t="shared" ca="1" si="3"/>
        <v>1420</v>
      </c>
      <c r="P78" s="3">
        <f t="shared" ca="1" si="4"/>
        <v>1420</v>
      </c>
    </row>
    <row r="79" spans="1:16" x14ac:dyDescent="0.35">
      <c r="A79" t="str">
        <f>_xlfn.CONCAT(B79, C79)</f>
        <v>Michael Gray</v>
      </c>
      <c r="B79" t="s">
        <v>81</v>
      </c>
      <c r="C79" t="s">
        <v>182</v>
      </c>
      <c r="D79" t="str">
        <f>TEXT(E79, "dddd")</f>
        <v>Monday</v>
      </c>
      <c r="E79" s="13">
        <v>40434</v>
      </c>
      <c r="F79" s="20">
        <f ca="1">ROUNDDOWN(YEARFRAC(E79,TODAY(),1),0)</f>
        <v>12</v>
      </c>
      <c r="G79" t="s">
        <v>16</v>
      </c>
      <c r="H79" t="s">
        <v>12</v>
      </c>
      <c r="I79" s="20">
        <v>8</v>
      </c>
      <c r="J79" s="19">
        <v>45300</v>
      </c>
      <c r="K79" s="20">
        <v>83</v>
      </c>
      <c r="L79" t="s">
        <v>233</v>
      </c>
      <c r="M79" s="22" t="str">
        <f>LEFT(L79, LEN(L79)-3)</f>
        <v xml:space="preserve">0 </v>
      </c>
      <c r="O79" s="2">
        <f t="shared" ca="1" si="3"/>
        <v>2718</v>
      </c>
      <c r="P79" s="3">
        <f t="shared" ca="1" si="4"/>
        <v>2718</v>
      </c>
    </row>
    <row r="80" spans="1:16" x14ac:dyDescent="0.35">
      <c r="A80" t="str">
        <f>_xlfn.CONCAT(B80, C80)</f>
        <v>MichelleRamirez</v>
      </c>
      <c r="B80" t="s">
        <v>82</v>
      </c>
      <c r="C80" t="s">
        <v>183</v>
      </c>
      <c r="D80" t="str">
        <f>TEXT(E80, "dddd")</f>
        <v>Thursday</v>
      </c>
      <c r="E80" s="13">
        <v>39891</v>
      </c>
      <c r="F80" s="20">
        <f ca="1">ROUNDDOWN(YEARFRAC(E80,TODAY(),1),0)</f>
        <v>13</v>
      </c>
      <c r="G80" t="s">
        <v>16</v>
      </c>
      <c r="H80" t="s">
        <v>19</v>
      </c>
      <c r="I80" s="20">
        <v>8</v>
      </c>
      <c r="J80" s="19">
        <v>46000</v>
      </c>
      <c r="K80" s="20">
        <v>58</v>
      </c>
      <c r="L80" t="s">
        <v>233</v>
      </c>
      <c r="M80" s="22" t="str">
        <f>LEFT(L80, LEN(L80)-3)</f>
        <v xml:space="preserve">0 </v>
      </c>
      <c r="O80" s="2">
        <f t="shared" ca="1" si="3"/>
        <v>2760</v>
      </c>
      <c r="P80" s="3">
        <f t="shared" ca="1" si="4"/>
        <v>2760</v>
      </c>
    </row>
    <row r="81" spans="1:16" x14ac:dyDescent="0.35">
      <c r="A81" t="str">
        <f>_xlfn.CONCAT(B81, C81)</f>
        <v>Nathan James</v>
      </c>
      <c r="B81" t="s">
        <v>83</v>
      </c>
      <c r="C81" t="s">
        <v>184</v>
      </c>
      <c r="D81" t="str">
        <f>TEXT(E81, "dddd")</f>
        <v>Monday</v>
      </c>
      <c r="E81" s="13">
        <v>28814</v>
      </c>
      <c r="F81" s="20">
        <f ca="1">ROUNDDOWN(YEARFRAC(E81,TODAY(),1),0)</f>
        <v>43</v>
      </c>
      <c r="G81" t="s">
        <v>41</v>
      </c>
      <c r="H81" t="s">
        <v>10</v>
      </c>
      <c r="I81" s="20">
        <v>9</v>
      </c>
      <c r="J81" s="19">
        <v>143500</v>
      </c>
      <c r="K81" s="20">
        <v>83</v>
      </c>
      <c r="L81" t="s">
        <v>261</v>
      </c>
      <c r="M81" s="22" t="str">
        <f>LEFT(L81, LEN(L81)-3)</f>
        <v xml:space="preserve">6250 </v>
      </c>
      <c r="O81" s="2">
        <f t="shared" ca="1" si="3"/>
        <v>11480</v>
      </c>
      <c r="P81" s="3">
        <f t="shared" ca="1" si="4"/>
        <v>11480</v>
      </c>
    </row>
    <row r="82" spans="1:16" x14ac:dyDescent="0.35">
      <c r="A82" t="str">
        <f>_xlfn.CONCAT(B82, C82)</f>
        <v>Nicholas Watson</v>
      </c>
      <c r="B82" t="s">
        <v>84</v>
      </c>
      <c r="C82" t="s">
        <v>185</v>
      </c>
      <c r="D82" t="str">
        <f>TEXT(E82, "dddd")</f>
        <v>Wednesday</v>
      </c>
      <c r="E82" s="13">
        <v>40177</v>
      </c>
      <c r="F82" s="20">
        <f ca="1">ROUNDDOWN(YEARFRAC(E82,TODAY(),1),0)</f>
        <v>12</v>
      </c>
      <c r="G82" t="s">
        <v>16</v>
      </c>
      <c r="H82" t="s">
        <v>10</v>
      </c>
      <c r="I82" s="20">
        <v>10</v>
      </c>
      <c r="J82" s="19">
        <v>48800</v>
      </c>
      <c r="K82" s="20">
        <v>77</v>
      </c>
      <c r="L82" t="s">
        <v>233</v>
      </c>
      <c r="M82" s="22" t="str">
        <f>LEFT(L82, LEN(L82)-3)</f>
        <v xml:space="preserve">0 </v>
      </c>
      <c r="O82" s="2">
        <f t="shared" ca="1" si="3"/>
        <v>2928</v>
      </c>
      <c r="P82" s="3">
        <f t="shared" ca="1" si="4"/>
        <v>2928</v>
      </c>
    </row>
    <row r="83" spans="1:16" x14ac:dyDescent="0.35">
      <c r="A83" t="str">
        <f>_xlfn.CONCAT(B83, C83)</f>
        <v>NicoleBrooks</v>
      </c>
      <c r="B83" t="s">
        <v>85</v>
      </c>
      <c r="C83" t="s">
        <v>186</v>
      </c>
      <c r="D83" t="str">
        <f>TEXT(E83, "dddd")</f>
        <v>Sunday</v>
      </c>
      <c r="E83" s="13">
        <v>39439</v>
      </c>
      <c r="F83" s="20">
        <f ca="1">ROUNDDOWN(YEARFRAC(E83,TODAY(),1),0)</f>
        <v>14</v>
      </c>
      <c r="G83" t="s">
        <v>6</v>
      </c>
      <c r="H83" t="s">
        <v>7</v>
      </c>
      <c r="I83" s="20">
        <v>11</v>
      </c>
      <c r="J83" s="19">
        <v>55000</v>
      </c>
      <c r="K83" s="20">
        <v>90</v>
      </c>
      <c r="L83" t="s">
        <v>262</v>
      </c>
      <c r="M83" s="22" t="str">
        <f>LEFT(L83, LEN(L83)-3)</f>
        <v xml:space="preserve">3397 </v>
      </c>
      <c r="O83" s="2">
        <f t="shared" ca="1" si="3"/>
        <v>3300</v>
      </c>
      <c r="P83" s="3">
        <f t="shared" ca="1" si="4"/>
        <v>3300</v>
      </c>
    </row>
    <row r="84" spans="1:16" x14ac:dyDescent="0.35">
      <c r="A84" t="str">
        <f>_xlfn.CONCAT(B84, C84)</f>
        <v>Patrick Kelly</v>
      </c>
      <c r="B84" t="s">
        <v>86</v>
      </c>
      <c r="C84" t="s">
        <v>66</v>
      </c>
      <c r="D84" t="str">
        <f>TEXT(E84, "dddd")</f>
        <v>Wednesday</v>
      </c>
      <c r="E84" s="13">
        <v>36369</v>
      </c>
      <c r="F84" s="20">
        <f ca="1">ROUNDDOWN(YEARFRAC(E84,TODAY(),1),0)</f>
        <v>23</v>
      </c>
      <c r="G84" t="s">
        <v>6</v>
      </c>
      <c r="H84" t="s">
        <v>7</v>
      </c>
      <c r="I84" s="20">
        <v>8</v>
      </c>
      <c r="J84" s="19">
        <v>89500</v>
      </c>
      <c r="K84" s="20">
        <v>55</v>
      </c>
      <c r="L84" t="s">
        <v>233</v>
      </c>
      <c r="M84" s="22" t="str">
        <f>LEFT(L84, LEN(L84)-3)</f>
        <v xml:space="preserve">0 </v>
      </c>
      <c r="O84" s="2">
        <f t="shared" ca="1" si="3"/>
        <v>7160</v>
      </c>
      <c r="P84" s="3">
        <f t="shared" ca="1" si="4"/>
        <v>7160</v>
      </c>
    </row>
    <row r="85" spans="1:16" x14ac:dyDescent="0.35">
      <c r="A85" t="str">
        <f>_xlfn.CONCAT(B85, C85)</f>
        <v>Paul Sanders</v>
      </c>
      <c r="B85" t="s">
        <v>87</v>
      </c>
      <c r="C85" t="s">
        <v>187</v>
      </c>
      <c r="D85" t="str">
        <f>TEXT(E85, "dddd")</f>
        <v>Wednesday</v>
      </c>
      <c r="E85" s="13">
        <v>30762</v>
      </c>
      <c r="F85" s="20">
        <f ca="1">ROUNDDOWN(YEARFRAC(E85,TODAY(),1),0)</f>
        <v>38</v>
      </c>
      <c r="G85" t="s">
        <v>41</v>
      </c>
      <c r="H85" t="s">
        <v>19</v>
      </c>
      <c r="I85" s="20">
        <v>8</v>
      </c>
      <c r="J85" s="19">
        <v>142000</v>
      </c>
      <c r="K85" s="20">
        <v>93</v>
      </c>
      <c r="L85" t="s">
        <v>233</v>
      </c>
      <c r="M85" s="22" t="str">
        <f>LEFT(L85, LEN(L85)-3)</f>
        <v xml:space="preserve">0 </v>
      </c>
      <c r="O85" s="2">
        <f t="shared" ca="1" si="3"/>
        <v>11360</v>
      </c>
      <c r="P85" s="3">
        <f t="shared" ca="1" si="4"/>
        <v>11360</v>
      </c>
    </row>
    <row r="86" spans="1:16" x14ac:dyDescent="0.35">
      <c r="A86" t="str">
        <f>_xlfn.CONCAT(B86, C86)</f>
        <v>RachelPrice</v>
      </c>
      <c r="B86" t="s">
        <v>88</v>
      </c>
      <c r="C86" t="s">
        <v>188</v>
      </c>
      <c r="D86" t="str">
        <f>TEXT(E86, "dddd")</f>
        <v>Monday</v>
      </c>
      <c r="E86" s="13">
        <v>39839</v>
      </c>
      <c r="F86" s="20">
        <f ca="1">ROUNDDOWN(YEARFRAC(E86,TODAY(),1),0)</f>
        <v>13</v>
      </c>
      <c r="G86" t="s">
        <v>16</v>
      </c>
      <c r="H86" t="s">
        <v>19</v>
      </c>
      <c r="I86" s="20">
        <v>11</v>
      </c>
      <c r="J86" s="19">
        <v>46700</v>
      </c>
      <c r="K86" s="20">
        <v>88</v>
      </c>
      <c r="L86" t="s">
        <v>263</v>
      </c>
      <c r="M86" s="22" t="str">
        <f>LEFT(L86, LEN(L86)-3)</f>
        <v xml:space="preserve">31 </v>
      </c>
      <c r="O86" s="2">
        <f t="shared" ca="1" si="3"/>
        <v>2802</v>
      </c>
      <c r="P86" s="3">
        <f t="shared" ca="1" si="4"/>
        <v>2802</v>
      </c>
    </row>
    <row r="87" spans="1:16" x14ac:dyDescent="0.35">
      <c r="A87" t="str">
        <f>_xlfn.CONCAT(B87, C87)</f>
        <v>RebeccaBennett</v>
      </c>
      <c r="B87" t="s">
        <v>89</v>
      </c>
      <c r="C87" t="s">
        <v>189</v>
      </c>
      <c r="D87" t="str">
        <f>TEXT(E87, "dddd")</f>
        <v>Friday</v>
      </c>
      <c r="E87" s="13">
        <v>39171</v>
      </c>
      <c r="F87" s="20">
        <f ca="1">ROUNDDOWN(YEARFRAC(E87,TODAY(),1),0)</f>
        <v>15</v>
      </c>
      <c r="G87" t="s">
        <v>16</v>
      </c>
      <c r="H87" t="s">
        <v>10</v>
      </c>
      <c r="I87" s="20">
        <v>7</v>
      </c>
      <c r="J87" s="19">
        <v>53700</v>
      </c>
      <c r="K87" s="20">
        <v>78</v>
      </c>
      <c r="L87" t="s">
        <v>233</v>
      </c>
      <c r="M87" s="22" t="str">
        <f>LEFT(L87, LEN(L87)-3)</f>
        <v xml:space="preserve">0 </v>
      </c>
      <c r="O87" s="2">
        <f t="shared" ca="1" si="3"/>
        <v>3222</v>
      </c>
      <c r="P87" s="3">
        <f t="shared" ca="1" si="4"/>
        <v>3222</v>
      </c>
    </row>
    <row r="88" spans="1:16" x14ac:dyDescent="0.35">
      <c r="A88" t="str">
        <f>_xlfn.CONCAT(B88, C88)</f>
        <v>Richard Wood</v>
      </c>
      <c r="B88" t="s">
        <v>90</v>
      </c>
      <c r="C88" t="s">
        <v>190</v>
      </c>
      <c r="D88" t="str">
        <f>TEXT(E88, "dddd")</f>
        <v>Saturday</v>
      </c>
      <c r="E88" s="13">
        <v>38969</v>
      </c>
      <c r="F88" s="20">
        <f ca="1">ROUNDDOWN(YEARFRAC(E88,TODAY(),1),0)</f>
        <v>16</v>
      </c>
      <c r="G88" t="s">
        <v>16</v>
      </c>
      <c r="H88" t="s">
        <v>19</v>
      </c>
      <c r="I88" s="20">
        <v>10</v>
      </c>
      <c r="J88" s="19">
        <v>61400</v>
      </c>
      <c r="K88" s="20">
        <v>77</v>
      </c>
      <c r="L88" t="s">
        <v>233</v>
      </c>
      <c r="M88" s="22" t="str">
        <f>LEFT(L88, LEN(L88)-3)</f>
        <v xml:space="preserve">0 </v>
      </c>
      <c r="O88" s="2">
        <f t="shared" ca="1" si="3"/>
        <v>4912</v>
      </c>
      <c r="P88" s="3">
        <f t="shared" ca="1" si="4"/>
        <v>4912</v>
      </c>
    </row>
    <row r="89" spans="1:16" x14ac:dyDescent="0.35">
      <c r="A89" t="str">
        <f>_xlfn.CONCAT(B89, C89)</f>
        <v>Robert Barnes</v>
      </c>
      <c r="B89" t="s">
        <v>91</v>
      </c>
      <c r="C89" t="s">
        <v>191</v>
      </c>
      <c r="D89" t="str">
        <f>TEXT(E89, "dddd")</f>
        <v>Sunday</v>
      </c>
      <c r="E89" s="13">
        <v>40713</v>
      </c>
      <c r="F89" s="20">
        <f ca="1">ROUNDDOWN(YEARFRAC(E89,TODAY(),1),0)</f>
        <v>11</v>
      </c>
      <c r="G89" t="s">
        <v>16</v>
      </c>
      <c r="H89" t="s">
        <v>12</v>
      </c>
      <c r="I89" s="20">
        <v>10</v>
      </c>
      <c r="J89" s="19">
        <v>39700</v>
      </c>
      <c r="K89" s="20">
        <v>79</v>
      </c>
      <c r="L89" t="s">
        <v>233</v>
      </c>
      <c r="M89" s="22" t="str">
        <f>LEFT(L89, LEN(L89)-3)</f>
        <v xml:space="preserve">0 </v>
      </c>
      <c r="O89" s="2">
        <f t="shared" ca="1" si="3"/>
        <v>2382</v>
      </c>
      <c r="P89" s="3">
        <f t="shared" ca="1" si="4"/>
        <v>2382</v>
      </c>
    </row>
    <row r="90" spans="1:16" x14ac:dyDescent="0.35">
      <c r="A90" t="str">
        <f>_xlfn.CONCAT(B90, C90)</f>
        <v>Ryan Ross</v>
      </c>
      <c r="B90" t="s">
        <v>92</v>
      </c>
      <c r="C90" t="s">
        <v>192</v>
      </c>
      <c r="D90" t="str">
        <f>TEXT(E90, "dddd")</f>
        <v>Thursday</v>
      </c>
      <c r="E90" s="13">
        <v>40003</v>
      </c>
      <c r="F90" s="20">
        <f ca="1">ROUNDDOWN(YEARFRAC(E90,TODAY(),1),0)</f>
        <v>13</v>
      </c>
      <c r="G90" t="s">
        <v>16</v>
      </c>
      <c r="H90" t="s">
        <v>10</v>
      </c>
      <c r="I90" s="20">
        <v>12</v>
      </c>
      <c r="J90" s="19">
        <v>50200</v>
      </c>
      <c r="K90" s="20">
        <v>81</v>
      </c>
      <c r="L90" t="s">
        <v>233</v>
      </c>
      <c r="M90" s="22" t="str">
        <f>LEFT(L90, LEN(L90)-3)</f>
        <v xml:space="preserve">0 </v>
      </c>
      <c r="O90" s="2">
        <f t="shared" ca="1" si="3"/>
        <v>3012</v>
      </c>
      <c r="P90" s="3">
        <f t="shared" ca="1" si="4"/>
        <v>3012</v>
      </c>
    </row>
    <row r="91" spans="1:16" x14ac:dyDescent="0.35">
      <c r="A91" t="str">
        <f>_xlfn.CONCAT(B91, C91)</f>
        <v>SamanthaHenderson</v>
      </c>
      <c r="B91" t="s">
        <v>93</v>
      </c>
      <c r="C91" t="s">
        <v>193</v>
      </c>
      <c r="D91" t="str">
        <f>TEXT(E91, "dddd")</f>
        <v>Sunday</v>
      </c>
      <c r="E91" s="13">
        <v>40629</v>
      </c>
      <c r="F91" s="20">
        <f ca="1">ROUNDDOWN(YEARFRAC(E91,TODAY(),1),0)</f>
        <v>11</v>
      </c>
      <c r="G91" t="s">
        <v>16</v>
      </c>
      <c r="H91" t="s">
        <v>10</v>
      </c>
      <c r="I91" s="20">
        <v>5</v>
      </c>
      <c r="J91" s="19">
        <v>36200</v>
      </c>
      <c r="K91" s="20">
        <v>96</v>
      </c>
      <c r="L91" t="s">
        <v>264</v>
      </c>
      <c r="M91" s="22" t="str">
        <f>LEFT(L91, LEN(L91)-3)</f>
        <v xml:space="preserve">440 </v>
      </c>
      <c r="O91" s="2">
        <f t="shared" ca="1" si="3"/>
        <v>2172</v>
      </c>
      <c r="P91" s="3">
        <f t="shared" ca="1" si="4"/>
        <v>2172</v>
      </c>
    </row>
    <row r="92" spans="1:16" x14ac:dyDescent="0.35">
      <c r="A92" t="str">
        <f>_xlfn.CONCAT(B92, C92)</f>
        <v>Samuel Coleman</v>
      </c>
      <c r="B92" t="s">
        <v>94</v>
      </c>
      <c r="C92" t="s">
        <v>194</v>
      </c>
      <c r="D92" t="str">
        <f>TEXT(E92, "dddd")</f>
        <v>Friday</v>
      </c>
      <c r="E92" s="13">
        <v>32878</v>
      </c>
      <c r="F92" s="20">
        <f ca="1">ROUNDDOWN(YEARFRAC(E92,TODAY(),1),0)</f>
        <v>32</v>
      </c>
      <c r="G92" t="s">
        <v>9</v>
      </c>
      <c r="H92" t="s">
        <v>19</v>
      </c>
      <c r="I92" s="20">
        <v>8</v>
      </c>
      <c r="J92" s="19">
        <v>114000</v>
      </c>
      <c r="K92" s="20">
        <v>80</v>
      </c>
      <c r="L92" t="s">
        <v>265</v>
      </c>
      <c r="M92" s="22" t="str">
        <f>LEFT(L92, LEN(L92)-3)</f>
        <v xml:space="preserve">870 </v>
      </c>
      <c r="O92" s="2">
        <f t="shared" ca="1" si="3"/>
        <v>9120</v>
      </c>
      <c r="P92" s="3">
        <f t="shared" ca="1" si="4"/>
        <v>9120</v>
      </c>
    </row>
    <row r="93" spans="1:16" x14ac:dyDescent="0.35">
      <c r="A93" t="str">
        <f>_xlfn.CONCAT(B93, C93)</f>
        <v>SaraJenkins</v>
      </c>
      <c r="B93" t="s">
        <v>95</v>
      </c>
      <c r="C93" t="s">
        <v>195</v>
      </c>
      <c r="D93" t="str">
        <f>TEXT(E93, "dddd")</f>
        <v>Tuesday</v>
      </c>
      <c r="E93" s="13">
        <v>35927</v>
      </c>
      <c r="F93" s="20">
        <f ca="1">ROUNDDOWN(YEARFRAC(E93,TODAY(),1),0)</f>
        <v>24</v>
      </c>
      <c r="G93" t="s">
        <v>9</v>
      </c>
      <c r="H93" t="s">
        <v>7</v>
      </c>
      <c r="I93" s="20">
        <v>6</v>
      </c>
      <c r="J93" s="19">
        <v>102000</v>
      </c>
      <c r="K93" s="20">
        <v>79</v>
      </c>
      <c r="L93" t="s">
        <v>233</v>
      </c>
      <c r="M93" s="22" t="str">
        <f>LEFT(L93, LEN(L93)-3)</f>
        <v xml:space="preserve">0 </v>
      </c>
      <c r="O93" s="2">
        <f t="shared" ca="1" si="3"/>
        <v>8160</v>
      </c>
      <c r="P93" s="3">
        <f t="shared" ca="1" si="4"/>
        <v>8160</v>
      </c>
    </row>
    <row r="94" spans="1:16" x14ac:dyDescent="0.35">
      <c r="A94" t="str">
        <f>_xlfn.CONCAT(B94, C94)</f>
        <v>SarahPerry</v>
      </c>
      <c r="B94" t="s">
        <v>96</v>
      </c>
      <c r="C94" t="s">
        <v>196</v>
      </c>
      <c r="D94" t="str">
        <f>TEXT(E94, "dddd")</f>
        <v>Saturday</v>
      </c>
      <c r="E94" s="13">
        <v>40712</v>
      </c>
      <c r="F94" s="20">
        <f ca="1">ROUNDDOWN(YEARFRAC(E94,TODAY(),1),0)</f>
        <v>11</v>
      </c>
      <c r="G94" t="s">
        <v>16</v>
      </c>
      <c r="H94" t="s">
        <v>10</v>
      </c>
      <c r="I94" s="20">
        <v>11</v>
      </c>
      <c r="J94" s="19">
        <v>37600</v>
      </c>
      <c r="K94" s="20">
        <v>87</v>
      </c>
      <c r="L94" t="s">
        <v>233</v>
      </c>
      <c r="M94" s="22" t="str">
        <f>LEFT(L94, LEN(L94)-3)</f>
        <v xml:space="preserve">0 </v>
      </c>
      <c r="O94" s="2">
        <f t="shared" ca="1" si="3"/>
        <v>2256</v>
      </c>
      <c r="P94" s="3">
        <f t="shared" ca="1" si="4"/>
        <v>2256</v>
      </c>
    </row>
    <row r="95" spans="1:16" x14ac:dyDescent="0.35">
      <c r="A95" t="str">
        <f>_xlfn.CONCAT(B95, C95)</f>
        <v>Scott Powell</v>
      </c>
      <c r="B95" t="s">
        <v>97</v>
      </c>
      <c r="C95" t="s">
        <v>197</v>
      </c>
      <c r="D95" t="str">
        <f>TEXT(E95, "dddd")</f>
        <v>Tuesday</v>
      </c>
      <c r="E95" s="13">
        <v>37369</v>
      </c>
      <c r="F95" s="20">
        <f ca="1">ROUNDDOWN(YEARFRAC(E95,TODAY(),1),0)</f>
        <v>20</v>
      </c>
      <c r="G95" t="s">
        <v>9</v>
      </c>
      <c r="H95" t="s">
        <v>7</v>
      </c>
      <c r="I95" s="20">
        <v>9</v>
      </c>
      <c r="J95" s="19">
        <v>99000</v>
      </c>
      <c r="K95" s="20">
        <v>76</v>
      </c>
      <c r="L95" t="s">
        <v>233</v>
      </c>
      <c r="M95" s="22" t="str">
        <f>LEFT(L95, LEN(L95)-3)</f>
        <v xml:space="preserve">0 </v>
      </c>
      <c r="O95" s="2">
        <f t="shared" ca="1" si="3"/>
        <v>7920</v>
      </c>
      <c r="P95" s="3">
        <f t="shared" ca="1" si="4"/>
        <v>7920</v>
      </c>
    </row>
    <row r="96" spans="1:16" x14ac:dyDescent="0.35">
      <c r="A96" t="str">
        <f>_xlfn.CONCAT(B96, C96)</f>
        <v>Sean Long</v>
      </c>
      <c r="B96" t="s">
        <v>98</v>
      </c>
      <c r="C96" t="s">
        <v>198</v>
      </c>
      <c r="D96" t="str">
        <f>TEXT(E96, "dddd")</f>
        <v>Tuesday</v>
      </c>
      <c r="E96" s="13">
        <v>37180</v>
      </c>
      <c r="F96" s="20">
        <f ca="1">ROUNDDOWN(YEARFRAC(E96,TODAY(),1),0)</f>
        <v>20</v>
      </c>
      <c r="G96" t="s">
        <v>9</v>
      </c>
      <c r="H96" t="s">
        <v>19</v>
      </c>
      <c r="I96" s="20">
        <v>11</v>
      </c>
      <c r="J96" s="19">
        <v>100500</v>
      </c>
      <c r="K96" s="20">
        <v>99</v>
      </c>
      <c r="L96" t="s">
        <v>266</v>
      </c>
      <c r="M96" s="22" t="str">
        <f>LEFT(L96, LEN(L96)-3)</f>
        <v xml:space="preserve">335 </v>
      </c>
      <c r="O96" s="2">
        <f t="shared" ca="1" si="3"/>
        <v>8040</v>
      </c>
      <c r="P96" s="3">
        <f t="shared" ca="1" si="4"/>
        <v>8040</v>
      </c>
    </row>
    <row r="97" spans="1:16" x14ac:dyDescent="0.35">
      <c r="A97" t="str">
        <f>_xlfn.CONCAT(B97, C97)</f>
        <v>ShannonPatterson</v>
      </c>
      <c r="B97" t="s">
        <v>99</v>
      </c>
      <c r="C97" t="s">
        <v>199</v>
      </c>
      <c r="D97" t="str">
        <f>TEXT(E97, "dddd")</f>
        <v>Monday</v>
      </c>
      <c r="E97" s="13">
        <v>31789</v>
      </c>
      <c r="F97" s="20">
        <f ca="1">ROUNDDOWN(YEARFRAC(E97,TODAY(),1),0)</f>
        <v>35</v>
      </c>
      <c r="G97" t="s">
        <v>9</v>
      </c>
      <c r="H97" t="s">
        <v>10</v>
      </c>
      <c r="I97" s="20">
        <v>10</v>
      </c>
      <c r="J97" s="19">
        <v>117000</v>
      </c>
      <c r="K97" s="20">
        <v>80</v>
      </c>
      <c r="L97" t="s">
        <v>233</v>
      </c>
      <c r="M97" s="22" t="str">
        <f>LEFT(L97, LEN(L97)-3)</f>
        <v xml:space="preserve">0 </v>
      </c>
      <c r="O97" s="2">
        <f t="shared" ca="1" si="3"/>
        <v>9360</v>
      </c>
      <c r="P97" s="3">
        <f t="shared" ca="1" si="4"/>
        <v>9360</v>
      </c>
    </row>
    <row r="98" spans="1:16" x14ac:dyDescent="0.35">
      <c r="A98" t="str">
        <f>_xlfn.CONCAT(B98, C98)</f>
        <v>StephanieHughes</v>
      </c>
      <c r="B98" t="s">
        <v>100</v>
      </c>
      <c r="C98" t="s">
        <v>200</v>
      </c>
      <c r="D98" t="str">
        <f>TEXT(E98, "dddd")</f>
        <v>Tuesday</v>
      </c>
      <c r="E98" s="13">
        <v>39749</v>
      </c>
      <c r="F98" s="20">
        <f ca="1">ROUNDDOWN(YEARFRAC(E98,TODAY(),1),0)</f>
        <v>13</v>
      </c>
      <c r="G98" t="s">
        <v>16</v>
      </c>
      <c r="H98" t="s">
        <v>10</v>
      </c>
      <c r="I98" s="20">
        <v>7</v>
      </c>
      <c r="J98" s="19">
        <v>52300</v>
      </c>
      <c r="K98" s="20">
        <v>81</v>
      </c>
      <c r="L98" t="s">
        <v>233</v>
      </c>
      <c r="M98" s="22" t="str">
        <f>LEFT(L98, LEN(L98)-3)</f>
        <v xml:space="preserve">0 </v>
      </c>
      <c r="O98" s="2">
        <f t="shared" ca="1" si="3"/>
        <v>3138</v>
      </c>
      <c r="P98" s="3">
        <f t="shared" ca="1" si="4"/>
        <v>3138</v>
      </c>
    </row>
    <row r="99" spans="1:16" x14ac:dyDescent="0.35">
      <c r="A99" t="str">
        <f>_xlfn.CONCAT(B99, C99)</f>
        <v>Stephen Flores</v>
      </c>
      <c r="B99" t="s">
        <v>101</v>
      </c>
      <c r="C99" t="s">
        <v>201</v>
      </c>
      <c r="D99" t="str">
        <f>TEXT(E99, "dddd")</f>
        <v>Wednesday</v>
      </c>
      <c r="E99" s="13">
        <v>38462</v>
      </c>
      <c r="F99" s="20">
        <f ca="1">ROUNDDOWN(YEARFRAC(E99,TODAY(),1),0)</f>
        <v>17</v>
      </c>
      <c r="G99" t="s">
        <v>6</v>
      </c>
      <c r="H99" t="s">
        <v>7</v>
      </c>
      <c r="I99" s="20">
        <v>9</v>
      </c>
      <c r="J99" s="19">
        <v>65500</v>
      </c>
      <c r="K99" s="20">
        <v>93</v>
      </c>
      <c r="L99" t="s">
        <v>267</v>
      </c>
      <c r="M99" s="22" t="str">
        <f>LEFT(L99, LEN(L99)-3)</f>
        <v xml:space="preserve">2164 </v>
      </c>
      <c r="O99" s="2">
        <f t="shared" ca="1" si="3"/>
        <v>5240</v>
      </c>
      <c r="P99" s="3">
        <f t="shared" ca="1" si="4"/>
        <v>5240</v>
      </c>
    </row>
    <row r="100" spans="1:16" x14ac:dyDescent="0.35">
      <c r="A100" t="str">
        <f>_xlfn.CONCAT(B100, C100)</f>
        <v>Steven Washington</v>
      </c>
      <c r="B100" t="s">
        <v>102</v>
      </c>
      <c r="C100" t="s">
        <v>202</v>
      </c>
      <c r="D100" t="str">
        <f>TEXT(E100, "dddd")</f>
        <v>Sunday</v>
      </c>
      <c r="E100" s="13">
        <v>35750</v>
      </c>
      <c r="F100" s="20">
        <f ca="1">ROUNDDOWN(YEARFRAC(E100,TODAY(),1),0)</f>
        <v>24</v>
      </c>
      <c r="G100" t="s">
        <v>9</v>
      </c>
      <c r="H100" t="s">
        <v>12</v>
      </c>
      <c r="I100" s="20">
        <v>12</v>
      </c>
      <c r="J100" s="19">
        <v>108000</v>
      </c>
      <c r="K100" s="20">
        <v>93</v>
      </c>
      <c r="L100" t="s">
        <v>233</v>
      </c>
      <c r="M100" s="22" t="str">
        <f>LEFT(L100, LEN(L100)-3)</f>
        <v xml:space="preserve">0 </v>
      </c>
      <c r="O100" s="2">
        <f t="shared" ca="1" si="3"/>
        <v>8640</v>
      </c>
      <c r="P100" s="3">
        <f t="shared" ca="1" si="4"/>
        <v>8640</v>
      </c>
    </row>
    <row r="101" spans="1:16" x14ac:dyDescent="0.35">
      <c r="A101" t="str">
        <f>_xlfn.CONCAT(B101, C101)</f>
        <v>Thomas Butler</v>
      </c>
      <c r="B101" t="s">
        <v>103</v>
      </c>
      <c r="C101" t="s">
        <v>203</v>
      </c>
      <c r="D101" t="str">
        <f>TEXT(E101, "dddd")</f>
        <v>Monday</v>
      </c>
      <c r="E101" s="13">
        <v>44816</v>
      </c>
      <c r="F101" s="20">
        <f ca="1">ROUNDDOWN(YEARFRAC(E101,TODAY(),1),0)</f>
        <v>0</v>
      </c>
      <c r="G101" t="s">
        <v>16</v>
      </c>
      <c r="H101" t="s">
        <v>12</v>
      </c>
      <c r="I101" s="20">
        <v>7</v>
      </c>
      <c r="J101" s="19">
        <v>62100</v>
      </c>
      <c r="K101" s="20">
        <v>84</v>
      </c>
      <c r="L101" t="s">
        <v>268</v>
      </c>
      <c r="M101" s="22" t="str">
        <f>LEFT(L101, LEN(L101)-3)</f>
        <v xml:space="preserve">87 </v>
      </c>
      <c r="O101" s="2">
        <f t="shared" ca="1" si="3"/>
        <v>0</v>
      </c>
      <c r="P101" s="3">
        <f t="shared" ca="1" si="4"/>
        <v>0</v>
      </c>
    </row>
    <row r="102" spans="1:16" x14ac:dyDescent="0.35">
      <c r="A102" t="str">
        <f>_xlfn.CONCAT(B102, C102)</f>
        <v>TiffanySimmons</v>
      </c>
      <c r="B102" t="s">
        <v>104</v>
      </c>
      <c r="C102" t="s">
        <v>204</v>
      </c>
      <c r="D102" t="str">
        <f>TEXT(E102, "dddd")</f>
        <v>Monday</v>
      </c>
      <c r="E102" s="13">
        <v>39825</v>
      </c>
      <c r="F102" s="20">
        <f ca="1">ROUNDDOWN(YEARFRAC(E102,TODAY(),1),0)</f>
        <v>13</v>
      </c>
      <c r="G102" t="s">
        <v>6</v>
      </c>
      <c r="H102" t="s">
        <v>19</v>
      </c>
      <c r="I102" s="20">
        <v>8</v>
      </c>
      <c r="J102" s="19">
        <v>43000</v>
      </c>
      <c r="K102" s="20">
        <v>91</v>
      </c>
      <c r="L102" t="s">
        <v>233</v>
      </c>
      <c r="M102" s="22" t="str">
        <f>LEFT(L102, LEN(L102)-3)</f>
        <v xml:space="preserve">0 </v>
      </c>
      <c r="O102" s="2">
        <f t="shared" ca="1" si="3"/>
        <v>2580</v>
      </c>
      <c r="P102" s="3">
        <f t="shared" ca="1" si="4"/>
        <v>2580</v>
      </c>
    </row>
    <row r="103" spans="1:16" x14ac:dyDescent="0.35">
      <c r="A103" t="str">
        <f>_xlfn.CONCAT(B103, C103)</f>
        <v>Timothy Foster</v>
      </c>
      <c r="B103" t="s">
        <v>105</v>
      </c>
      <c r="C103" t="s">
        <v>205</v>
      </c>
      <c r="D103" t="str">
        <f>TEXT(E103, "dddd")</f>
        <v>Wednesday</v>
      </c>
      <c r="E103" s="13">
        <v>37741</v>
      </c>
      <c r="F103" s="20">
        <f ca="1">ROUNDDOWN(YEARFRAC(E103,TODAY(),1),0)</f>
        <v>19</v>
      </c>
      <c r="G103" t="s">
        <v>9</v>
      </c>
      <c r="H103" t="s">
        <v>19</v>
      </c>
      <c r="I103" s="20">
        <v>12</v>
      </c>
      <c r="J103" s="19">
        <v>96000</v>
      </c>
      <c r="K103" s="20">
        <v>85</v>
      </c>
      <c r="L103" t="s">
        <v>233</v>
      </c>
      <c r="M103" s="22" t="str">
        <f>LEFT(L103, LEN(L103)-3)</f>
        <v xml:space="preserve">0 </v>
      </c>
      <c r="O103" s="2">
        <f t="shared" ca="1" si="3"/>
        <v>7680</v>
      </c>
      <c r="P103" s="3">
        <f t="shared" ca="1" si="4"/>
        <v>7680</v>
      </c>
    </row>
    <row r="104" spans="1:16" x14ac:dyDescent="0.35">
      <c r="A104" t="str">
        <f>_xlfn.CONCAT(B104, C104)</f>
        <v>Travis Gonzales</v>
      </c>
      <c r="B104" t="s">
        <v>106</v>
      </c>
      <c r="C104" t="s">
        <v>206</v>
      </c>
      <c r="D104" t="str">
        <f>TEXT(E104, "dddd")</f>
        <v>Tuesday</v>
      </c>
      <c r="E104" s="13">
        <v>37523</v>
      </c>
      <c r="F104" s="20">
        <f ca="1">ROUNDDOWN(YEARFRAC(E104,TODAY(),1),0)</f>
        <v>19</v>
      </c>
      <c r="G104" t="s">
        <v>6</v>
      </c>
      <c r="H104" t="s">
        <v>7</v>
      </c>
      <c r="I104" s="20">
        <v>14</v>
      </c>
      <c r="J104" s="19">
        <v>73000</v>
      </c>
      <c r="K104" s="20">
        <v>85</v>
      </c>
      <c r="L104" t="s">
        <v>269</v>
      </c>
      <c r="M104" s="22" t="str">
        <f>LEFT(L104, LEN(L104)-3)</f>
        <v xml:space="preserve">4225 </v>
      </c>
      <c r="O104" s="2">
        <f t="shared" ca="1" si="3"/>
        <v>5840</v>
      </c>
      <c r="P104" s="3">
        <f t="shared" ca="1" si="4"/>
        <v>5840</v>
      </c>
    </row>
    <row r="105" spans="1:16" x14ac:dyDescent="0.35">
      <c r="A105" t="str">
        <f>_xlfn.CONCAT(B105, C105)</f>
        <v>Tyler Bryant</v>
      </c>
      <c r="B105" t="s">
        <v>107</v>
      </c>
      <c r="C105" t="s">
        <v>207</v>
      </c>
      <c r="D105" t="str">
        <f>TEXT(E105, "dddd")</f>
        <v>Monday</v>
      </c>
      <c r="E105" s="13">
        <v>36178</v>
      </c>
      <c r="F105" s="20">
        <f ca="1">ROUNDDOWN(YEARFRAC(E105,TODAY(),1),0)</f>
        <v>23</v>
      </c>
      <c r="G105" t="s">
        <v>6</v>
      </c>
      <c r="H105" t="s">
        <v>7</v>
      </c>
      <c r="I105" s="20">
        <v>9</v>
      </c>
      <c r="J105" s="19">
        <v>91000</v>
      </c>
      <c r="K105" s="20">
        <v>93</v>
      </c>
      <c r="L105" t="s">
        <v>233</v>
      </c>
      <c r="M105" s="22" t="str">
        <f>LEFT(L105, LEN(L105)-3)</f>
        <v xml:space="preserve">0 </v>
      </c>
      <c r="O105" s="2">
        <f t="shared" ca="1" si="3"/>
        <v>7280</v>
      </c>
      <c r="P105" s="3">
        <f t="shared" ca="1" si="4"/>
        <v>7280</v>
      </c>
    </row>
    <row r="106" spans="1:16" x14ac:dyDescent="0.35">
      <c r="A106" t="str">
        <f>_xlfn.CONCAT(B106, C106)</f>
        <v>VanessaAlexander</v>
      </c>
      <c r="B106" t="s">
        <v>108</v>
      </c>
      <c r="C106" t="s">
        <v>208</v>
      </c>
      <c r="D106" t="str">
        <f>TEXT(E106, "dddd")</f>
        <v>Tuesday</v>
      </c>
      <c r="E106" s="13">
        <v>28850</v>
      </c>
      <c r="F106" s="20">
        <f ca="1">ROUNDDOWN(YEARFRAC(E106,TODAY(),1),0)</f>
        <v>43</v>
      </c>
      <c r="G106" t="s">
        <v>41</v>
      </c>
      <c r="H106" t="s">
        <v>7</v>
      </c>
      <c r="I106" s="20">
        <v>7</v>
      </c>
      <c r="J106" s="19">
        <v>142000</v>
      </c>
      <c r="K106" s="20">
        <v>86</v>
      </c>
      <c r="L106" t="s">
        <v>270</v>
      </c>
      <c r="M106" s="22" t="str">
        <f>LEFT(L106, LEN(L106)-3)</f>
        <v xml:space="preserve">4415 </v>
      </c>
      <c r="O106" s="2">
        <f t="shared" ca="1" si="3"/>
        <v>11360</v>
      </c>
      <c r="P106" s="3">
        <f t="shared" ca="1" si="4"/>
        <v>11360</v>
      </c>
    </row>
    <row r="107" spans="1:16" x14ac:dyDescent="0.35">
      <c r="A107" t="str">
        <f>_xlfn.CONCAT(B107, C107)</f>
        <v>VictoriaRussell</v>
      </c>
      <c r="B107" t="s">
        <v>109</v>
      </c>
      <c r="C107" t="s">
        <v>209</v>
      </c>
      <c r="D107" t="str">
        <f>TEXT(E107, "dddd")</f>
        <v>Monday</v>
      </c>
      <c r="E107" s="13">
        <v>27183</v>
      </c>
      <c r="F107" s="20">
        <f ca="1">ROUNDDOWN(YEARFRAC(E107,TODAY(),1),0)</f>
        <v>48</v>
      </c>
      <c r="G107" t="s">
        <v>41</v>
      </c>
      <c r="H107" t="s">
        <v>19</v>
      </c>
      <c r="I107" s="20">
        <v>6</v>
      </c>
      <c r="J107" s="19">
        <v>143500</v>
      </c>
      <c r="K107" s="20">
        <v>88</v>
      </c>
      <c r="L107" t="s">
        <v>233</v>
      </c>
      <c r="M107" s="22" t="str">
        <f>LEFT(L107, LEN(L107)-3)</f>
        <v xml:space="preserve">0 </v>
      </c>
      <c r="O107" s="2">
        <f t="shared" ca="1" si="3"/>
        <v>11480</v>
      </c>
      <c r="P107" s="3">
        <f t="shared" ca="1" si="4"/>
        <v>11480</v>
      </c>
    </row>
    <row r="108" spans="1:16" x14ac:dyDescent="0.35">
      <c r="A108" t="str">
        <f>_xlfn.CONCAT(B108, C108)</f>
        <v>WhitneyGriffin</v>
      </c>
      <c r="B108" t="s">
        <v>110</v>
      </c>
      <c r="C108" t="s">
        <v>210</v>
      </c>
      <c r="D108" t="str">
        <f>TEXT(E108, "dddd")</f>
        <v>Thursday</v>
      </c>
      <c r="E108" s="13">
        <v>37000</v>
      </c>
      <c r="F108" s="20">
        <f ca="1">ROUNDDOWN(YEARFRAC(E108,TODAY(),1),0)</f>
        <v>21</v>
      </c>
      <c r="G108" t="s">
        <v>6</v>
      </c>
      <c r="H108" t="s">
        <v>19</v>
      </c>
      <c r="I108" s="20">
        <v>8</v>
      </c>
      <c r="J108" s="19">
        <v>76000</v>
      </c>
      <c r="K108" s="20">
        <v>78</v>
      </c>
      <c r="L108" t="s">
        <v>233</v>
      </c>
      <c r="M108" s="22" t="str">
        <f>LEFT(L108, LEN(L108)-3)</f>
        <v xml:space="preserve">0 </v>
      </c>
      <c r="O108" s="2">
        <f t="shared" ca="1" si="3"/>
        <v>6080</v>
      </c>
      <c r="P108" s="3">
        <f t="shared" ca="1" si="4"/>
        <v>6080</v>
      </c>
    </row>
    <row r="109" spans="1:16" x14ac:dyDescent="0.35">
      <c r="A109" t="str">
        <f>_xlfn.CONCAT(B109, C109)</f>
        <v>William Diaz</v>
      </c>
      <c r="B109" t="s">
        <v>111</v>
      </c>
      <c r="C109" t="s">
        <v>211</v>
      </c>
      <c r="D109" t="str">
        <f>TEXT(E109, "dddd")</f>
        <v>Thursday</v>
      </c>
      <c r="E109" s="13">
        <v>39891</v>
      </c>
      <c r="F109" s="20">
        <f ca="1">ROUNDDOWN(YEARFRAC(E109,TODAY(),1),0)</f>
        <v>13</v>
      </c>
      <c r="G109" t="s">
        <v>16</v>
      </c>
      <c r="H109" t="s">
        <v>10</v>
      </c>
      <c r="I109" s="20">
        <v>10</v>
      </c>
      <c r="J109" s="19">
        <v>49500</v>
      </c>
      <c r="K109" s="20">
        <v>79</v>
      </c>
      <c r="L109" t="s">
        <v>271</v>
      </c>
      <c r="M109" s="22" t="str">
        <f>LEFT(L109, LEN(L109)-3)</f>
        <v xml:space="preserve">177 </v>
      </c>
      <c r="O109" s="2">
        <f t="shared" ca="1" si="3"/>
        <v>2970</v>
      </c>
      <c r="P109" s="3">
        <f t="shared" ca="1" si="4"/>
        <v>2970</v>
      </c>
    </row>
    <row r="110" spans="1:16" x14ac:dyDescent="0.35">
      <c r="A110" t="str">
        <f>_xlfn.CONCAT(B110, C110)</f>
        <v>Zachary Hayes</v>
      </c>
      <c r="B110" t="s">
        <v>112</v>
      </c>
      <c r="C110" t="s">
        <v>212</v>
      </c>
      <c r="D110" t="str">
        <f>TEXT(E110, "dddd")</f>
        <v>Sunday</v>
      </c>
      <c r="E110" s="13">
        <v>38249</v>
      </c>
      <c r="F110" s="20">
        <f ca="1">ROUNDDOWN(YEARFRAC(E110,TODAY(),1),0)</f>
        <v>17</v>
      </c>
      <c r="G110" t="s">
        <v>6</v>
      </c>
      <c r="H110" t="s">
        <v>12</v>
      </c>
      <c r="I110" s="20">
        <v>11</v>
      </c>
      <c r="J110" s="19">
        <v>68500</v>
      </c>
      <c r="K110" s="20">
        <v>81</v>
      </c>
      <c r="L110" t="s">
        <v>233</v>
      </c>
      <c r="M110" s="22" t="str">
        <f>LEFT(L110, LEN(L110)-3)</f>
        <v xml:space="preserve">0 </v>
      </c>
      <c r="O110" s="2">
        <f t="shared" ca="1" si="3"/>
        <v>5480</v>
      </c>
      <c r="P110" s="3">
        <f t="shared" ca="1" si="4"/>
        <v>5480</v>
      </c>
    </row>
    <row r="111" spans="1:16" x14ac:dyDescent="0.35">
      <c r="A111" t="s">
        <v>222</v>
      </c>
      <c r="D111">
        <f>SUBTOTAL(103,Table3[Day of Week])</f>
        <v>100</v>
      </c>
      <c r="E111" s="13"/>
      <c r="F111" s="20">
        <f ca="1">SUBTOTAL(101,Table3[Years Experience])</f>
        <v>18.91</v>
      </c>
      <c r="H111">
        <f>SUBTOTAL(103,Table3[Hair Color])</f>
        <v>100</v>
      </c>
      <c r="I111" s="20">
        <f>SUBTOTAL(101,Table3[Shoe Size])</f>
        <v>9.16</v>
      </c>
      <c r="J111" s="19">
        <f>SUBTOTAL(109,Table3[Salary])</f>
        <v>7184500</v>
      </c>
      <c r="K111" s="20">
        <f>SUBTOTAL(109,Table3[Goals Score])</f>
        <v>8236</v>
      </c>
      <c r="M111" s="18"/>
    </row>
  </sheetData>
  <sortState xmlns:xlrd2="http://schemas.microsoft.com/office/spreadsheetml/2017/richdata2" ref="B11:K110">
    <sortCondition ref="B11"/>
  </sortState>
  <mergeCells count="1">
    <mergeCell ref="O8:P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4"/>
  <sheetViews>
    <sheetView tabSelected="1" workbookViewId="0">
      <selection activeCell="B20" sqref="B20"/>
    </sheetView>
  </sheetViews>
  <sheetFormatPr defaultRowHeight="14.5" x14ac:dyDescent="0.35"/>
  <cols>
    <col min="1" max="1" width="12.6328125" bestFit="1" customWidth="1"/>
    <col min="2" max="5" width="15.6328125" bestFit="1" customWidth="1"/>
    <col min="6" max="6" width="10.7265625" bestFit="1" customWidth="1"/>
    <col min="7" max="7" width="6.81640625" bestFit="1" customWidth="1"/>
    <col min="8" max="8" width="7.81640625" bestFit="1" customWidth="1"/>
    <col min="9" max="11" width="6.81640625" bestFit="1" customWidth="1"/>
    <col min="12" max="13" width="5.81640625" bestFit="1" customWidth="1"/>
    <col min="14" max="14" width="10.7265625" bestFit="1" customWidth="1"/>
    <col min="15" max="100" width="15.6328125" bestFit="1" customWidth="1"/>
    <col min="101" max="101" width="10.7265625" bestFit="1" customWidth="1"/>
  </cols>
  <sheetData>
    <row r="2" spans="1:5" x14ac:dyDescent="0.35">
      <c r="A2" s="8" t="s">
        <v>1</v>
      </c>
      <c r="B2" s="8" t="s">
        <v>228</v>
      </c>
      <c r="C2" s="8" t="s">
        <v>220</v>
      </c>
      <c r="D2" s="8" t="s">
        <v>221</v>
      </c>
      <c r="E2" s="8" t="s">
        <v>222</v>
      </c>
    </row>
    <row r="3" spans="1:5" x14ac:dyDescent="0.35">
      <c r="A3" s="4" t="s">
        <v>223</v>
      </c>
      <c r="B3" s="9">
        <v>0</v>
      </c>
      <c r="C3" s="7">
        <f ca="1">COUNTIF(Experience,"&lt;2")</f>
        <v>1</v>
      </c>
      <c r="D3" s="4">
        <f ca="1">AVERAGEIF(Experience,"&lt;2",ExpBonus)</f>
        <v>0</v>
      </c>
      <c r="E3" s="12">
        <f ca="1">SUMIF(Experience,"&lt;2",ExpBonus)</f>
        <v>0</v>
      </c>
    </row>
    <row r="4" spans="1:5" x14ac:dyDescent="0.35">
      <c r="A4" s="5" t="s">
        <v>224</v>
      </c>
      <c r="B4" s="9">
        <v>0.02</v>
      </c>
      <c r="C4" s="7">
        <f ca="1">COUNTIFS(Experience,"&gt;=2",Experience,"&lt;=5")</f>
        <v>0</v>
      </c>
      <c r="D4" s="6" t="e">
        <f ca="1">AVERAGEIFS(ExpBonus,Experience,"&gt;=2",Experience,"&lt;=5")</f>
        <v>#DIV/0!</v>
      </c>
      <c r="E4" s="12">
        <f ca="1">SUMIFS(ExpBonus,Experience,"&gt;=2",Experience,"&lt;=5")</f>
        <v>0</v>
      </c>
    </row>
    <row r="5" spans="1:5" x14ac:dyDescent="0.35">
      <c r="A5" s="4" t="s">
        <v>225</v>
      </c>
      <c r="B5" s="9">
        <v>0.04</v>
      </c>
      <c r="C5" s="7">
        <f ca="1">COUNTIFS(Experience,"&gt;=6",Experience,"&lt;=10")</f>
        <v>3</v>
      </c>
      <c r="D5" s="6">
        <f ca="1">AVERAGEIFS(ExpBonus,Experience,"&gt;=6",Experience,"&lt;=10")</f>
        <v>1476</v>
      </c>
      <c r="E5" s="12">
        <f ca="1">SUMIFS(ExpBonus,Experience,"&gt;=6",Experience,"&lt;=10")</f>
        <v>4428</v>
      </c>
    </row>
    <row r="6" spans="1:5" x14ac:dyDescent="0.35">
      <c r="A6" s="4" t="s">
        <v>226</v>
      </c>
      <c r="B6" s="9">
        <v>0.06</v>
      </c>
      <c r="C6" s="7">
        <f ca="1">COUNTIFS(Experience,"&gt;=11",Experience,"&lt;=15")</f>
        <v>47</v>
      </c>
      <c r="D6" s="6">
        <f ca="1">AVERAGEIFS(ExpBonus,Experience,"&gt;=11",Experience,"&lt;=15")</f>
        <v>2993.6170212765956</v>
      </c>
      <c r="E6" s="12">
        <f ca="1">SUMIFS(ExpBonus,Experience,"&gt;=11",Experience,"&lt;=15")</f>
        <v>140700</v>
      </c>
    </row>
    <row r="7" spans="1:5" x14ac:dyDescent="0.35">
      <c r="A7" s="4" t="s">
        <v>227</v>
      </c>
      <c r="B7" s="9">
        <v>0.08</v>
      </c>
      <c r="C7" s="7">
        <f ca="1">COUNTIF(Experience,"&gt;=16")</f>
        <v>49</v>
      </c>
      <c r="D7" s="6">
        <f ca="1">AVERAGEIF(Experience,"&gt;=16",ExpBonus)</f>
        <v>7619.1020408163267</v>
      </c>
      <c r="E7" s="12">
        <f ca="1">SUMIF(Experience,"&gt;=16",ExpBonus)</f>
        <v>373336</v>
      </c>
    </row>
    <row r="8" spans="1:5" x14ac:dyDescent="0.35">
      <c r="A8" s="10"/>
      <c r="B8" s="11" t="s">
        <v>222</v>
      </c>
      <c r="C8" s="7">
        <f ca="1">SUM(C3:C7)</f>
        <v>100</v>
      </c>
      <c r="D8" s="6">
        <f ca="1">AVERAGE(ExpBonus)</f>
        <v>5184.6400000000003</v>
      </c>
      <c r="E8" s="12">
        <f ca="1">SUM(E3:E7)</f>
        <v>518464</v>
      </c>
    </row>
    <row r="11" spans="1:5" x14ac:dyDescent="0.35">
      <c r="A11" s="16" t="s">
        <v>283</v>
      </c>
      <c r="B11" t="s">
        <v>285</v>
      </c>
    </row>
    <row r="12" spans="1:5" x14ac:dyDescent="0.35">
      <c r="A12" s="17" t="s">
        <v>7</v>
      </c>
      <c r="B12" s="19">
        <v>68858.620689655174</v>
      </c>
    </row>
    <row r="13" spans="1:5" x14ac:dyDescent="0.35">
      <c r="A13" s="17" t="s">
        <v>276</v>
      </c>
      <c r="B13" s="19">
        <v>70000</v>
      </c>
    </row>
    <row r="14" spans="1:5" x14ac:dyDescent="0.35">
      <c r="A14" s="17" t="s">
        <v>19</v>
      </c>
      <c r="B14" s="19">
        <v>78769.565217391311</v>
      </c>
    </row>
    <row r="15" spans="1:5" x14ac:dyDescent="0.35">
      <c r="A15" s="17" t="s">
        <v>10</v>
      </c>
      <c r="B15" s="19">
        <v>71583.333333333328</v>
      </c>
    </row>
    <row r="16" spans="1:5" x14ac:dyDescent="0.35">
      <c r="A16" s="17" t="s">
        <v>12</v>
      </c>
      <c r="B16" s="19">
        <v>68141.176470588238</v>
      </c>
    </row>
    <row r="17" spans="1:2" x14ac:dyDescent="0.35">
      <c r="A17" s="17" t="s">
        <v>284</v>
      </c>
      <c r="B17" s="19">
        <v>71845</v>
      </c>
    </row>
    <row r="19" spans="1:2" x14ac:dyDescent="0.35">
      <c r="A19" s="17" t="s">
        <v>286</v>
      </c>
    </row>
    <row r="20" spans="1:2" x14ac:dyDescent="0.35">
      <c r="A20" t="s">
        <v>6</v>
      </c>
    </row>
    <row r="21" spans="1:2" x14ac:dyDescent="0.35">
      <c r="A21" t="s">
        <v>9</v>
      </c>
    </row>
    <row r="22" spans="1:2" x14ac:dyDescent="0.35">
      <c r="A22" t="s">
        <v>16</v>
      </c>
    </row>
    <row r="23" spans="1:2" x14ac:dyDescent="0.35">
      <c r="A23" t="s">
        <v>41</v>
      </c>
    </row>
    <row r="24" spans="1:2" x14ac:dyDescent="0.35">
      <c r="A24" t="s">
        <v>275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7063-FDC7-4604-9570-BF3A77DC2F86}">
  <dimension ref="A4:M104"/>
  <sheetViews>
    <sheetView workbookViewId="0">
      <selection activeCell="D5" sqref="D5"/>
    </sheetView>
  </sheetViews>
  <sheetFormatPr defaultRowHeight="14.5" x14ac:dyDescent="0.35"/>
  <cols>
    <col min="1" max="1" width="20" bestFit="1" customWidth="1"/>
    <col min="2" max="2" width="12.36328125" bestFit="1" customWidth="1"/>
    <col min="3" max="3" width="12" bestFit="1" customWidth="1"/>
    <col min="4" max="4" width="10.90625" bestFit="1" customWidth="1"/>
    <col min="5" max="5" width="11.1796875" bestFit="1" customWidth="1"/>
    <col min="6" max="6" width="21.54296875" bestFit="1" customWidth="1"/>
    <col min="7" max="7" width="10.1796875" bestFit="1" customWidth="1"/>
    <col min="8" max="8" width="11.54296875" bestFit="1" customWidth="1"/>
    <col min="9" max="9" width="11.26953125" bestFit="1" customWidth="1"/>
    <col min="10" max="10" width="8.26953125" bestFit="1" customWidth="1"/>
    <col min="11" max="11" width="13.08984375" bestFit="1" customWidth="1"/>
    <col min="12" max="12" width="15.81640625" bestFit="1" customWidth="1"/>
    <col min="13" max="13" width="16.7265625" bestFit="1" customWidth="1"/>
  </cols>
  <sheetData>
    <row r="4" spans="1:13" ht="43.5" x14ac:dyDescent="0.35">
      <c r="A4" t="s">
        <v>0</v>
      </c>
      <c r="B4" t="s">
        <v>113</v>
      </c>
      <c r="C4" t="s">
        <v>114</v>
      </c>
      <c r="D4" t="s">
        <v>280</v>
      </c>
      <c r="E4" t="s">
        <v>277</v>
      </c>
      <c r="F4" s="14" t="s">
        <v>278</v>
      </c>
      <c r="G4" t="s">
        <v>2</v>
      </c>
      <c r="H4" t="s">
        <v>3</v>
      </c>
      <c r="I4" t="s">
        <v>214</v>
      </c>
      <c r="J4" t="s">
        <v>4</v>
      </c>
      <c r="K4" t="s">
        <v>213</v>
      </c>
      <c r="L4" t="s">
        <v>272</v>
      </c>
      <c r="M4" t="s">
        <v>281</v>
      </c>
    </row>
    <row r="5" spans="1:13" x14ac:dyDescent="0.35">
      <c r="A5" t="str">
        <f>_xlfn.CONCAT(B5, C5)</f>
        <v>Aaron Smith</v>
      </c>
      <c r="B5" t="s">
        <v>5</v>
      </c>
      <c r="C5" t="s">
        <v>115</v>
      </c>
      <c r="D5" t="str">
        <f>TEXT(E5, "dddd")</f>
        <v>Friday</v>
      </c>
      <c r="E5" s="13">
        <v>37071</v>
      </c>
      <c r="F5">
        <f ca="1">ROUNDDOWN(YEARFRAC(E5,TODAY(),1),0)</f>
        <v>21</v>
      </c>
      <c r="G5" t="s">
        <v>6</v>
      </c>
      <c r="H5" t="s">
        <v>7</v>
      </c>
      <c r="I5">
        <v>15</v>
      </c>
      <c r="J5" s="3">
        <v>82000</v>
      </c>
      <c r="K5">
        <v>88</v>
      </c>
      <c r="L5" t="s">
        <v>229</v>
      </c>
      <c r="M5" t="str">
        <f>LEFT(L5, LEN(L5)-3)</f>
        <v xml:space="preserve">135 </v>
      </c>
    </row>
    <row r="6" spans="1:13" x14ac:dyDescent="0.35">
      <c r="A6" t="str">
        <f>_xlfn.CONCAT(B6, C6)</f>
        <v>Adam Johnson</v>
      </c>
      <c r="B6" t="s">
        <v>8</v>
      </c>
      <c r="C6" t="s">
        <v>116</v>
      </c>
      <c r="D6" t="str">
        <f>TEXT(E6, "dddd")</f>
        <v>Friday</v>
      </c>
      <c r="E6" s="13">
        <v>36056</v>
      </c>
      <c r="F6">
        <f ca="1">ROUNDDOWN(YEARFRAC(E6,TODAY(),1),0)</f>
        <v>23</v>
      </c>
      <c r="G6" t="s">
        <v>9</v>
      </c>
      <c r="H6" t="s">
        <v>10</v>
      </c>
      <c r="I6">
        <v>11</v>
      </c>
      <c r="J6" s="3">
        <v>106500</v>
      </c>
      <c r="K6">
        <v>96</v>
      </c>
      <c r="L6" t="s">
        <v>230</v>
      </c>
      <c r="M6" t="str">
        <f>LEFT(L6, LEN(L6)-3)</f>
        <v xml:space="preserve">17646 </v>
      </c>
    </row>
    <row r="7" spans="1:13" x14ac:dyDescent="0.35">
      <c r="A7" t="str">
        <f>_xlfn.CONCAT(B7, C7)</f>
        <v>Alexander Williams</v>
      </c>
      <c r="B7" t="s">
        <v>11</v>
      </c>
      <c r="C7" t="s">
        <v>117</v>
      </c>
      <c r="D7" t="str">
        <f>TEXT(E7, "dddd")</f>
        <v>Friday</v>
      </c>
      <c r="E7" s="13">
        <v>37106</v>
      </c>
      <c r="F7">
        <f ca="1">ROUNDDOWN(YEARFRAC(E7,TODAY(),1),0)</f>
        <v>21</v>
      </c>
      <c r="G7" t="s">
        <v>6</v>
      </c>
      <c r="H7" t="s">
        <v>12</v>
      </c>
      <c r="I7">
        <v>9</v>
      </c>
      <c r="J7" s="3">
        <v>79000</v>
      </c>
      <c r="K7">
        <v>73</v>
      </c>
      <c r="L7" t="s">
        <v>231</v>
      </c>
      <c r="M7" t="str">
        <f>LEFT(L7, LEN(L7)-3)</f>
        <v xml:space="preserve">1908 </v>
      </c>
    </row>
    <row r="8" spans="1:13" x14ac:dyDescent="0.35">
      <c r="A8" t="str">
        <f>_xlfn.CONCAT(B8, C8)</f>
        <v>AliciaJones</v>
      </c>
      <c r="B8" t="s">
        <v>13</v>
      </c>
      <c r="C8" t="s">
        <v>118</v>
      </c>
      <c r="D8" t="str">
        <f>TEXT(E8, "dddd")</f>
        <v>Thursday</v>
      </c>
      <c r="E8" s="13">
        <v>33080</v>
      </c>
      <c r="F8">
        <f ca="1">ROUNDDOWN(YEARFRAC(E8,TODAY(),1),0)</f>
        <v>32</v>
      </c>
      <c r="G8" t="s">
        <v>9</v>
      </c>
      <c r="H8" t="s">
        <v>7</v>
      </c>
      <c r="I8">
        <v>6</v>
      </c>
      <c r="J8" s="3">
        <v>112500</v>
      </c>
      <c r="K8">
        <v>72</v>
      </c>
      <c r="L8" t="s">
        <v>232</v>
      </c>
      <c r="M8" t="str">
        <f>LEFT(L8, LEN(L8)-3)</f>
        <v xml:space="preserve">3245 </v>
      </c>
    </row>
    <row r="9" spans="1:13" x14ac:dyDescent="0.35">
      <c r="A9" t="str">
        <f>_xlfn.CONCAT(B9, C9)</f>
        <v>AllisonBrown</v>
      </c>
      <c r="B9" t="s">
        <v>14</v>
      </c>
      <c r="C9" t="s">
        <v>10</v>
      </c>
      <c r="D9" t="str">
        <f>TEXT(E9, "dddd")</f>
        <v>Saturday</v>
      </c>
      <c r="E9" s="13">
        <v>37205</v>
      </c>
      <c r="F9">
        <f ca="1">ROUNDDOWN(YEARFRAC(E9,TODAY(),1),0)</f>
        <v>20</v>
      </c>
      <c r="G9" t="s">
        <v>6</v>
      </c>
      <c r="H9" t="s">
        <v>10</v>
      </c>
      <c r="I9">
        <v>7</v>
      </c>
      <c r="J9" s="3">
        <v>74500</v>
      </c>
      <c r="K9">
        <v>74</v>
      </c>
      <c r="L9" t="s">
        <v>233</v>
      </c>
      <c r="M9" t="str">
        <f>LEFT(L9, LEN(L9)-3)</f>
        <v xml:space="preserve">0 </v>
      </c>
    </row>
    <row r="10" spans="1:13" x14ac:dyDescent="0.35">
      <c r="A10" t="str">
        <f>_xlfn.CONCAT(B10, C10)</f>
        <v>AmandaDavis</v>
      </c>
      <c r="B10" t="s">
        <v>15</v>
      </c>
      <c r="C10" t="s">
        <v>119</v>
      </c>
      <c r="D10" t="str">
        <f>TEXT(E10, "dddd")</f>
        <v>Sunday</v>
      </c>
      <c r="E10" s="13">
        <v>39838</v>
      </c>
      <c r="F10">
        <f ca="1">ROUNDDOWN(YEARFRAC(E10,TODAY(),1),0)</f>
        <v>13</v>
      </c>
      <c r="G10" t="s">
        <v>16</v>
      </c>
      <c r="H10" t="s">
        <v>10</v>
      </c>
      <c r="I10">
        <v>5</v>
      </c>
      <c r="J10" s="3">
        <v>48100</v>
      </c>
      <c r="K10">
        <v>100</v>
      </c>
      <c r="L10" t="s">
        <v>234</v>
      </c>
      <c r="M10" t="str">
        <f>LEFT(L10, LEN(L10)-3)</f>
        <v xml:space="preserve">593 </v>
      </c>
    </row>
    <row r="11" spans="1:13" x14ac:dyDescent="0.35">
      <c r="A11" t="str">
        <f>_xlfn.CONCAT(B11, C11)</f>
        <v>AmberMiller</v>
      </c>
      <c r="B11" t="s">
        <v>17</v>
      </c>
      <c r="C11" t="s">
        <v>120</v>
      </c>
      <c r="D11" t="str">
        <f>TEXT(E11, "dddd")</f>
        <v>Tuesday</v>
      </c>
      <c r="E11" s="13">
        <v>39595</v>
      </c>
      <c r="F11">
        <f ca="1">ROUNDDOWN(YEARFRAC(E11,TODAY(),1),0)</f>
        <v>14</v>
      </c>
      <c r="G11" t="s">
        <v>16</v>
      </c>
      <c r="H11" t="s">
        <v>7</v>
      </c>
      <c r="I11">
        <v>9</v>
      </c>
      <c r="J11" s="3">
        <v>51600</v>
      </c>
      <c r="K11">
        <v>81</v>
      </c>
      <c r="L11" t="s">
        <v>235</v>
      </c>
      <c r="M11" t="str">
        <f>LEFT(L11, LEN(L11)-3)</f>
        <v xml:space="preserve">916 </v>
      </c>
    </row>
    <row r="12" spans="1:13" x14ac:dyDescent="0.35">
      <c r="A12" t="str">
        <f>_xlfn.CONCAT(B12, C12)</f>
        <v>AmyWilson</v>
      </c>
      <c r="B12" t="s">
        <v>18</v>
      </c>
      <c r="C12" t="s">
        <v>121</v>
      </c>
      <c r="D12" t="str">
        <f>TEXT(E12, "dddd")</f>
        <v>Thursday</v>
      </c>
      <c r="E12" s="13">
        <v>39121</v>
      </c>
      <c r="F12">
        <f ca="1">ROUNDDOWN(YEARFRAC(E12,TODAY(),1),0)</f>
        <v>15</v>
      </c>
      <c r="G12" t="s">
        <v>6</v>
      </c>
      <c r="H12" t="s">
        <v>19</v>
      </c>
      <c r="I12">
        <v>12</v>
      </c>
      <c r="J12" s="3">
        <v>52000</v>
      </c>
      <c r="K12">
        <v>89</v>
      </c>
      <c r="L12" t="s">
        <v>233</v>
      </c>
      <c r="M12" t="str">
        <f>LEFT(L12, LEN(L12)-3)</f>
        <v xml:space="preserve">0 </v>
      </c>
    </row>
    <row r="13" spans="1:13" x14ac:dyDescent="0.35">
      <c r="A13" t="str">
        <f>_xlfn.CONCAT(B13, C13)</f>
        <v>AndreaMoore</v>
      </c>
      <c r="B13" t="s">
        <v>20</v>
      </c>
      <c r="C13" t="s">
        <v>122</v>
      </c>
      <c r="D13" t="str">
        <f>TEXT(E13, "dddd")</f>
        <v>Tuesday</v>
      </c>
      <c r="E13" s="13">
        <v>39035</v>
      </c>
      <c r="F13">
        <f ca="1">ROUNDDOWN(YEARFRAC(E13,TODAY(),1),0)</f>
        <v>15</v>
      </c>
      <c r="G13" t="s">
        <v>16</v>
      </c>
      <c r="H13" t="s">
        <v>7</v>
      </c>
      <c r="I13">
        <v>5</v>
      </c>
      <c r="J13" s="3">
        <v>60700</v>
      </c>
      <c r="K13">
        <v>85</v>
      </c>
      <c r="L13" t="s">
        <v>233</v>
      </c>
      <c r="M13" t="str">
        <f>LEFT(L13, LEN(L13)-3)</f>
        <v xml:space="preserve">0 </v>
      </c>
    </row>
    <row r="14" spans="1:13" x14ac:dyDescent="0.35">
      <c r="A14" t="str">
        <f>_xlfn.CONCAT(B14, C14)</f>
        <v>Andrew Taylor</v>
      </c>
      <c r="B14" t="s">
        <v>21</v>
      </c>
      <c r="C14" t="s">
        <v>123</v>
      </c>
      <c r="D14" t="str">
        <f>TEXT(E14, "dddd")</f>
        <v>Wednesday</v>
      </c>
      <c r="E14" s="13">
        <v>39939</v>
      </c>
      <c r="F14">
        <f ca="1">ROUNDDOWN(YEARFRAC(E14,TODAY(),1),0)</f>
        <v>13</v>
      </c>
      <c r="G14" t="s">
        <v>16</v>
      </c>
      <c r="H14" t="s">
        <v>7</v>
      </c>
      <c r="I14">
        <v>9</v>
      </c>
      <c r="J14" s="3">
        <v>50900</v>
      </c>
      <c r="K14">
        <v>72</v>
      </c>
      <c r="L14" t="s">
        <v>233</v>
      </c>
      <c r="M14" t="str">
        <f>LEFT(L14, LEN(L14)-3)</f>
        <v xml:space="preserve">0 </v>
      </c>
    </row>
    <row r="15" spans="1:13" x14ac:dyDescent="0.35">
      <c r="A15" t="str">
        <f>_xlfn.CONCAT(B15, C15)</f>
        <v>AngelaAnderson</v>
      </c>
      <c r="B15" t="s">
        <v>22</v>
      </c>
      <c r="C15" t="s">
        <v>124</v>
      </c>
      <c r="D15" t="str">
        <f>TEXT(E15, "dddd")</f>
        <v>Tuesday</v>
      </c>
      <c r="E15" s="13">
        <v>36851</v>
      </c>
      <c r="F15">
        <f ca="1">ROUNDDOWN(YEARFRAC(E15,TODAY(),1),0)</f>
        <v>21</v>
      </c>
      <c r="G15" t="s">
        <v>6</v>
      </c>
      <c r="H15" t="s">
        <v>12</v>
      </c>
      <c r="I15">
        <v>6</v>
      </c>
      <c r="J15" s="3">
        <v>85000</v>
      </c>
      <c r="K15">
        <v>87</v>
      </c>
      <c r="L15" t="s">
        <v>233</v>
      </c>
      <c r="M15" t="str">
        <f>LEFT(L15, LEN(L15)-3)</f>
        <v xml:space="preserve">0 </v>
      </c>
    </row>
    <row r="16" spans="1:13" x14ac:dyDescent="0.35">
      <c r="A16" t="str">
        <f>_xlfn.CONCAT(B16, C16)</f>
        <v>Anthony Thomas</v>
      </c>
      <c r="B16" t="s">
        <v>23</v>
      </c>
      <c r="C16" t="s">
        <v>125</v>
      </c>
      <c r="D16" t="str">
        <f>TEXT(E16, "dddd")</f>
        <v>Sunday</v>
      </c>
      <c r="E16" s="13">
        <v>40888</v>
      </c>
      <c r="F16">
        <f ca="1">ROUNDDOWN(YEARFRAC(E16,TODAY(),1),0)</f>
        <v>10</v>
      </c>
      <c r="G16" t="s">
        <v>16</v>
      </c>
      <c r="H16" t="s">
        <v>10</v>
      </c>
      <c r="I16">
        <v>13</v>
      </c>
      <c r="J16" s="3">
        <v>38300</v>
      </c>
      <c r="K16">
        <v>78</v>
      </c>
      <c r="L16" t="s">
        <v>233</v>
      </c>
      <c r="M16" t="str">
        <f>LEFT(L16, LEN(L16)-3)</f>
        <v xml:space="preserve">0 </v>
      </c>
    </row>
    <row r="17" spans="1:13" x14ac:dyDescent="0.35">
      <c r="A17" t="str">
        <f>_xlfn.CONCAT(B17, C17)</f>
        <v>AshleyJackson</v>
      </c>
      <c r="B17" t="s">
        <v>24</v>
      </c>
      <c r="C17" t="s">
        <v>126</v>
      </c>
      <c r="D17" t="str">
        <f>TEXT(E17, "dddd")</f>
        <v>Monday</v>
      </c>
      <c r="E17" s="13">
        <v>40238</v>
      </c>
      <c r="F17">
        <f ca="1">ROUNDDOWN(YEARFRAC(E17,TODAY(),1),0)</f>
        <v>12</v>
      </c>
      <c r="G17" t="s">
        <v>16</v>
      </c>
      <c r="H17" t="s">
        <v>7</v>
      </c>
      <c r="I17">
        <v>6</v>
      </c>
      <c r="J17" s="3">
        <v>43200</v>
      </c>
      <c r="K17">
        <v>75</v>
      </c>
      <c r="L17" t="s">
        <v>236</v>
      </c>
      <c r="M17" t="str">
        <f>LEFT(L17, LEN(L17)-3)</f>
        <v xml:space="preserve">721 </v>
      </c>
    </row>
    <row r="18" spans="1:13" x14ac:dyDescent="0.35">
      <c r="A18" t="str">
        <f>_xlfn.CONCAT(B18, C18)</f>
        <v>Benjamin White</v>
      </c>
      <c r="B18" t="s">
        <v>25</v>
      </c>
      <c r="C18" t="s">
        <v>127</v>
      </c>
      <c r="D18" t="str">
        <f>TEXT(E18, "dddd")</f>
        <v>Thursday</v>
      </c>
      <c r="E18" s="13">
        <v>38379</v>
      </c>
      <c r="F18">
        <f ca="1">ROUNDDOWN(YEARFRAC(E18,TODAY(),1),0)</f>
        <v>17</v>
      </c>
      <c r="G18" t="s">
        <v>6</v>
      </c>
      <c r="H18" t="s">
        <v>19</v>
      </c>
      <c r="I18">
        <v>11</v>
      </c>
      <c r="J18" s="3">
        <v>67000</v>
      </c>
      <c r="K18">
        <v>92</v>
      </c>
      <c r="L18" t="s">
        <v>233</v>
      </c>
      <c r="M18" t="str">
        <f>LEFT(L18, LEN(L18)-3)</f>
        <v xml:space="preserve">0 </v>
      </c>
    </row>
    <row r="19" spans="1:13" x14ac:dyDescent="0.35">
      <c r="A19" t="str">
        <f>_xlfn.CONCAT(B19, C19)</f>
        <v>Brandon Harris</v>
      </c>
      <c r="B19" t="s">
        <v>26</v>
      </c>
      <c r="C19" t="s">
        <v>128</v>
      </c>
      <c r="D19" t="str">
        <f>TEXT(E19, "dddd")</f>
        <v>Wednesday</v>
      </c>
      <c r="E19" s="13">
        <v>39589</v>
      </c>
      <c r="F19">
        <f ca="1">ROUNDDOWN(YEARFRAC(E19,TODAY(),1),0)</f>
        <v>14</v>
      </c>
      <c r="G19" t="s">
        <v>6</v>
      </c>
      <c r="H19" t="s">
        <v>7</v>
      </c>
      <c r="I19">
        <v>11</v>
      </c>
      <c r="J19" s="3">
        <v>50500</v>
      </c>
      <c r="K19">
        <v>81</v>
      </c>
      <c r="L19" t="s">
        <v>237</v>
      </c>
      <c r="M19" t="str">
        <f>LEFT(L19, LEN(L19)-3)</f>
        <v xml:space="preserve">2761 </v>
      </c>
    </row>
    <row r="20" spans="1:13" x14ac:dyDescent="0.35">
      <c r="A20" t="str">
        <f>_xlfn.CONCAT(B20, C20)</f>
        <v>Brian Martin</v>
      </c>
      <c r="B20" t="s">
        <v>27</v>
      </c>
      <c r="C20" t="s">
        <v>129</v>
      </c>
      <c r="D20" t="str">
        <f>TEXT(E20, "dddd")</f>
        <v>Tuesday</v>
      </c>
      <c r="E20" s="13">
        <v>39441</v>
      </c>
      <c r="F20">
        <f ca="1">ROUNDDOWN(YEARFRAC(E20,TODAY(),1),0)</f>
        <v>14</v>
      </c>
      <c r="G20" t="s">
        <v>16</v>
      </c>
      <c r="H20" t="s">
        <v>7</v>
      </c>
      <c r="I20">
        <v>8</v>
      </c>
      <c r="J20" s="3">
        <v>56500</v>
      </c>
      <c r="K20">
        <v>79</v>
      </c>
      <c r="L20" t="s">
        <v>233</v>
      </c>
      <c r="M20" t="str">
        <f>LEFT(L20, LEN(L20)-3)</f>
        <v xml:space="preserve">0 </v>
      </c>
    </row>
    <row r="21" spans="1:13" x14ac:dyDescent="0.35">
      <c r="A21" t="str">
        <f>_xlfn.CONCAT(B21, C21)</f>
        <v>BrittanyThompson</v>
      </c>
      <c r="B21" t="s">
        <v>28</v>
      </c>
      <c r="C21" t="s">
        <v>130</v>
      </c>
      <c r="D21" t="str">
        <f>TEXT(E21, "dddd")</f>
        <v>Saturday</v>
      </c>
      <c r="E21" s="13">
        <v>39256</v>
      </c>
      <c r="F21">
        <f ca="1">ROUNDDOWN(YEARFRAC(E21,TODAY(),1),0)</f>
        <v>15</v>
      </c>
      <c r="G21" t="s">
        <v>16</v>
      </c>
      <c r="H21" t="s">
        <v>12</v>
      </c>
      <c r="I21">
        <v>7</v>
      </c>
      <c r="J21" s="3">
        <v>55100</v>
      </c>
      <c r="K21">
        <v>99</v>
      </c>
      <c r="L21" t="s">
        <v>233</v>
      </c>
      <c r="M21" t="str">
        <f>LEFT(L21, LEN(L21)-3)</f>
        <v xml:space="preserve">0 </v>
      </c>
    </row>
    <row r="22" spans="1:13" x14ac:dyDescent="0.35">
      <c r="A22" t="str">
        <f>_xlfn.CONCAT(B22, C22)</f>
        <v>Charles Garcia</v>
      </c>
      <c r="B22" t="s">
        <v>29</v>
      </c>
      <c r="C22" t="s">
        <v>131</v>
      </c>
      <c r="D22" t="str">
        <f>TEXT(E22, "dddd")</f>
        <v>Thursday</v>
      </c>
      <c r="E22" s="13">
        <v>37210</v>
      </c>
      <c r="F22">
        <f ca="1">ROUNDDOWN(YEARFRAC(E22,TODAY(),1),0)</f>
        <v>20</v>
      </c>
      <c r="G22" t="s">
        <v>6</v>
      </c>
      <c r="H22" t="s">
        <v>19</v>
      </c>
      <c r="I22">
        <v>7</v>
      </c>
      <c r="J22" s="3">
        <v>80500</v>
      </c>
      <c r="K22">
        <v>95</v>
      </c>
      <c r="L22" t="s">
        <v>238</v>
      </c>
      <c r="M22" t="str">
        <f>LEFT(L22, LEN(L22)-3)</f>
        <v xml:space="preserve">16157 </v>
      </c>
    </row>
    <row r="23" spans="1:13" x14ac:dyDescent="0.35">
      <c r="A23" t="str">
        <f>_xlfn.CONCAT(B23, C23)</f>
        <v>ChelseaMartinez</v>
      </c>
      <c r="B23" t="s">
        <v>30</v>
      </c>
      <c r="C23" t="s">
        <v>132</v>
      </c>
      <c r="D23" t="str">
        <f>TEXT(E23, "dddd")</f>
        <v>Tuesday</v>
      </c>
      <c r="E23" s="13">
        <v>31734</v>
      </c>
      <c r="F23">
        <f ca="1">ROUNDDOWN(YEARFRAC(E23,TODAY(),1),0)</f>
        <v>35</v>
      </c>
      <c r="G23" t="s">
        <v>9</v>
      </c>
      <c r="H23" t="s">
        <v>10</v>
      </c>
      <c r="I23">
        <v>9</v>
      </c>
      <c r="J23" s="3">
        <v>118500</v>
      </c>
      <c r="K23">
        <v>95</v>
      </c>
      <c r="L23" t="s">
        <v>233</v>
      </c>
      <c r="M23" t="str">
        <f>LEFT(L23, LEN(L23)-3)</f>
        <v xml:space="preserve">0 </v>
      </c>
    </row>
    <row r="24" spans="1:13" x14ac:dyDescent="0.35">
      <c r="A24" t="str">
        <f>_xlfn.CONCAT(B24, C24)</f>
        <v>ChristinaRobinson</v>
      </c>
      <c r="B24" t="s">
        <v>31</v>
      </c>
      <c r="C24" t="s">
        <v>133</v>
      </c>
      <c r="D24" t="str">
        <f>TEXT(E24, "dddd")</f>
        <v>Sunday</v>
      </c>
      <c r="E24" s="13">
        <v>39656</v>
      </c>
      <c r="F24">
        <f ca="1">ROUNDDOWN(YEARFRAC(E24,TODAY(),1),0)</f>
        <v>14</v>
      </c>
      <c r="G24" t="s">
        <v>6</v>
      </c>
      <c r="H24" t="s">
        <v>19</v>
      </c>
      <c r="I24">
        <v>10</v>
      </c>
      <c r="J24" s="3">
        <v>47500</v>
      </c>
      <c r="K24">
        <v>85</v>
      </c>
      <c r="L24" t="s">
        <v>233</v>
      </c>
      <c r="M24" t="str">
        <f>LEFT(L24, LEN(L24)-3)</f>
        <v xml:space="preserve">0 </v>
      </c>
    </row>
    <row r="25" spans="1:13" x14ac:dyDescent="0.35">
      <c r="A25" t="str">
        <f>_xlfn.CONCAT(B25, C25)</f>
        <v>ChristineClark</v>
      </c>
      <c r="B25" t="s">
        <v>32</v>
      </c>
      <c r="C25" t="s">
        <v>134</v>
      </c>
      <c r="D25" t="str">
        <f>TEXT(E25, "dddd")</f>
        <v>Friday</v>
      </c>
      <c r="E25" s="13">
        <v>33165</v>
      </c>
      <c r="F25">
        <f ca="1">ROUNDDOWN(YEARFRAC(E25,TODAY(),1),0)</f>
        <v>31</v>
      </c>
      <c r="G25" t="s">
        <v>9</v>
      </c>
      <c r="H25" t="s">
        <v>12</v>
      </c>
      <c r="I25">
        <v>11</v>
      </c>
      <c r="J25" s="3">
        <v>111000</v>
      </c>
      <c r="K25">
        <v>95</v>
      </c>
      <c r="L25" t="s">
        <v>239</v>
      </c>
      <c r="M25" t="str">
        <f>LEFT(L25, LEN(L25)-3)</f>
        <v xml:space="preserve">841 </v>
      </c>
    </row>
    <row r="26" spans="1:13" x14ac:dyDescent="0.35">
      <c r="A26" t="str">
        <f>_xlfn.CONCAT(B26, C26)</f>
        <v>Christopher Rodriguez</v>
      </c>
      <c r="B26" t="s">
        <v>33</v>
      </c>
      <c r="C26" t="s">
        <v>135</v>
      </c>
      <c r="D26" t="str">
        <f>TEXT(E26, "dddd")</f>
        <v>Sunday</v>
      </c>
      <c r="E26" s="13">
        <v>39243</v>
      </c>
      <c r="F26">
        <f ca="1">ROUNDDOWN(YEARFRAC(E26,TODAY(),1),0)</f>
        <v>15</v>
      </c>
      <c r="G26" t="s">
        <v>6</v>
      </c>
      <c r="H26" t="s">
        <v>12</v>
      </c>
      <c r="I26">
        <v>9</v>
      </c>
      <c r="J26" s="3">
        <v>59500</v>
      </c>
      <c r="K26">
        <v>40</v>
      </c>
      <c r="L26" t="s">
        <v>233</v>
      </c>
      <c r="M26" t="str">
        <f>LEFT(L26, LEN(L26)-3)</f>
        <v xml:space="preserve">0 </v>
      </c>
    </row>
    <row r="27" spans="1:13" x14ac:dyDescent="0.35">
      <c r="A27" t="str">
        <f>_xlfn.CONCAT(B27, C27)</f>
        <v>Cody Lewis</v>
      </c>
      <c r="B27" t="s">
        <v>34</v>
      </c>
      <c r="C27" t="s">
        <v>136</v>
      </c>
      <c r="D27" t="str">
        <f>TEXT(E27, "dddd")</f>
        <v>Thursday</v>
      </c>
      <c r="E27" s="13">
        <v>34816</v>
      </c>
      <c r="F27">
        <f ca="1">ROUNDDOWN(YEARFRAC(E27,TODAY(),1),0)</f>
        <v>27</v>
      </c>
      <c r="G27" t="s">
        <v>6</v>
      </c>
      <c r="H27" t="s">
        <v>10</v>
      </c>
      <c r="I27">
        <v>10</v>
      </c>
      <c r="J27" s="3">
        <v>94000</v>
      </c>
      <c r="K27">
        <v>74</v>
      </c>
      <c r="L27" t="s">
        <v>240</v>
      </c>
      <c r="M27" t="str">
        <f>LEFT(L27, LEN(L27)-3)</f>
        <v xml:space="preserve">833 </v>
      </c>
    </row>
    <row r="28" spans="1:13" x14ac:dyDescent="0.35">
      <c r="A28" t="str">
        <f>_xlfn.CONCAT(B28, C28)</f>
        <v>CourtneyLee</v>
      </c>
      <c r="B28" t="s">
        <v>35</v>
      </c>
      <c r="C28" t="s">
        <v>137</v>
      </c>
      <c r="D28" t="str">
        <f>TEXT(E28, "dddd")</f>
        <v>Sunday</v>
      </c>
      <c r="E28" s="13">
        <v>38879</v>
      </c>
      <c r="F28">
        <f ca="1">ROUNDDOWN(YEARFRAC(E28,TODAY(),1),0)</f>
        <v>16</v>
      </c>
      <c r="G28" t="s">
        <v>6</v>
      </c>
      <c r="H28" t="s">
        <v>19</v>
      </c>
      <c r="I28">
        <v>6</v>
      </c>
      <c r="J28" s="3">
        <v>62500</v>
      </c>
      <c r="K28">
        <v>91</v>
      </c>
      <c r="L28" t="s">
        <v>241</v>
      </c>
      <c r="M28" t="str">
        <f>LEFT(L28, LEN(L28)-3)</f>
        <v xml:space="preserve">789 </v>
      </c>
    </row>
    <row r="29" spans="1:13" x14ac:dyDescent="0.35">
      <c r="A29" t="str">
        <f>_xlfn.CONCAT(B29, C29)</f>
        <v>CrystalWalker</v>
      </c>
      <c r="B29" t="s">
        <v>36</v>
      </c>
      <c r="C29" t="s">
        <v>138</v>
      </c>
      <c r="D29" t="str">
        <f>TEXT(E29, "dddd")</f>
        <v>Friday</v>
      </c>
      <c r="E29" s="13">
        <v>39122</v>
      </c>
      <c r="F29">
        <f ca="1">ROUNDDOWN(YEARFRAC(E29,TODAY(),1),0)</f>
        <v>15</v>
      </c>
      <c r="G29" t="s">
        <v>16</v>
      </c>
      <c r="H29" t="s">
        <v>10</v>
      </c>
      <c r="I29">
        <v>12</v>
      </c>
      <c r="J29" s="3">
        <v>53000</v>
      </c>
      <c r="K29">
        <v>78</v>
      </c>
      <c r="L29" t="s">
        <v>233</v>
      </c>
      <c r="M29" t="str">
        <f>LEFT(L29, LEN(L29)-3)</f>
        <v xml:space="preserve">0 </v>
      </c>
    </row>
    <row r="30" spans="1:13" x14ac:dyDescent="0.35">
      <c r="A30" t="str">
        <f>_xlfn.CONCAT(B30, C30)</f>
        <v>Daniel Hall</v>
      </c>
      <c r="B30" t="s">
        <v>37</v>
      </c>
      <c r="C30" t="s">
        <v>139</v>
      </c>
      <c r="D30" t="str">
        <f>TEXT(E30, "dddd")</f>
        <v>Thursday</v>
      </c>
      <c r="E30" s="13">
        <v>39317</v>
      </c>
      <c r="F30">
        <f ca="1">ROUNDDOWN(YEARFRAC(E30,TODAY(),1),0)</f>
        <v>15</v>
      </c>
      <c r="G30" t="s">
        <v>16</v>
      </c>
      <c r="H30" t="s">
        <v>10</v>
      </c>
      <c r="I30">
        <v>9</v>
      </c>
      <c r="J30" s="3">
        <v>58600</v>
      </c>
      <c r="K30">
        <v>72</v>
      </c>
      <c r="L30" t="s">
        <v>242</v>
      </c>
      <c r="M30" t="str">
        <f>LEFT(L30, LEN(L30)-3)</f>
        <v xml:space="preserve">78 </v>
      </c>
    </row>
    <row r="31" spans="1:13" x14ac:dyDescent="0.35">
      <c r="A31" t="str">
        <f>_xlfn.CONCAT(B31, C31)</f>
        <v>DanielleAllen</v>
      </c>
      <c r="B31" t="s">
        <v>38</v>
      </c>
      <c r="C31" t="s">
        <v>140</v>
      </c>
      <c r="D31" t="str">
        <f>TEXT(E31, "dddd")</f>
        <v>Tuesday</v>
      </c>
      <c r="E31" s="13">
        <v>39980</v>
      </c>
      <c r="F31">
        <f ca="1">ROUNDDOWN(YEARFRAC(E31,TODAY(),1),0)</f>
        <v>13</v>
      </c>
      <c r="G31" t="s">
        <v>6</v>
      </c>
      <c r="H31" t="s">
        <v>7</v>
      </c>
      <c r="I31">
        <v>8</v>
      </c>
      <c r="J31" s="3">
        <v>44500</v>
      </c>
      <c r="K31">
        <v>86</v>
      </c>
      <c r="L31" t="s">
        <v>243</v>
      </c>
      <c r="M31" t="str">
        <f>LEFT(L31, LEN(L31)-3)</f>
        <v xml:space="preserve">2269 </v>
      </c>
    </row>
    <row r="32" spans="1:13" x14ac:dyDescent="0.35">
      <c r="A32" t="str">
        <f>_xlfn.CONCAT(B32, C32)</f>
        <v>David Young</v>
      </c>
      <c r="B32" t="s">
        <v>39</v>
      </c>
      <c r="C32" t="s">
        <v>141</v>
      </c>
      <c r="D32" t="str">
        <f>TEXT(E32, "dddd")</f>
        <v>Wednesday</v>
      </c>
      <c r="E32" s="13">
        <v>40639</v>
      </c>
      <c r="F32">
        <f ca="1">ROUNDDOWN(YEARFRAC(E32,TODAY(),1),0)</f>
        <v>11</v>
      </c>
      <c r="G32" t="s">
        <v>16</v>
      </c>
      <c r="H32" t="s">
        <v>12</v>
      </c>
      <c r="I32">
        <v>8</v>
      </c>
      <c r="J32" s="3">
        <v>40400</v>
      </c>
      <c r="K32">
        <v>97</v>
      </c>
      <c r="L32" t="s">
        <v>233</v>
      </c>
      <c r="M32" t="str">
        <f>LEFT(L32, LEN(L32)-3)</f>
        <v xml:space="preserve">0 </v>
      </c>
    </row>
    <row r="33" spans="1:13" x14ac:dyDescent="0.35">
      <c r="A33" t="str">
        <f>_xlfn.CONCAT(B33, C33)</f>
        <v>Dustin Hernandez</v>
      </c>
      <c r="B33" t="s">
        <v>40</v>
      </c>
      <c r="C33" t="s">
        <v>142</v>
      </c>
      <c r="D33" t="str">
        <f>TEXT(E33, "dddd")</f>
        <v>Tuesday</v>
      </c>
      <c r="E33" s="13">
        <v>26631</v>
      </c>
      <c r="F33">
        <f ca="1">ROUNDDOWN(YEARFRAC(E33,TODAY(),1),0)</f>
        <v>49</v>
      </c>
      <c r="G33" t="s">
        <v>41</v>
      </c>
      <c r="H33" t="s">
        <v>12</v>
      </c>
      <c r="I33">
        <v>10</v>
      </c>
      <c r="J33" s="3">
        <v>145000</v>
      </c>
      <c r="K33">
        <v>73</v>
      </c>
      <c r="L33" t="s">
        <v>244</v>
      </c>
      <c r="M33" t="str">
        <f>LEFT(L33, LEN(L33)-3)</f>
        <v xml:space="preserve">7195 </v>
      </c>
    </row>
    <row r="34" spans="1:13" x14ac:dyDescent="0.35">
      <c r="A34" t="str">
        <f>_xlfn.CONCAT(B34, C34)</f>
        <v>ElizabethKing</v>
      </c>
      <c r="B34" t="s">
        <v>42</v>
      </c>
      <c r="C34" t="s">
        <v>143</v>
      </c>
      <c r="D34" t="str">
        <f>TEXT(E34, "dddd")</f>
        <v>Wednesday</v>
      </c>
      <c r="E34" s="13">
        <v>40520</v>
      </c>
      <c r="F34">
        <f ca="1">ROUNDDOWN(YEARFRAC(E34,TODAY(),1),0)</f>
        <v>11</v>
      </c>
      <c r="G34" t="s">
        <v>16</v>
      </c>
      <c r="H34" t="s">
        <v>7</v>
      </c>
      <c r="I34">
        <v>11</v>
      </c>
      <c r="J34" s="3">
        <v>42500</v>
      </c>
      <c r="K34">
        <v>92</v>
      </c>
      <c r="L34" t="s">
        <v>233</v>
      </c>
      <c r="M34" t="str">
        <f>LEFT(L34, LEN(L34)-3)</f>
        <v xml:space="preserve">0 </v>
      </c>
    </row>
    <row r="35" spans="1:13" x14ac:dyDescent="0.35">
      <c r="A35" t="str">
        <f>_xlfn.CONCAT(B35, C35)</f>
        <v>EmilyWright</v>
      </c>
      <c r="B35" t="s">
        <v>43</v>
      </c>
      <c r="C35" t="s">
        <v>144</v>
      </c>
      <c r="D35" t="str">
        <f>TEXT(E35, "dddd")</f>
        <v>Friday</v>
      </c>
      <c r="E35" s="13">
        <v>40382</v>
      </c>
      <c r="F35">
        <f ca="1">ROUNDDOWN(YEARFRAC(E35,TODAY(),1),0)</f>
        <v>12</v>
      </c>
      <c r="G35" t="s">
        <v>16</v>
      </c>
      <c r="H35" t="s">
        <v>7</v>
      </c>
      <c r="I35">
        <v>8</v>
      </c>
      <c r="J35" s="3">
        <v>41100</v>
      </c>
      <c r="K35">
        <v>91</v>
      </c>
      <c r="L35" t="s">
        <v>245</v>
      </c>
      <c r="M35" t="str">
        <f>LEFT(L35, LEN(L35)-3)</f>
        <v xml:space="preserve">348 </v>
      </c>
    </row>
    <row r="36" spans="1:13" x14ac:dyDescent="0.35">
      <c r="A36" t="str">
        <f>_xlfn.CONCAT(B36, C36)</f>
        <v>Eric Lopez</v>
      </c>
      <c r="B36" t="s">
        <v>44</v>
      </c>
      <c r="C36" t="s">
        <v>145</v>
      </c>
      <c r="D36" t="str">
        <f>TEXT(E36, "dddd")</f>
        <v>Monday</v>
      </c>
      <c r="E36" s="13">
        <v>40259</v>
      </c>
      <c r="F36">
        <f ca="1">ROUNDDOWN(YEARFRAC(E36,TODAY(),1),0)</f>
        <v>12</v>
      </c>
      <c r="G36" t="s">
        <v>16</v>
      </c>
      <c r="H36" t="s">
        <v>7</v>
      </c>
      <c r="I36">
        <v>9</v>
      </c>
      <c r="J36" s="3">
        <v>43900</v>
      </c>
      <c r="K36">
        <v>60</v>
      </c>
      <c r="L36" t="s">
        <v>233</v>
      </c>
      <c r="M36" t="str">
        <f>LEFT(L36, LEN(L36)-3)</f>
        <v xml:space="preserve">0 </v>
      </c>
    </row>
    <row r="37" spans="1:13" x14ac:dyDescent="0.35">
      <c r="A37" t="str">
        <f>_xlfn.CONCAT(B37, C37)</f>
        <v>EricaHill</v>
      </c>
      <c r="B37" t="s">
        <v>45</v>
      </c>
      <c r="C37" t="s">
        <v>146</v>
      </c>
      <c r="D37" t="str">
        <f>TEXT(E37, "dddd")</f>
        <v>Thursday</v>
      </c>
      <c r="E37" s="13">
        <v>37525</v>
      </c>
      <c r="F37">
        <f ca="1">ROUNDDOWN(YEARFRAC(E37,TODAY(),1),0)</f>
        <v>19</v>
      </c>
      <c r="G37" t="s">
        <v>16</v>
      </c>
      <c r="H37" t="s">
        <v>10</v>
      </c>
      <c r="I37">
        <v>12</v>
      </c>
      <c r="J37" s="3">
        <v>62800</v>
      </c>
      <c r="K37">
        <v>84</v>
      </c>
      <c r="L37" t="s">
        <v>233</v>
      </c>
      <c r="M37" t="str">
        <f>LEFT(L37, LEN(L37)-3)</f>
        <v xml:space="preserve">0 </v>
      </c>
    </row>
    <row r="38" spans="1:13" x14ac:dyDescent="0.35">
      <c r="A38" t="str">
        <f>_xlfn.CONCAT(B38, C38)</f>
        <v>ErinScott</v>
      </c>
      <c r="B38" t="s">
        <v>46</v>
      </c>
      <c r="C38" t="s">
        <v>147</v>
      </c>
      <c r="D38" t="str">
        <f>TEXT(E38, "dddd")</f>
        <v>Tuesday</v>
      </c>
      <c r="E38" s="13">
        <v>37488</v>
      </c>
      <c r="F38">
        <f ca="1">ROUNDDOWN(YEARFRAC(E38,TODAY(),1),0)</f>
        <v>20</v>
      </c>
      <c r="G38" t="s">
        <v>9</v>
      </c>
      <c r="H38" t="s">
        <v>7</v>
      </c>
      <c r="I38">
        <v>8</v>
      </c>
      <c r="J38" s="3">
        <v>97500</v>
      </c>
      <c r="K38">
        <v>75</v>
      </c>
      <c r="L38" t="s">
        <v>233</v>
      </c>
      <c r="M38" t="str">
        <f>LEFT(L38, LEN(L38)-3)</f>
        <v xml:space="preserve">0 </v>
      </c>
    </row>
    <row r="39" spans="1:13" x14ac:dyDescent="0.35">
      <c r="A39" t="str">
        <f>_xlfn.CONCAT(B39, C39)</f>
        <v>Gregory Green</v>
      </c>
      <c r="B39" t="s">
        <v>47</v>
      </c>
      <c r="C39" t="s">
        <v>148</v>
      </c>
      <c r="D39" t="str">
        <f>TEXT(E39, "dddd")</f>
        <v>Thursday</v>
      </c>
      <c r="E39" s="13">
        <v>34102</v>
      </c>
      <c r="F39">
        <f ca="1">ROUNDDOWN(YEARFRAC(E39,TODAY(),1),0)</f>
        <v>29</v>
      </c>
      <c r="G39" t="s">
        <v>9</v>
      </c>
      <c r="H39" t="s">
        <v>10</v>
      </c>
      <c r="I39">
        <v>11</v>
      </c>
      <c r="J39" s="3">
        <v>109500</v>
      </c>
      <c r="K39">
        <v>85</v>
      </c>
      <c r="L39" t="s">
        <v>233</v>
      </c>
      <c r="M39" t="str">
        <f>LEFT(L39, LEN(L39)-3)</f>
        <v xml:space="preserve">0 </v>
      </c>
    </row>
    <row r="40" spans="1:13" x14ac:dyDescent="0.35">
      <c r="A40" t="str">
        <f>_xlfn.CONCAT(B40, C40)</f>
        <v>HeatherAdams</v>
      </c>
      <c r="B40" t="s">
        <v>48</v>
      </c>
      <c r="C40" t="s">
        <v>149</v>
      </c>
      <c r="D40" t="str">
        <f>TEXT(E40, "dddd")</f>
        <v>Friday</v>
      </c>
      <c r="E40" s="13">
        <v>40886</v>
      </c>
      <c r="F40">
        <f ca="1">ROUNDDOWN(YEARFRAC(E40,TODAY(),1),0)</f>
        <v>10</v>
      </c>
      <c r="G40" t="s">
        <v>16</v>
      </c>
      <c r="H40" t="s">
        <v>12</v>
      </c>
      <c r="I40">
        <v>5</v>
      </c>
      <c r="J40" s="3">
        <v>36900</v>
      </c>
      <c r="K40">
        <v>64</v>
      </c>
      <c r="L40" t="s">
        <v>233</v>
      </c>
      <c r="M40" t="str">
        <f>LEFT(L40, LEN(L40)-3)</f>
        <v xml:space="preserve">0 </v>
      </c>
    </row>
    <row r="41" spans="1:13" x14ac:dyDescent="0.35">
      <c r="A41" t="str">
        <f>_xlfn.CONCAT(B41, C41)</f>
        <v>Jacob Baker</v>
      </c>
      <c r="B41" t="s">
        <v>49</v>
      </c>
      <c r="C41" t="s">
        <v>150</v>
      </c>
      <c r="D41" t="str">
        <f>TEXT(E41, "dddd")</f>
        <v>Thursday</v>
      </c>
      <c r="E41" s="13">
        <v>36104</v>
      </c>
      <c r="F41">
        <f ca="1">ROUNDDOWN(YEARFRAC(E41,TODAY(),1),0)</f>
        <v>23</v>
      </c>
      <c r="G41" t="s">
        <v>9</v>
      </c>
      <c r="H41" t="s">
        <v>19</v>
      </c>
      <c r="I41">
        <v>13</v>
      </c>
      <c r="J41" s="3">
        <v>103500</v>
      </c>
      <c r="K41">
        <v>94</v>
      </c>
      <c r="L41" t="s">
        <v>233</v>
      </c>
      <c r="M41" t="str">
        <f>LEFT(L41, LEN(L41)-3)</f>
        <v xml:space="preserve">0 </v>
      </c>
    </row>
    <row r="42" spans="1:13" x14ac:dyDescent="0.35">
      <c r="A42" t="str">
        <f>_xlfn.CONCAT(B42, C42)</f>
        <v>James Gonzalez</v>
      </c>
      <c r="B42" t="s">
        <v>50</v>
      </c>
      <c r="C42" t="s">
        <v>151</v>
      </c>
      <c r="D42" t="str">
        <f>TEXT(E42, "dddd")</f>
        <v>Tuesday</v>
      </c>
      <c r="E42" s="13">
        <v>39147</v>
      </c>
      <c r="F42">
        <f ca="1">ROUNDDOWN(YEARFRAC(E42,TODAY(),1),0)</f>
        <v>15</v>
      </c>
      <c r="G42" t="s">
        <v>6</v>
      </c>
      <c r="H42" t="s">
        <v>12</v>
      </c>
      <c r="I42">
        <v>14</v>
      </c>
      <c r="J42" s="3">
        <v>58000</v>
      </c>
      <c r="K42">
        <v>81</v>
      </c>
      <c r="L42" t="s">
        <v>233</v>
      </c>
      <c r="M42" t="str">
        <f>LEFT(L42, LEN(L42)-3)</f>
        <v xml:space="preserve">0 </v>
      </c>
    </row>
    <row r="43" spans="1:13" x14ac:dyDescent="0.35">
      <c r="A43" t="str">
        <f>_xlfn.CONCAT(B43, C43)</f>
        <v>JamieNelson</v>
      </c>
      <c r="B43" t="s">
        <v>51</v>
      </c>
      <c r="C43" t="s">
        <v>152</v>
      </c>
      <c r="D43" t="str">
        <f>TEXT(E43, "dddd")</f>
        <v>Saturday</v>
      </c>
      <c r="E43" s="13">
        <v>36862</v>
      </c>
      <c r="F43">
        <f ca="1">ROUNDDOWN(YEARFRAC(E43,TODAY(),1),0)</f>
        <v>21</v>
      </c>
      <c r="G43" t="s">
        <v>16</v>
      </c>
      <c r="H43" t="s">
        <v>7</v>
      </c>
      <c r="I43">
        <v>5</v>
      </c>
      <c r="J43" s="3">
        <v>65000</v>
      </c>
      <c r="K43">
        <v>76</v>
      </c>
      <c r="L43" t="s">
        <v>246</v>
      </c>
      <c r="M43" t="str">
        <f>LEFT(L43, LEN(L43)-3)</f>
        <v xml:space="preserve">215 </v>
      </c>
    </row>
    <row r="44" spans="1:13" x14ac:dyDescent="0.35">
      <c r="A44" t="str">
        <f>_xlfn.CONCAT(B44, C44)</f>
        <v>Jason Carter</v>
      </c>
      <c r="B44" t="s">
        <v>52</v>
      </c>
      <c r="C44" t="s">
        <v>153</v>
      </c>
      <c r="D44" t="str">
        <f>TEXT(E44, "dddd")</f>
        <v>Thursday</v>
      </c>
      <c r="E44" s="13">
        <v>37210</v>
      </c>
      <c r="F44">
        <f ca="1">ROUNDDOWN(YEARFRAC(E44,TODAY(),1),0)</f>
        <v>20</v>
      </c>
      <c r="G44" t="s">
        <v>275</v>
      </c>
      <c r="H44" t="s">
        <v>19</v>
      </c>
      <c r="I44">
        <v>9</v>
      </c>
      <c r="J44" s="3">
        <v>83500</v>
      </c>
      <c r="K44">
        <v>85</v>
      </c>
      <c r="L44" t="s">
        <v>247</v>
      </c>
      <c r="M44" t="str">
        <f>LEFT(L44, LEN(L44)-3)</f>
        <v xml:space="preserve">4809 </v>
      </c>
    </row>
    <row r="45" spans="1:13" x14ac:dyDescent="0.35">
      <c r="A45" t="str">
        <f>_xlfn.CONCAT(B45, C45)</f>
        <v>Jeffrey Mitchell</v>
      </c>
      <c r="B45" t="s">
        <v>53</v>
      </c>
      <c r="C45" t="s">
        <v>154</v>
      </c>
      <c r="D45" t="str">
        <f>TEXT(E45, "dddd")</f>
        <v>Saturday</v>
      </c>
      <c r="E45" s="13">
        <v>37674</v>
      </c>
      <c r="F45">
        <f ca="1">ROUNDDOWN(YEARFRAC(E45,TODAY(),1),0)</f>
        <v>19</v>
      </c>
      <c r="G45" t="s">
        <v>6</v>
      </c>
      <c r="H45" t="s">
        <v>7</v>
      </c>
      <c r="I45">
        <v>11</v>
      </c>
      <c r="J45" s="3">
        <v>71500</v>
      </c>
      <c r="K45">
        <v>83</v>
      </c>
      <c r="L45" t="s">
        <v>248</v>
      </c>
      <c r="M45" t="str">
        <f>LEFT(L45, LEN(L45)-3)</f>
        <v xml:space="preserve">1973 </v>
      </c>
    </row>
    <row r="46" spans="1:13" x14ac:dyDescent="0.35">
      <c r="A46" t="str">
        <f>_xlfn.CONCAT(B46, C46)</f>
        <v>JenniferPerez</v>
      </c>
      <c r="B46" t="s">
        <v>54</v>
      </c>
      <c r="C46" t="s">
        <v>155</v>
      </c>
      <c r="D46" t="str">
        <f>TEXT(E46, "dddd")</f>
        <v>Thursday</v>
      </c>
      <c r="E46" s="13">
        <v>40045</v>
      </c>
      <c r="F46">
        <f ca="1">ROUNDDOWN(YEARFRAC(E46,TODAY(),1),0)</f>
        <v>13</v>
      </c>
      <c r="G46" t="s">
        <v>16</v>
      </c>
      <c r="H46" t="s">
        <v>10</v>
      </c>
      <c r="I46">
        <v>5</v>
      </c>
      <c r="J46" s="3">
        <v>47400</v>
      </c>
      <c r="K46">
        <v>91</v>
      </c>
      <c r="L46" t="s">
        <v>249</v>
      </c>
      <c r="M46" t="str">
        <f>LEFT(L46, LEN(L46)-3)</f>
        <v xml:space="preserve">120 </v>
      </c>
    </row>
    <row r="47" spans="1:13" x14ac:dyDescent="0.35">
      <c r="A47" t="str">
        <f>_xlfn.CONCAT(B47, C47)</f>
        <v>Jeremy Roberts</v>
      </c>
      <c r="B47" t="s">
        <v>55</v>
      </c>
      <c r="C47" t="s">
        <v>156</v>
      </c>
      <c r="D47" t="str">
        <f>TEXT(E47, "dddd")</f>
        <v>Friday</v>
      </c>
      <c r="E47" s="13">
        <v>35958</v>
      </c>
      <c r="F47">
        <f ca="1">ROUNDDOWN(YEARFRAC(E47,TODAY(),1),0)</f>
        <v>24</v>
      </c>
      <c r="G47" t="s">
        <v>9</v>
      </c>
      <c r="H47" t="s">
        <v>19</v>
      </c>
      <c r="I47">
        <v>9</v>
      </c>
      <c r="J47" s="3">
        <v>105000</v>
      </c>
      <c r="K47">
        <v>71</v>
      </c>
      <c r="L47" t="s">
        <v>233</v>
      </c>
      <c r="M47" t="str">
        <f>LEFT(L47, LEN(L47)-3)</f>
        <v xml:space="preserve">0 </v>
      </c>
    </row>
    <row r="48" spans="1:13" x14ac:dyDescent="0.35">
      <c r="A48" t="str">
        <f>_xlfn.CONCAT(B48, C48)</f>
        <v>JessicaTurner</v>
      </c>
      <c r="B48" t="s">
        <v>56</v>
      </c>
      <c r="C48" t="s">
        <v>157</v>
      </c>
      <c r="D48" t="str">
        <f>TEXT(E48, "dddd")</f>
        <v>Tuesday</v>
      </c>
      <c r="E48" s="13">
        <v>39427</v>
      </c>
      <c r="F48">
        <f ca="1">ROUNDDOWN(YEARFRAC(E48,TODAY(),1),0)</f>
        <v>14</v>
      </c>
      <c r="G48" t="s">
        <v>16</v>
      </c>
      <c r="H48" t="s">
        <v>10</v>
      </c>
      <c r="I48">
        <v>9</v>
      </c>
      <c r="J48" s="3">
        <v>55800</v>
      </c>
      <c r="K48">
        <v>96</v>
      </c>
      <c r="L48" t="s">
        <v>250</v>
      </c>
      <c r="M48" t="str">
        <f>LEFT(L48, LEN(L48)-3)</f>
        <v xml:space="preserve">140 </v>
      </c>
    </row>
    <row r="49" spans="1:13" x14ac:dyDescent="0.35">
      <c r="A49" t="str">
        <f>_xlfn.CONCAT(B49, C49)</f>
        <v>John Phillips</v>
      </c>
      <c r="B49" t="s">
        <v>57</v>
      </c>
      <c r="C49" t="s">
        <v>158</v>
      </c>
      <c r="D49" t="str">
        <f>TEXT(E49, "dddd")</f>
        <v>Monday</v>
      </c>
      <c r="E49" s="13">
        <v>39237</v>
      </c>
      <c r="F49">
        <f ca="1">ROUNDDOWN(YEARFRAC(E49,TODAY(),1),0)</f>
        <v>15</v>
      </c>
      <c r="G49" t="s">
        <v>16</v>
      </c>
      <c r="H49" t="s">
        <v>10</v>
      </c>
      <c r="I49">
        <v>8</v>
      </c>
      <c r="J49" s="3">
        <v>57200</v>
      </c>
      <c r="K49">
        <v>79</v>
      </c>
      <c r="L49" t="s">
        <v>233</v>
      </c>
      <c r="M49" t="str">
        <f>LEFT(L49, LEN(L49)-3)</f>
        <v xml:space="preserve">0 </v>
      </c>
    </row>
    <row r="50" spans="1:13" x14ac:dyDescent="0.35">
      <c r="A50" t="str">
        <f>_xlfn.CONCAT(B50, C50)</f>
        <v>Jonathan Campbell</v>
      </c>
      <c r="B50" t="s">
        <v>58</v>
      </c>
      <c r="C50" t="s">
        <v>159</v>
      </c>
      <c r="D50" t="str">
        <f>TEXT(E50, "dddd")</f>
        <v>Friday</v>
      </c>
      <c r="E50" s="13">
        <v>39381</v>
      </c>
      <c r="F50">
        <f ca="1">ROUNDDOWN(YEARFRAC(E50,TODAY(),1),0)</f>
        <v>14</v>
      </c>
      <c r="G50" t="s">
        <v>6</v>
      </c>
      <c r="H50" t="s">
        <v>19</v>
      </c>
      <c r="I50">
        <v>8</v>
      </c>
      <c r="J50" s="3">
        <v>56500</v>
      </c>
      <c r="K50">
        <v>76</v>
      </c>
      <c r="L50" t="s">
        <v>233</v>
      </c>
      <c r="M50" t="str">
        <f>LEFT(L50, LEN(L50)-3)</f>
        <v xml:space="preserve">0 </v>
      </c>
    </row>
    <row r="51" spans="1:13" x14ac:dyDescent="0.35">
      <c r="A51" t="str">
        <f>_xlfn.CONCAT(B51, C51)</f>
        <v>Jose Parker</v>
      </c>
      <c r="B51" t="s">
        <v>59</v>
      </c>
      <c r="C51" t="s">
        <v>160</v>
      </c>
      <c r="D51" t="str">
        <f>TEXT(E51, "dddd")</f>
        <v>Thursday</v>
      </c>
      <c r="E51" s="13">
        <v>30294</v>
      </c>
      <c r="F51">
        <f ca="1">ROUNDDOWN(YEARFRAC(E51,TODAY(),1),0)</f>
        <v>39</v>
      </c>
      <c r="G51" t="s">
        <v>9</v>
      </c>
      <c r="H51" t="s">
        <v>19</v>
      </c>
      <c r="I51">
        <v>12</v>
      </c>
      <c r="J51" s="3">
        <v>120000</v>
      </c>
      <c r="K51">
        <v>97</v>
      </c>
      <c r="L51" t="s">
        <v>233</v>
      </c>
      <c r="M51" t="str">
        <f>LEFT(L51, LEN(L51)-3)</f>
        <v xml:space="preserve">0 </v>
      </c>
    </row>
    <row r="52" spans="1:13" x14ac:dyDescent="0.35">
      <c r="A52" t="str">
        <f>_xlfn.CONCAT(B52, C52)</f>
        <v>Joseph Evans</v>
      </c>
      <c r="B52" t="s">
        <v>60</v>
      </c>
      <c r="C52" t="s">
        <v>161</v>
      </c>
      <c r="D52" t="str">
        <f>TEXT(E52, "dddd")</f>
        <v>Wednesday</v>
      </c>
      <c r="E52" s="13">
        <v>40555</v>
      </c>
      <c r="F52">
        <f ca="1">ROUNDDOWN(YEARFRAC(E52,TODAY(),1),0)</f>
        <v>11</v>
      </c>
      <c r="G52" t="s">
        <v>16</v>
      </c>
      <c r="H52" t="s">
        <v>7</v>
      </c>
      <c r="I52">
        <v>11</v>
      </c>
      <c r="J52" s="3">
        <v>39000</v>
      </c>
      <c r="K52">
        <v>76</v>
      </c>
      <c r="L52" t="s">
        <v>251</v>
      </c>
      <c r="M52" t="str">
        <f>LEFT(L52, LEN(L52)-3)</f>
        <v xml:space="preserve">164 </v>
      </c>
    </row>
    <row r="53" spans="1:13" x14ac:dyDescent="0.35">
      <c r="A53" t="str">
        <f>_xlfn.CONCAT(B53, C53)</f>
        <v>Joshua Edwards</v>
      </c>
      <c r="B53" t="s">
        <v>61</v>
      </c>
      <c r="C53" t="s">
        <v>162</v>
      </c>
      <c r="D53" t="str">
        <f>TEXT(E53, "dddd")</f>
        <v>Saturday</v>
      </c>
      <c r="E53" s="13">
        <v>39228</v>
      </c>
      <c r="F53">
        <f ca="1">ROUNDDOWN(YEARFRAC(E53,TODAY(),1),0)</f>
        <v>15</v>
      </c>
      <c r="G53" t="s">
        <v>16</v>
      </c>
      <c r="H53" t="s">
        <v>19</v>
      </c>
      <c r="I53">
        <v>10</v>
      </c>
      <c r="J53" s="3">
        <v>59300</v>
      </c>
      <c r="K53">
        <v>72</v>
      </c>
      <c r="L53" t="s">
        <v>233</v>
      </c>
      <c r="M53" t="str">
        <f>LEFT(L53, LEN(L53)-3)</f>
        <v xml:space="preserve">0 </v>
      </c>
    </row>
    <row r="54" spans="1:13" x14ac:dyDescent="0.35">
      <c r="A54" t="str">
        <f>_xlfn.CONCAT(B54, C54)</f>
        <v>Justin Collins</v>
      </c>
      <c r="B54" t="s">
        <v>62</v>
      </c>
      <c r="C54" t="s">
        <v>163</v>
      </c>
      <c r="D54" t="str">
        <f>TEXT(E54, "dddd")</f>
        <v>Thursday</v>
      </c>
      <c r="E54" s="13">
        <v>39226</v>
      </c>
      <c r="F54">
        <f ca="1">ROUNDDOWN(YEARFRAC(E54,TODAY(),1),0)</f>
        <v>15</v>
      </c>
      <c r="G54" t="s">
        <v>16</v>
      </c>
      <c r="H54" t="s">
        <v>12</v>
      </c>
      <c r="I54">
        <v>13</v>
      </c>
      <c r="J54" s="3">
        <v>57900</v>
      </c>
      <c r="K54">
        <v>77</v>
      </c>
      <c r="L54" t="s">
        <v>233</v>
      </c>
      <c r="M54" t="str">
        <f>LEFT(L54, LEN(L54)-3)</f>
        <v xml:space="preserve">0 </v>
      </c>
    </row>
    <row r="55" spans="1:13" x14ac:dyDescent="0.35">
      <c r="A55" t="str">
        <f>_xlfn.CONCAT(B55, C55)</f>
        <v>KatherineStewart</v>
      </c>
      <c r="B55" t="s">
        <v>63</v>
      </c>
      <c r="C55" t="s">
        <v>164</v>
      </c>
      <c r="D55" t="str">
        <f>TEXT(E55, "dddd")</f>
        <v>Friday</v>
      </c>
      <c r="E55" s="13">
        <v>36952</v>
      </c>
      <c r="F55">
        <f ca="1">ROUNDDOWN(YEARFRAC(E55,TODAY(),1),0)</f>
        <v>21</v>
      </c>
      <c r="G55" t="s">
        <v>6</v>
      </c>
      <c r="H55" t="s">
        <v>10</v>
      </c>
      <c r="I55">
        <v>10</v>
      </c>
      <c r="J55" s="3">
        <v>77500</v>
      </c>
      <c r="K55">
        <v>96</v>
      </c>
      <c r="L55" t="s">
        <v>233</v>
      </c>
      <c r="M55" t="str">
        <f>LEFT(L55, LEN(L55)-3)</f>
        <v xml:space="preserve">0 </v>
      </c>
    </row>
    <row r="56" spans="1:13" x14ac:dyDescent="0.35">
      <c r="A56" t="str">
        <f>_xlfn.CONCAT(B56, C56)</f>
        <v>KatieSanchez</v>
      </c>
      <c r="B56" t="s">
        <v>64</v>
      </c>
      <c r="C56" t="s">
        <v>165</v>
      </c>
      <c r="D56" t="str">
        <f>TEXT(E56, "dddd")</f>
        <v>Sunday</v>
      </c>
      <c r="E56" s="13">
        <v>35841</v>
      </c>
      <c r="F56">
        <f ca="1">ROUNDDOWN(YEARFRAC(E56,TODAY(),1),0)</f>
        <v>24</v>
      </c>
      <c r="G56" t="s">
        <v>41</v>
      </c>
      <c r="H56" t="s">
        <v>10</v>
      </c>
      <c r="I56">
        <v>11</v>
      </c>
      <c r="J56" s="3">
        <v>140500</v>
      </c>
      <c r="K56">
        <v>82</v>
      </c>
      <c r="L56" t="s">
        <v>252</v>
      </c>
      <c r="M56" t="str">
        <f>LEFT(L56, LEN(L56)-3)</f>
        <v xml:space="preserve">2057 </v>
      </c>
    </row>
    <row r="57" spans="1:13" x14ac:dyDescent="0.35">
      <c r="A57" t="str">
        <f>_xlfn.CONCAT(B57, C57)</f>
        <v>KaylaMorris</v>
      </c>
      <c r="B57" t="s">
        <v>65</v>
      </c>
      <c r="C57" t="s">
        <v>166</v>
      </c>
      <c r="D57" t="str">
        <f>TEXT(E57, "dddd")</f>
        <v>Sunday</v>
      </c>
      <c r="E57" s="13">
        <v>39509</v>
      </c>
      <c r="F57">
        <f ca="1">ROUNDDOWN(YEARFRAC(E57,TODAY(),1),0)</f>
        <v>14</v>
      </c>
      <c r="G57" t="s">
        <v>6</v>
      </c>
      <c r="H57" t="s">
        <v>12</v>
      </c>
      <c r="I57">
        <v>7</v>
      </c>
      <c r="J57" s="3">
        <v>46000</v>
      </c>
      <c r="K57">
        <v>73</v>
      </c>
      <c r="L57" t="s">
        <v>233</v>
      </c>
      <c r="M57" t="str">
        <f>LEFT(L57, LEN(L57)-3)</f>
        <v xml:space="preserve">0 </v>
      </c>
    </row>
    <row r="58" spans="1:13" x14ac:dyDescent="0.35">
      <c r="A58" t="str">
        <f>_xlfn.CONCAT(B58, C58)</f>
        <v>KellyRogers</v>
      </c>
      <c r="B58" t="s">
        <v>66</v>
      </c>
      <c r="C58" t="s">
        <v>167</v>
      </c>
      <c r="D58" t="str">
        <f>TEXT(E58, "dddd")</f>
        <v>Wednesday</v>
      </c>
      <c r="E58" s="13">
        <v>36278</v>
      </c>
      <c r="F58">
        <f ca="1">ROUNDDOWN(YEARFRAC(E58,TODAY(),1),0)</f>
        <v>23</v>
      </c>
      <c r="G58" t="s">
        <v>6</v>
      </c>
      <c r="H58" t="s">
        <v>10</v>
      </c>
      <c r="I58">
        <v>8</v>
      </c>
      <c r="J58" s="3">
        <v>88000</v>
      </c>
      <c r="K58">
        <v>90</v>
      </c>
      <c r="L58" t="s">
        <v>233</v>
      </c>
      <c r="M58" t="str">
        <f>LEFT(L58, LEN(L58)-3)</f>
        <v xml:space="preserve">0 </v>
      </c>
    </row>
    <row r="59" spans="1:13" x14ac:dyDescent="0.35">
      <c r="A59" t="str">
        <f>_xlfn.CONCAT(B59, C59)</f>
        <v>Kevin Reed</v>
      </c>
      <c r="B59" t="s">
        <v>67</v>
      </c>
      <c r="C59" t="s">
        <v>168</v>
      </c>
      <c r="D59" t="str">
        <f>TEXT(E59, "dddd")</f>
        <v>Saturday</v>
      </c>
      <c r="E59" s="13">
        <v>40194</v>
      </c>
      <c r="F59">
        <f ca="1">ROUNDDOWN(YEARFRAC(E59,TODAY(),1),0)</f>
        <v>12</v>
      </c>
      <c r="G59" t="s">
        <v>16</v>
      </c>
      <c r="H59" t="s">
        <v>7</v>
      </c>
      <c r="I59">
        <v>9</v>
      </c>
      <c r="J59" s="3">
        <v>44600</v>
      </c>
      <c r="K59">
        <v>82</v>
      </c>
      <c r="L59" t="s">
        <v>253</v>
      </c>
      <c r="M59" t="str">
        <f>LEFT(L59, LEN(L59)-3)</f>
        <v xml:space="preserve">814 </v>
      </c>
    </row>
    <row r="60" spans="1:13" x14ac:dyDescent="0.35">
      <c r="A60" t="str">
        <f>_xlfn.CONCAT(B60, C60)</f>
        <v>KimberlyCook</v>
      </c>
      <c r="B60" t="s">
        <v>68</v>
      </c>
      <c r="C60" t="s">
        <v>169</v>
      </c>
      <c r="D60" t="str">
        <f>TEXT(E60, "dddd")</f>
        <v>Thursday</v>
      </c>
      <c r="E60" s="13">
        <v>39429</v>
      </c>
      <c r="F60">
        <f ca="1">ROUNDDOWN(YEARFRAC(E60,TODAY(),1),0)</f>
        <v>14</v>
      </c>
      <c r="G60" t="s">
        <v>6</v>
      </c>
      <c r="H60" t="s">
        <v>10</v>
      </c>
      <c r="I60">
        <v>11</v>
      </c>
      <c r="J60" s="3">
        <v>53500</v>
      </c>
      <c r="K60">
        <v>80</v>
      </c>
      <c r="L60" t="s">
        <v>254</v>
      </c>
      <c r="M60" t="str">
        <f>LEFT(L60, LEN(L60)-3)</f>
        <v xml:space="preserve">3632 </v>
      </c>
    </row>
    <row r="61" spans="1:13" x14ac:dyDescent="0.35">
      <c r="A61" t="str">
        <f>_xlfn.CONCAT(B61, C61)</f>
        <v>KristenMorgan</v>
      </c>
      <c r="B61" t="s">
        <v>69</v>
      </c>
      <c r="C61" t="s">
        <v>170</v>
      </c>
      <c r="D61" t="str">
        <f>TEXT(E61, "dddd")</f>
        <v>Sunday</v>
      </c>
      <c r="E61" s="13">
        <v>39068</v>
      </c>
      <c r="F61">
        <f ca="1">ROUNDDOWN(YEARFRAC(E61,TODAY(),1),0)</f>
        <v>15</v>
      </c>
      <c r="G61" t="s">
        <v>6</v>
      </c>
      <c r="H61" t="s">
        <v>12</v>
      </c>
      <c r="I61">
        <v>9</v>
      </c>
      <c r="J61" s="3">
        <v>61000</v>
      </c>
      <c r="K61">
        <v>33</v>
      </c>
      <c r="L61" t="s">
        <v>233</v>
      </c>
      <c r="M61" t="str">
        <f>LEFT(L61, LEN(L61)-3)</f>
        <v xml:space="preserve">0 </v>
      </c>
    </row>
    <row r="62" spans="1:13" x14ac:dyDescent="0.35">
      <c r="A62" t="str">
        <f>_xlfn.CONCAT(B62, C62)</f>
        <v>Kyle Bell</v>
      </c>
      <c r="B62" t="s">
        <v>70</v>
      </c>
      <c r="C62" t="s">
        <v>171</v>
      </c>
      <c r="D62" t="str">
        <f>TEXT(E62, "dddd")</f>
        <v>Saturday</v>
      </c>
      <c r="E62" s="13">
        <v>35658</v>
      </c>
      <c r="F62">
        <f ca="1">ROUNDDOWN(YEARFRAC(E62,TODAY(),1),0)</f>
        <v>25</v>
      </c>
      <c r="G62" t="s">
        <v>6</v>
      </c>
      <c r="H62" t="s">
        <v>7</v>
      </c>
      <c r="I62" t="s">
        <v>274</v>
      </c>
      <c r="J62" s="3">
        <v>92500</v>
      </c>
      <c r="K62">
        <v>70</v>
      </c>
      <c r="L62" t="s">
        <v>255</v>
      </c>
      <c r="M62" t="str">
        <f>LEFT(L62, LEN(L62)-3)</f>
        <v xml:space="preserve">3009 </v>
      </c>
    </row>
    <row r="63" spans="1:13" x14ac:dyDescent="0.35">
      <c r="A63" t="str">
        <f>_xlfn.CONCAT(B63, C63)</f>
        <v>LauraMurphy</v>
      </c>
      <c r="B63" t="s">
        <v>71</v>
      </c>
      <c r="C63" t="s">
        <v>172</v>
      </c>
      <c r="D63" t="str">
        <f>TEXT(E63, "dddd")</f>
        <v>Wednesday</v>
      </c>
      <c r="E63" s="13">
        <v>39435</v>
      </c>
      <c r="F63">
        <f ca="1">ROUNDDOWN(YEARFRAC(E63,TODAY(),1),0)</f>
        <v>14</v>
      </c>
      <c r="G63" t="s">
        <v>16</v>
      </c>
      <c r="H63" t="s">
        <v>7</v>
      </c>
      <c r="I63">
        <v>9</v>
      </c>
      <c r="J63" s="3">
        <v>54400</v>
      </c>
      <c r="K63">
        <v>83</v>
      </c>
      <c r="L63" t="s">
        <v>256</v>
      </c>
      <c r="M63" t="str">
        <f>LEFT(L63, LEN(L63)-3)</f>
        <v xml:space="preserve">352 </v>
      </c>
    </row>
    <row r="64" spans="1:13" x14ac:dyDescent="0.35">
      <c r="A64" t="str">
        <f>_xlfn.CONCAT(B64, C64)</f>
        <v>LaurenBailey</v>
      </c>
      <c r="B64" t="s">
        <v>72</v>
      </c>
      <c r="C64" t="s">
        <v>173</v>
      </c>
      <c r="D64" t="str">
        <f>TEXT(E64, "dddd")</f>
        <v>Friday</v>
      </c>
      <c r="E64" s="13">
        <v>40403</v>
      </c>
      <c r="F64">
        <f ca="1">ROUNDDOWN(YEARFRAC(E64,TODAY(),1),0)</f>
        <v>12</v>
      </c>
      <c r="G64" t="s">
        <v>16</v>
      </c>
      <c r="H64" t="s">
        <v>19</v>
      </c>
      <c r="I64">
        <v>8</v>
      </c>
      <c r="J64" s="3">
        <v>41800</v>
      </c>
      <c r="K64">
        <v>97</v>
      </c>
      <c r="L64" t="s">
        <v>233</v>
      </c>
      <c r="M64" t="str">
        <f>LEFT(L64, LEN(L64)-3)</f>
        <v xml:space="preserve">0 </v>
      </c>
    </row>
    <row r="65" spans="1:13" x14ac:dyDescent="0.35">
      <c r="A65" t="str">
        <f>_xlfn.CONCAT(B65, C65)</f>
        <v>LindsayRivera</v>
      </c>
      <c r="B65" t="s">
        <v>73</v>
      </c>
      <c r="C65" t="s">
        <v>174</v>
      </c>
      <c r="D65" t="str">
        <f>TEXT(E65, "dddd")</f>
        <v>Friday</v>
      </c>
      <c r="E65" s="13">
        <v>32584</v>
      </c>
      <c r="F65">
        <f ca="1">ROUNDDOWN(YEARFRAC(E65,TODAY(),1),0)</f>
        <v>33</v>
      </c>
      <c r="G65" t="s">
        <v>9</v>
      </c>
      <c r="H65" t="s">
        <v>10</v>
      </c>
      <c r="I65">
        <v>10</v>
      </c>
      <c r="J65" s="3">
        <v>115500</v>
      </c>
      <c r="K65">
        <v>85</v>
      </c>
      <c r="L65" t="s">
        <v>233</v>
      </c>
      <c r="M65" t="str">
        <f>LEFT(L65, LEN(L65)-3)</f>
        <v xml:space="preserve">0 </v>
      </c>
    </row>
    <row r="66" spans="1:13" x14ac:dyDescent="0.35">
      <c r="A66" t="str">
        <f>_xlfn.CONCAT(B66, C66)</f>
        <v>LindseyCooper</v>
      </c>
      <c r="B66" t="s">
        <v>74</v>
      </c>
      <c r="C66" t="s">
        <v>175</v>
      </c>
      <c r="D66" t="str">
        <f>TEXT(E66, "dddd")</f>
        <v>Friday</v>
      </c>
      <c r="E66" s="13">
        <v>36980</v>
      </c>
      <c r="F66">
        <f ca="1">ROUNDDOWN(YEARFRAC(E66,TODAY(),1),0)</f>
        <v>21</v>
      </c>
      <c r="G66" t="s">
        <v>16</v>
      </c>
      <c r="H66" t="s">
        <v>19</v>
      </c>
      <c r="I66">
        <v>7</v>
      </c>
      <c r="J66" s="3">
        <v>63500</v>
      </c>
      <c r="K66">
        <v>78</v>
      </c>
      <c r="L66" t="s">
        <v>233</v>
      </c>
      <c r="M66" t="str">
        <f>LEFT(L66, LEN(L66)-3)</f>
        <v xml:space="preserve">0 </v>
      </c>
    </row>
    <row r="67" spans="1:13" x14ac:dyDescent="0.35">
      <c r="A67" t="str">
        <f>_xlfn.CONCAT(B67, C67)</f>
        <v>LisaRichardson</v>
      </c>
      <c r="B67" t="s">
        <v>75</v>
      </c>
      <c r="C67" t="s">
        <v>176</v>
      </c>
      <c r="D67" t="str">
        <f>TEXT(E67, "dddd")</f>
        <v>Wednesday</v>
      </c>
      <c r="E67" s="13">
        <v>36502</v>
      </c>
      <c r="F67">
        <f ca="1">ROUNDDOWN(YEARFRAC(E67,TODAY(),1),0)</f>
        <v>22</v>
      </c>
      <c r="G67" t="s">
        <v>6</v>
      </c>
      <c r="H67" t="s">
        <v>7</v>
      </c>
      <c r="I67">
        <v>9</v>
      </c>
      <c r="J67" s="3">
        <v>86500</v>
      </c>
      <c r="K67">
        <v>91</v>
      </c>
      <c r="L67" t="s">
        <v>257</v>
      </c>
      <c r="M67" t="str">
        <f>LEFT(L67, LEN(L67)-3)</f>
        <v xml:space="preserve">3214 </v>
      </c>
    </row>
    <row r="68" spans="1:13" x14ac:dyDescent="0.35">
      <c r="A68" t="str">
        <f>_xlfn.CONCAT(B68, C68)</f>
        <v>Mark Cox</v>
      </c>
      <c r="B68" t="s">
        <v>76</v>
      </c>
      <c r="C68" t="s">
        <v>177</v>
      </c>
      <c r="D68" t="str">
        <f>TEXT(E68, "dddd")</f>
        <v>Thursday</v>
      </c>
      <c r="E68" s="13">
        <v>37931</v>
      </c>
      <c r="F68">
        <f ca="1">ROUNDDOWN(YEARFRAC(E68,TODAY(),1),0)</f>
        <v>18</v>
      </c>
      <c r="G68" t="s">
        <v>6</v>
      </c>
      <c r="H68" t="s">
        <v>276</v>
      </c>
      <c r="I68">
        <v>12</v>
      </c>
      <c r="J68" s="3">
        <v>70000</v>
      </c>
      <c r="K68">
        <v>91</v>
      </c>
      <c r="L68" t="s">
        <v>233</v>
      </c>
      <c r="M68" t="str">
        <f>LEFT(L68, LEN(L68)-3)</f>
        <v xml:space="preserve">0 </v>
      </c>
    </row>
    <row r="69" spans="1:13" x14ac:dyDescent="0.35">
      <c r="A69" t="str">
        <f>_xlfn.CONCAT(B69, C69)</f>
        <v>MaryHoward</v>
      </c>
      <c r="B69" t="s">
        <v>77</v>
      </c>
      <c r="C69" t="s">
        <v>178</v>
      </c>
      <c r="D69" t="str">
        <f>TEXT(E69, "dddd")</f>
        <v>Friday</v>
      </c>
      <c r="E69" s="13">
        <v>38394</v>
      </c>
      <c r="F69">
        <f ca="1">ROUNDDOWN(YEARFRAC(E69,TODAY(),1),0)</f>
        <v>17</v>
      </c>
      <c r="G69" t="s">
        <v>6</v>
      </c>
      <c r="H69" t="s">
        <v>10</v>
      </c>
      <c r="I69">
        <v>8</v>
      </c>
      <c r="J69" s="3">
        <v>64000</v>
      </c>
      <c r="K69">
        <v>92</v>
      </c>
      <c r="L69" t="s">
        <v>258</v>
      </c>
      <c r="M69" t="str">
        <f>LEFT(L69, LEN(L69)-3)</f>
        <v xml:space="preserve">4957 </v>
      </c>
    </row>
    <row r="70" spans="1:13" x14ac:dyDescent="0.35">
      <c r="A70" t="str">
        <f>_xlfn.CONCAT(B70, C70)</f>
        <v>Matthew Ward</v>
      </c>
      <c r="B70" t="s">
        <v>78</v>
      </c>
      <c r="C70" t="s">
        <v>179</v>
      </c>
      <c r="D70" t="str">
        <f>TEXT(E70, "dddd")</f>
        <v>Monday</v>
      </c>
      <c r="E70" s="13">
        <v>39160</v>
      </c>
      <c r="F70">
        <f ca="1">ROUNDDOWN(YEARFRAC(E70,TODAY(),1),0)</f>
        <v>15</v>
      </c>
      <c r="G70" t="s">
        <v>16</v>
      </c>
      <c r="H70" t="s">
        <v>10</v>
      </c>
      <c r="I70">
        <v>8</v>
      </c>
      <c r="J70" s="3">
        <v>60000</v>
      </c>
      <c r="K70">
        <v>71</v>
      </c>
      <c r="L70" t="s">
        <v>233</v>
      </c>
      <c r="M70" t="str">
        <f>LEFT(L70, LEN(L70)-3)</f>
        <v xml:space="preserve">0 </v>
      </c>
    </row>
    <row r="71" spans="1:13" x14ac:dyDescent="0.35">
      <c r="A71" t="str">
        <f>_xlfn.CONCAT(B71, C71)</f>
        <v>MeganTorres</v>
      </c>
      <c r="B71" t="s">
        <v>79</v>
      </c>
      <c r="C71" t="s">
        <v>180</v>
      </c>
      <c r="D71" t="str">
        <f>TEXT(E71, "dddd")</f>
        <v>Monday</v>
      </c>
      <c r="E71" s="13">
        <v>39755</v>
      </c>
      <c r="F71">
        <f ca="1">ROUNDDOWN(YEARFRAC(E71,TODAY(),1),0)</f>
        <v>13</v>
      </c>
      <c r="G71" t="s">
        <v>6</v>
      </c>
      <c r="H71" t="s">
        <v>7</v>
      </c>
      <c r="I71">
        <v>10</v>
      </c>
      <c r="J71" s="3">
        <v>49000</v>
      </c>
      <c r="K71">
        <v>95</v>
      </c>
      <c r="L71" t="s">
        <v>259</v>
      </c>
      <c r="M71" t="str">
        <f>LEFT(L71, LEN(L71)-3)</f>
        <v xml:space="preserve">100 </v>
      </c>
    </row>
    <row r="72" spans="1:13" x14ac:dyDescent="0.35">
      <c r="A72" t="str">
        <f>_xlfn.CONCAT(B72, C72)</f>
        <v>MelissaPeterson</v>
      </c>
      <c r="B72" t="s">
        <v>80</v>
      </c>
      <c r="C72" t="s">
        <v>181</v>
      </c>
      <c r="D72" t="str">
        <f>TEXT(E72, "dddd")</f>
        <v>Friday</v>
      </c>
      <c r="E72" s="13">
        <v>40865</v>
      </c>
      <c r="F72">
        <f ca="1">ROUNDDOWN(YEARFRAC(E72,TODAY(),1),0)</f>
        <v>10</v>
      </c>
      <c r="G72" t="s">
        <v>16</v>
      </c>
      <c r="H72" t="s">
        <v>10</v>
      </c>
      <c r="I72">
        <v>10</v>
      </c>
      <c r="J72" s="3">
        <v>35500</v>
      </c>
      <c r="K72">
        <v>84</v>
      </c>
      <c r="L72" t="s">
        <v>260</v>
      </c>
      <c r="M72" t="str">
        <f>LEFT(L72, LEN(L72)-3)</f>
        <v xml:space="preserve">410 </v>
      </c>
    </row>
    <row r="73" spans="1:13" x14ac:dyDescent="0.35">
      <c r="A73" t="str">
        <f>_xlfn.CONCAT(B73, C73)</f>
        <v>Michael Gray</v>
      </c>
      <c r="B73" t="s">
        <v>81</v>
      </c>
      <c r="C73" t="s">
        <v>182</v>
      </c>
      <c r="D73" t="str">
        <f>TEXT(E73, "dddd")</f>
        <v>Monday</v>
      </c>
      <c r="E73" s="13">
        <v>40434</v>
      </c>
      <c r="F73">
        <f ca="1">ROUNDDOWN(YEARFRAC(E73,TODAY(),1),0)</f>
        <v>12</v>
      </c>
      <c r="G73" t="s">
        <v>16</v>
      </c>
      <c r="H73" t="s">
        <v>12</v>
      </c>
      <c r="I73">
        <v>8</v>
      </c>
      <c r="J73" s="3">
        <v>45300</v>
      </c>
      <c r="K73">
        <v>83</v>
      </c>
      <c r="L73" t="s">
        <v>233</v>
      </c>
      <c r="M73" t="str">
        <f>LEFT(L73, LEN(L73)-3)</f>
        <v xml:space="preserve">0 </v>
      </c>
    </row>
    <row r="74" spans="1:13" x14ac:dyDescent="0.35">
      <c r="A74" t="str">
        <f>_xlfn.CONCAT(B74, C74)</f>
        <v>MichelleRamirez</v>
      </c>
      <c r="B74" t="s">
        <v>82</v>
      </c>
      <c r="C74" t="s">
        <v>183</v>
      </c>
      <c r="D74" t="str">
        <f>TEXT(E74, "dddd")</f>
        <v>Thursday</v>
      </c>
      <c r="E74" s="13">
        <v>39891</v>
      </c>
      <c r="F74">
        <f ca="1">ROUNDDOWN(YEARFRAC(E74,TODAY(),1),0)</f>
        <v>13</v>
      </c>
      <c r="G74" t="s">
        <v>16</v>
      </c>
      <c r="H74" t="s">
        <v>19</v>
      </c>
      <c r="I74">
        <v>8</v>
      </c>
      <c r="J74" s="3">
        <v>46000</v>
      </c>
      <c r="K74">
        <v>58</v>
      </c>
      <c r="L74" t="s">
        <v>233</v>
      </c>
      <c r="M74" t="str">
        <f>LEFT(L74, LEN(L74)-3)</f>
        <v xml:space="preserve">0 </v>
      </c>
    </row>
    <row r="75" spans="1:13" x14ac:dyDescent="0.35">
      <c r="A75" t="str">
        <f>_xlfn.CONCAT(B75, C75)</f>
        <v>Nathan James</v>
      </c>
      <c r="B75" t="s">
        <v>83</v>
      </c>
      <c r="C75" t="s">
        <v>184</v>
      </c>
      <c r="D75" t="str">
        <f>TEXT(E75, "dddd")</f>
        <v>Monday</v>
      </c>
      <c r="E75" s="13">
        <v>28814</v>
      </c>
      <c r="F75">
        <f ca="1">ROUNDDOWN(YEARFRAC(E75,TODAY(),1),0)</f>
        <v>43</v>
      </c>
      <c r="G75" t="s">
        <v>41</v>
      </c>
      <c r="H75" t="s">
        <v>10</v>
      </c>
      <c r="I75">
        <v>9</v>
      </c>
      <c r="J75" s="3">
        <v>143500</v>
      </c>
      <c r="K75">
        <v>83</v>
      </c>
      <c r="L75" t="s">
        <v>261</v>
      </c>
      <c r="M75" t="str">
        <f>LEFT(L75, LEN(L75)-3)</f>
        <v xml:space="preserve">6250 </v>
      </c>
    </row>
    <row r="76" spans="1:13" x14ac:dyDescent="0.35">
      <c r="A76" t="str">
        <f>_xlfn.CONCAT(B76, C76)</f>
        <v>Nicholas Watson</v>
      </c>
      <c r="B76" t="s">
        <v>84</v>
      </c>
      <c r="C76" t="s">
        <v>185</v>
      </c>
      <c r="D76" t="str">
        <f>TEXT(E76, "dddd")</f>
        <v>Wednesday</v>
      </c>
      <c r="E76" s="13">
        <v>40177</v>
      </c>
      <c r="F76">
        <f ca="1">ROUNDDOWN(YEARFRAC(E76,TODAY(),1),0)</f>
        <v>12</v>
      </c>
      <c r="G76" t="s">
        <v>16</v>
      </c>
      <c r="H76" t="s">
        <v>10</v>
      </c>
      <c r="I76">
        <v>10</v>
      </c>
      <c r="J76" s="3">
        <v>48800</v>
      </c>
      <c r="K76">
        <v>77</v>
      </c>
      <c r="L76" t="s">
        <v>233</v>
      </c>
      <c r="M76" t="str">
        <f>LEFT(L76, LEN(L76)-3)</f>
        <v xml:space="preserve">0 </v>
      </c>
    </row>
    <row r="77" spans="1:13" x14ac:dyDescent="0.35">
      <c r="A77" t="str">
        <f>_xlfn.CONCAT(B77, C77)</f>
        <v>NicoleBrooks</v>
      </c>
      <c r="B77" t="s">
        <v>85</v>
      </c>
      <c r="C77" t="s">
        <v>186</v>
      </c>
      <c r="D77" t="str">
        <f>TEXT(E77, "dddd")</f>
        <v>Sunday</v>
      </c>
      <c r="E77" s="13">
        <v>39439</v>
      </c>
      <c r="F77">
        <f ca="1">ROUNDDOWN(YEARFRAC(E77,TODAY(),1),0)</f>
        <v>14</v>
      </c>
      <c r="G77" t="s">
        <v>6</v>
      </c>
      <c r="H77" t="s">
        <v>7</v>
      </c>
      <c r="I77">
        <v>11</v>
      </c>
      <c r="J77" s="3">
        <v>55000</v>
      </c>
      <c r="K77">
        <v>90</v>
      </c>
      <c r="L77" t="s">
        <v>262</v>
      </c>
      <c r="M77" t="str">
        <f>LEFT(L77, LEN(L77)-3)</f>
        <v xml:space="preserve">3397 </v>
      </c>
    </row>
    <row r="78" spans="1:13" x14ac:dyDescent="0.35">
      <c r="A78" t="str">
        <f>_xlfn.CONCAT(B78, C78)</f>
        <v>Patrick Kelly</v>
      </c>
      <c r="B78" t="s">
        <v>86</v>
      </c>
      <c r="C78" t="s">
        <v>66</v>
      </c>
      <c r="D78" t="str">
        <f>TEXT(E78, "dddd")</f>
        <v>Wednesday</v>
      </c>
      <c r="E78" s="13">
        <v>36369</v>
      </c>
      <c r="F78">
        <f ca="1">ROUNDDOWN(YEARFRAC(E78,TODAY(),1),0)</f>
        <v>23</v>
      </c>
      <c r="G78" t="s">
        <v>6</v>
      </c>
      <c r="H78" t="s">
        <v>7</v>
      </c>
      <c r="I78">
        <v>8</v>
      </c>
      <c r="J78" s="3">
        <v>89500</v>
      </c>
      <c r="K78" t="s">
        <v>273</v>
      </c>
      <c r="L78" t="s">
        <v>233</v>
      </c>
      <c r="M78" t="str">
        <f>LEFT(L78, LEN(L78)-3)</f>
        <v xml:space="preserve">0 </v>
      </c>
    </row>
    <row r="79" spans="1:13" x14ac:dyDescent="0.35">
      <c r="A79" t="str">
        <f>_xlfn.CONCAT(B79, C79)</f>
        <v>Paul Sanders</v>
      </c>
      <c r="B79" t="s">
        <v>87</v>
      </c>
      <c r="C79" t="s">
        <v>187</v>
      </c>
      <c r="D79" t="str">
        <f>TEXT(E79, "dddd")</f>
        <v>Wednesday</v>
      </c>
      <c r="E79" s="13">
        <v>30762</v>
      </c>
      <c r="F79">
        <f ca="1">ROUNDDOWN(YEARFRAC(E79,TODAY(),1),0)</f>
        <v>38</v>
      </c>
      <c r="G79" t="s">
        <v>41</v>
      </c>
      <c r="H79" t="s">
        <v>19</v>
      </c>
      <c r="I79">
        <v>8</v>
      </c>
      <c r="J79" s="3">
        <v>142000</v>
      </c>
      <c r="K79">
        <v>93</v>
      </c>
      <c r="L79" t="s">
        <v>233</v>
      </c>
      <c r="M79" t="str">
        <f>LEFT(L79, LEN(L79)-3)</f>
        <v xml:space="preserve">0 </v>
      </c>
    </row>
    <row r="80" spans="1:13" x14ac:dyDescent="0.35">
      <c r="A80" t="str">
        <f>_xlfn.CONCAT(B80, C80)</f>
        <v>RachelPrice</v>
      </c>
      <c r="B80" t="s">
        <v>88</v>
      </c>
      <c r="C80" t="s">
        <v>188</v>
      </c>
      <c r="D80" t="str">
        <f>TEXT(E80, "dddd")</f>
        <v>Monday</v>
      </c>
      <c r="E80" s="13">
        <v>39839</v>
      </c>
      <c r="F80">
        <f ca="1">ROUNDDOWN(YEARFRAC(E80,TODAY(),1),0)</f>
        <v>13</v>
      </c>
      <c r="G80" t="s">
        <v>16</v>
      </c>
      <c r="H80" t="s">
        <v>19</v>
      </c>
      <c r="I80">
        <v>11</v>
      </c>
      <c r="J80" s="3">
        <v>46700</v>
      </c>
      <c r="K80">
        <v>88</v>
      </c>
      <c r="L80" t="s">
        <v>263</v>
      </c>
      <c r="M80" t="str">
        <f>LEFT(L80, LEN(L80)-3)</f>
        <v xml:space="preserve">31 </v>
      </c>
    </row>
    <row r="81" spans="1:13" x14ac:dyDescent="0.35">
      <c r="A81" t="str">
        <f>_xlfn.CONCAT(B81, C81)</f>
        <v>RebeccaBennett</v>
      </c>
      <c r="B81" t="s">
        <v>89</v>
      </c>
      <c r="C81" t="s">
        <v>189</v>
      </c>
      <c r="D81" t="str">
        <f>TEXT(E81, "dddd")</f>
        <v>Friday</v>
      </c>
      <c r="E81" s="13">
        <v>39171</v>
      </c>
      <c r="F81">
        <f ca="1">ROUNDDOWN(YEARFRAC(E81,TODAY(),1),0)</f>
        <v>15</v>
      </c>
      <c r="G81" t="s">
        <v>16</v>
      </c>
      <c r="H81" t="s">
        <v>10</v>
      </c>
      <c r="I81">
        <v>7</v>
      </c>
      <c r="J81" s="3">
        <v>53700</v>
      </c>
      <c r="K81">
        <v>78</v>
      </c>
      <c r="L81" t="s">
        <v>233</v>
      </c>
      <c r="M81" t="str">
        <f>LEFT(L81, LEN(L81)-3)</f>
        <v xml:space="preserve">0 </v>
      </c>
    </row>
    <row r="82" spans="1:13" x14ac:dyDescent="0.35">
      <c r="A82" t="str">
        <f>_xlfn.CONCAT(B82, C82)</f>
        <v>Richard Wood</v>
      </c>
      <c r="B82" t="s">
        <v>90</v>
      </c>
      <c r="C82" t="s">
        <v>190</v>
      </c>
      <c r="D82" t="str">
        <f>TEXT(E82, "dddd")</f>
        <v>Saturday</v>
      </c>
      <c r="E82" s="13">
        <v>38969</v>
      </c>
      <c r="F82">
        <f ca="1">ROUNDDOWN(YEARFRAC(E82,TODAY(),1),0)</f>
        <v>16</v>
      </c>
      <c r="G82" t="s">
        <v>16</v>
      </c>
      <c r="H82" t="s">
        <v>19</v>
      </c>
      <c r="I82">
        <v>10</v>
      </c>
      <c r="J82" s="3">
        <v>61400</v>
      </c>
      <c r="K82">
        <v>77</v>
      </c>
      <c r="L82" t="s">
        <v>233</v>
      </c>
      <c r="M82" t="str">
        <f>LEFT(L82, LEN(L82)-3)</f>
        <v xml:space="preserve">0 </v>
      </c>
    </row>
    <row r="83" spans="1:13" x14ac:dyDescent="0.35">
      <c r="A83" t="str">
        <f>_xlfn.CONCAT(B83, C83)</f>
        <v>Robert Barnes</v>
      </c>
      <c r="B83" t="s">
        <v>91</v>
      </c>
      <c r="C83" t="s">
        <v>191</v>
      </c>
      <c r="D83" t="str">
        <f>TEXT(E83, "dddd")</f>
        <v>Sunday</v>
      </c>
      <c r="E83" s="13">
        <v>40713</v>
      </c>
      <c r="F83">
        <f ca="1">ROUNDDOWN(YEARFRAC(E83,TODAY(),1),0)</f>
        <v>11</v>
      </c>
      <c r="G83" t="s">
        <v>16</v>
      </c>
      <c r="H83" t="s">
        <v>12</v>
      </c>
      <c r="I83">
        <v>10</v>
      </c>
      <c r="J83" s="3">
        <v>39700</v>
      </c>
      <c r="K83">
        <v>79</v>
      </c>
      <c r="L83" t="s">
        <v>233</v>
      </c>
      <c r="M83" t="str">
        <f>LEFT(L83, LEN(L83)-3)</f>
        <v xml:space="preserve">0 </v>
      </c>
    </row>
    <row r="84" spans="1:13" x14ac:dyDescent="0.35">
      <c r="A84" t="str">
        <f>_xlfn.CONCAT(B84, C84)</f>
        <v>Ryan Ross</v>
      </c>
      <c r="B84" t="s">
        <v>92</v>
      </c>
      <c r="C84" t="s">
        <v>192</v>
      </c>
      <c r="D84" t="str">
        <f>TEXT(E84, "dddd")</f>
        <v>Thursday</v>
      </c>
      <c r="E84" s="13">
        <v>40003</v>
      </c>
      <c r="F84">
        <f ca="1">ROUNDDOWN(YEARFRAC(E84,TODAY(),1),0)</f>
        <v>13</v>
      </c>
      <c r="G84" t="s">
        <v>16</v>
      </c>
      <c r="H84" t="s">
        <v>10</v>
      </c>
      <c r="I84">
        <v>12</v>
      </c>
      <c r="J84" s="3">
        <v>50200</v>
      </c>
      <c r="K84">
        <v>81</v>
      </c>
      <c r="L84" t="s">
        <v>233</v>
      </c>
      <c r="M84" t="str">
        <f>LEFT(L84, LEN(L84)-3)</f>
        <v xml:space="preserve">0 </v>
      </c>
    </row>
    <row r="85" spans="1:13" x14ac:dyDescent="0.35">
      <c r="A85" t="str">
        <f>_xlfn.CONCAT(B85, C85)</f>
        <v>SamanthaHenderson</v>
      </c>
      <c r="B85" t="s">
        <v>93</v>
      </c>
      <c r="C85" t="s">
        <v>193</v>
      </c>
      <c r="D85" t="str">
        <f>TEXT(E85, "dddd")</f>
        <v>Sunday</v>
      </c>
      <c r="E85" s="13">
        <v>40629</v>
      </c>
      <c r="F85">
        <f ca="1">ROUNDDOWN(YEARFRAC(E85,TODAY(),1),0)</f>
        <v>11</v>
      </c>
      <c r="G85" t="s">
        <v>16</v>
      </c>
      <c r="H85" t="s">
        <v>10</v>
      </c>
      <c r="I85">
        <v>5</v>
      </c>
      <c r="J85" s="3">
        <v>36200</v>
      </c>
      <c r="K85">
        <v>96</v>
      </c>
      <c r="L85" t="s">
        <v>264</v>
      </c>
      <c r="M85" t="str">
        <f>LEFT(L85, LEN(L85)-3)</f>
        <v xml:space="preserve">440 </v>
      </c>
    </row>
    <row r="86" spans="1:13" x14ac:dyDescent="0.35">
      <c r="A86" t="str">
        <f>_xlfn.CONCAT(B86, C86)</f>
        <v>Samuel Coleman</v>
      </c>
      <c r="B86" t="s">
        <v>94</v>
      </c>
      <c r="C86" t="s">
        <v>194</v>
      </c>
      <c r="D86" t="str">
        <f>TEXT(E86, "dddd")</f>
        <v>Friday</v>
      </c>
      <c r="E86" s="13">
        <v>32878</v>
      </c>
      <c r="F86">
        <f ca="1">ROUNDDOWN(YEARFRAC(E86,TODAY(),1),0)</f>
        <v>32</v>
      </c>
      <c r="G86" t="s">
        <v>9</v>
      </c>
      <c r="H86" t="s">
        <v>19</v>
      </c>
      <c r="I86">
        <v>8</v>
      </c>
      <c r="J86" s="3">
        <v>114000</v>
      </c>
      <c r="K86">
        <v>80</v>
      </c>
      <c r="L86" t="s">
        <v>265</v>
      </c>
      <c r="M86" t="str">
        <f>LEFT(L86, LEN(L86)-3)</f>
        <v xml:space="preserve">870 </v>
      </c>
    </row>
    <row r="87" spans="1:13" x14ac:dyDescent="0.35">
      <c r="A87" t="str">
        <f>_xlfn.CONCAT(B87, C87)</f>
        <v>SaraJenkins</v>
      </c>
      <c r="B87" t="s">
        <v>95</v>
      </c>
      <c r="C87" t="s">
        <v>195</v>
      </c>
      <c r="D87" t="str">
        <f>TEXT(E87, "dddd")</f>
        <v>Tuesday</v>
      </c>
      <c r="E87" s="13">
        <v>35927</v>
      </c>
      <c r="F87">
        <f ca="1">ROUNDDOWN(YEARFRAC(E87,TODAY(),1),0)</f>
        <v>24</v>
      </c>
      <c r="G87" t="s">
        <v>9</v>
      </c>
      <c r="H87" t="s">
        <v>7</v>
      </c>
      <c r="I87">
        <v>6</v>
      </c>
      <c r="J87" s="3">
        <v>102000</v>
      </c>
      <c r="K87">
        <v>79</v>
      </c>
      <c r="L87" t="s">
        <v>233</v>
      </c>
      <c r="M87" t="str">
        <f>LEFT(L87, LEN(L87)-3)</f>
        <v xml:space="preserve">0 </v>
      </c>
    </row>
    <row r="88" spans="1:13" x14ac:dyDescent="0.35">
      <c r="A88" t="str">
        <f>_xlfn.CONCAT(B88, C88)</f>
        <v>SarahPerry</v>
      </c>
      <c r="B88" t="s">
        <v>96</v>
      </c>
      <c r="C88" t="s">
        <v>196</v>
      </c>
      <c r="D88" t="str">
        <f>TEXT(E88, "dddd")</f>
        <v>Saturday</v>
      </c>
      <c r="E88" s="13">
        <v>40712</v>
      </c>
      <c r="F88">
        <f ca="1">ROUNDDOWN(YEARFRAC(E88,TODAY(),1),0)</f>
        <v>11</v>
      </c>
      <c r="G88" t="s">
        <v>16</v>
      </c>
      <c r="H88" t="s">
        <v>10</v>
      </c>
      <c r="I88">
        <v>11</v>
      </c>
      <c r="J88" s="3">
        <v>37600</v>
      </c>
      <c r="K88">
        <v>87</v>
      </c>
      <c r="L88" t="s">
        <v>233</v>
      </c>
      <c r="M88" t="str">
        <f>LEFT(L88, LEN(L88)-3)</f>
        <v xml:space="preserve">0 </v>
      </c>
    </row>
    <row r="89" spans="1:13" x14ac:dyDescent="0.35">
      <c r="A89" t="str">
        <f>_xlfn.CONCAT(B89, C89)</f>
        <v>Scott Powell</v>
      </c>
      <c r="B89" t="s">
        <v>97</v>
      </c>
      <c r="C89" t="s">
        <v>197</v>
      </c>
      <c r="D89" t="str">
        <f>TEXT(E89, "dddd")</f>
        <v>Tuesday</v>
      </c>
      <c r="E89" s="13">
        <v>37369</v>
      </c>
      <c r="F89">
        <f ca="1">ROUNDDOWN(YEARFRAC(E89,TODAY(),1),0)</f>
        <v>20</v>
      </c>
      <c r="G89" t="s">
        <v>9</v>
      </c>
      <c r="H89" t="s">
        <v>7</v>
      </c>
      <c r="I89">
        <v>9</v>
      </c>
      <c r="J89" s="3">
        <v>99000</v>
      </c>
      <c r="K89">
        <v>76</v>
      </c>
      <c r="L89" t="s">
        <v>233</v>
      </c>
      <c r="M89" t="str">
        <f>LEFT(L89, LEN(L89)-3)</f>
        <v xml:space="preserve">0 </v>
      </c>
    </row>
    <row r="90" spans="1:13" x14ac:dyDescent="0.35">
      <c r="A90" t="str">
        <f>_xlfn.CONCAT(B90, C90)</f>
        <v>Sean Long</v>
      </c>
      <c r="B90" t="s">
        <v>98</v>
      </c>
      <c r="C90" t="s">
        <v>198</v>
      </c>
      <c r="D90" t="str">
        <f>TEXT(E90, "dddd")</f>
        <v>Tuesday</v>
      </c>
      <c r="E90" s="13">
        <v>37180</v>
      </c>
      <c r="F90">
        <f ca="1">ROUNDDOWN(YEARFRAC(E90,TODAY(),1),0)</f>
        <v>20</v>
      </c>
      <c r="G90" t="s">
        <v>9</v>
      </c>
      <c r="H90" t="s">
        <v>19</v>
      </c>
      <c r="I90">
        <v>11</v>
      </c>
      <c r="J90" s="3">
        <v>100500</v>
      </c>
      <c r="K90">
        <v>99</v>
      </c>
      <c r="L90" t="s">
        <v>266</v>
      </c>
      <c r="M90" t="str">
        <f>LEFT(L90, LEN(L90)-3)</f>
        <v xml:space="preserve">335 </v>
      </c>
    </row>
    <row r="91" spans="1:13" x14ac:dyDescent="0.35">
      <c r="A91" t="str">
        <f>_xlfn.CONCAT(B91, C91)</f>
        <v>ShannonPatterson</v>
      </c>
      <c r="B91" t="s">
        <v>99</v>
      </c>
      <c r="C91" t="s">
        <v>199</v>
      </c>
      <c r="D91" t="str">
        <f>TEXT(E91, "dddd")</f>
        <v>Monday</v>
      </c>
      <c r="E91" s="13">
        <v>31789</v>
      </c>
      <c r="F91">
        <f ca="1">ROUNDDOWN(YEARFRAC(E91,TODAY(),1),0)</f>
        <v>35</v>
      </c>
      <c r="G91" t="s">
        <v>9</v>
      </c>
      <c r="H91" t="s">
        <v>10</v>
      </c>
      <c r="I91">
        <v>10</v>
      </c>
      <c r="J91" s="3">
        <v>117000</v>
      </c>
      <c r="K91">
        <v>80</v>
      </c>
      <c r="L91" t="s">
        <v>233</v>
      </c>
      <c r="M91" t="str">
        <f>LEFT(L91, LEN(L91)-3)</f>
        <v xml:space="preserve">0 </v>
      </c>
    </row>
    <row r="92" spans="1:13" x14ac:dyDescent="0.35">
      <c r="A92" t="str">
        <f>_xlfn.CONCAT(B92, C92)</f>
        <v>StephanieHughes</v>
      </c>
      <c r="B92" t="s">
        <v>100</v>
      </c>
      <c r="C92" t="s">
        <v>200</v>
      </c>
      <c r="D92" t="str">
        <f>TEXT(E92, "dddd")</f>
        <v>Tuesday</v>
      </c>
      <c r="E92" s="13">
        <v>39749</v>
      </c>
      <c r="F92">
        <f ca="1">ROUNDDOWN(YEARFRAC(E92,TODAY(),1),0)</f>
        <v>13</v>
      </c>
      <c r="G92" t="s">
        <v>16</v>
      </c>
      <c r="H92" t="s">
        <v>10</v>
      </c>
      <c r="I92">
        <v>7</v>
      </c>
      <c r="J92" s="3">
        <v>52300</v>
      </c>
      <c r="K92">
        <v>81</v>
      </c>
      <c r="L92" t="s">
        <v>233</v>
      </c>
      <c r="M92" t="str">
        <f>LEFT(L92, LEN(L92)-3)</f>
        <v xml:space="preserve">0 </v>
      </c>
    </row>
    <row r="93" spans="1:13" x14ac:dyDescent="0.35">
      <c r="A93" t="str">
        <f>_xlfn.CONCAT(B93, C93)</f>
        <v>Stephen Flores</v>
      </c>
      <c r="B93" t="s">
        <v>101</v>
      </c>
      <c r="C93" t="s">
        <v>201</v>
      </c>
      <c r="D93" t="str">
        <f>TEXT(E93, "dddd")</f>
        <v>Wednesday</v>
      </c>
      <c r="E93" s="13">
        <v>38462</v>
      </c>
      <c r="F93">
        <f ca="1">ROUNDDOWN(YEARFRAC(E93,TODAY(),1),0)</f>
        <v>17</v>
      </c>
      <c r="G93" t="s">
        <v>6</v>
      </c>
      <c r="H93" t="s">
        <v>7</v>
      </c>
      <c r="I93">
        <v>9</v>
      </c>
      <c r="J93" s="3">
        <v>65500</v>
      </c>
      <c r="K93">
        <v>93</v>
      </c>
      <c r="L93" t="s">
        <v>267</v>
      </c>
      <c r="M93" t="str">
        <f>LEFT(L93, LEN(L93)-3)</f>
        <v xml:space="preserve">2164 </v>
      </c>
    </row>
    <row r="94" spans="1:13" x14ac:dyDescent="0.35">
      <c r="A94" t="str">
        <f>_xlfn.CONCAT(B94, C94)</f>
        <v>Steven Washington</v>
      </c>
      <c r="B94" t="s">
        <v>102</v>
      </c>
      <c r="C94" t="s">
        <v>202</v>
      </c>
      <c r="D94" t="str">
        <f>TEXT(E94, "dddd")</f>
        <v>Sunday</v>
      </c>
      <c r="E94" s="13">
        <v>35750</v>
      </c>
      <c r="F94">
        <f ca="1">ROUNDDOWN(YEARFRAC(E94,TODAY(),1),0)</f>
        <v>24</v>
      </c>
      <c r="G94" t="s">
        <v>9</v>
      </c>
      <c r="H94" t="s">
        <v>12</v>
      </c>
      <c r="I94">
        <v>12</v>
      </c>
      <c r="J94" s="3">
        <v>108000</v>
      </c>
      <c r="K94">
        <v>93</v>
      </c>
      <c r="L94" t="s">
        <v>233</v>
      </c>
      <c r="M94" t="str">
        <f>LEFT(L94, LEN(L94)-3)</f>
        <v xml:space="preserve">0 </v>
      </c>
    </row>
    <row r="95" spans="1:13" x14ac:dyDescent="0.35">
      <c r="A95" t="str">
        <f>_xlfn.CONCAT(B95, C95)</f>
        <v>Thomas Butler</v>
      </c>
      <c r="B95" t="s">
        <v>103</v>
      </c>
      <c r="C95" t="s">
        <v>203</v>
      </c>
      <c r="D95" t="e">
        <f>TEXT(E95, "dddd")</f>
        <v>#VALUE!</v>
      </c>
      <c r="E95" s="13" t="e">
        <v>#VALUE!</v>
      </c>
      <c r="F95" t="e">
        <f ca="1">ROUNDDOWN(YEARFRAC(E95,TODAY(),1),0)</f>
        <v>#VALUE!</v>
      </c>
      <c r="G95" t="s">
        <v>16</v>
      </c>
      <c r="H95" t="s">
        <v>12</v>
      </c>
      <c r="I95">
        <v>7</v>
      </c>
      <c r="J95" s="3">
        <v>62100</v>
      </c>
      <c r="K95">
        <v>84</v>
      </c>
      <c r="L95" t="s">
        <v>268</v>
      </c>
      <c r="M95" t="str">
        <f>LEFT(L95, LEN(L95)-3)</f>
        <v xml:space="preserve">87 </v>
      </c>
    </row>
    <row r="96" spans="1:13" x14ac:dyDescent="0.35">
      <c r="A96" t="str">
        <f>_xlfn.CONCAT(B96, C96)</f>
        <v>TiffanySimmons</v>
      </c>
      <c r="B96" t="s">
        <v>104</v>
      </c>
      <c r="C96" t="s">
        <v>204</v>
      </c>
      <c r="D96" t="str">
        <f>TEXT(E96, "dddd")</f>
        <v>Monday</v>
      </c>
      <c r="E96" s="13">
        <v>39825</v>
      </c>
      <c r="F96">
        <f ca="1">ROUNDDOWN(YEARFRAC(E96,TODAY(),1),0)</f>
        <v>13</v>
      </c>
      <c r="G96" t="s">
        <v>6</v>
      </c>
      <c r="H96" t="s">
        <v>19</v>
      </c>
      <c r="I96">
        <v>8</v>
      </c>
      <c r="J96" s="3">
        <v>43000</v>
      </c>
      <c r="K96">
        <v>91</v>
      </c>
      <c r="L96" t="s">
        <v>233</v>
      </c>
      <c r="M96" t="str">
        <f>LEFT(L96, LEN(L96)-3)</f>
        <v xml:space="preserve">0 </v>
      </c>
    </row>
    <row r="97" spans="1:13" x14ac:dyDescent="0.35">
      <c r="A97" t="str">
        <f>_xlfn.CONCAT(B97, C97)</f>
        <v>Timothy Foster</v>
      </c>
      <c r="B97" t="s">
        <v>105</v>
      </c>
      <c r="C97" t="s">
        <v>205</v>
      </c>
      <c r="D97" t="str">
        <f>TEXT(E97, "dddd")</f>
        <v>Wednesday</v>
      </c>
      <c r="E97" s="13">
        <v>37741</v>
      </c>
      <c r="F97">
        <f ca="1">ROUNDDOWN(YEARFRAC(E97,TODAY(),1),0)</f>
        <v>19</v>
      </c>
      <c r="G97" t="s">
        <v>9</v>
      </c>
      <c r="H97" t="s">
        <v>19</v>
      </c>
      <c r="I97">
        <v>12</v>
      </c>
      <c r="J97" s="3">
        <v>96000</v>
      </c>
      <c r="K97">
        <v>85</v>
      </c>
      <c r="L97" t="s">
        <v>233</v>
      </c>
      <c r="M97" t="str">
        <f>LEFT(L97, LEN(L97)-3)</f>
        <v xml:space="preserve">0 </v>
      </c>
    </row>
    <row r="98" spans="1:13" x14ac:dyDescent="0.35">
      <c r="A98" t="str">
        <f>_xlfn.CONCAT(B98, C98)</f>
        <v>Travis Gonzales</v>
      </c>
      <c r="B98" t="s">
        <v>106</v>
      </c>
      <c r="C98" t="s">
        <v>206</v>
      </c>
      <c r="D98" t="str">
        <f>TEXT(E98, "dddd")</f>
        <v>Tuesday</v>
      </c>
      <c r="E98" s="13">
        <v>37523</v>
      </c>
      <c r="F98">
        <f ca="1">ROUNDDOWN(YEARFRAC(E98,TODAY(),1),0)</f>
        <v>19</v>
      </c>
      <c r="G98" t="s">
        <v>6</v>
      </c>
      <c r="H98" t="s">
        <v>7</v>
      </c>
      <c r="I98">
        <v>14</v>
      </c>
      <c r="J98" s="3">
        <v>73000</v>
      </c>
      <c r="K98">
        <v>85</v>
      </c>
      <c r="L98" t="s">
        <v>269</v>
      </c>
      <c r="M98" t="str">
        <f>LEFT(L98, LEN(L98)-3)</f>
        <v xml:space="preserve">4225 </v>
      </c>
    </row>
    <row r="99" spans="1:13" x14ac:dyDescent="0.35">
      <c r="A99" t="str">
        <f>_xlfn.CONCAT(B99, C99)</f>
        <v>Tyler Bryant</v>
      </c>
      <c r="B99" t="s">
        <v>107</v>
      </c>
      <c r="C99" t="s">
        <v>207</v>
      </c>
      <c r="D99" t="str">
        <f>TEXT(E99, "dddd")</f>
        <v>Monday</v>
      </c>
      <c r="E99" s="13">
        <v>36178</v>
      </c>
      <c r="F99">
        <f ca="1">ROUNDDOWN(YEARFRAC(E99,TODAY(),1),0)</f>
        <v>23</v>
      </c>
      <c r="G99" t="s">
        <v>6</v>
      </c>
      <c r="H99" t="s">
        <v>7</v>
      </c>
      <c r="I99">
        <v>9</v>
      </c>
      <c r="J99" s="3">
        <v>91000</v>
      </c>
      <c r="K99">
        <v>93</v>
      </c>
      <c r="L99" t="s">
        <v>233</v>
      </c>
      <c r="M99" t="str">
        <f>LEFT(L99, LEN(L99)-3)</f>
        <v xml:space="preserve">0 </v>
      </c>
    </row>
    <row r="100" spans="1:13" x14ac:dyDescent="0.35">
      <c r="A100" t="str">
        <f>_xlfn.CONCAT(B100, C100)</f>
        <v>VanessaAlexander</v>
      </c>
      <c r="B100" t="s">
        <v>108</v>
      </c>
      <c r="C100" t="s">
        <v>208</v>
      </c>
      <c r="D100" t="str">
        <f>TEXT(E100, "dddd")</f>
        <v>Tuesday</v>
      </c>
      <c r="E100" s="13">
        <v>28850</v>
      </c>
      <c r="F100">
        <f ca="1">ROUNDDOWN(YEARFRAC(E100,TODAY(),1),0)</f>
        <v>43</v>
      </c>
      <c r="G100" t="s">
        <v>41</v>
      </c>
      <c r="H100" t="s">
        <v>7</v>
      </c>
      <c r="I100">
        <v>7</v>
      </c>
      <c r="J100" s="3">
        <v>142000</v>
      </c>
      <c r="K100">
        <v>86</v>
      </c>
      <c r="L100" t="s">
        <v>270</v>
      </c>
      <c r="M100" t="str">
        <f>LEFT(L100, LEN(L100)-3)</f>
        <v xml:space="preserve">4415 </v>
      </c>
    </row>
    <row r="101" spans="1:13" x14ac:dyDescent="0.35">
      <c r="A101" t="str">
        <f>_xlfn.CONCAT(B101, C101)</f>
        <v>VictoriaRussell</v>
      </c>
      <c r="B101" t="s">
        <v>109</v>
      </c>
      <c r="C101" t="s">
        <v>209</v>
      </c>
      <c r="D101" t="str">
        <f>TEXT(E101, "dddd")</f>
        <v>Monday</v>
      </c>
      <c r="E101" s="13">
        <v>27183</v>
      </c>
      <c r="F101">
        <f ca="1">ROUNDDOWN(YEARFRAC(E101,TODAY(),1),0)</f>
        <v>48</v>
      </c>
      <c r="G101" t="s">
        <v>41</v>
      </c>
      <c r="H101" t="s">
        <v>19</v>
      </c>
      <c r="I101">
        <v>6</v>
      </c>
      <c r="J101" s="3">
        <v>143500</v>
      </c>
      <c r="K101">
        <v>88</v>
      </c>
      <c r="L101" t="s">
        <v>233</v>
      </c>
      <c r="M101" t="str">
        <f>LEFT(L101, LEN(L101)-3)</f>
        <v xml:space="preserve">0 </v>
      </c>
    </row>
    <row r="102" spans="1:13" x14ac:dyDescent="0.35">
      <c r="A102" t="str">
        <f>_xlfn.CONCAT(B102, C102)</f>
        <v>WhitneyGriffin</v>
      </c>
      <c r="B102" t="s">
        <v>110</v>
      </c>
      <c r="C102" t="s">
        <v>210</v>
      </c>
      <c r="D102" t="str">
        <f>TEXT(E102, "dddd")</f>
        <v>Thursday</v>
      </c>
      <c r="E102" s="13">
        <v>37000</v>
      </c>
      <c r="F102">
        <f ca="1">ROUNDDOWN(YEARFRAC(E102,TODAY(),1),0)</f>
        <v>21</v>
      </c>
      <c r="G102" t="s">
        <v>6</v>
      </c>
      <c r="H102" t="s">
        <v>19</v>
      </c>
      <c r="I102">
        <v>8</v>
      </c>
      <c r="J102" s="3">
        <v>76000</v>
      </c>
      <c r="K102">
        <v>78</v>
      </c>
      <c r="L102" t="s">
        <v>233</v>
      </c>
      <c r="M102" t="str">
        <f>LEFT(L102, LEN(L102)-3)</f>
        <v xml:space="preserve">0 </v>
      </c>
    </row>
    <row r="103" spans="1:13" x14ac:dyDescent="0.35">
      <c r="A103" t="str">
        <f>_xlfn.CONCAT(B103, C103)</f>
        <v>William Diaz</v>
      </c>
      <c r="B103" t="s">
        <v>111</v>
      </c>
      <c r="C103" t="s">
        <v>211</v>
      </c>
      <c r="D103" t="str">
        <f>TEXT(E103, "dddd")</f>
        <v>Thursday</v>
      </c>
      <c r="E103" s="13">
        <v>39891</v>
      </c>
      <c r="F103">
        <f ca="1">ROUNDDOWN(YEARFRAC(E103,TODAY(),1),0)</f>
        <v>13</v>
      </c>
      <c r="G103" t="s">
        <v>16</v>
      </c>
      <c r="H103" t="s">
        <v>10</v>
      </c>
      <c r="I103">
        <v>10</v>
      </c>
      <c r="J103" s="3">
        <v>49500</v>
      </c>
      <c r="K103">
        <v>79</v>
      </c>
      <c r="L103" t="s">
        <v>271</v>
      </c>
      <c r="M103" t="str">
        <f>LEFT(L103, LEN(L103)-3)</f>
        <v xml:space="preserve">177 </v>
      </c>
    </row>
    <row r="104" spans="1:13" x14ac:dyDescent="0.35">
      <c r="A104" t="str">
        <f>_xlfn.CONCAT(B104, C104)</f>
        <v>Zachary Hayes</v>
      </c>
      <c r="B104" t="s">
        <v>112</v>
      </c>
      <c r="C104" t="s">
        <v>212</v>
      </c>
      <c r="D104" t="str">
        <f>TEXT(E104, "dddd")</f>
        <v>Sunday</v>
      </c>
      <c r="E104" s="13">
        <v>38249</v>
      </c>
      <c r="F104">
        <f ca="1">ROUNDDOWN(YEARFRAC(E104,TODAY(),1),0)</f>
        <v>17</v>
      </c>
      <c r="G104" t="s">
        <v>6</v>
      </c>
      <c r="H104" t="s">
        <v>12</v>
      </c>
      <c r="I104">
        <v>11</v>
      </c>
      <c r="J104" s="3">
        <v>68500</v>
      </c>
      <c r="K104">
        <v>81</v>
      </c>
      <c r="L104" t="s">
        <v>233</v>
      </c>
      <c r="M104" t="str">
        <f>LEFT(L104, LEN(L104)-3)</f>
        <v xml:space="preserve">0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</vt:lpstr>
      <vt:lpstr>Summary</vt:lpstr>
      <vt:lpstr>Sheet1</vt:lpstr>
      <vt:lpstr>ExpBonus</vt:lpstr>
      <vt:lpstr>Experience</vt:lpstr>
      <vt:lpstr>ExpReference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kwg6</dc:creator>
  <cp:lastModifiedBy>Spencer Griffin</cp:lastModifiedBy>
  <dcterms:created xsi:type="dcterms:W3CDTF">2010-01-27T15:38:29Z</dcterms:created>
  <dcterms:modified xsi:type="dcterms:W3CDTF">2022-09-14T17:21:58Z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safePathAndName">
    <vt:lpwstr>C:\Users\kwg6\Downloads\BiggStuff.xlsx</vt:lpwstr>
  </property>
</Properties>
</file>