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ivotTables/pivotTable1.xml" ContentType="application/vnd.openxmlformats-officedocument.spreadsheetml.pivot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63" firstSheet="15" activeTab="23"/>
  </bookViews>
  <sheets>
    <sheet name="(IN)usages" sheetId="1" r:id="rId1"/>
    <sheet name="(IN)parametres" sheetId="6" r:id="rId2"/>
    <sheet name="(IN)specifications" sheetId="7" r:id="rId3"/>
    <sheet name="(IN)tau" sheetId="15" r:id="rId4"/>
    <sheet name="(IN)offers" sheetId="16" r:id="rId5"/>
    <sheet name="(CALC)choices" sheetId="2" r:id="rId6"/>
    <sheet name="(CALC)sigma" sheetId="8" r:id="rId7"/>
    <sheet name="(CALC)gamma" sheetId="10" r:id="rId8"/>
    <sheet name="(CALC)delta_pi" sheetId="12" r:id="rId9"/>
    <sheet name="(CALC)spenta_score" sheetId="14" r:id="rId10"/>
    <sheet name="(CALC)best_offers" sheetId="17" r:id="rId11"/>
    <sheet name="(CALC)good_deals" sheetId="18" r:id="rId12"/>
    <sheet name="(CALC)good_deals_2" sheetId="21" r:id="rId13"/>
    <sheet name="(CALC)good_deals_test_compl_1" sheetId="23" r:id="rId14"/>
    <sheet name="(CALC)good_deals_test_compl_2" sheetId="24" r:id="rId15"/>
    <sheet name="(CALC)good_deals_restrict_1)" sheetId="25" r:id="rId16"/>
    <sheet name="(CALC)stars" sheetId="26" r:id="rId17"/>
    <sheet name="(OUT)processessedUsage1" sheetId="3" r:id="rId18"/>
    <sheet name="(OUT)processessedUsage2" sheetId="4" r:id="rId19"/>
    <sheet name="(OUT)processessedUsage6" sheetId="5" r:id="rId20"/>
    <sheet name="(OUT)mobilities" sheetId="9" r:id="rId21"/>
    <sheet name="(OUT)sigmas_gammas" sheetId="11" r:id="rId22"/>
    <sheet name="(OUT)delta_pi_score" sheetId="13" r:id="rId23"/>
    <sheet name="(OUT)medals" sheetId="22" r:id="rId24"/>
  </sheets>
  <calcPr calcId="144525"/>
  <pivotCaches>
    <pivotCache cacheId="0" r:id="rId25"/>
  </pivotCaches>
</workbook>
</file>

<file path=xl/calcChain.xml><?xml version="1.0" encoding="utf-8"?>
<calcChain xmlns="http://schemas.openxmlformats.org/spreadsheetml/2006/main">
  <c r="G2" i="26" l="1"/>
  <c r="G3" i="26"/>
  <c r="G4" i="26"/>
  <c r="G5" i="26"/>
  <c r="G6" i="26"/>
  <c r="G7" i="26"/>
  <c r="G8" i="26"/>
  <c r="G9" i="26"/>
  <c r="G10" i="26"/>
  <c r="G11" i="26"/>
  <c r="A3" i="26" l="1"/>
  <c r="C3" i="26" s="1"/>
  <c r="A4" i="26"/>
  <c r="C4" i="26" s="1"/>
  <c r="A5" i="26"/>
  <c r="C5" i="26" s="1"/>
  <c r="A6" i="26"/>
  <c r="C6" i="26" s="1"/>
  <c r="A7" i="26"/>
  <c r="C7" i="26" s="1"/>
  <c r="A8" i="26"/>
  <c r="C8" i="26" s="1"/>
  <c r="A9" i="26"/>
  <c r="C9" i="26" s="1"/>
  <c r="A10" i="26"/>
  <c r="C10" i="26" s="1"/>
  <c r="A11" i="26"/>
  <c r="C11" i="26" s="1"/>
  <c r="A2" i="26"/>
  <c r="C2" i="26" s="1"/>
  <c r="B11" i="26" l="1"/>
  <c r="B10" i="26"/>
  <c r="B9" i="26"/>
  <c r="B8" i="26"/>
  <c r="B7" i="26"/>
  <c r="B6" i="26"/>
  <c r="B5" i="26"/>
  <c r="B4" i="26"/>
  <c r="B3" i="26"/>
  <c r="B2" i="26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F112" i="21"/>
  <c r="F113" i="21"/>
  <c r="F114" i="21"/>
  <c r="F115" i="21"/>
  <c r="G112" i="21"/>
  <c r="G113" i="21"/>
  <c r="G114" i="21"/>
  <c r="G115" i="21"/>
  <c r="H112" i="21"/>
  <c r="H113" i="21"/>
  <c r="H114" i="21"/>
  <c r="H115" i="21"/>
  <c r="I112" i="21"/>
  <c r="I113" i="21"/>
  <c r="I114" i="21"/>
  <c r="I115" i="21"/>
  <c r="J112" i="21"/>
  <c r="J113" i="21"/>
  <c r="J114" i="21"/>
  <c r="J115" i="21"/>
  <c r="K112" i="21"/>
  <c r="K113" i="21"/>
  <c r="K114" i="21"/>
  <c r="K115" i="21"/>
  <c r="L112" i="21"/>
  <c r="L113" i="21"/>
  <c r="L114" i="21"/>
  <c r="L115" i="21"/>
  <c r="M112" i="21"/>
  <c r="M113" i="21"/>
  <c r="M114" i="21"/>
  <c r="M115" i="21"/>
  <c r="N112" i="21"/>
  <c r="N113" i="21"/>
  <c r="N114" i="21"/>
  <c r="N115" i="21"/>
  <c r="E2" i="26" l="1"/>
  <c r="F2" i="26" s="1"/>
  <c r="D2" i="26"/>
  <c r="E3" i="26"/>
  <c r="F3" i="26" s="1"/>
  <c r="D3" i="26"/>
  <c r="E4" i="26"/>
  <c r="F4" i="26" s="1"/>
  <c r="D4" i="26"/>
  <c r="E5" i="26"/>
  <c r="F5" i="26" s="1"/>
  <c r="D5" i="26"/>
  <c r="E6" i="26"/>
  <c r="F6" i="26" s="1"/>
  <c r="D6" i="26"/>
  <c r="E7" i="26"/>
  <c r="F7" i="26" s="1"/>
  <c r="D7" i="26"/>
  <c r="E8" i="26"/>
  <c r="F8" i="26" s="1"/>
  <c r="D8" i="26"/>
  <c r="E9" i="26"/>
  <c r="D9" i="26"/>
  <c r="F9" i="26" s="1"/>
  <c r="E10" i="26"/>
  <c r="D10" i="26"/>
  <c r="F10" i="26" s="1"/>
  <c r="E11" i="26"/>
  <c r="F11" i="26" s="1"/>
  <c r="D11" i="26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102" i="21"/>
  <c r="N103" i="21"/>
  <c r="N104" i="21"/>
  <c r="N105" i="21"/>
  <c r="N106" i="21"/>
  <c r="N107" i="21"/>
  <c r="N108" i="21"/>
  <c r="N109" i="21"/>
  <c r="N110" i="21"/>
  <c r="N111" i="21"/>
  <c r="E2" i="18"/>
  <c r="E3" i="18" s="1"/>
  <c r="E4" i="18" s="1"/>
  <c r="E5" i="18" s="1"/>
  <c r="E6" i="18" s="1"/>
  <c r="E7" i="18" s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M116" i="21" l="1"/>
  <c r="K116" i="21"/>
  <c r="I116" i="21"/>
  <c r="G116" i="21"/>
  <c r="N116" i="21"/>
  <c r="L116" i="21"/>
  <c r="J116" i="21"/>
  <c r="H116" i="21"/>
  <c r="F116" i="21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A2" i="13" l="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7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Z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Z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Z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Z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Z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Z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Z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Z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Z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Y164" i="12"/>
  <c r="Z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Y169" i="12"/>
  <c r="Z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Y170" i="12"/>
  <c r="Z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X172" i="12"/>
  <c r="Y172" i="12"/>
  <c r="Z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X173" i="12"/>
  <c r="Y173" i="12"/>
  <c r="Z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Y175" i="12"/>
  <c r="Z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X176" i="12"/>
  <c r="Y176" i="12"/>
  <c r="Z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X177" i="12"/>
  <c r="Y177" i="12"/>
  <c r="Z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X178" i="12"/>
  <c r="Y178" i="12"/>
  <c r="Z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X180" i="12"/>
  <c r="Y180" i="12"/>
  <c r="Z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Z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X183" i="12"/>
  <c r="Y183" i="12"/>
  <c r="Z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X184" i="12"/>
  <c r="Y184" i="12"/>
  <c r="Z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X185" i="12"/>
  <c r="Y185" i="12"/>
  <c r="Z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X186" i="12"/>
  <c r="Y186" i="12"/>
  <c r="Z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X187" i="12"/>
  <c r="Y187" i="12"/>
  <c r="Z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X188" i="12"/>
  <c r="Y188" i="12"/>
  <c r="Z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X189" i="12"/>
  <c r="Y189" i="12"/>
  <c r="Z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X191" i="12"/>
  <c r="Y191" i="12"/>
  <c r="Z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X192" i="12"/>
  <c r="Y192" i="12"/>
  <c r="Z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W193" i="12"/>
  <c r="X193" i="12"/>
  <c r="Y193" i="12"/>
  <c r="Z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W194" i="12"/>
  <c r="X194" i="12"/>
  <c r="Y194" i="12"/>
  <c r="Z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W195" i="12"/>
  <c r="X195" i="12"/>
  <c r="Y195" i="12"/>
  <c r="Z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W196" i="12"/>
  <c r="X196" i="12"/>
  <c r="Y196" i="12"/>
  <c r="Z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W197" i="12"/>
  <c r="X197" i="12"/>
  <c r="Y197" i="12"/>
  <c r="Z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W198" i="12"/>
  <c r="X198" i="12"/>
  <c r="Y198" i="12"/>
  <c r="Z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X199" i="12"/>
  <c r="Y199" i="12"/>
  <c r="Z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W200" i="12"/>
  <c r="X200" i="12"/>
  <c r="Y200" i="12"/>
  <c r="Z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W201" i="12"/>
  <c r="X201" i="12"/>
  <c r="Y201" i="12"/>
  <c r="Z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Z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W204" i="12"/>
  <c r="X204" i="12"/>
  <c r="Y204" i="12"/>
  <c r="Z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Z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W207" i="12"/>
  <c r="X207" i="12"/>
  <c r="Y207" i="12"/>
  <c r="Z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W209" i="12"/>
  <c r="X209" i="12"/>
  <c r="Y209" i="12"/>
  <c r="Z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Z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W211" i="12"/>
  <c r="X211" i="12"/>
  <c r="Y211" i="12"/>
  <c r="Z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W212" i="12"/>
  <c r="X212" i="12"/>
  <c r="Y212" i="12"/>
  <c r="Z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U213" i="12"/>
  <c r="V213" i="12"/>
  <c r="W213" i="12"/>
  <c r="X213" i="12"/>
  <c r="Y213" i="12"/>
  <c r="Z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U214" i="12"/>
  <c r="V214" i="12"/>
  <c r="W214" i="12"/>
  <c r="X214" i="12"/>
  <c r="Y214" i="12"/>
  <c r="Z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U215" i="12"/>
  <c r="V215" i="12"/>
  <c r="W215" i="12"/>
  <c r="X215" i="12"/>
  <c r="Y215" i="12"/>
  <c r="Z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U216" i="12"/>
  <c r="V216" i="12"/>
  <c r="W216" i="12"/>
  <c r="X216" i="12"/>
  <c r="Y216" i="12"/>
  <c r="Z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U217" i="12"/>
  <c r="V217" i="12"/>
  <c r="W217" i="12"/>
  <c r="X217" i="12"/>
  <c r="Y217" i="12"/>
  <c r="Z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U218" i="12"/>
  <c r="V218" i="12"/>
  <c r="W218" i="12"/>
  <c r="X218" i="12"/>
  <c r="Y218" i="12"/>
  <c r="Z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U219" i="12"/>
  <c r="V219" i="12"/>
  <c r="W219" i="12"/>
  <c r="X219" i="12"/>
  <c r="Y219" i="12"/>
  <c r="Z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U220" i="12"/>
  <c r="V220" i="12"/>
  <c r="W220" i="12"/>
  <c r="X220" i="12"/>
  <c r="Y220" i="12"/>
  <c r="Z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U221" i="12"/>
  <c r="V221" i="12"/>
  <c r="W221" i="12"/>
  <c r="X221" i="12"/>
  <c r="Y221" i="12"/>
  <c r="Z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U222" i="12"/>
  <c r="V222" i="12"/>
  <c r="W222" i="12"/>
  <c r="X222" i="12"/>
  <c r="Y222" i="12"/>
  <c r="Z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U223" i="12"/>
  <c r="V223" i="12"/>
  <c r="W223" i="12"/>
  <c r="X223" i="12"/>
  <c r="Y223" i="12"/>
  <c r="Z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U224" i="12"/>
  <c r="V224" i="12"/>
  <c r="W224" i="12"/>
  <c r="X224" i="12"/>
  <c r="Y224" i="12"/>
  <c r="Z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U225" i="12"/>
  <c r="V225" i="12"/>
  <c r="W225" i="12"/>
  <c r="X225" i="12"/>
  <c r="Y225" i="12"/>
  <c r="Z225" i="12"/>
  <c r="AA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U226" i="12"/>
  <c r="V226" i="12"/>
  <c r="W226" i="12"/>
  <c r="X226" i="12"/>
  <c r="Y226" i="12"/>
  <c r="Z226" i="12"/>
  <c r="AA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U227" i="12"/>
  <c r="V227" i="12"/>
  <c r="W227" i="12"/>
  <c r="X227" i="12"/>
  <c r="Y227" i="12"/>
  <c r="Z227" i="12"/>
  <c r="AA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U228" i="12"/>
  <c r="V228" i="12"/>
  <c r="W228" i="12"/>
  <c r="X228" i="12"/>
  <c r="Y228" i="12"/>
  <c r="Z228" i="12"/>
  <c r="AA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U229" i="12"/>
  <c r="V229" i="12"/>
  <c r="W229" i="12"/>
  <c r="X229" i="12"/>
  <c r="Y229" i="12"/>
  <c r="Z229" i="12"/>
  <c r="AA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U230" i="12"/>
  <c r="V230" i="12"/>
  <c r="W230" i="12"/>
  <c r="X230" i="12"/>
  <c r="Y230" i="12"/>
  <c r="Z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U231" i="12"/>
  <c r="V231" i="12"/>
  <c r="W231" i="12"/>
  <c r="X231" i="12"/>
  <c r="Y231" i="12"/>
  <c r="Z231" i="12"/>
  <c r="AA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U232" i="12"/>
  <c r="V232" i="12"/>
  <c r="W232" i="12"/>
  <c r="X232" i="12"/>
  <c r="Y232" i="12"/>
  <c r="Z232" i="12"/>
  <c r="AA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U233" i="12"/>
  <c r="V233" i="12"/>
  <c r="W233" i="12"/>
  <c r="X233" i="12"/>
  <c r="Y233" i="12"/>
  <c r="Z233" i="12"/>
  <c r="AA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U234" i="12"/>
  <c r="V234" i="12"/>
  <c r="W234" i="12"/>
  <c r="X234" i="12"/>
  <c r="Y234" i="12"/>
  <c r="Z234" i="12"/>
  <c r="AA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U235" i="12"/>
  <c r="V235" i="12"/>
  <c r="W235" i="12"/>
  <c r="X235" i="12"/>
  <c r="Y235" i="12"/>
  <c r="Z235" i="12"/>
  <c r="AA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U236" i="12"/>
  <c r="V236" i="12"/>
  <c r="W236" i="12"/>
  <c r="X236" i="12"/>
  <c r="Y236" i="12"/>
  <c r="Z236" i="12"/>
  <c r="AA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U237" i="12"/>
  <c r="V237" i="12"/>
  <c r="W237" i="12"/>
  <c r="X237" i="12"/>
  <c r="Y237" i="12"/>
  <c r="Z237" i="12"/>
  <c r="AA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U238" i="12"/>
  <c r="V238" i="12"/>
  <c r="W238" i="12"/>
  <c r="X238" i="12"/>
  <c r="Y238" i="12"/>
  <c r="Z238" i="12"/>
  <c r="AA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U239" i="12"/>
  <c r="V239" i="12"/>
  <c r="W239" i="12"/>
  <c r="X239" i="12"/>
  <c r="Y239" i="12"/>
  <c r="Z239" i="12"/>
  <c r="AA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U240" i="12"/>
  <c r="V240" i="12"/>
  <c r="W240" i="12"/>
  <c r="X240" i="12"/>
  <c r="Y240" i="12"/>
  <c r="Z240" i="12"/>
  <c r="AA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U241" i="12"/>
  <c r="V241" i="12"/>
  <c r="W241" i="12"/>
  <c r="X241" i="12"/>
  <c r="Y241" i="12"/>
  <c r="Z241" i="12"/>
  <c r="AA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U242" i="12"/>
  <c r="V242" i="12"/>
  <c r="W242" i="12"/>
  <c r="X242" i="12"/>
  <c r="Y242" i="12"/>
  <c r="Z242" i="12"/>
  <c r="AA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U243" i="12"/>
  <c r="V243" i="12"/>
  <c r="W243" i="12"/>
  <c r="X243" i="12"/>
  <c r="Y243" i="12"/>
  <c r="Z243" i="12"/>
  <c r="AA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U244" i="12"/>
  <c r="V244" i="12"/>
  <c r="W244" i="12"/>
  <c r="X244" i="12"/>
  <c r="Y244" i="12"/>
  <c r="Z244" i="12"/>
  <c r="AA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U245" i="12"/>
  <c r="V245" i="12"/>
  <c r="W245" i="12"/>
  <c r="X245" i="12"/>
  <c r="Y245" i="12"/>
  <c r="Z245" i="12"/>
  <c r="AA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U246" i="12"/>
  <c r="V246" i="12"/>
  <c r="W246" i="12"/>
  <c r="X246" i="12"/>
  <c r="Y246" i="12"/>
  <c r="Z246" i="12"/>
  <c r="AA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U248" i="12"/>
  <c r="V248" i="12"/>
  <c r="W248" i="12"/>
  <c r="X248" i="12"/>
  <c r="Y248" i="12"/>
  <c r="Z248" i="12"/>
  <c r="AA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U249" i="12"/>
  <c r="V249" i="12"/>
  <c r="W249" i="12"/>
  <c r="X249" i="12"/>
  <c r="Y249" i="12"/>
  <c r="Z249" i="12"/>
  <c r="AA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B130" i="12"/>
  <c r="AS126" i="12"/>
  <c r="AR126" i="12"/>
  <c r="AQ126" i="12"/>
  <c r="AP126" i="12"/>
  <c r="AO126" i="12"/>
  <c r="AN126" i="12"/>
  <c r="AM126" i="12"/>
  <c r="AL126" i="12"/>
  <c r="AK126" i="12"/>
  <c r="AJ126" i="12"/>
  <c r="AI126" i="12"/>
  <c r="AH126" i="12"/>
  <c r="AG126" i="12"/>
  <c r="AF126" i="12"/>
  <c r="AE126" i="12"/>
  <c r="AD126" i="12"/>
  <c r="AC126" i="12"/>
  <c r="AB126" i="12"/>
  <c r="AA126" i="12"/>
  <c r="Z126" i="12"/>
  <c r="Y126" i="12"/>
  <c r="X126" i="12"/>
  <c r="W126" i="12"/>
  <c r="V126" i="12"/>
  <c r="U126" i="12"/>
  <c r="T126" i="12"/>
  <c r="S126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B126" i="12"/>
  <c r="AS125" i="12"/>
  <c r="AR125" i="12"/>
  <c r="AQ125" i="12"/>
  <c r="AP125" i="12"/>
  <c r="AO125" i="12"/>
  <c r="AN125" i="12"/>
  <c r="AM125" i="12"/>
  <c r="AL125" i="12"/>
  <c r="AK125" i="12"/>
  <c r="AJ125" i="12"/>
  <c r="AI125" i="12"/>
  <c r="AH125" i="12"/>
  <c r="AG125" i="12"/>
  <c r="AF125" i="12"/>
  <c r="AE125" i="12"/>
  <c r="AD125" i="12"/>
  <c r="AC125" i="12"/>
  <c r="AB125" i="12"/>
  <c r="AA125" i="12"/>
  <c r="Z125" i="12"/>
  <c r="Y125" i="12"/>
  <c r="X125" i="12"/>
  <c r="W125" i="12"/>
  <c r="V125" i="12"/>
  <c r="U125" i="12"/>
  <c r="T125" i="12"/>
  <c r="S125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B125" i="12"/>
  <c r="AS124" i="12"/>
  <c r="AR124" i="12"/>
  <c r="AQ124" i="12"/>
  <c r="AP124" i="12"/>
  <c r="AO124" i="12"/>
  <c r="AN124" i="12"/>
  <c r="AM124" i="12"/>
  <c r="AL124" i="12"/>
  <c r="AK124" i="12"/>
  <c r="AJ124" i="12"/>
  <c r="AI124" i="12"/>
  <c r="AH124" i="12"/>
  <c r="AG124" i="12"/>
  <c r="AF124" i="12"/>
  <c r="AE124" i="12"/>
  <c r="AD124" i="12"/>
  <c r="AC124" i="12"/>
  <c r="AB124" i="12"/>
  <c r="AA124" i="12"/>
  <c r="Z124" i="12"/>
  <c r="Y124" i="12"/>
  <c r="X124" i="12"/>
  <c r="W124" i="12"/>
  <c r="V124" i="12"/>
  <c r="U124" i="12"/>
  <c r="T124" i="12"/>
  <c r="S124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B124" i="12"/>
  <c r="AS123" i="12"/>
  <c r="AR123" i="12"/>
  <c r="AQ123" i="12"/>
  <c r="AP123" i="12"/>
  <c r="AO123" i="12"/>
  <c r="AN123" i="12"/>
  <c r="AM123" i="12"/>
  <c r="AL123" i="12"/>
  <c r="AK123" i="12"/>
  <c r="AJ123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U123" i="12"/>
  <c r="T123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B123" i="12"/>
  <c r="AS122" i="12"/>
  <c r="AR122" i="12"/>
  <c r="AQ122" i="12"/>
  <c r="AP122" i="12"/>
  <c r="AO122" i="12"/>
  <c r="AN122" i="12"/>
  <c r="AM122" i="12"/>
  <c r="AL122" i="12"/>
  <c r="AK122" i="12"/>
  <c r="AJ122" i="12"/>
  <c r="AI122" i="12"/>
  <c r="AH122" i="12"/>
  <c r="AG122" i="12"/>
  <c r="AF122" i="12"/>
  <c r="AE122" i="12"/>
  <c r="AD122" i="12"/>
  <c r="AC122" i="12"/>
  <c r="AB122" i="12"/>
  <c r="AA122" i="12"/>
  <c r="Z122" i="12"/>
  <c r="Y122" i="12"/>
  <c r="X122" i="12"/>
  <c r="W122" i="12"/>
  <c r="V122" i="12"/>
  <c r="U122" i="12"/>
  <c r="T122" i="12"/>
  <c r="S122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B122" i="12"/>
  <c r="AS121" i="12"/>
  <c r="AR121" i="12"/>
  <c r="AQ121" i="12"/>
  <c r="AP121" i="12"/>
  <c r="AO121" i="12"/>
  <c r="AN121" i="12"/>
  <c r="AM121" i="12"/>
  <c r="AL121" i="12"/>
  <c r="AK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X121" i="12"/>
  <c r="W121" i="12"/>
  <c r="V121" i="12"/>
  <c r="U121" i="12"/>
  <c r="T121" i="12"/>
  <c r="S121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B121" i="12"/>
  <c r="AS120" i="12"/>
  <c r="AR120" i="12"/>
  <c r="AQ120" i="12"/>
  <c r="AP120" i="12"/>
  <c r="AO120" i="12"/>
  <c r="AN120" i="12"/>
  <c r="AM120" i="12"/>
  <c r="AL120" i="12"/>
  <c r="AK120" i="12"/>
  <c r="AJ120" i="12"/>
  <c r="AI120" i="12"/>
  <c r="AH120" i="12"/>
  <c r="AG120" i="12"/>
  <c r="AF120" i="12"/>
  <c r="AE120" i="12"/>
  <c r="AD120" i="12"/>
  <c r="AC120" i="12"/>
  <c r="AB120" i="12"/>
  <c r="AA120" i="12"/>
  <c r="Z120" i="12"/>
  <c r="Y120" i="12"/>
  <c r="X120" i="12"/>
  <c r="W120" i="12"/>
  <c r="V120" i="12"/>
  <c r="U120" i="12"/>
  <c r="T120" i="12"/>
  <c r="S120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B120" i="12"/>
  <c r="AS119" i="12"/>
  <c r="AR119" i="12"/>
  <c r="AQ119" i="12"/>
  <c r="AP119" i="12"/>
  <c r="AO119" i="12"/>
  <c r="AN119" i="12"/>
  <c r="AM119" i="12"/>
  <c r="AL119" i="12"/>
  <c r="AK119" i="12"/>
  <c r="AJ119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B119" i="12"/>
  <c r="AS118" i="12"/>
  <c r="AR118" i="12"/>
  <c r="AQ118" i="12"/>
  <c r="AP118" i="12"/>
  <c r="AO118" i="12"/>
  <c r="AN118" i="12"/>
  <c r="AM118" i="12"/>
  <c r="AL118" i="12"/>
  <c r="AK118" i="12"/>
  <c r="AJ118" i="12"/>
  <c r="AI118" i="12"/>
  <c r="AH118" i="12"/>
  <c r="AG118" i="12"/>
  <c r="AF118" i="12"/>
  <c r="AE118" i="12"/>
  <c r="AD118" i="12"/>
  <c r="AC118" i="12"/>
  <c r="AB118" i="12"/>
  <c r="AA118" i="12"/>
  <c r="Z118" i="12"/>
  <c r="Y118" i="12"/>
  <c r="X118" i="12"/>
  <c r="W118" i="12"/>
  <c r="V118" i="12"/>
  <c r="U118" i="12"/>
  <c r="T118" i="12"/>
  <c r="S118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B118" i="12"/>
  <c r="AS117" i="12"/>
  <c r="AR117" i="12"/>
  <c r="AQ117" i="12"/>
  <c r="AP117" i="12"/>
  <c r="AO117" i="12"/>
  <c r="AN117" i="12"/>
  <c r="AM117" i="12"/>
  <c r="AL117" i="12"/>
  <c r="AK117" i="12"/>
  <c r="AJ117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X117" i="12"/>
  <c r="W117" i="12"/>
  <c r="V117" i="12"/>
  <c r="U117" i="12"/>
  <c r="T117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B117" i="12"/>
  <c r="AS116" i="12"/>
  <c r="AR116" i="12"/>
  <c r="AQ116" i="12"/>
  <c r="AP116" i="12"/>
  <c r="AO116" i="12"/>
  <c r="AN116" i="12"/>
  <c r="AM116" i="12"/>
  <c r="AL116" i="12"/>
  <c r="AK116" i="12"/>
  <c r="AJ116" i="12"/>
  <c r="AI116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B116" i="12"/>
  <c r="AS115" i="12"/>
  <c r="AR115" i="12"/>
  <c r="AQ115" i="12"/>
  <c r="AP115" i="12"/>
  <c r="AO115" i="12"/>
  <c r="AN115" i="12"/>
  <c r="AM115" i="12"/>
  <c r="AL115" i="12"/>
  <c r="AK115" i="12"/>
  <c r="AJ115" i="12"/>
  <c r="AI115" i="12"/>
  <c r="AH115" i="12"/>
  <c r="AG115" i="12"/>
  <c r="AF115" i="12"/>
  <c r="AE115" i="12"/>
  <c r="AD115" i="12"/>
  <c r="AC115" i="12"/>
  <c r="AB115" i="12"/>
  <c r="AA115" i="12"/>
  <c r="Z115" i="12"/>
  <c r="Y115" i="12"/>
  <c r="X115" i="12"/>
  <c r="W115" i="12"/>
  <c r="V115" i="12"/>
  <c r="U115" i="12"/>
  <c r="T115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B115" i="12"/>
  <c r="AS114" i="12"/>
  <c r="AR114" i="12"/>
  <c r="AQ114" i="12"/>
  <c r="AP114" i="12"/>
  <c r="AO114" i="12"/>
  <c r="AN114" i="12"/>
  <c r="AM114" i="12"/>
  <c r="AL114" i="12"/>
  <c r="AK114" i="12"/>
  <c r="AJ114" i="12"/>
  <c r="AI114" i="12"/>
  <c r="AH114" i="12"/>
  <c r="AG114" i="12"/>
  <c r="AF114" i="12"/>
  <c r="AE114" i="12"/>
  <c r="AD114" i="12"/>
  <c r="AC114" i="12"/>
  <c r="AB114" i="12"/>
  <c r="AA114" i="12"/>
  <c r="Z114" i="12"/>
  <c r="Y114" i="12"/>
  <c r="X114" i="12"/>
  <c r="W114" i="12"/>
  <c r="V114" i="12"/>
  <c r="U114" i="12"/>
  <c r="T114" i="12"/>
  <c r="S114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B114" i="12"/>
  <c r="AS113" i="12"/>
  <c r="AR113" i="12"/>
  <c r="AQ113" i="12"/>
  <c r="AP113" i="12"/>
  <c r="AO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X113" i="12"/>
  <c r="W113" i="12"/>
  <c r="V113" i="12"/>
  <c r="U113" i="12"/>
  <c r="T113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B113" i="12"/>
  <c r="AS112" i="12"/>
  <c r="AR112" i="12"/>
  <c r="AQ112" i="12"/>
  <c r="AP112" i="12"/>
  <c r="AO112" i="12"/>
  <c r="AN112" i="12"/>
  <c r="AM112" i="12"/>
  <c r="AL112" i="12"/>
  <c r="AK112" i="12"/>
  <c r="AJ112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B112" i="12"/>
  <c r="AS111" i="12"/>
  <c r="AR111" i="12"/>
  <c r="AQ111" i="12"/>
  <c r="AP111" i="12"/>
  <c r="AO111" i="12"/>
  <c r="AN111" i="12"/>
  <c r="AM111" i="12"/>
  <c r="AL111" i="12"/>
  <c r="AK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B111" i="12"/>
  <c r="AS110" i="12"/>
  <c r="AR110" i="12"/>
  <c r="AQ110" i="12"/>
  <c r="AP110" i="12"/>
  <c r="AO110" i="12"/>
  <c r="AN110" i="12"/>
  <c r="AM110" i="12"/>
  <c r="AL110" i="12"/>
  <c r="AK110" i="12"/>
  <c r="AJ110" i="12"/>
  <c r="AI110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V110" i="12"/>
  <c r="U110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B110" i="12"/>
  <c r="AS109" i="12"/>
  <c r="AR109" i="12"/>
  <c r="AQ109" i="12"/>
  <c r="AP109" i="12"/>
  <c r="AO109" i="12"/>
  <c r="AN109" i="12"/>
  <c r="AM109" i="12"/>
  <c r="AL109" i="12"/>
  <c r="AK109" i="12"/>
  <c r="AJ109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X109" i="12"/>
  <c r="W109" i="12"/>
  <c r="V109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B109" i="12"/>
  <c r="AS108" i="12"/>
  <c r="AR108" i="12"/>
  <c r="AQ108" i="12"/>
  <c r="AP108" i="12"/>
  <c r="AO108" i="12"/>
  <c r="AN108" i="12"/>
  <c r="AM108" i="12"/>
  <c r="AL108" i="12"/>
  <c r="AK108" i="12"/>
  <c r="AJ108" i="12"/>
  <c r="AI108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B108" i="12"/>
  <c r="AS107" i="12"/>
  <c r="AR107" i="12"/>
  <c r="AQ107" i="12"/>
  <c r="AP107" i="12"/>
  <c r="AO107" i="12"/>
  <c r="AN107" i="12"/>
  <c r="AM107" i="12"/>
  <c r="AL107" i="12"/>
  <c r="AK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B107" i="12"/>
  <c r="AS106" i="12"/>
  <c r="AR106" i="12"/>
  <c r="AQ106" i="12"/>
  <c r="AP106" i="12"/>
  <c r="AO106" i="12"/>
  <c r="AN106" i="12"/>
  <c r="AM106" i="12"/>
  <c r="AL106" i="12"/>
  <c r="AK106" i="12"/>
  <c r="AJ106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U106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B106" i="12"/>
  <c r="AS105" i="12"/>
  <c r="AR105" i="12"/>
  <c r="AQ105" i="12"/>
  <c r="AP105" i="12"/>
  <c r="AO105" i="12"/>
  <c r="AN105" i="12"/>
  <c r="AM105" i="12"/>
  <c r="AL105" i="12"/>
  <c r="AK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X105" i="12"/>
  <c r="W105" i="12"/>
  <c r="V105" i="12"/>
  <c r="U105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B105" i="12"/>
  <c r="AS104" i="12"/>
  <c r="AR104" i="12"/>
  <c r="AQ104" i="12"/>
  <c r="AP104" i="12"/>
  <c r="AO104" i="12"/>
  <c r="AN104" i="12"/>
  <c r="AM104" i="12"/>
  <c r="AL104" i="12"/>
  <c r="AK104" i="12"/>
  <c r="AJ104" i="12"/>
  <c r="AI104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B104" i="12"/>
  <c r="AS103" i="12"/>
  <c r="AR103" i="12"/>
  <c r="AQ103" i="12"/>
  <c r="AP103" i="12"/>
  <c r="AO103" i="12"/>
  <c r="AN103" i="12"/>
  <c r="AM103" i="12"/>
  <c r="AL103" i="12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AS102" i="12"/>
  <c r="AR102" i="12"/>
  <c r="AQ102" i="12"/>
  <c r="AP102" i="12"/>
  <c r="AO102" i="12"/>
  <c r="AN102" i="12"/>
  <c r="AM102" i="12"/>
  <c r="AL102" i="12"/>
  <c r="AK102" i="12"/>
  <c r="AJ102" i="12"/>
  <c r="AI102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AS101" i="12"/>
  <c r="AR101" i="12"/>
  <c r="AQ101" i="12"/>
  <c r="AP101" i="12"/>
  <c r="AO101" i="12"/>
  <c r="AN101" i="12"/>
  <c r="AM101" i="12"/>
  <c r="AL101" i="12"/>
  <c r="AK101" i="12"/>
  <c r="AJ101" i="12"/>
  <c r="AI101" i="12"/>
  <c r="AH101" i="12"/>
  <c r="AG101" i="12"/>
  <c r="AF101" i="12"/>
  <c r="AE101" i="12"/>
  <c r="AD101" i="12"/>
  <c r="AC101" i="12"/>
  <c r="AB101" i="12"/>
  <c r="AA101" i="12"/>
  <c r="Z101" i="12"/>
  <c r="Y101" i="12"/>
  <c r="X101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AS100" i="12"/>
  <c r="AR100" i="12"/>
  <c r="AQ100" i="12"/>
  <c r="AP100" i="12"/>
  <c r="AO100" i="12"/>
  <c r="AN100" i="12"/>
  <c r="AM100" i="12"/>
  <c r="AL100" i="12"/>
  <c r="AK100" i="12"/>
  <c r="AJ100" i="12"/>
  <c r="AI100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B100" i="12"/>
  <c r="AS99" i="12"/>
  <c r="AR99" i="12"/>
  <c r="AQ99" i="12"/>
  <c r="AP99" i="12"/>
  <c r="AO99" i="12"/>
  <c r="AN99" i="12"/>
  <c r="AM99" i="12"/>
  <c r="AL99" i="12"/>
  <c r="AK99" i="12"/>
  <c r="AJ99" i="12"/>
  <c r="AI99" i="12"/>
  <c r="AH99" i="12"/>
  <c r="AG99" i="12"/>
  <c r="AF99" i="12"/>
  <c r="AE99" i="12"/>
  <c r="AD99" i="12"/>
  <c r="AC99" i="12"/>
  <c r="AB99" i="12"/>
  <c r="AA99" i="12"/>
  <c r="Z99" i="12"/>
  <c r="Y99" i="12"/>
  <c r="X99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B99" i="12"/>
  <c r="AS98" i="12"/>
  <c r="AR98" i="12"/>
  <c r="AQ98" i="12"/>
  <c r="AP98" i="12"/>
  <c r="AO98" i="12"/>
  <c r="AN98" i="12"/>
  <c r="AM98" i="12"/>
  <c r="AL98" i="12"/>
  <c r="AK98" i="12"/>
  <c r="AJ98" i="12"/>
  <c r="AI98" i="12"/>
  <c r="AH98" i="12"/>
  <c r="AG98" i="12"/>
  <c r="AF98" i="12"/>
  <c r="AE98" i="12"/>
  <c r="AD98" i="12"/>
  <c r="AC98" i="12"/>
  <c r="AB98" i="12"/>
  <c r="AA98" i="12"/>
  <c r="Z98" i="12"/>
  <c r="Y98" i="12"/>
  <c r="X98" i="12"/>
  <c r="W98" i="12"/>
  <c r="V98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B98" i="12"/>
  <c r="AS97" i="12"/>
  <c r="AR97" i="12"/>
  <c r="AQ97" i="12"/>
  <c r="AP97" i="12"/>
  <c r="AO97" i="12"/>
  <c r="AN97" i="12"/>
  <c r="AM97" i="12"/>
  <c r="AL97" i="12"/>
  <c r="AK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X97" i="12"/>
  <c r="W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AS96" i="12"/>
  <c r="AR96" i="12"/>
  <c r="AQ96" i="12"/>
  <c r="AP96" i="12"/>
  <c r="AO96" i="12"/>
  <c r="AN96" i="12"/>
  <c r="AM96" i="12"/>
  <c r="AL96" i="12"/>
  <c r="AK96" i="12"/>
  <c r="AJ96" i="12"/>
  <c r="AI96" i="12"/>
  <c r="AH96" i="12"/>
  <c r="AG96" i="12"/>
  <c r="AF96" i="12"/>
  <c r="AE96" i="12"/>
  <c r="AD96" i="12"/>
  <c r="AC96" i="12"/>
  <c r="AB96" i="12"/>
  <c r="AA96" i="12"/>
  <c r="Z96" i="12"/>
  <c r="Y96" i="12"/>
  <c r="X96" i="12"/>
  <c r="W96" i="12"/>
  <c r="V96" i="12"/>
  <c r="U96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B96" i="12"/>
  <c r="AS95" i="12"/>
  <c r="AR95" i="12"/>
  <c r="AQ95" i="12"/>
  <c r="AP95" i="12"/>
  <c r="AO95" i="12"/>
  <c r="AN95" i="12"/>
  <c r="AM95" i="12"/>
  <c r="AL95" i="12"/>
  <c r="AK95" i="12"/>
  <c r="AJ95" i="12"/>
  <c r="AI95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B95" i="12"/>
  <c r="AS94" i="12"/>
  <c r="AR94" i="12"/>
  <c r="AQ94" i="12"/>
  <c r="AP94" i="12"/>
  <c r="AO94" i="12"/>
  <c r="AN94" i="12"/>
  <c r="AM94" i="12"/>
  <c r="AL94" i="12"/>
  <c r="AK94" i="12"/>
  <c r="AJ94" i="12"/>
  <c r="AI94" i="12"/>
  <c r="AH94" i="12"/>
  <c r="AG94" i="12"/>
  <c r="AF94" i="12"/>
  <c r="AE94" i="12"/>
  <c r="AD94" i="12"/>
  <c r="AC94" i="12"/>
  <c r="AB94" i="12"/>
  <c r="AA94" i="12"/>
  <c r="Z94" i="12"/>
  <c r="Y94" i="12"/>
  <c r="X94" i="12"/>
  <c r="W94" i="12"/>
  <c r="V94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AS93" i="12"/>
  <c r="AR93" i="12"/>
  <c r="AQ93" i="12"/>
  <c r="AP93" i="12"/>
  <c r="AO93" i="12"/>
  <c r="AN93" i="12"/>
  <c r="AM93" i="12"/>
  <c r="AL93" i="12"/>
  <c r="AK93" i="12"/>
  <c r="AJ93" i="12"/>
  <c r="AI93" i="12"/>
  <c r="AH93" i="12"/>
  <c r="AG93" i="12"/>
  <c r="AF93" i="12"/>
  <c r="AE93" i="12"/>
  <c r="AD93" i="12"/>
  <c r="AC93" i="12"/>
  <c r="AB93" i="12"/>
  <c r="AA93" i="12"/>
  <c r="Z93" i="12"/>
  <c r="Y93" i="12"/>
  <c r="X93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AS92" i="12"/>
  <c r="AR92" i="12"/>
  <c r="AQ92" i="12"/>
  <c r="AP92" i="12"/>
  <c r="AO92" i="12"/>
  <c r="AN92" i="12"/>
  <c r="AM92" i="12"/>
  <c r="AL92" i="12"/>
  <c r="AK92" i="12"/>
  <c r="AJ92" i="12"/>
  <c r="AI92" i="12"/>
  <c r="AH92" i="12"/>
  <c r="AG92" i="12"/>
  <c r="AF92" i="12"/>
  <c r="AE92" i="12"/>
  <c r="AD92" i="12"/>
  <c r="AC92" i="12"/>
  <c r="AB92" i="12"/>
  <c r="AA92" i="12"/>
  <c r="Z92" i="12"/>
  <c r="Y92" i="12"/>
  <c r="X92" i="12"/>
  <c r="W92" i="12"/>
  <c r="V92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B92" i="12"/>
  <c r="AS91" i="12"/>
  <c r="AR91" i="12"/>
  <c r="AQ91" i="12"/>
  <c r="AP91" i="12"/>
  <c r="AO91" i="12"/>
  <c r="AN91" i="12"/>
  <c r="AM91" i="12"/>
  <c r="AL91" i="12"/>
  <c r="AK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B91" i="12"/>
  <c r="AS90" i="12"/>
  <c r="AR90" i="12"/>
  <c r="AQ90" i="12"/>
  <c r="AP90" i="12"/>
  <c r="AO90" i="12"/>
  <c r="AN90" i="12"/>
  <c r="AM90" i="12"/>
  <c r="AL90" i="12"/>
  <c r="AK90" i="12"/>
  <c r="AJ90" i="12"/>
  <c r="AI90" i="12"/>
  <c r="AH90" i="12"/>
  <c r="AG90" i="12"/>
  <c r="AF90" i="12"/>
  <c r="AE90" i="12"/>
  <c r="AD90" i="12"/>
  <c r="AC90" i="12"/>
  <c r="AB90" i="12"/>
  <c r="AA90" i="12"/>
  <c r="Z90" i="12"/>
  <c r="Y90" i="12"/>
  <c r="X90" i="12"/>
  <c r="W90" i="12"/>
  <c r="V90" i="12"/>
  <c r="U90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B90" i="12"/>
  <c r="AS89" i="12"/>
  <c r="AR89" i="12"/>
  <c r="AQ89" i="12"/>
  <c r="AP89" i="12"/>
  <c r="AO89" i="12"/>
  <c r="AN89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89" i="12"/>
  <c r="AS88" i="12"/>
  <c r="AR88" i="12"/>
  <c r="AQ88" i="12"/>
  <c r="AP88" i="12"/>
  <c r="AO88" i="12"/>
  <c r="AN88" i="12"/>
  <c r="AM88" i="12"/>
  <c r="AL88" i="12"/>
  <c r="AK88" i="12"/>
  <c r="AJ88" i="12"/>
  <c r="AI88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B88" i="12"/>
  <c r="AS87" i="12"/>
  <c r="AR87" i="12"/>
  <c r="AQ87" i="12"/>
  <c r="AP87" i="12"/>
  <c r="AO87" i="12"/>
  <c r="AN87" i="12"/>
  <c r="AM87" i="12"/>
  <c r="AL87" i="12"/>
  <c r="AK87" i="12"/>
  <c r="AJ87" i="12"/>
  <c r="AI87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B87" i="12"/>
  <c r="AS86" i="12"/>
  <c r="AR86" i="12"/>
  <c r="AQ86" i="12"/>
  <c r="AP86" i="12"/>
  <c r="AO86" i="12"/>
  <c r="AN86" i="12"/>
  <c r="AM86" i="12"/>
  <c r="AL86" i="12"/>
  <c r="AK86" i="12"/>
  <c r="AJ86" i="12"/>
  <c r="AI86" i="12"/>
  <c r="AH86" i="12"/>
  <c r="AG86" i="12"/>
  <c r="AF86" i="12"/>
  <c r="AE86" i="12"/>
  <c r="AD86" i="12"/>
  <c r="AC86" i="12"/>
  <c r="AB86" i="12"/>
  <c r="AA86" i="12"/>
  <c r="Z86" i="12"/>
  <c r="Y86" i="12"/>
  <c r="X86" i="12"/>
  <c r="W86" i="12"/>
  <c r="V86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B86" i="12"/>
  <c r="AS85" i="12"/>
  <c r="AR85" i="12"/>
  <c r="AQ85" i="12"/>
  <c r="AP85" i="12"/>
  <c r="AO85" i="12"/>
  <c r="AN85" i="12"/>
  <c r="AM85" i="12"/>
  <c r="AL85" i="12"/>
  <c r="AK85" i="12"/>
  <c r="AJ85" i="12"/>
  <c r="AI85" i="12"/>
  <c r="AH85" i="12"/>
  <c r="AG85" i="12"/>
  <c r="AF85" i="12"/>
  <c r="AE85" i="12"/>
  <c r="AD85" i="12"/>
  <c r="AC85" i="12"/>
  <c r="AB85" i="12"/>
  <c r="AA85" i="12"/>
  <c r="Z85" i="12"/>
  <c r="Y85" i="12"/>
  <c r="X85" i="12"/>
  <c r="W85" i="12"/>
  <c r="V85" i="12"/>
  <c r="U85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B85" i="12"/>
  <c r="AS84" i="12"/>
  <c r="AR84" i="12"/>
  <c r="AQ84" i="12"/>
  <c r="AP84" i="12"/>
  <c r="AO84" i="12"/>
  <c r="AN84" i="12"/>
  <c r="AM84" i="12"/>
  <c r="AL84" i="12"/>
  <c r="AK84" i="12"/>
  <c r="AJ84" i="12"/>
  <c r="AI84" i="12"/>
  <c r="AH84" i="12"/>
  <c r="AG84" i="12"/>
  <c r="AF84" i="12"/>
  <c r="AE84" i="12"/>
  <c r="AD84" i="12"/>
  <c r="AC84" i="12"/>
  <c r="AB84" i="12"/>
  <c r="AA84" i="12"/>
  <c r="Z84" i="12"/>
  <c r="Y84" i="12"/>
  <c r="X84" i="12"/>
  <c r="W84" i="12"/>
  <c r="V84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B84" i="12"/>
  <c r="AS83" i="12"/>
  <c r="AR83" i="12"/>
  <c r="AQ83" i="12"/>
  <c r="AP83" i="12"/>
  <c r="AO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AS82" i="12"/>
  <c r="AR82" i="12"/>
  <c r="AQ82" i="12"/>
  <c r="AP82" i="12"/>
  <c r="AO82" i="12"/>
  <c r="AN82" i="12"/>
  <c r="AM82" i="12"/>
  <c r="AL82" i="12"/>
  <c r="AK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AS81" i="12"/>
  <c r="AR81" i="12"/>
  <c r="AQ81" i="12"/>
  <c r="AP81" i="12"/>
  <c r="AO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X81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AS80" i="12"/>
  <c r="AR80" i="12"/>
  <c r="AQ80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B80" i="12"/>
  <c r="AS79" i="12"/>
  <c r="AR79" i="12"/>
  <c r="AQ79" i="12"/>
  <c r="AP79" i="12"/>
  <c r="AO79" i="12"/>
  <c r="AN79" i="12"/>
  <c r="AM79" i="12"/>
  <c r="AL79" i="12"/>
  <c r="AK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AS78" i="12"/>
  <c r="AR78" i="12"/>
  <c r="AQ78" i="12"/>
  <c r="AP78" i="12"/>
  <c r="AO78" i="12"/>
  <c r="AN78" i="12"/>
  <c r="AM78" i="12"/>
  <c r="AL78" i="12"/>
  <c r="AK78" i="12"/>
  <c r="AJ78" i="12"/>
  <c r="AI78" i="12"/>
  <c r="AH78" i="12"/>
  <c r="AG78" i="12"/>
  <c r="AF78" i="12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B78" i="12"/>
  <c r="AS77" i="12"/>
  <c r="AR77" i="12"/>
  <c r="AQ77" i="12"/>
  <c r="AP77" i="12"/>
  <c r="AO77" i="12"/>
  <c r="AN77" i="12"/>
  <c r="AM77" i="12"/>
  <c r="AL77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AS76" i="12"/>
  <c r="AR76" i="12"/>
  <c r="AQ76" i="12"/>
  <c r="AP76" i="12"/>
  <c r="AO76" i="12"/>
  <c r="AN76" i="12"/>
  <c r="AM76" i="12"/>
  <c r="AL76" i="12"/>
  <c r="AK76" i="12"/>
  <c r="AJ76" i="12"/>
  <c r="AI76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AS75" i="12"/>
  <c r="AR75" i="12"/>
  <c r="AQ75" i="12"/>
  <c r="AP75" i="12"/>
  <c r="AO75" i="12"/>
  <c r="AN75" i="12"/>
  <c r="AM75" i="12"/>
  <c r="AL75" i="12"/>
  <c r="AK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B75" i="12"/>
  <c r="AS74" i="12"/>
  <c r="AR74" i="12"/>
  <c r="AQ74" i="12"/>
  <c r="AP74" i="12"/>
  <c r="AO74" i="12"/>
  <c r="AN74" i="12"/>
  <c r="AM74" i="12"/>
  <c r="AL74" i="12"/>
  <c r="AK74" i="12"/>
  <c r="AJ74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B74" i="12"/>
  <c r="AS73" i="12"/>
  <c r="AR73" i="12"/>
  <c r="AQ73" i="12"/>
  <c r="AP73" i="12"/>
  <c r="AO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AS72" i="12"/>
  <c r="AR72" i="12"/>
  <c r="AQ72" i="12"/>
  <c r="AP72" i="12"/>
  <c r="AO72" i="12"/>
  <c r="AN72" i="12"/>
  <c r="AM72" i="12"/>
  <c r="AL72" i="12"/>
  <c r="AK72" i="12"/>
  <c r="AJ72" i="12"/>
  <c r="AI72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AS71" i="12"/>
  <c r="AR71" i="12"/>
  <c r="AQ71" i="12"/>
  <c r="AP71" i="12"/>
  <c r="AO71" i="12"/>
  <c r="AN71" i="12"/>
  <c r="AM71" i="12"/>
  <c r="AL71" i="12"/>
  <c r="AK71" i="12"/>
  <c r="AJ71" i="12"/>
  <c r="AI71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AS70" i="12"/>
  <c r="AR70" i="12"/>
  <c r="AQ70" i="12"/>
  <c r="AP70" i="12"/>
  <c r="AO70" i="12"/>
  <c r="AN70" i="12"/>
  <c r="AM70" i="12"/>
  <c r="AL70" i="12"/>
  <c r="AK70" i="12"/>
  <c r="AJ70" i="12"/>
  <c r="AI70" i="12"/>
  <c r="AH70" i="12"/>
  <c r="AG70" i="12"/>
  <c r="AF70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AS69" i="12"/>
  <c r="AR69" i="12"/>
  <c r="AQ69" i="12"/>
  <c r="AP69" i="12"/>
  <c r="AO69" i="12"/>
  <c r="AN69" i="12"/>
  <c r="AM69" i="12"/>
  <c r="AL69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AS68" i="12"/>
  <c r="AR68" i="12"/>
  <c r="AQ68" i="12"/>
  <c r="AP68" i="12"/>
  <c r="AO68" i="12"/>
  <c r="AN68" i="12"/>
  <c r="AM68" i="12"/>
  <c r="AL68" i="12"/>
  <c r="AK68" i="12"/>
  <c r="AJ68" i="12"/>
  <c r="AI68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AS67" i="12"/>
  <c r="AR67" i="12"/>
  <c r="AQ67" i="12"/>
  <c r="AP67" i="12"/>
  <c r="AO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AS66" i="12"/>
  <c r="AR66" i="12"/>
  <c r="AQ66" i="12"/>
  <c r="AP66" i="12"/>
  <c r="AO66" i="12"/>
  <c r="AN66" i="12"/>
  <c r="AM66" i="12"/>
  <c r="AL66" i="12"/>
  <c r="AK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AS65" i="12"/>
  <c r="AR65" i="12"/>
  <c r="AQ65" i="12"/>
  <c r="AP65" i="12"/>
  <c r="AO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AS64" i="12"/>
  <c r="AR64" i="12"/>
  <c r="AQ64" i="12"/>
  <c r="AP64" i="12"/>
  <c r="AO64" i="12"/>
  <c r="AN64" i="12"/>
  <c r="AM64" i="12"/>
  <c r="AL64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AS63" i="12"/>
  <c r="AR63" i="12"/>
  <c r="AQ63" i="12"/>
  <c r="AP63" i="12"/>
  <c r="AO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AS58" i="12"/>
  <c r="AR58" i="12"/>
  <c r="AQ58" i="12"/>
  <c r="AP58" i="12"/>
  <c r="AO58" i="12"/>
  <c r="AN58" i="12"/>
  <c r="AM58" i="12"/>
  <c r="AL58" i="12"/>
  <c r="AK58" i="12"/>
  <c r="AJ58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AS57" i="12"/>
  <c r="AR57" i="12"/>
  <c r="AQ57" i="12"/>
  <c r="AP57" i="12"/>
  <c r="AO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48" i="14" l="1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38" i="14"/>
  <c r="A39" i="14"/>
  <c r="A40" i="14"/>
  <c r="A41" i="14"/>
  <c r="A42" i="14"/>
  <c r="A43" i="14"/>
  <c r="A44" i="14"/>
  <c r="A45" i="14"/>
  <c r="A46" i="14"/>
  <c r="A47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" i="14"/>
  <c r="AT130" i="12" l="1"/>
  <c r="C2" i="13" s="1"/>
  <c r="C2" i="14" s="1"/>
  <c r="AT136" i="12"/>
  <c r="C8" i="13" s="1"/>
  <c r="C8" i="14" s="1"/>
  <c r="AT134" i="12"/>
  <c r="C6" i="13" s="1"/>
  <c r="C6" i="14" s="1"/>
  <c r="AT132" i="12"/>
  <c r="C4" i="13" s="1"/>
  <c r="C4" i="14" s="1"/>
  <c r="AT131" i="12"/>
  <c r="C3" i="13" s="1"/>
  <c r="C3" i="14" s="1"/>
  <c r="AT133" i="12"/>
  <c r="C5" i="13" s="1"/>
  <c r="C5" i="14" s="1"/>
  <c r="AT135" i="12"/>
  <c r="C7" i="13" s="1"/>
  <c r="C7" i="14" s="1"/>
  <c r="AT137" i="12"/>
  <c r="C9" i="13" s="1"/>
  <c r="C9" i="14" s="1"/>
  <c r="AT138" i="12"/>
  <c r="C10" i="13" s="1"/>
  <c r="C10" i="14" s="1"/>
  <c r="AT139" i="12"/>
  <c r="C11" i="13" s="1"/>
  <c r="C11" i="14" s="1"/>
  <c r="AT140" i="12"/>
  <c r="C12" i="13" s="1"/>
  <c r="C12" i="14" s="1"/>
  <c r="AT141" i="12"/>
  <c r="C13" i="13" s="1"/>
  <c r="C13" i="14" s="1"/>
  <c r="AT142" i="12"/>
  <c r="C14" i="13" s="1"/>
  <c r="C14" i="14" s="1"/>
  <c r="AT143" i="12"/>
  <c r="C15" i="13" s="1"/>
  <c r="C15" i="14" s="1"/>
  <c r="AT144" i="12"/>
  <c r="C16" i="13" s="1"/>
  <c r="C16" i="14" s="1"/>
  <c r="AT145" i="12"/>
  <c r="C17" i="13" s="1"/>
  <c r="C17" i="14" s="1"/>
  <c r="AT146" i="12"/>
  <c r="C18" i="13" s="1"/>
  <c r="C18" i="14" s="1"/>
  <c r="AT147" i="12"/>
  <c r="C19" i="13" s="1"/>
  <c r="C19" i="14" s="1"/>
  <c r="AT148" i="12"/>
  <c r="C20" i="13" s="1"/>
  <c r="C20" i="14" s="1"/>
  <c r="AT149" i="12"/>
  <c r="C21" i="13" s="1"/>
  <c r="C21" i="14" s="1"/>
  <c r="AT150" i="12"/>
  <c r="C22" i="13" s="1"/>
  <c r="C22" i="14" s="1"/>
  <c r="AT151" i="12"/>
  <c r="C23" i="13" s="1"/>
  <c r="C23" i="14" s="1"/>
  <c r="AT152" i="12"/>
  <c r="C24" i="13" s="1"/>
  <c r="C24" i="14" s="1"/>
  <c r="AT153" i="12"/>
  <c r="C25" i="13" s="1"/>
  <c r="C25" i="14" s="1"/>
  <c r="AT154" i="12"/>
  <c r="C26" i="13" s="1"/>
  <c r="C26" i="14" s="1"/>
  <c r="AT155" i="12"/>
  <c r="C27" i="13" s="1"/>
  <c r="C27" i="14" s="1"/>
  <c r="AT156" i="12"/>
  <c r="C28" i="13" s="1"/>
  <c r="C28" i="14" s="1"/>
  <c r="AT157" i="12"/>
  <c r="C29" i="13" s="1"/>
  <c r="C29" i="14" s="1"/>
  <c r="AT158" i="12"/>
  <c r="C30" i="13" s="1"/>
  <c r="C30" i="14" s="1"/>
  <c r="AT159" i="12"/>
  <c r="C31" i="13" s="1"/>
  <c r="C31" i="14" s="1"/>
  <c r="AT160" i="12"/>
  <c r="C32" i="13" s="1"/>
  <c r="C32" i="14" s="1"/>
  <c r="AT161" i="12"/>
  <c r="C33" i="13" s="1"/>
  <c r="C33" i="14" s="1"/>
  <c r="AT162" i="12"/>
  <c r="C34" i="13" s="1"/>
  <c r="C34" i="14" s="1"/>
  <c r="AT163" i="12"/>
  <c r="C35" i="13" s="1"/>
  <c r="C35" i="14" s="1"/>
  <c r="AT164" i="12"/>
  <c r="C36" i="13" s="1"/>
  <c r="C36" i="14" s="1"/>
  <c r="AT165" i="12"/>
  <c r="C37" i="13" s="1"/>
  <c r="C37" i="14" s="1"/>
  <c r="AT166" i="12"/>
  <c r="C38" i="13" s="1"/>
  <c r="C38" i="14" s="1"/>
  <c r="AT167" i="12"/>
  <c r="C39" i="13" s="1"/>
  <c r="C39" i="14" s="1"/>
  <c r="AT168" i="12"/>
  <c r="C40" i="13" s="1"/>
  <c r="C40" i="14" s="1"/>
  <c r="AT169" i="12"/>
  <c r="C41" i="13" s="1"/>
  <c r="C41" i="14" s="1"/>
  <c r="AT170" i="12"/>
  <c r="C42" i="13" s="1"/>
  <c r="C42" i="14" s="1"/>
  <c r="AT171" i="12"/>
  <c r="C43" i="13" s="1"/>
  <c r="C43" i="14" s="1"/>
  <c r="AT172" i="12"/>
  <c r="C44" i="13" s="1"/>
  <c r="C44" i="14" s="1"/>
  <c r="AT173" i="12"/>
  <c r="C45" i="13" s="1"/>
  <c r="C45" i="14" s="1"/>
  <c r="AT174" i="12"/>
  <c r="C46" i="13" s="1"/>
  <c r="C46" i="14" s="1"/>
  <c r="AT175" i="12"/>
  <c r="C47" i="13" s="1"/>
  <c r="C47" i="14" s="1"/>
  <c r="AT176" i="12"/>
  <c r="C48" i="13" s="1"/>
  <c r="C48" i="14" s="1"/>
  <c r="AT177" i="12"/>
  <c r="C49" i="13" s="1"/>
  <c r="C49" i="14" s="1"/>
  <c r="AT178" i="12"/>
  <c r="C50" i="13" s="1"/>
  <c r="C50" i="14" s="1"/>
  <c r="AT179" i="12"/>
  <c r="C51" i="13" s="1"/>
  <c r="C51" i="14" s="1"/>
  <c r="AT180" i="12"/>
  <c r="C52" i="13" s="1"/>
  <c r="C52" i="14" s="1"/>
  <c r="AT181" i="12"/>
  <c r="C53" i="13" s="1"/>
  <c r="C53" i="14" s="1"/>
  <c r="AT182" i="12"/>
  <c r="C54" i="13" s="1"/>
  <c r="C54" i="14" s="1"/>
  <c r="AT183" i="12"/>
  <c r="C55" i="13" s="1"/>
  <c r="C55" i="14" s="1"/>
  <c r="AT184" i="12"/>
  <c r="C56" i="13" s="1"/>
  <c r="C56" i="14" s="1"/>
  <c r="AT185" i="12"/>
  <c r="C57" i="13" s="1"/>
  <c r="C57" i="14" s="1"/>
  <c r="AT186" i="12"/>
  <c r="C58" i="13" s="1"/>
  <c r="C58" i="14" s="1"/>
  <c r="AT187" i="12"/>
  <c r="C59" i="13" s="1"/>
  <c r="C59" i="14" s="1"/>
  <c r="AT188" i="12"/>
  <c r="C60" i="13" s="1"/>
  <c r="C60" i="14" s="1"/>
  <c r="AT189" i="12"/>
  <c r="C61" i="13" s="1"/>
  <c r="C61" i="14" s="1"/>
  <c r="AT190" i="12"/>
  <c r="C62" i="13" s="1"/>
  <c r="C62" i="14" s="1"/>
  <c r="AT191" i="12"/>
  <c r="C63" i="13" s="1"/>
  <c r="C63" i="14" s="1"/>
  <c r="AT192" i="12"/>
  <c r="C64" i="13" s="1"/>
  <c r="C64" i="14" s="1"/>
  <c r="AT193" i="12"/>
  <c r="C65" i="13" s="1"/>
  <c r="C65" i="14" s="1"/>
  <c r="AT194" i="12"/>
  <c r="C66" i="13" s="1"/>
  <c r="C66" i="14" s="1"/>
  <c r="AT195" i="12"/>
  <c r="C67" i="13" s="1"/>
  <c r="C67" i="14" s="1"/>
  <c r="AT197" i="12"/>
  <c r="C69" i="13" s="1"/>
  <c r="C69" i="14" s="1"/>
  <c r="AT199" i="12"/>
  <c r="C71" i="13" s="1"/>
  <c r="C71" i="14" s="1"/>
  <c r="AT201" i="12"/>
  <c r="C73" i="13" s="1"/>
  <c r="C73" i="14" s="1"/>
  <c r="AT203" i="12"/>
  <c r="C75" i="13" s="1"/>
  <c r="C75" i="14" s="1"/>
  <c r="AT205" i="12"/>
  <c r="C77" i="13" s="1"/>
  <c r="C77" i="14" s="1"/>
  <c r="AT207" i="12"/>
  <c r="C79" i="13" s="1"/>
  <c r="C79" i="14" s="1"/>
  <c r="AT209" i="12"/>
  <c r="C81" i="13" s="1"/>
  <c r="C81" i="14" s="1"/>
  <c r="AT211" i="12"/>
  <c r="C83" i="13" s="1"/>
  <c r="C83" i="14" s="1"/>
  <c r="AT213" i="12"/>
  <c r="C85" i="13" s="1"/>
  <c r="C85" i="14" s="1"/>
  <c r="AT215" i="12"/>
  <c r="C87" i="13" s="1"/>
  <c r="C87" i="14" s="1"/>
  <c r="AT217" i="12"/>
  <c r="C89" i="13" s="1"/>
  <c r="C89" i="14" s="1"/>
  <c r="AT218" i="12"/>
  <c r="C90" i="13" s="1"/>
  <c r="C90" i="14" s="1"/>
  <c r="AT219" i="12"/>
  <c r="C91" i="13" s="1"/>
  <c r="C91" i="14" s="1"/>
  <c r="AT220" i="12"/>
  <c r="C92" i="13" s="1"/>
  <c r="C92" i="14" s="1"/>
  <c r="AT221" i="12"/>
  <c r="C93" i="13" s="1"/>
  <c r="C93" i="14" s="1"/>
  <c r="AT222" i="12"/>
  <c r="C94" i="13" s="1"/>
  <c r="C94" i="14" s="1"/>
  <c r="AT223" i="12"/>
  <c r="C95" i="13" s="1"/>
  <c r="C95" i="14" s="1"/>
  <c r="AT224" i="12"/>
  <c r="C96" i="13" s="1"/>
  <c r="C96" i="14" s="1"/>
  <c r="AT225" i="12"/>
  <c r="C97" i="13" s="1"/>
  <c r="C97" i="14" s="1"/>
  <c r="AT226" i="12"/>
  <c r="C98" i="13" s="1"/>
  <c r="C98" i="14" s="1"/>
  <c r="AT227" i="12"/>
  <c r="C99" i="13" s="1"/>
  <c r="C99" i="14" s="1"/>
  <c r="AT228" i="12"/>
  <c r="C100" i="13" s="1"/>
  <c r="C100" i="14" s="1"/>
  <c r="AT229" i="12"/>
  <c r="C101" i="13" s="1"/>
  <c r="C101" i="14" s="1"/>
  <c r="AT230" i="12"/>
  <c r="C102" i="13" s="1"/>
  <c r="C102" i="14" s="1"/>
  <c r="AT231" i="12"/>
  <c r="C103" i="13" s="1"/>
  <c r="C103" i="14" s="1"/>
  <c r="AT232" i="12"/>
  <c r="C104" i="13" s="1"/>
  <c r="C104" i="14" s="1"/>
  <c r="AT233" i="12"/>
  <c r="C105" i="13" s="1"/>
  <c r="C105" i="14" s="1"/>
  <c r="AT234" i="12"/>
  <c r="C106" i="13" s="1"/>
  <c r="C106" i="14" s="1"/>
  <c r="AT235" i="12"/>
  <c r="C107" i="13" s="1"/>
  <c r="C107" i="14" s="1"/>
  <c r="AT236" i="12"/>
  <c r="C108" i="13" s="1"/>
  <c r="C108" i="14" s="1"/>
  <c r="AT237" i="12"/>
  <c r="C109" i="13" s="1"/>
  <c r="C109" i="14" s="1"/>
  <c r="AT238" i="12"/>
  <c r="C110" i="13" s="1"/>
  <c r="C110" i="14" s="1"/>
  <c r="AT239" i="12"/>
  <c r="C111" i="13" s="1"/>
  <c r="C111" i="14" s="1"/>
  <c r="AT240" i="12"/>
  <c r="C112" i="13" s="1"/>
  <c r="C112" i="14" s="1"/>
  <c r="AT241" i="12"/>
  <c r="C113" i="13" s="1"/>
  <c r="C113" i="14" s="1"/>
  <c r="AT242" i="12"/>
  <c r="C114" i="13" s="1"/>
  <c r="C114" i="14" s="1"/>
  <c r="AT243" i="12"/>
  <c r="C115" i="13" s="1"/>
  <c r="C115" i="14" s="1"/>
  <c r="AT244" i="12"/>
  <c r="C116" i="13" s="1"/>
  <c r="C116" i="14" s="1"/>
  <c r="AT245" i="12"/>
  <c r="C117" i="13" s="1"/>
  <c r="C117" i="14" s="1"/>
  <c r="AT246" i="12"/>
  <c r="C118" i="13" s="1"/>
  <c r="C118" i="14" s="1"/>
  <c r="AT247" i="12"/>
  <c r="C119" i="13" s="1"/>
  <c r="C119" i="14" s="1"/>
  <c r="AT248" i="12"/>
  <c r="C120" i="13" s="1"/>
  <c r="C120" i="14" s="1"/>
  <c r="AT249" i="12"/>
  <c r="C121" i="13" s="1"/>
  <c r="C121" i="14" s="1"/>
  <c r="AT7" i="12"/>
  <c r="AT8" i="12"/>
  <c r="AT9" i="12"/>
  <c r="AT10" i="12"/>
  <c r="AT11" i="12"/>
  <c r="AT12" i="12"/>
  <c r="AT13" i="12"/>
  <c r="AT14" i="12"/>
  <c r="AT15" i="12"/>
  <c r="AT16" i="12"/>
  <c r="AT17" i="12"/>
  <c r="AT18" i="12"/>
  <c r="AT19" i="12"/>
  <c r="AT20" i="12"/>
  <c r="AT21" i="12"/>
  <c r="AT22" i="12"/>
  <c r="AT23" i="12"/>
  <c r="AT24" i="12"/>
  <c r="AT25" i="12"/>
  <c r="AT26" i="12"/>
  <c r="AT27" i="12"/>
  <c r="AT28" i="12"/>
  <c r="AT29" i="12"/>
  <c r="AT30" i="12"/>
  <c r="AT31" i="12"/>
  <c r="AT32" i="12"/>
  <c r="AT33" i="12"/>
  <c r="AT34" i="12"/>
  <c r="AT35" i="12"/>
  <c r="AT36" i="12"/>
  <c r="AT37" i="12"/>
  <c r="AT38" i="12"/>
  <c r="AT39" i="12"/>
  <c r="AT40" i="12"/>
  <c r="AT41" i="12"/>
  <c r="AT42" i="12"/>
  <c r="AT43" i="12"/>
  <c r="AT44" i="12"/>
  <c r="AT45" i="12"/>
  <c r="AT46" i="12"/>
  <c r="AT47" i="12"/>
  <c r="AT48" i="12"/>
  <c r="AT49" i="12"/>
  <c r="AT50" i="12"/>
  <c r="AT51" i="12"/>
  <c r="AT52" i="12"/>
  <c r="AT53" i="12"/>
  <c r="AT54" i="12"/>
  <c r="AT55" i="12"/>
  <c r="AT56" i="12"/>
  <c r="AT57" i="12"/>
  <c r="AT58" i="12"/>
  <c r="AT59" i="12"/>
  <c r="AT60" i="12"/>
  <c r="AT61" i="12"/>
  <c r="AT62" i="12"/>
  <c r="AT63" i="12"/>
  <c r="AT64" i="12"/>
  <c r="AT65" i="12"/>
  <c r="AT66" i="12"/>
  <c r="AT67" i="12"/>
  <c r="AT68" i="12"/>
  <c r="AT69" i="12"/>
  <c r="AT70" i="12"/>
  <c r="AT71" i="12"/>
  <c r="AT72" i="12"/>
  <c r="AT73" i="12"/>
  <c r="AT74" i="12"/>
  <c r="AT75" i="12"/>
  <c r="AT76" i="12"/>
  <c r="AT77" i="12"/>
  <c r="AT78" i="12"/>
  <c r="AT79" i="12"/>
  <c r="AT80" i="12"/>
  <c r="AT81" i="12"/>
  <c r="AT82" i="12"/>
  <c r="AT83" i="12"/>
  <c r="AT84" i="12"/>
  <c r="AT85" i="12"/>
  <c r="AT86" i="12"/>
  <c r="AT87" i="12"/>
  <c r="AT88" i="12"/>
  <c r="AT89" i="12"/>
  <c r="AT90" i="12"/>
  <c r="AT91" i="12"/>
  <c r="AT92" i="12"/>
  <c r="AT93" i="12"/>
  <c r="AT94" i="12"/>
  <c r="AT95" i="12"/>
  <c r="AT96" i="12"/>
  <c r="AT97" i="12"/>
  <c r="AT98" i="12"/>
  <c r="AT99" i="12"/>
  <c r="AT100" i="12"/>
  <c r="AT101" i="12"/>
  <c r="AT102" i="12"/>
  <c r="AT103" i="12"/>
  <c r="AT104" i="12"/>
  <c r="AT105" i="12"/>
  <c r="AT106" i="12"/>
  <c r="AT107" i="12"/>
  <c r="AT108" i="12"/>
  <c r="AT109" i="12"/>
  <c r="AT110" i="12"/>
  <c r="AT111" i="12"/>
  <c r="AT112" i="12"/>
  <c r="AT113" i="12"/>
  <c r="AT114" i="12"/>
  <c r="AT115" i="12"/>
  <c r="AT116" i="12"/>
  <c r="AT117" i="12"/>
  <c r="AT118" i="12"/>
  <c r="AT119" i="12"/>
  <c r="AT120" i="12"/>
  <c r="AT121" i="12"/>
  <c r="AT122" i="12"/>
  <c r="AT123" i="12"/>
  <c r="AT124" i="12"/>
  <c r="AT125" i="12"/>
  <c r="AT126" i="12"/>
  <c r="A246" i="12"/>
  <c r="A247" i="12"/>
  <c r="A248" i="12"/>
  <c r="A249" i="12"/>
  <c r="A239" i="12"/>
  <c r="A240" i="12"/>
  <c r="A241" i="12"/>
  <c r="A242" i="12"/>
  <c r="A243" i="12"/>
  <c r="A244" i="12"/>
  <c r="A245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130" i="12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32" i="11"/>
  <c r="B32" i="11"/>
  <c r="A33" i="11"/>
  <c r="B33" i="11"/>
  <c r="A34" i="11"/>
  <c r="B34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A41" i="11"/>
  <c r="B41" i="11"/>
  <c r="A42" i="11"/>
  <c r="B42" i="11"/>
  <c r="A43" i="11"/>
  <c r="B43" i="11"/>
  <c r="A44" i="11"/>
  <c r="B44" i="11"/>
  <c r="A45" i="11"/>
  <c r="B45" i="11"/>
  <c r="A3" i="1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B2" i="11"/>
  <c r="A2" i="11"/>
  <c r="AU125" i="12" l="1"/>
  <c r="B120" i="13"/>
  <c r="B120" i="14" s="1"/>
  <c r="AU123" i="12"/>
  <c r="B118" i="13"/>
  <c r="B118" i="14" s="1"/>
  <c r="AU121" i="12"/>
  <c r="B116" i="13"/>
  <c r="B116" i="14" s="1"/>
  <c r="AU119" i="12"/>
  <c r="B114" i="13"/>
  <c r="B114" i="14" s="1"/>
  <c r="AU117" i="12"/>
  <c r="B112" i="13"/>
  <c r="B112" i="14" s="1"/>
  <c r="AU115" i="12"/>
  <c r="B110" i="13"/>
  <c r="B110" i="14" s="1"/>
  <c r="AU113" i="12"/>
  <c r="B108" i="13"/>
  <c r="B108" i="14" s="1"/>
  <c r="AU111" i="12"/>
  <c r="B106" i="13"/>
  <c r="B106" i="14" s="1"/>
  <c r="AU109" i="12"/>
  <c r="B104" i="13"/>
  <c r="B104" i="14" s="1"/>
  <c r="AU107" i="12"/>
  <c r="B102" i="13"/>
  <c r="B102" i="14" s="1"/>
  <c r="AU105" i="12"/>
  <c r="B100" i="13"/>
  <c r="B100" i="14" s="1"/>
  <c r="AU103" i="12"/>
  <c r="B98" i="13"/>
  <c r="B98" i="14" s="1"/>
  <c r="AU101" i="12"/>
  <c r="B96" i="13"/>
  <c r="B96" i="14" s="1"/>
  <c r="AU99" i="12"/>
  <c r="B94" i="13"/>
  <c r="B94" i="14" s="1"/>
  <c r="AU97" i="12"/>
  <c r="B92" i="13"/>
  <c r="B92" i="14" s="1"/>
  <c r="AU95" i="12"/>
  <c r="B90" i="13"/>
  <c r="B90" i="14" s="1"/>
  <c r="AU93" i="12"/>
  <c r="B88" i="13"/>
  <c r="B88" i="14" s="1"/>
  <c r="AU91" i="12"/>
  <c r="B86" i="13"/>
  <c r="B86" i="14" s="1"/>
  <c r="AU89" i="12"/>
  <c r="B84" i="13"/>
  <c r="B84" i="14" s="1"/>
  <c r="AU87" i="12"/>
  <c r="B82" i="13"/>
  <c r="B82" i="14" s="1"/>
  <c r="AU85" i="12"/>
  <c r="B80" i="13"/>
  <c r="B80" i="14" s="1"/>
  <c r="AU83" i="12"/>
  <c r="B78" i="13"/>
  <c r="B78" i="14" s="1"/>
  <c r="AU81" i="12"/>
  <c r="B76" i="13"/>
  <c r="B76" i="14" s="1"/>
  <c r="AU79" i="12"/>
  <c r="B74" i="13"/>
  <c r="B74" i="14" s="1"/>
  <c r="AU77" i="12"/>
  <c r="B72" i="13"/>
  <c r="B72" i="14" s="1"/>
  <c r="AU75" i="12"/>
  <c r="B70" i="13"/>
  <c r="B70" i="14" s="1"/>
  <c r="AU73" i="12"/>
  <c r="B68" i="13"/>
  <c r="B68" i="14" s="1"/>
  <c r="AU71" i="12"/>
  <c r="B66" i="13"/>
  <c r="B66" i="14" s="1"/>
  <c r="AU69" i="12"/>
  <c r="B64" i="13"/>
  <c r="B64" i="14" s="1"/>
  <c r="AU67" i="12"/>
  <c r="B62" i="13"/>
  <c r="B62" i="14" s="1"/>
  <c r="AU65" i="12"/>
  <c r="B60" i="13"/>
  <c r="B60" i="14" s="1"/>
  <c r="AU63" i="12"/>
  <c r="B58" i="13"/>
  <c r="B58" i="14" s="1"/>
  <c r="AU61" i="12"/>
  <c r="B56" i="13"/>
  <c r="B56" i="14" s="1"/>
  <c r="AU59" i="12"/>
  <c r="B54" i="13"/>
  <c r="B54" i="14" s="1"/>
  <c r="AU57" i="12"/>
  <c r="B52" i="13"/>
  <c r="B52" i="14" s="1"/>
  <c r="AU55" i="12"/>
  <c r="B50" i="13"/>
  <c r="B50" i="14" s="1"/>
  <c r="AU53" i="12"/>
  <c r="B48" i="13"/>
  <c r="B48" i="14" s="1"/>
  <c r="AU51" i="12"/>
  <c r="B46" i="13"/>
  <c r="B46" i="14" s="1"/>
  <c r="AU49" i="12"/>
  <c r="B44" i="13"/>
  <c r="B44" i="14" s="1"/>
  <c r="AU47" i="12"/>
  <c r="B42" i="13"/>
  <c r="B42" i="14" s="1"/>
  <c r="AU45" i="12"/>
  <c r="B40" i="13"/>
  <c r="B40" i="14" s="1"/>
  <c r="AU43" i="12"/>
  <c r="B38" i="13"/>
  <c r="B38" i="14" s="1"/>
  <c r="AU41" i="12"/>
  <c r="B36" i="13"/>
  <c r="B36" i="14" s="1"/>
  <c r="AU39" i="12"/>
  <c r="B34" i="13"/>
  <c r="B34" i="14" s="1"/>
  <c r="AU37" i="12"/>
  <c r="B32" i="13"/>
  <c r="B32" i="14" s="1"/>
  <c r="AU35" i="12"/>
  <c r="B30" i="13"/>
  <c r="B30" i="14" s="1"/>
  <c r="AU33" i="12"/>
  <c r="B28" i="13"/>
  <c r="B28" i="14" s="1"/>
  <c r="AU31" i="12"/>
  <c r="B26" i="13"/>
  <c r="B26" i="14" s="1"/>
  <c r="AU29" i="12"/>
  <c r="B24" i="13"/>
  <c r="B24" i="14" s="1"/>
  <c r="AU27" i="12"/>
  <c r="B22" i="13"/>
  <c r="B22" i="14" s="1"/>
  <c r="AU25" i="12"/>
  <c r="B20" i="13"/>
  <c r="B20" i="14" s="1"/>
  <c r="AU23" i="12"/>
  <c r="B18" i="13"/>
  <c r="B18" i="14" s="1"/>
  <c r="AU21" i="12"/>
  <c r="B16" i="13"/>
  <c r="B16" i="14" s="1"/>
  <c r="AU19" i="12"/>
  <c r="B14" i="13"/>
  <c r="B14" i="14" s="1"/>
  <c r="AU17" i="12"/>
  <c r="B12" i="13"/>
  <c r="B12" i="14" s="1"/>
  <c r="AU15" i="12"/>
  <c r="B10" i="13"/>
  <c r="B10" i="14" s="1"/>
  <c r="AU13" i="12"/>
  <c r="B8" i="13"/>
  <c r="B8" i="14" s="1"/>
  <c r="AU11" i="12"/>
  <c r="B6" i="13"/>
  <c r="B6" i="14" s="1"/>
  <c r="AU9" i="12"/>
  <c r="B4" i="13"/>
  <c r="B4" i="14" s="1"/>
  <c r="AU7" i="12"/>
  <c r="B2" i="13"/>
  <c r="B2" i="14" s="1"/>
  <c r="AU248" i="12"/>
  <c r="AU246" i="12"/>
  <c r="AU244" i="12"/>
  <c r="AU242" i="12"/>
  <c r="AU240" i="12"/>
  <c r="AU238" i="12"/>
  <c r="AU236" i="12"/>
  <c r="AU234" i="12"/>
  <c r="AU232" i="12"/>
  <c r="AU230" i="12"/>
  <c r="AU228" i="12"/>
  <c r="AU226" i="12"/>
  <c r="AU224" i="12"/>
  <c r="AU222" i="12"/>
  <c r="AU220" i="12"/>
  <c r="AU218" i="12"/>
  <c r="AU216" i="12"/>
  <c r="AU214" i="12"/>
  <c r="AU212" i="12"/>
  <c r="AU210" i="12"/>
  <c r="AU208" i="12"/>
  <c r="AU206" i="12"/>
  <c r="AU204" i="12"/>
  <c r="AU202" i="12"/>
  <c r="AU200" i="12"/>
  <c r="AU198" i="12"/>
  <c r="AU196" i="12"/>
  <c r="AU194" i="12"/>
  <c r="AU192" i="12"/>
  <c r="AU190" i="12"/>
  <c r="AU188" i="12"/>
  <c r="AU186" i="12"/>
  <c r="AU184" i="12"/>
  <c r="AU182" i="12"/>
  <c r="AU180" i="12"/>
  <c r="AU178" i="12"/>
  <c r="AU176" i="12"/>
  <c r="AU174" i="12"/>
  <c r="AU172" i="12"/>
  <c r="AU170" i="12"/>
  <c r="AU168" i="12"/>
  <c r="AU166" i="12"/>
  <c r="AU164" i="12"/>
  <c r="AU162" i="12"/>
  <c r="AU160" i="12"/>
  <c r="AU158" i="12"/>
  <c r="AU156" i="12"/>
  <c r="AU154" i="12"/>
  <c r="AU152" i="12"/>
  <c r="AU150" i="12"/>
  <c r="AU148" i="12"/>
  <c r="AU146" i="12"/>
  <c r="AU144" i="12"/>
  <c r="AU142" i="12"/>
  <c r="AU140" i="12"/>
  <c r="AU138" i="12"/>
  <c r="AU136" i="12"/>
  <c r="AU134" i="12"/>
  <c r="AU132" i="12"/>
  <c r="AU130" i="12"/>
  <c r="AU126" i="12"/>
  <c r="B121" i="13"/>
  <c r="B121" i="14" s="1"/>
  <c r="AU124" i="12"/>
  <c r="B119" i="13"/>
  <c r="B119" i="14" s="1"/>
  <c r="AU122" i="12"/>
  <c r="B117" i="13"/>
  <c r="B117" i="14" s="1"/>
  <c r="AU120" i="12"/>
  <c r="B115" i="13"/>
  <c r="B115" i="14" s="1"/>
  <c r="AU118" i="12"/>
  <c r="B113" i="13"/>
  <c r="B113" i="14" s="1"/>
  <c r="AU116" i="12"/>
  <c r="B111" i="13"/>
  <c r="B111" i="14" s="1"/>
  <c r="AU114" i="12"/>
  <c r="B109" i="13"/>
  <c r="B109" i="14" s="1"/>
  <c r="AU112" i="12"/>
  <c r="B107" i="13"/>
  <c r="B107" i="14" s="1"/>
  <c r="AU110" i="12"/>
  <c r="B105" i="13"/>
  <c r="B105" i="14" s="1"/>
  <c r="AU108" i="12"/>
  <c r="B103" i="13"/>
  <c r="B103" i="14" s="1"/>
  <c r="AU106" i="12"/>
  <c r="B101" i="13"/>
  <c r="B101" i="14" s="1"/>
  <c r="AU104" i="12"/>
  <c r="B99" i="13"/>
  <c r="B99" i="14" s="1"/>
  <c r="AU102" i="12"/>
  <c r="B97" i="13"/>
  <c r="B97" i="14" s="1"/>
  <c r="AU100" i="12"/>
  <c r="B95" i="13"/>
  <c r="B95" i="14" s="1"/>
  <c r="AU98" i="12"/>
  <c r="B93" i="13"/>
  <c r="B93" i="14" s="1"/>
  <c r="AU96" i="12"/>
  <c r="B91" i="13"/>
  <c r="B91" i="14" s="1"/>
  <c r="AU94" i="12"/>
  <c r="B89" i="13"/>
  <c r="B89" i="14" s="1"/>
  <c r="AU92" i="12"/>
  <c r="B87" i="13"/>
  <c r="B87" i="14" s="1"/>
  <c r="AU90" i="12"/>
  <c r="B85" i="13"/>
  <c r="B85" i="14" s="1"/>
  <c r="AU88" i="12"/>
  <c r="B83" i="13"/>
  <c r="B83" i="14" s="1"/>
  <c r="AU86" i="12"/>
  <c r="B81" i="13"/>
  <c r="B81" i="14" s="1"/>
  <c r="AU84" i="12"/>
  <c r="B79" i="13"/>
  <c r="B79" i="14" s="1"/>
  <c r="AU82" i="12"/>
  <c r="B77" i="13"/>
  <c r="B77" i="14" s="1"/>
  <c r="AU80" i="12"/>
  <c r="B75" i="13"/>
  <c r="B75" i="14" s="1"/>
  <c r="AU78" i="12"/>
  <c r="B73" i="13"/>
  <c r="B73" i="14" s="1"/>
  <c r="AU76" i="12"/>
  <c r="B71" i="13"/>
  <c r="B71" i="14" s="1"/>
  <c r="AU74" i="12"/>
  <c r="B69" i="13"/>
  <c r="B69" i="14" s="1"/>
  <c r="AU72" i="12"/>
  <c r="B67" i="13"/>
  <c r="B67" i="14" s="1"/>
  <c r="AU70" i="12"/>
  <c r="B65" i="13"/>
  <c r="B65" i="14" s="1"/>
  <c r="AU68" i="12"/>
  <c r="B63" i="13"/>
  <c r="B63" i="14" s="1"/>
  <c r="AU66" i="12"/>
  <c r="B61" i="13"/>
  <c r="B61" i="14" s="1"/>
  <c r="AU64" i="12"/>
  <c r="B59" i="13"/>
  <c r="B59" i="14" s="1"/>
  <c r="AU62" i="12"/>
  <c r="B57" i="13"/>
  <c r="B57" i="14" s="1"/>
  <c r="AU60" i="12"/>
  <c r="B55" i="13"/>
  <c r="B55" i="14" s="1"/>
  <c r="AU58" i="12"/>
  <c r="B53" i="13"/>
  <c r="B53" i="14" s="1"/>
  <c r="AU56" i="12"/>
  <c r="B51" i="13"/>
  <c r="B51" i="14" s="1"/>
  <c r="AU54" i="12"/>
  <c r="B49" i="13"/>
  <c r="B49" i="14" s="1"/>
  <c r="AU52" i="12"/>
  <c r="B47" i="13"/>
  <c r="B47" i="14" s="1"/>
  <c r="AU50" i="12"/>
  <c r="B45" i="13"/>
  <c r="B45" i="14" s="1"/>
  <c r="AU48" i="12"/>
  <c r="B43" i="13"/>
  <c r="B43" i="14" s="1"/>
  <c r="AU46" i="12"/>
  <c r="B41" i="13"/>
  <c r="B41" i="14" s="1"/>
  <c r="AU44" i="12"/>
  <c r="B39" i="13"/>
  <c r="B39" i="14" s="1"/>
  <c r="AU42" i="12"/>
  <c r="B37" i="13"/>
  <c r="B37" i="14" s="1"/>
  <c r="AU40" i="12"/>
  <c r="B35" i="13"/>
  <c r="B35" i="14" s="1"/>
  <c r="AU38" i="12"/>
  <c r="B33" i="13"/>
  <c r="B33" i="14" s="1"/>
  <c r="AU36" i="12"/>
  <c r="B31" i="13"/>
  <c r="B31" i="14" s="1"/>
  <c r="AU34" i="12"/>
  <c r="B29" i="13"/>
  <c r="B29" i="14" s="1"/>
  <c r="AU32" i="12"/>
  <c r="B27" i="13"/>
  <c r="B27" i="14" s="1"/>
  <c r="AU30" i="12"/>
  <c r="B25" i="13"/>
  <c r="B25" i="14" s="1"/>
  <c r="AU28" i="12"/>
  <c r="B23" i="13"/>
  <c r="B23" i="14" s="1"/>
  <c r="AU26" i="12"/>
  <c r="B21" i="13"/>
  <c r="B21" i="14" s="1"/>
  <c r="AU24" i="12"/>
  <c r="B19" i="13"/>
  <c r="B19" i="14" s="1"/>
  <c r="AU22" i="12"/>
  <c r="B17" i="13"/>
  <c r="B17" i="14" s="1"/>
  <c r="AU20" i="12"/>
  <c r="B15" i="13"/>
  <c r="B15" i="14" s="1"/>
  <c r="AU18" i="12"/>
  <c r="B13" i="13"/>
  <c r="B13" i="14" s="1"/>
  <c r="AU16" i="12"/>
  <c r="B11" i="13"/>
  <c r="B11" i="14" s="1"/>
  <c r="AU14" i="12"/>
  <c r="B9" i="13"/>
  <c r="B9" i="14" s="1"/>
  <c r="AU12" i="12"/>
  <c r="B7" i="13"/>
  <c r="B7" i="14" s="1"/>
  <c r="AU10" i="12"/>
  <c r="B5" i="13"/>
  <c r="B5" i="14" s="1"/>
  <c r="AU8" i="12"/>
  <c r="B3" i="13"/>
  <c r="B3" i="14" s="1"/>
  <c r="AU249" i="12"/>
  <c r="AU247" i="12"/>
  <c r="AU245" i="12"/>
  <c r="AU243" i="12"/>
  <c r="AU241" i="12"/>
  <c r="AU239" i="12"/>
  <c r="AU237" i="12"/>
  <c r="AU235" i="12"/>
  <c r="AU233" i="12"/>
  <c r="AU231" i="12"/>
  <c r="AU229" i="12"/>
  <c r="AU227" i="12"/>
  <c r="AU225" i="12"/>
  <c r="AU223" i="12"/>
  <c r="AU221" i="12"/>
  <c r="AU219" i="12"/>
  <c r="AU217" i="12"/>
  <c r="AU215" i="12"/>
  <c r="AU213" i="12"/>
  <c r="AU211" i="12"/>
  <c r="AU209" i="12"/>
  <c r="AU207" i="12"/>
  <c r="AU205" i="12"/>
  <c r="AU203" i="12"/>
  <c r="AU201" i="12"/>
  <c r="AU199" i="12"/>
  <c r="AU197" i="12"/>
  <c r="AU195" i="12"/>
  <c r="AU193" i="12"/>
  <c r="AU191" i="12"/>
  <c r="AU189" i="12"/>
  <c r="AU187" i="12"/>
  <c r="AU185" i="12"/>
  <c r="AU183" i="12"/>
  <c r="AU181" i="12"/>
  <c r="AU179" i="12"/>
  <c r="AU177" i="12"/>
  <c r="AU175" i="12"/>
  <c r="AU173" i="12"/>
  <c r="AU171" i="12"/>
  <c r="AU169" i="12"/>
  <c r="AU167" i="12"/>
  <c r="AU165" i="12"/>
  <c r="AU163" i="12"/>
  <c r="AU161" i="12"/>
  <c r="AU159" i="12"/>
  <c r="AU157" i="12"/>
  <c r="AU155" i="12"/>
  <c r="AU153" i="12"/>
  <c r="AU151" i="12"/>
  <c r="AU149" i="12"/>
  <c r="AU147" i="12"/>
  <c r="AU145" i="12"/>
  <c r="AU143" i="12"/>
  <c r="AU141" i="12"/>
  <c r="AU139" i="12"/>
  <c r="AU137" i="12"/>
  <c r="AU135" i="12"/>
  <c r="AU133" i="12"/>
  <c r="AU131" i="12"/>
  <c r="AT216" i="12"/>
  <c r="C88" i="13" s="1"/>
  <c r="C88" i="14" s="1"/>
  <c r="AT214" i="12"/>
  <c r="C86" i="13" s="1"/>
  <c r="C86" i="14" s="1"/>
  <c r="AT212" i="12"/>
  <c r="C84" i="13" s="1"/>
  <c r="C84" i="14" s="1"/>
  <c r="AT210" i="12"/>
  <c r="C82" i="13" s="1"/>
  <c r="C82" i="14" s="1"/>
  <c r="AT208" i="12"/>
  <c r="C80" i="13" s="1"/>
  <c r="C80" i="14" s="1"/>
  <c r="AT206" i="12"/>
  <c r="C78" i="13" s="1"/>
  <c r="C78" i="14" s="1"/>
  <c r="AT204" i="12"/>
  <c r="C76" i="13" s="1"/>
  <c r="C76" i="14" s="1"/>
  <c r="AT202" i="12"/>
  <c r="C74" i="13" s="1"/>
  <c r="C74" i="14" s="1"/>
  <c r="AT200" i="12"/>
  <c r="C72" i="13" s="1"/>
  <c r="C72" i="14" s="1"/>
  <c r="AT198" i="12"/>
  <c r="C70" i="13" s="1"/>
  <c r="C70" i="14" s="1"/>
  <c r="AT196" i="12"/>
  <c r="C68" i="13" s="1"/>
  <c r="C68" i="14" s="1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D3" i="14" l="1"/>
  <c r="G3" i="14" s="1"/>
  <c r="F3" i="14"/>
  <c r="D7" i="14"/>
  <c r="G7" i="14" s="1"/>
  <c r="F7" i="14"/>
  <c r="D11" i="14"/>
  <c r="G11" i="14" s="1"/>
  <c r="F11" i="14"/>
  <c r="D15" i="14"/>
  <c r="G15" i="14" s="1"/>
  <c r="F15" i="14"/>
  <c r="D19" i="14"/>
  <c r="G19" i="14" s="1"/>
  <c r="F19" i="14"/>
  <c r="D23" i="14"/>
  <c r="G23" i="14" s="1"/>
  <c r="F23" i="14"/>
  <c r="D27" i="14"/>
  <c r="G27" i="14" s="1"/>
  <c r="F27" i="14"/>
  <c r="D29" i="14"/>
  <c r="G29" i="14" s="1"/>
  <c r="F29" i="14"/>
  <c r="D31" i="14"/>
  <c r="G31" i="14" s="1"/>
  <c r="F31" i="14"/>
  <c r="D35" i="14"/>
  <c r="G35" i="14" s="1"/>
  <c r="F35" i="14"/>
  <c r="D37" i="14"/>
  <c r="G37" i="14" s="1"/>
  <c r="F37" i="14"/>
  <c r="D39" i="14"/>
  <c r="G39" i="14" s="1"/>
  <c r="F39" i="14"/>
  <c r="D41" i="14"/>
  <c r="G41" i="14" s="1"/>
  <c r="F41" i="14"/>
  <c r="D43" i="14"/>
  <c r="G43" i="14" s="1"/>
  <c r="F43" i="14"/>
  <c r="D45" i="14"/>
  <c r="G45" i="14" s="1"/>
  <c r="F45" i="14"/>
  <c r="D47" i="14"/>
  <c r="G47" i="14" s="1"/>
  <c r="F47" i="14"/>
  <c r="D49" i="14"/>
  <c r="G49" i="14" s="1"/>
  <c r="F49" i="14"/>
  <c r="D51" i="14"/>
  <c r="G51" i="14" s="1"/>
  <c r="F51" i="14"/>
  <c r="D53" i="14"/>
  <c r="G53" i="14" s="1"/>
  <c r="F53" i="14"/>
  <c r="D55" i="14"/>
  <c r="G55" i="14" s="1"/>
  <c r="F55" i="14"/>
  <c r="D57" i="14"/>
  <c r="G57" i="14" s="1"/>
  <c r="F57" i="14"/>
  <c r="D59" i="14"/>
  <c r="G59" i="14" s="1"/>
  <c r="F59" i="14"/>
  <c r="D61" i="14"/>
  <c r="G61" i="14" s="1"/>
  <c r="F61" i="14"/>
  <c r="D63" i="14"/>
  <c r="G63" i="14" s="1"/>
  <c r="F63" i="14"/>
  <c r="D65" i="14"/>
  <c r="G65" i="14" s="1"/>
  <c r="F65" i="14"/>
  <c r="D67" i="14"/>
  <c r="G67" i="14" s="1"/>
  <c r="F67" i="14"/>
  <c r="D69" i="14"/>
  <c r="G69" i="14" s="1"/>
  <c r="F69" i="14"/>
  <c r="D71" i="14"/>
  <c r="G71" i="14" s="1"/>
  <c r="F71" i="14"/>
  <c r="D73" i="14"/>
  <c r="G73" i="14" s="1"/>
  <c r="F73" i="14"/>
  <c r="D75" i="14"/>
  <c r="G75" i="14" s="1"/>
  <c r="F75" i="14"/>
  <c r="D77" i="14"/>
  <c r="G77" i="14" s="1"/>
  <c r="F77" i="14"/>
  <c r="D79" i="14"/>
  <c r="G79" i="14" s="1"/>
  <c r="F79" i="14"/>
  <c r="D81" i="14"/>
  <c r="G81" i="14" s="1"/>
  <c r="F81" i="14"/>
  <c r="D83" i="14"/>
  <c r="G83" i="14" s="1"/>
  <c r="F83" i="14"/>
  <c r="D85" i="14"/>
  <c r="G85" i="14" s="1"/>
  <c r="F85" i="14"/>
  <c r="D87" i="14"/>
  <c r="G87" i="14" s="1"/>
  <c r="F87" i="14"/>
  <c r="D89" i="14"/>
  <c r="G89" i="14" s="1"/>
  <c r="F89" i="14"/>
  <c r="D91" i="14"/>
  <c r="G91" i="14" s="1"/>
  <c r="F91" i="14"/>
  <c r="D93" i="14"/>
  <c r="G93" i="14" s="1"/>
  <c r="F93" i="14"/>
  <c r="D95" i="14"/>
  <c r="G95" i="14" s="1"/>
  <c r="F95" i="14"/>
  <c r="D97" i="14"/>
  <c r="G97" i="14" s="1"/>
  <c r="F97" i="14"/>
  <c r="D99" i="14"/>
  <c r="G99" i="14" s="1"/>
  <c r="F99" i="14"/>
  <c r="D101" i="14"/>
  <c r="G101" i="14" s="1"/>
  <c r="F101" i="14"/>
  <c r="D103" i="14"/>
  <c r="G103" i="14" s="1"/>
  <c r="F103" i="14"/>
  <c r="D105" i="14"/>
  <c r="G105" i="14" s="1"/>
  <c r="F105" i="14"/>
  <c r="D107" i="14"/>
  <c r="G107" i="14" s="1"/>
  <c r="F107" i="14"/>
  <c r="D109" i="14"/>
  <c r="G109" i="14" s="1"/>
  <c r="F109" i="14"/>
  <c r="D111" i="14"/>
  <c r="G111" i="14" s="1"/>
  <c r="F111" i="14"/>
  <c r="D113" i="14"/>
  <c r="G113" i="14" s="1"/>
  <c r="F113" i="14"/>
  <c r="D115" i="14"/>
  <c r="G115" i="14" s="1"/>
  <c r="F115" i="14"/>
  <c r="D117" i="14"/>
  <c r="G117" i="14" s="1"/>
  <c r="F117" i="14"/>
  <c r="D119" i="14"/>
  <c r="G119" i="14" s="1"/>
  <c r="F119" i="14"/>
  <c r="D121" i="14"/>
  <c r="G121" i="14" s="1"/>
  <c r="F121" i="14"/>
  <c r="D2" i="14"/>
  <c r="G2" i="14" s="1"/>
  <c r="F2" i="14"/>
  <c r="D4" i="14"/>
  <c r="G4" i="14" s="1"/>
  <c r="F4" i="14"/>
  <c r="D6" i="14"/>
  <c r="G6" i="14" s="1"/>
  <c r="F6" i="14"/>
  <c r="D8" i="14"/>
  <c r="G8" i="14" s="1"/>
  <c r="F8" i="14"/>
  <c r="D10" i="14"/>
  <c r="G10" i="14" s="1"/>
  <c r="F10" i="14"/>
  <c r="D12" i="14"/>
  <c r="G12" i="14" s="1"/>
  <c r="F12" i="14"/>
  <c r="D14" i="14"/>
  <c r="G14" i="14" s="1"/>
  <c r="F14" i="14"/>
  <c r="D16" i="14"/>
  <c r="G16" i="14" s="1"/>
  <c r="F16" i="14"/>
  <c r="D18" i="14"/>
  <c r="G18" i="14" s="1"/>
  <c r="F18" i="14"/>
  <c r="D20" i="14"/>
  <c r="G20" i="14" s="1"/>
  <c r="F20" i="14"/>
  <c r="D22" i="14"/>
  <c r="G22" i="14" s="1"/>
  <c r="F22" i="14"/>
  <c r="D24" i="14"/>
  <c r="G24" i="14" s="1"/>
  <c r="F24" i="14"/>
  <c r="D26" i="14"/>
  <c r="G26" i="14" s="1"/>
  <c r="F26" i="14"/>
  <c r="D28" i="14"/>
  <c r="G28" i="14" s="1"/>
  <c r="F28" i="14"/>
  <c r="D30" i="14"/>
  <c r="G30" i="14" s="1"/>
  <c r="F30" i="14"/>
  <c r="D32" i="14"/>
  <c r="G32" i="14" s="1"/>
  <c r="F32" i="14"/>
  <c r="D34" i="14"/>
  <c r="G34" i="14" s="1"/>
  <c r="F34" i="14"/>
  <c r="D36" i="14"/>
  <c r="G36" i="14" s="1"/>
  <c r="F36" i="14"/>
  <c r="D38" i="14"/>
  <c r="G38" i="14" s="1"/>
  <c r="F38" i="14"/>
  <c r="D40" i="14"/>
  <c r="G40" i="14" s="1"/>
  <c r="F40" i="14"/>
  <c r="D42" i="14"/>
  <c r="G42" i="14" s="1"/>
  <c r="F42" i="14"/>
  <c r="D44" i="14"/>
  <c r="G44" i="14" s="1"/>
  <c r="F44" i="14"/>
  <c r="D46" i="14"/>
  <c r="G46" i="14" s="1"/>
  <c r="F46" i="14"/>
  <c r="D48" i="14"/>
  <c r="G48" i="14" s="1"/>
  <c r="F48" i="14"/>
  <c r="D50" i="14"/>
  <c r="G50" i="14" s="1"/>
  <c r="F50" i="14"/>
  <c r="D52" i="14"/>
  <c r="G52" i="14" s="1"/>
  <c r="F52" i="14"/>
  <c r="D54" i="14"/>
  <c r="G54" i="14" s="1"/>
  <c r="F54" i="14"/>
  <c r="D56" i="14"/>
  <c r="G56" i="14" s="1"/>
  <c r="F56" i="14"/>
  <c r="D58" i="14"/>
  <c r="G58" i="14" s="1"/>
  <c r="F58" i="14"/>
  <c r="D60" i="14"/>
  <c r="G60" i="14" s="1"/>
  <c r="F60" i="14"/>
  <c r="D62" i="14"/>
  <c r="G62" i="14" s="1"/>
  <c r="F62" i="14"/>
  <c r="D64" i="14"/>
  <c r="F64" i="14"/>
  <c r="D66" i="14"/>
  <c r="G66" i="14" s="1"/>
  <c r="F66" i="14"/>
  <c r="D68" i="14"/>
  <c r="G68" i="14" s="1"/>
  <c r="F68" i="14"/>
  <c r="D70" i="14"/>
  <c r="G70" i="14" s="1"/>
  <c r="F70" i="14"/>
  <c r="D72" i="14"/>
  <c r="G72" i="14" s="1"/>
  <c r="F72" i="14"/>
  <c r="D74" i="14"/>
  <c r="G74" i="14" s="1"/>
  <c r="F74" i="14"/>
  <c r="D76" i="14"/>
  <c r="G76" i="14" s="1"/>
  <c r="F76" i="14"/>
  <c r="D78" i="14"/>
  <c r="G78" i="14" s="1"/>
  <c r="F78" i="14"/>
  <c r="D80" i="14"/>
  <c r="G80" i="14" s="1"/>
  <c r="F80" i="14"/>
  <c r="D82" i="14"/>
  <c r="G82" i="14" s="1"/>
  <c r="F82" i="14"/>
  <c r="D84" i="14"/>
  <c r="G84" i="14" s="1"/>
  <c r="F84" i="14"/>
  <c r="D86" i="14"/>
  <c r="G86" i="14" s="1"/>
  <c r="F86" i="14"/>
  <c r="D88" i="14"/>
  <c r="G88" i="14" s="1"/>
  <c r="F88" i="14"/>
  <c r="D90" i="14"/>
  <c r="G90" i="14" s="1"/>
  <c r="F90" i="14"/>
  <c r="D92" i="14"/>
  <c r="G92" i="14" s="1"/>
  <c r="F92" i="14"/>
  <c r="D94" i="14"/>
  <c r="G94" i="14" s="1"/>
  <c r="F94" i="14"/>
  <c r="D96" i="14"/>
  <c r="G96" i="14" s="1"/>
  <c r="F96" i="14"/>
  <c r="D98" i="14"/>
  <c r="G98" i="14" s="1"/>
  <c r="F98" i="14"/>
  <c r="D100" i="14"/>
  <c r="G100" i="14" s="1"/>
  <c r="F100" i="14"/>
  <c r="D102" i="14"/>
  <c r="G102" i="14" s="1"/>
  <c r="F102" i="14"/>
  <c r="D104" i="14"/>
  <c r="G104" i="14" s="1"/>
  <c r="F104" i="14"/>
  <c r="D106" i="14"/>
  <c r="F106" i="14"/>
  <c r="D108" i="14"/>
  <c r="G108" i="14" s="1"/>
  <c r="F108" i="14"/>
  <c r="D110" i="14"/>
  <c r="G110" i="14" s="1"/>
  <c r="F110" i="14"/>
  <c r="D112" i="14"/>
  <c r="G112" i="14" s="1"/>
  <c r="F112" i="14"/>
  <c r="D114" i="14"/>
  <c r="G114" i="14" s="1"/>
  <c r="F114" i="14"/>
  <c r="D116" i="14"/>
  <c r="G116" i="14" s="1"/>
  <c r="F116" i="14"/>
  <c r="D118" i="14"/>
  <c r="G118" i="14" s="1"/>
  <c r="F118" i="14"/>
  <c r="D120" i="14"/>
  <c r="G120" i="14" s="1"/>
  <c r="F120" i="14"/>
  <c r="D5" i="14"/>
  <c r="G5" i="14" s="1"/>
  <c r="F5" i="14"/>
  <c r="D9" i="14"/>
  <c r="G9" i="14" s="1"/>
  <c r="F9" i="14"/>
  <c r="D13" i="14"/>
  <c r="G13" i="14" s="1"/>
  <c r="F13" i="14"/>
  <c r="D17" i="14"/>
  <c r="G17" i="14" s="1"/>
  <c r="F17" i="14"/>
  <c r="D21" i="14"/>
  <c r="G21" i="14" s="1"/>
  <c r="F21" i="14"/>
  <c r="D25" i="14"/>
  <c r="G25" i="14" s="1"/>
  <c r="F25" i="14"/>
  <c r="D33" i="14"/>
  <c r="G33" i="14" s="1"/>
  <c r="F33" i="14"/>
  <c r="E124" i="14"/>
  <c r="E2" i="14" s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H2" i="10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F2" i="10"/>
  <c r="I2" i="10" s="1"/>
  <c r="F3" i="10"/>
  <c r="I3" i="10" s="1"/>
  <c r="F4" i="10"/>
  <c r="I4" i="10" s="1"/>
  <c r="F5" i="10"/>
  <c r="I5" i="10" s="1"/>
  <c r="F6" i="10"/>
  <c r="I6" i="10" s="1"/>
  <c r="F7" i="10"/>
  <c r="I7" i="10" s="1"/>
  <c r="F8" i="10"/>
  <c r="I8" i="10" s="1"/>
  <c r="F9" i="10"/>
  <c r="I9" i="10" s="1"/>
  <c r="F10" i="10"/>
  <c r="I10" i="10" s="1"/>
  <c r="F11" i="10"/>
  <c r="I11" i="10" s="1"/>
  <c r="F12" i="10"/>
  <c r="I12" i="10" s="1"/>
  <c r="F13" i="10"/>
  <c r="I13" i="10" s="1"/>
  <c r="F14" i="10"/>
  <c r="I14" i="10" s="1"/>
  <c r="F15" i="10"/>
  <c r="I15" i="10" s="1"/>
  <c r="F16" i="10"/>
  <c r="I16" i="10" s="1"/>
  <c r="F17" i="10"/>
  <c r="I17" i="10" s="1"/>
  <c r="F18" i="10"/>
  <c r="I18" i="10" s="1"/>
  <c r="F19" i="10"/>
  <c r="I19" i="10" s="1"/>
  <c r="F20" i="10"/>
  <c r="I20" i="10" s="1"/>
  <c r="F21" i="10"/>
  <c r="I21" i="10" s="1"/>
  <c r="F22" i="10"/>
  <c r="I22" i="10" s="1"/>
  <c r="F23" i="10"/>
  <c r="I23" i="10" s="1"/>
  <c r="F24" i="10"/>
  <c r="I24" i="10" s="1"/>
  <c r="F25" i="10"/>
  <c r="I25" i="10" s="1"/>
  <c r="F26" i="10"/>
  <c r="I26" i="10" s="1"/>
  <c r="F27" i="10"/>
  <c r="I27" i="10" s="1"/>
  <c r="F28" i="10"/>
  <c r="I28" i="10" s="1"/>
  <c r="F29" i="10"/>
  <c r="I29" i="10" s="1"/>
  <c r="F30" i="10"/>
  <c r="I30" i="10" s="1"/>
  <c r="F31" i="10"/>
  <c r="I31" i="10" s="1"/>
  <c r="F32" i="10"/>
  <c r="I32" i="10" s="1"/>
  <c r="F33" i="10"/>
  <c r="I33" i="10" s="1"/>
  <c r="F34" i="10"/>
  <c r="I34" i="10" s="1"/>
  <c r="F35" i="10"/>
  <c r="I35" i="10" s="1"/>
  <c r="F36" i="10"/>
  <c r="I36" i="10" s="1"/>
  <c r="F37" i="10"/>
  <c r="I37" i="10" s="1"/>
  <c r="F38" i="10"/>
  <c r="I38" i="10" s="1"/>
  <c r="F39" i="10"/>
  <c r="I39" i="10" s="1"/>
  <c r="F40" i="10"/>
  <c r="I40" i="10" s="1"/>
  <c r="F41" i="10"/>
  <c r="I41" i="10" s="1"/>
  <c r="F42" i="10"/>
  <c r="I42" i="10" s="1"/>
  <c r="F43" i="10"/>
  <c r="I43" i="10" s="1"/>
  <c r="F44" i="10"/>
  <c r="I44" i="10" s="1"/>
  <c r="F45" i="10"/>
  <c r="I45" i="10" s="1"/>
  <c r="F2" i="2"/>
  <c r="E2" i="2"/>
  <c r="T2" i="5" l="1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M6" i="9" l="1"/>
  <c r="G5" i="8" s="1"/>
  <c r="I6" i="9"/>
  <c r="F5" i="8" s="1"/>
  <c r="M4" i="9"/>
  <c r="G3" i="8" s="1"/>
  <c r="I4" i="9"/>
  <c r="F3" i="8" s="1"/>
  <c r="M46" i="9"/>
  <c r="G45" i="8" s="1"/>
  <c r="I46" i="9"/>
  <c r="F45" i="8" s="1"/>
  <c r="M44" i="9"/>
  <c r="G43" i="8" s="1"/>
  <c r="I44" i="9"/>
  <c r="F43" i="8" s="1"/>
  <c r="M42" i="9"/>
  <c r="G41" i="8" s="1"/>
  <c r="I42" i="9"/>
  <c r="F41" i="8" s="1"/>
  <c r="M40" i="9"/>
  <c r="G39" i="8" s="1"/>
  <c r="I40" i="9"/>
  <c r="F39" i="8" s="1"/>
  <c r="M38" i="9"/>
  <c r="G37" i="8" s="1"/>
  <c r="I38" i="9"/>
  <c r="F37" i="8" s="1"/>
  <c r="M36" i="9"/>
  <c r="G35" i="8" s="1"/>
  <c r="I36" i="9"/>
  <c r="F35" i="8" s="1"/>
  <c r="M34" i="9"/>
  <c r="G33" i="8" s="1"/>
  <c r="I34" i="9"/>
  <c r="F33" i="8" s="1"/>
  <c r="M32" i="9"/>
  <c r="G31" i="8" s="1"/>
  <c r="I32" i="9"/>
  <c r="F31" i="8" s="1"/>
  <c r="M30" i="9"/>
  <c r="G29" i="8" s="1"/>
  <c r="I30" i="9"/>
  <c r="F29" i="8" s="1"/>
  <c r="M28" i="9"/>
  <c r="G27" i="8" s="1"/>
  <c r="I28" i="9"/>
  <c r="F27" i="8" s="1"/>
  <c r="M26" i="9"/>
  <c r="G25" i="8" s="1"/>
  <c r="I26" i="9"/>
  <c r="F25" i="8" s="1"/>
  <c r="M24" i="9"/>
  <c r="G23" i="8" s="1"/>
  <c r="I24" i="9"/>
  <c r="F23" i="8" s="1"/>
  <c r="M22" i="9"/>
  <c r="G21" i="8" s="1"/>
  <c r="I22" i="9"/>
  <c r="F21" i="8" s="1"/>
  <c r="M20" i="9"/>
  <c r="G19" i="8" s="1"/>
  <c r="I20" i="9"/>
  <c r="F19" i="8" s="1"/>
  <c r="M18" i="9"/>
  <c r="G17" i="8" s="1"/>
  <c r="I18" i="9"/>
  <c r="F17" i="8" s="1"/>
  <c r="M16" i="9"/>
  <c r="G15" i="8" s="1"/>
  <c r="I16" i="9"/>
  <c r="F15" i="8" s="1"/>
  <c r="M14" i="9"/>
  <c r="G13" i="8" s="1"/>
  <c r="I14" i="9"/>
  <c r="F13" i="8" s="1"/>
  <c r="M12" i="9"/>
  <c r="G11" i="8" s="1"/>
  <c r="I12" i="9"/>
  <c r="F11" i="8" s="1"/>
  <c r="M10" i="9"/>
  <c r="G9" i="8" s="1"/>
  <c r="I10" i="9"/>
  <c r="F9" i="8" s="1"/>
  <c r="M8" i="9"/>
  <c r="G7" i="8" s="1"/>
  <c r="I8" i="9"/>
  <c r="F7" i="8" s="1"/>
  <c r="M45" i="9"/>
  <c r="G44" i="8" s="1"/>
  <c r="I45" i="9"/>
  <c r="F44" i="8" s="1"/>
  <c r="M43" i="9"/>
  <c r="G42" i="8" s="1"/>
  <c r="I43" i="9"/>
  <c r="F42" i="8" s="1"/>
  <c r="M41" i="9"/>
  <c r="G40" i="8" s="1"/>
  <c r="I41" i="9"/>
  <c r="F40" i="8" s="1"/>
  <c r="M39" i="9"/>
  <c r="G38" i="8" s="1"/>
  <c r="I39" i="9"/>
  <c r="F38" i="8" s="1"/>
  <c r="M37" i="9"/>
  <c r="G36" i="8" s="1"/>
  <c r="I37" i="9"/>
  <c r="F36" i="8" s="1"/>
  <c r="M35" i="9"/>
  <c r="G34" i="8" s="1"/>
  <c r="I35" i="9"/>
  <c r="F34" i="8" s="1"/>
  <c r="M33" i="9"/>
  <c r="G32" i="8" s="1"/>
  <c r="I33" i="9"/>
  <c r="F32" i="8" s="1"/>
  <c r="M31" i="9"/>
  <c r="G30" i="8" s="1"/>
  <c r="I31" i="9"/>
  <c r="F30" i="8" s="1"/>
  <c r="M29" i="9"/>
  <c r="G28" i="8" s="1"/>
  <c r="I29" i="9"/>
  <c r="F28" i="8" s="1"/>
  <c r="M27" i="9"/>
  <c r="G26" i="8" s="1"/>
  <c r="I27" i="9"/>
  <c r="F26" i="8" s="1"/>
  <c r="M25" i="9"/>
  <c r="G24" i="8" s="1"/>
  <c r="I25" i="9"/>
  <c r="F24" i="8" s="1"/>
  <c r="M23" i="9"/>
  <c r="G22" i="8" s="1"/>
  <c r="I23" i="9"/>
  <c r="F22" i="8" s="1"/>
  <c r="M21" i="9"/>
  <c r="G20" i="8" s="1"/>
  <c r="I21" i="9"/>
  <c r="F20" i="8" s="1"/>
  <c r="M19" i="9"/>
  <c r="G18" i="8" s="1"/>
  <c r="I19" i="9"/>
  <c r="F18" i="8" s="1"/>
  <c r="M17" i="9"/>
  <c r="G16" i="8" s="1"/>
  <c r="I17" i="9"/>
  <c r="F16" i="8" s="1"/>
  <c r="M15" i="9"/>
  <c r="G14" i="8" s="1"/>
  <c r="I15" i="9"/>
  <c r="F14" i="8" s="1"/>
  <c r="M13" i="9"/>
  <c r="G12" i="8" s="1"/>
  <c r="I13" i="9"/>
  <c r="F12" i="8" s="1"/>
  <c r="M11" i="9"/>
  <c r="G10" i="8" s="1"/>
  <c r="I11" i="9"/>
  <c r="F10" i="8" s="1"/>
  <c r="M9" i="9"/>
  <c r="G8" i="8" s="1"/>
  <c r="I9" i="9"/>
  <c r="F8" i="8" s="1"/>
  <c r="M7" i="9"/>
  <c r="G6" i="8" s="1"/>
  <c r="I7" i="9"/>
  <c r="F6" i="8" s="1"/>
  <c r="M5" i="9"/>
  <c r="G4" i="8" s="1"/>
  <c r="I5" i="9"/>
  <c r="F4" i="8" s="1"/>
  <c r="M3" i="9"/>
  <c r="G2" i="8" s="1"/>
  <c r="I3" i="9"/>
  <c r="F2" i="8" s="1"/>
  <c r="E44" i="9"/>
  <c r="E43" i="8" s="1"/>
  <c r="E40" i="9"/>
  <c r="E39" i="8" s="1"/>
  <c r="E36" i="9"/>
  <c r="E35" i="8" s="1"/>
  <c r="E32" i="9"/>
  <c r="E31" i="8" s="1"/>
  <c r="E45" i="9"/>
  <c r="E44" i="8" s="1"/>
  <c r="E43" i="9"/>
  <c r="E42" i="8" s="1"/>
  <c r="E41" i="9"/>
  <c r="E40" i="8" s="1"/>
  <c r="E39" i="9"/>
  <c r="E38" i="8" s="1"/>
  <c r="E37" i="9"/>
  <c r="E36" i="8" s="1"/>
  <c r="E35" i="9"/>
  <c r="E34" i="8" s="1"/>
  <c r="E33" i="9"/>
  <c r="E32" i="8" s="1"/>
  <c r="E31" i="9"/>
  <c r="E30" i="8" s="1"/>
  <c r="E29" i="9"/>
  <c r="E28" i="8" s="1"/>
  <c r="E27" i="9"/>
  <c r="E26" i="8" s="1"/>
  <c r="E25" i="9"/>
  <c r="E24" i="8" s="1"/>
  <c r="E23" i="9"/>
  <c r="E22" i="8" s="1"/>
  <c r="E21" i="9"/>
  <c r="E20" i="8" s="1"/>
  <c r="E19" i="9"/>
  <c r="E18" i="8" s="1"/>
  <c r="E17" i="9"/>
  <c r="E16" i="8" s="1"/>
  <c r="E15" i="9"/>
  <c r="E14" i="8" s="1"/>
  <c r="E13" i="9"/>
  <c r="E12" i="8" s="1"/>
  <c r="E11" i="9"/>
  <c r="E10" i="8" s="1"/>
  <c r="E9" i="9"/>
  <c r="E8" i="8" s="1"/>
  <c r="E7" i="9"/>
  <c r="E6" i="8" s="1"/>
  <c r="E5" i="9"/>
  <c r="E4" i="8" s="1"/>
  <c r="E3" i="9"/>
  <c r="E2" i="8" s="1"/>
  <c r="E46" i="9"/>
  <c r="E45" i="8" s="1"/>
  <c r="E42" i="9"/>
  <c r="E41" i="8" s="1"/>
  <c r="E38" i="9"/>
  <c r="E37" i="8" s="1"/>
  <c r="E34" i="9"/>
  <c r="E33" i="8" s="1"/>
  <c r="E30" i="9"/>
  <c r="E29" i="8" s="1"/>
  <c r="E28" i="9"/>
  <c r="E27" i="8" s="1"/>
  <c r="E26" i="9"/>
  <c r="E25" i="8" s="1"/>
  <c r="E24" i="9"/>
  <c r="E23" i="8" s="1"/>
  <c r="E22" i="9"/>
  <c r="E21" i="8" s="1"/>
  <c r="E20" i="9"/>
  <c r="E19" i="8" s="1"/>
  <c r="E18" i="9"/>
  <c r="E17" i="8" s="1"/>
  <c r="E16" i="9"/>
  <c r="E15" i="8" s="1"/>
  <c r="E14" i="9"/>
  <c r="E13" i="8" s="1"/>
  <c r="E12" i="9"/>
  <c r="E11" i="8" s="1"/>
  <c r="E10" i="9"/>
  <c r="E9" i="8" s="1"/>
  <c r="E8" i="9"/>
  <c r="E7" i="8" s="1"/>
  <c r="E6" i="9"/>
  <c r="E5" i="8" s="1"/>
  <c r="E4" i="9"/>
  <c r="E3" i="8" s="1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7" i="5"/>
  <c r="V45" i="5"/>
  <c r="V16" i="5"/>
  <c r="V19" i="5"/>
  <c r="V18" i="5"/>
  <c r="V42" i="5"/>
  <c r="V20" i="5"/>
  <c r="V21" i="5"/>
  <c r="V44" i="5"/>
  <c r="V43" i="5"/>
  <c r="V23" i="5"/>
  <c r="V22" i="5"/>
  <c r="V26" i="5"/>
  <c r="V27" i="5"/>
  <c r="V24" i="5"/>
  <c r="V25" i="5"/>
  <c r="V30" i="5"/>
  <c r="V31" i="5"/>
  <c r="V28" i="5"/>
  <c r="V29" i="5"/>
  <c r="V34" i="5"/>
  <c r="V35" i="5"/>
  <c r="V32" i="5"/>
  <c r="V33" i="5"/>
  <c r="V38" i="5"/>
  <c r="V39" i="5"/>
  <c r="V36" i="5"/>
  <c r="V37" i="5"/>
  <c r="V41" i="5"/>
  <c r="V40" i="5"/>
  <c r="U2" i="5"/>
  <c r="W2" i="5" s="1"/>
  <c r="U3" i="5"/>
  <c r="W3" i="5" s="1"/>
  <c r="U4" i="5"/>
  <c r="W4" i="5" s="1"/>
  <c r="U5" i="5"/>
  <c r="W5" i="5" s="1"/>
  <c r="U6" i="5"/>
  <c r="W6" i="5" s="1"/>
  <c r="U7" i="5"/>
  <c r="W7" i="5" s="1"/>
  <c r="U8" i="5"/>
  <c r="W8" i="5" s="1"/>
  <c r="U9" i="5"/>
  <c r="W9" i="5" s="1"/>
  <c r="U10" i="5"/>
  <c r="W10" i="5" s="1"/>
  <c r="U11" i="5"/>
  <c r="W11" i="5" s="1"/>
  <c r="U12" i="5"/>
  <c r="W12" i="5" s="1"/>
  <c r="U13" i="5"/>
  <c r="W13" i="5" s="1"/>
  <c r="U14" i="5"/>
  <c r="W14" i="5" s="1"/>
  <c r="U15" i="5"/>
  <c r="W15" i="5" s="1"/>
  <c r="U17" i="5"/>
  <c r="W17" i="5" s="1"/>
  <c r="U45" i="5"/>
  <c r="W45" i="5" s="1"/>
  <c r="U16" i="5"/>
  <c r="W16" i="5" s="1"/>
  <c r="U19" i="5"/>
  <c r="W19" i="5" s="1"/>
  <c r="U18" i="5"/>
  <c r="W18" i="5" s="1"/>
  <c r="U42" i="5"/>
  <c r="W42" i="5" s="1"/>
  <c r="U20" i="5"/>
  <c r="W20" i="5" s="1"/>
  <c r="U21" i="5"/>
  <c r="W21" i="5" s="1"/>
  <c r="U44" i="5"/>
  <c r="W44" i="5" s="1"/>
  <c r="U43" i="5"/>
  <c r="W43" i="5" s="1"/>
  <c r="U23" i="5"/>
  <c r="W23" i="5" s="1"/>
  <c r="U22" i="5"/>
  <c r="W22" i="5" s="1"/>
  <c r="U26" i="5"/>
  <c r="W26" i="5" s="1"/>
  <c r="U27" i="5"/>
  <c r="W27" i="5" s="1"/>
  <c r="U24" i="5"/>
  <c r="W24" i="5" s="1"/>
  <c r="U25" i="5"/>
  <c r="W25" i="5" s="1"/>
  <c r="U30" i="5"/>
  <c r="W30" i="5" s="1"/>
  <c r="U31" i="5"/>
  <c r="W31" i="5" s="1"/>
  <c r="U28" i="5"/>
  <c r="W28" i="5" s="1"/>
  <c r="U29" i="5"/>
  <c r="W29" i="5" s="1"/>
  <c r="U34" i="5"/>
  <c r="W34" i="5" s="1"/>
  <c r="U35" i="5"/>
  <c r="W35" i="5" s="1"/>
  <c r="U32" i="5"/>
  <c r="W32" i="5" s="1"/>
  <c r="U33" i="5"/>
  <c r="W33" i="5" s="1"/>
  <c r="U38" i="5"/>
  <c r="W38" i="5" s="1"/>
  <c r="U39" i="5"/>
  <c r="W39" i="5" s="1"/>
  <c r="U36" i="5"/>
  <c r="W36" i="5" s="1"/>
  <c r="U37" i="5"/>
  <c r="W37" i="5" s="1"/>
  <c r="U41" i="5"/>
  <c r="W41" i="5" s="1"/>
  <c r="U40" i="5"/>
  <c r="W40" i="5" s="1"/>
  <c r="X40" i="5"/>
  <c r="D40" i="8" s="1"/>
  <c r="X37" i="5"/>
  <c r="D37" i="8" s="1"/>
  <c r="X39" i="5"/>
  <c r="D39" i="8" s="1"/>
  <c r="X38" i="5"/>
  <c r="D38" i="8" s="1"/>
  <c r="X33" i="5"/>
  <c r="D33" i="8" s="1"/>
  <c r="X32" i="5"/>
  <c r="D32" i="8" s="1"/>
  <c r="X35" i="5"/>
  <c r="D35" i="8" s="1"/>
  <c r="X34" i="5"/>
  <c r="D34" i="8" s="1"/>
  <c r="X29" i="5"/>
  <c r="D29" i="8" s="1"/>
  <c r="X28" i="5"/>
  <c r="D28" i="8" s="1"/>
  <c r="X31" i="5"/>
  <c r="D31" i="8" s="1"/>
  <c r="X30" i="5"/>
  <c r="D30" i="8" s="1"/>
  <c r="X25" i="5"/>
  <c r="D25" i="8" s="1"/>
  <c r="X24" i="5"/>
  <c r="D24" i="8" s="1"/>
  <c r="X27" i="5"/>
  <c r="D27" i="8" s="1"/>
  <c r="X26" i="5"/>
  <c r="D26" i="8" s="1"/>
  <c r="X22" i="5"/>
  <c r="D22" i="8" s="1"/>
  <c r="X23" i="5"/>
  <c r="D23" i="8" s="1"/>
  <c r="X21" i="5"/>
  <c r="D21" i="8" s="1"/>
  <c r="X20" i="5"/>
  <c r="D20" i="8" s="1"/>
  <c r="X18" i="5"/>
  <c r="D18" i="8" s="1"/>
  <c r="X19" i="5"/>
  <c r="D19" i="8" s="1"/>
  <c r="X16" i="5"/>
  <c r="D16" i="8" s="1"/>
  <c r="X17" i="5"/>
  <c r="D17" i="8" s="1"/>
  <c r="X15" i="5"/>
  <c r="D15" i="8" s="1"/>
  <c r="X14" i="5"/>
  <c r="D14" i="8" s="1"/>
  <c r="X13" i="5"/>
  <c r="D13" i="8" s="1"/>
  <c r="X12" i="5"/>
  <c r="D12" i="8" s="1"/>
  <c r="X8" i="5"/>
  <c r="D8" i="8" s="1"/>
  <c r="X2" i="5"/>
  <c r="D2" i="8" s="1"/>
  <c r="P40" i="4"/>
  <c r="O40" i="4"/>
  <c r="Q40" i="4" s="1"/>
  <c r="R40" i="4" s="1"/>
  <c r="C40" i="8" s="1"/>
  <c r="N40" i="4"/>
  <c r="P41" i="4"/>
  <c r="O41" i="4"/>
  <c r="Q41" i="4" s="1"/>
  <c r="R41" i="4" s="1"/>
  <c r="C41" i="8" s="1"/>
  <c r="N41" i="4"/>
  <c r="P37" i="4"/>
  <c r="O37" i="4"/>
  <c r="Q37" i="4" s="1"/>
  <c r="R37" i="4" s="1"/>
  <c r="C37" i="8" s="1"/>
  <c r="N37" i="4"/>
  <c r="P36" i="4"/>
  <c r="O36" i="4"/>
  <c r="Q36" i="4" s="1"/>
  <c r="R36" i="4" s="1"/>
  <c r="C36" i="8" s="1"/>
  <c r="N36" i="4"/>
  <c r="P39" i="4"/>
  <c r="O39" i="4"/>
  <c r="Q39" i="4" s="1"/>
  <c r="N39" i="4"/>
  <c r="R39" i="4" s="1"/>
  <c r="C39" i="8" s="1"/>
  <c r="P38" i="4"/>
  <c r="O38" i="4"/>
  <c r="Q38" i="4" s="1"/>
  <c r="N38" i="4"/>
  <c r="R38" i="4" s="1"/>
  <c r="C38" i="8" s="1"/>
  <c r="P33" i="4"/>
  <c r="O33" i="4"/>
  <c r="Q33" i="4" s="1"/>
  <c r="N33" i="4"/>
  <c r="R33" i="4" s="1"/>
  <c r="C33" i="8" s="1"/>
  <c r="P32" i="4"/>
  <c r="O32" i="4"/>
  <c r="Q32" i="4" s="1"/>
  <c r="N32" i="4"/>
  <c r="R32" i="4" s="1"/>
  <c r="C32" i="8" s="1"/>
  <c r="P35" i="4"/>
  <c r="O35" i="4"/>
  <c r="Q35" i="4" s="1"/>
  <c r="N35" i="4"/>
  <c r="R35" i="4" s="1"/>
  <c r="C35" i="8" s="1"/>
  <c r="P34" i="4"/>
  <c r="O34" i="4"/>
  <c r="Q34" i="4" s="1"/>
  <c r="N34" i="4"/>
  <c r="R34" i="4" s="1"/>
  <c r="C34" i="8" s="1"/>
  <c r="P29" i="4"/>
  <c r="O29" i="4"/>
  <c r="Q29" i="4" s="1"/>
  <c r="N29" i="4"/>
  <c r="R29" i="4" s="1"/>
  <c r="C29" i="8" s="1"/>
  <c r="P28" i="4"/>
  <c r="O28" i="4"/>
  <c r="Q28" i="4" s="1"/>
  <c r="N28" i="4"/>
  <c r="R28" i="4" s="1"/>
  <c r="C28" i="8" s="1"/>
  <c r="P31" i="4"/>
  <c r="O31" i="4"/>
  <c r="Q31" i="4" s="1"/>
  <c r="N31" i="4"/>
  <c r="R31" i="4" s="1"/>
  <c r="C31" i="8" s="1"/>
  <c r="P30" i="4"/>
  <c r="O30" i="4"/>
  <c r="Q30" i="4" s="1"/>
  <c r="N30" i="4"/>
  <c r="R30" i="4" s="1"/>
  <c r="C30" i="8" s="1"/>
  <c r="P25" i="4"/>
  <c r="O25" i="4"/>
  <c r="Q25" i="4" s="1"/>
  <c r="N25" i="4"/>
  <c r="R25" i="4" s="1"/>
  <c r="C25" i="8" s="1"/>
  <c r="P24" i="4"/>
  <c r="O24" i="4"/>
  <c r="Q24" i="4" s="1"/>
  <c r="N24" i="4"/>
  <c r="R24" i="4" s="1"/>
  <c r="C24" i="8" s="1"/>
  <c r="P27" i="4"/>
  <c r="O27" i="4"/>
  <c r="Q27" i="4" s="1"/>
  <c r="N27" i="4"/>
  <c r="R27" i="4" s="1"/>
  <c r="C27" i="8" s="1"/>
  <c r="P26" i="4"/>
  <c r="O26" i="4"/>
  <c r="Q26" i="4" s="1"/>
  <c r="N26" i="4"/>
  <c r="R26" i="4" s="1"/>
  <c r="C26" i="8" s="1"/>
  <c r="P22" i="4"/>
  <c r="O22" i="4"/>
  <c r="Q22" i="4" s="1"/>
  <c r="N22" i="4"/>
  <c r="R22" i="4" s="1"/>
  <c r="C22" i="8" s="1"/>
  <c r="P23" i="4"/>
  <c r="O23" i="4"/>
  <c r="Q23" i="4" s="1"/>
  <c r="N23" i="4"/>
  <c r="R23" i="4" s="1"/>
  <c r="C23" i="8" s="1"/>
  <c r="P43" i="4"/>
  <c r="O43" i="4"/>
  <c r="Q43" i="4" s="1"/>
  <c r="N43" i="4"/>
  <c r="P44" i="4"/>
  <c r="O44" i="4"/>
  <c r="Q44" i="4" s="1"/>
  <c r="N44" i="4"/>
  <c r="P21" i="4"/>
  <c r="O21" i="4"/>
  <c r="Q21" i="4" s="1"/>
  <c r="N21" i="4"/>
  <c r="R21" i="4" s="1"/>
  <c r="C21" i="8" s="1"/>
  <c r="P20" i="4"/>
  <c r="O20" i="4"/>
  <c r="Q20" i="4" s="1"/>
  <c r="N20" i="4"/>
  <c r="R20" i="4" s="1"/>
  <c r="C20" i="8" s="1"/>
  <c r="P42" i="4"/>
  <c r="O42" i="4"/>
  <c r="Q42" i="4" s="1"/>
  <c r="N42" i="4"/>
  <c r="P18" i="4"/>
  <c r="O18" i="4"/>
  <c r="Q18" i="4" s="1"/>
  <c r="N18" i="4"/>
  <c r="R18" i="4" s="1"/>
  <c r="C18" i="8" s="1"/>
  <c r="P19" i="4"/>
  <c r="O19" i="4"/>
  <c r="Q19" i="4" s="1"/>
  <c r="N19" i="4"/>
  <c r="R19" i="4" s="1"/>
  <c r="C19" i="8" s="1"/>
  <c r="P16" i="4"/>
  <c r="O16" i="4"/>
  <c r="Q16" i="4" s="1"/>
  <c r="N16" i="4"/>
  <c r="R16" i="4" s="1"/>
  <c r="C16" i="8" s="1"/>
  <c r="P45" i="4"/>
  <c r="O45" i="4"/>
  <c r="Q45" i="4" s="1"/>
  <c r="N45" i="4"/>
  <c r="P17" i="4"/>
  <c r="O17" i="4"/>
  <c r="Q17" i="4" s="1"/>
  <c r="N17" i="4"/>
  <c r="R17" i="4" s="1"/>
  <c r="C17" i="8" s="1"/>
  <c r="P15" i="4"/>
  <c r="O15" i="4"/>
  <c r="Q15" i="4" s="1"/>
  <c r="N15" i="4"/>
  <c r="R15" i="4" s="1"/>
  <c r="C15" i="8" s="1"/>
  <c r="P14" i="4"/>
  <c r="O14" i="4"/>
  <c r="Q14" i="4" s="1"/>
  <c r="N14" i="4"/>
  <c r="R14" i="4" s="1"/>
  <c r="C14" i="8" s="1"/>
  <c r="P13" i="4"/>
  <c r="O13" i="4"/>
  <c r="Q13" i="4" s="1"/>
  <c r="N13" i="4"/>
  <c r="R13" i="4" s="1"/>
  <c r="C13" i="8" s="1"/>
  <c r="P12" i="4"/>
  <c r="O12" i="4"/>
  <c r="Q12" i="4" s="1"/>
  <c r="N12" i="4"/>
  <c r="R12" i="4" s="1"/>
  <c r="C12" i="8" s="1"/>
  <c r="P11" i="4"/>
  <c r="O11" i="4"/>
  <c r="Q11" i="4" s="1"/>
  <c r="R11" i="4" s="1"/>
  <c r="C11" i="8" s="1"/>
  <c r="N11" i="4"/>
  <c r="P10" i="4"/>
  <c r="O10" i="4"/>
  <c r="Q10" i="4" s="1"/>
  <c r="R10" i="4" s="1"/>
  <c r="C10" i="8" s="1"/>
  <c r="N10" i="4"/>
  <c r="P9" i="4"/>
  <c r="O9" i="4"/>
  <c r="Q9" i="4" s="1"/>
  <c r="R9" i="4" s="1"/>
  <c r="C9" i="8" s="1"/>
  <c r="N9" i="4"/>
  <c r="P8" i="4"/>
  <c r="O8" i="4"/>
  <c r="Q8" i="4" s="1"/>
  <c r="N8" i="4"/>
  <c r="R8" i="4" s="1"/>
  <c r="C8" i="8" s="1"/>
  <c r="P7" i="4"/>
  <c r="O7" i="4"/>
  <c r="Q7" i="4" s="1"/>
  <c r="R7" i="4" s="1"/>
  <c r="C7" i="8" s="1"/>
  <c r="N7" i="4"/>
  <c r="P6" i="4"/>
  <c r="O6" i="4"/>
  <c r="Q6" i="4" s="1"/>
  <c r="R6" i="4" s="1"/>
  <c r="C6" i="8" s="1"/>
  <c r="N6" i="4"/>
  <c r="P5" i="4"/>
  <c r="O5" i="4"/>
  <c r="Q5" i="4" s="1"/>
  <c r="R5" i="4" s="1"/>
  <c r="C5" i="8" s="1"/>
  <c r="N5" i="4"/>
  <c r="P4" i="4"/>
  <c r="O4" i="4"/>
  <c r="Q4" i="4" s="1"/>
  <c r="R4" i="4" s="1"/>
  <c r="C4" i="8" s="1"/>
  <c r="N4" i="4"/>
  <c r="P3" i="4"/>
  <c r="O3" i="4"/>
  <c r="Q3" i="4" s="1"/>
  <c r="R3" i="4" s="1"/>
  <c r="C3" i="8" s="1"/>
  <c r="N3" i="4"/>
  <c r="P2" i="4"/>
  <c r="O2" i="4"/>
  <c r="Q2" i="4" s="1"/>
  <c r="N2" i="4"/>
  <c r="R2" i="4" s="1"/>
  <c r="C2" i="8" s="1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7" i="3"/>
  <c r="N45" i="3"/>
  <c r="N16" i="3"/>
  <c r="N19" i="3"/>
  <c r="N18" i="3"/>
  <c r="N42" i="3"/>
  <c r="N20" i="3"/>
  <c r="N21" i="3"/>
  <c r="N44" i="3"/>
  <c r="N43" i="3"/>
  <c r="N23" i="3"/>
  <c r="N22" i="3"/>
  <c r="N26" i="3"/>
  <c r="N27" i="3"/>
  <c r="N24" i="3"/>
  <c r="N25" i="3"/>
  <c r="N30" i="3"/>
  <c r="N31" i="3"/>
  <c r="N28" i="3"/>
  <c r="R28" i="3" s="1"/>
  <c r="B28" i="8" s="1"/>
  <c r="C28" i="11" s="1"/>
  <c r="N29" i="3"/>
  <c r="N34" i="3"/>
  <c r="R34" i="3" s="1"/>
  <c r="B34" i="8" s="1"/>
  <c r="C34" i="11" s="1"/>
  <c r="N35" i="3"/>
  <c r="N32" i="3"/>
  <c r="N33" i="3"/>
  <c r="N38" i="3"/>
  <c r="N39" i="3"/>
  <c r="N36" i="3"/>
  <c r="N37" i="3"/>
  <c r="N41" i="3"/>
  <c r="N40" i="3"/>
  <c r="R20" i="3"/>
  <c r="B20" i="8" s="1"/>
  <c r="C20" i="11" s="1"/>
  <c r="R22" i="3"/>
  <c r="B22" i="8" s="1"/>
  <c r="R26" i="3"/>
  <c r="B26" i="8" s="1"/>
  <c r="C26" i="11" s="1"/>
  <c r="R29" i="3"/>
  <c r="B29" i="8" s="1"/>
  <c r="R35" i="3"/>
  <c r="B35" i="8" s="1"/>
  <c r="C35" i="11" s="1"/>
  <c r="R33" i="3"/>
  <c r="B33" i="8" s="1"/>
  <c r="R39" i="3"/>
  <c r="B39" i="8" s="1"/>
  <c r="C39" i="11" s="1"/>
  <c r="R2" i="3"/>
  <c r="R27" i="3"/>
  <c r="B27" i="8" s="1"/>
  <c r="C27" i="11" s="1"/>
  <c r="P40" i="3"/>
  <c r="B40" i="10" s="1"/>
  <c r="E40" i="10" s="1"/>
  <c r="O40" i="3"/>
  <c r="Q40" i="3" s="1"/>
  <c r="R40" i="3" s="1"/>
  <c r="B40" i="8" s="1"/>
  <c r="C40" i="11" s="1"/>
  <c r="P41" i="3"/>
  <c r="B41" i="10" s="1"/>
  <c r="E41" i="10" s="1"/>
  <c r="O41" i="3"/>
  <c r="Q41" i="3" s="1"/>
  <c r="R41" i="3" s="1"/>
  <c r="B41" i="8" s="1"/>
  <c r="P37" i="3"/>
  <c r="B37" i="10" s="1"/>
  <c r="E37" i="10" s="1"/>
  <c r="O37" i="3"/>
  <c r="Q37" i="3" s="1"/>
  <c r="P36" i="3"/>
  <c r="B36" i="10" s="1"/>
  <c r="E36" i="10" s="1"/>
  <c r="O36" i="3"/>
  <c r="Q36" i="3" s="1"/>
  <c r="P39" i="3"/>
  <c r="B39" i="10" s="1"/>
  <c r="E39" i="10" s="1"/>
  <c r="O39" i="3"/>
  <c r="Q39" i="3" s="1"/>
  <c r="P38" i="3"/>
  <c r="B38" i="10" s="1"/>
  <c r="E38" i="10" s="1"/>
  <c r="O38" i="3"/>
  <c r="Q38" i="3" s="1"/>
  <c r="P33" i="3"/>
  <c r="B33" i="10" s="1"/>
  <c r="E33" i="10" s="1"/>
  <c r="O33" i="3"/>
  <c r="Q33" i="3" s="1"/>
  <c r="P32" i="3"/>
  <c r="B32" i="10" s="1"/>
  <c r="E32" i="10" s="1"/>
  <c r="O32" i="3"/>
  <c r="Q32" i="3" s="1"/>
  <c r="P35" i="3"/>
  <c r="B35" i="10" s="1"/>
  <c r="E35" i="10" s="1"/>
  <c r="O35" i="3"/>
  <c r="Q35" i="3" s="1"/>
  <c r="P34" i="3"/>
  <c r="B34" i="10" s="1"/>
  <c r="E34" i="10" s="1"/>
  <c r="O34" i="3"/>
  <c r="Q34" i="3" s="1"/>
  <c r="P29" i="3"/>
  <c r="B29" i="10" s="1"/>
  <c r="E29" i="10" s="1"/>
  <c r="O29" i="3"/>
  <c r="Q29" i="3" s="1"/>
  <c r="P28" i="3"/>
  <c r="B28" i="10" s="1"/>
  <c r="E28" i="10" s="1"/>
  <c r="O28" i="3"/>
  <c r="Q28" i="3" s="1"/>
  <c r="P31" i="3"/>
  <c r="B31" i="10" s="1"/>
  <c r="E31" i="10" s="1"/>
  <c r="O31" i="3"/>
  <c r="Q31" i="3" s="1"/>
  <c r="P30" i="3"/>
  <c r="B30" i="10" s="1"/>
  <c r="E30" i="10" s="1"/>
  <c r="O30" i="3"/>
  <c r="Q30" i="3" s="1"/>
  <c r="P25" i="3"/>
  <c r="B25" i="10" s="1"/>
  <c r="E25" i="10" s="1"/>
  <c r="O25" i="3"/>
  <c r="Q25" i="3" s="1"/>
  <c r="P24" i="3"/>
  <c r="B24" i="10" s="1"/>
  <c r="E24" i="10" s="1"/>
  <c r="O24" i="3"/>
  <c r="Q24" i="3" s="1"/>
  <c r="P27" i="3"/>
  <c r="B27" i="10" s="1"/>
  <c r="E27" i="10" s="1"/>
  <c r="O27" i="3"/>
  <c r="Q27" i="3" s="1"/>
  <c r="P26" i="3"/>
  <c r="B26" i="10" s="1"/>
  <c r="E26" i="10" s="1"/>
  <c r="O26" i="3"/>
  <c r="Q26" i="3" s="1"/>
  <c r="P22" i="3"/>
  <c r="B22" i="10" s="1"/>
  <c r="E22" i="10" s="1"/>
  <c r="O22" i="3"/>
  <c r="Q22" i="3" s="1"/>
  <c r="P23" i="3"/>
  <c r="B23" i="10" s="1"/>
  <c r="E23" i="10" s="1"/>
  <c r="O23" i="3"/>
  <c r="Q23" i="3" s="1"/>
  <c r="P43" i="3"/>
  <c r="B43" i="10" s="1"/>
  <c r="E43" i="10" s="1"/>
  <c r="O43" i="3"/>
  <c r="Q43" i="3" s="1"/>
  <c r="R43" i="3" s="1"/>
  <c r="B43" i="8" s="1"/>
  <c r="P44" i="3"/>
  <c r="B44" i="10" s="1"/>
  <c r="E44" i="10" s="1"/>
  <c r="O44" i="3"/>
  <c r="Q44" i="3" s="1"/>
  <c r="R44" i="3" s="1"/>
  <c r="B44" i="8" s="1"/>
  <c r="P21" i="3"/>
  <c r="B21" i="10" s="1"/>
  <c r="E21" i="10" s="1"/>
  <c r="O21" i="3"/>
  <c r="Q21" i="3" s="1"/>
  <c r="P20" i="3"/>
  <c r="B20" i="10" s="1"/>
  <c r="E20" i="10" s="1"/>
  <c r="O20" i="3"/>
  <c r="Q20" i="3" s="1"/>
  <c r="P42" i="3"/>
  <c r="B42" i="10" s="1"/>
  <c r="E42" i="10" s="1"/>
  <c r="O42" i="3"/>
  <c r="Q42" i="3" s="1"/>
  <c r="R42" i="3" s="1"/>
  <c r="B42" i="8" s="1"/>
  <c r="P18" i="3"/>
  <c r="B18" i="10" s="1"/>
  <c r="E18" i="10" s="1"/>
  <c r="O18" i="3"/>
  <c r="Q18" i="3" s="1"/>
  <c r="P19" i="3"/>
  <c r="B19" i="10" s="1"/>
  <c r="E19" i="10" s="1"/>
  <c r="O19" i="3"/>
  <c r="Q19" i="3" s="1"/>
  <c r="P16" i="3"/>
  <c r="B16" i="10" s="1"/>
  <c r="E16" i="10" s="1"/>
  <c r="O16" i="3"/>
  <c r="Q16" i="3" s="1"/>
  <c r="P45" i="3"/>
  <c r="B45" i="10" s="1"/>
  <c r="E45" i="10" s="1"/>
  <c r="O45" i="3"/>
  <c r="Q45" i="3" s="1"/>
  <c r="R45" i="3" s="1"/>
  <c r="B45" i="8" s="1"/>
  <c r="P17" i="3"/>
  <c r="B17" i="10" s="1"/>
  <c r="E17" i="10" s="1"/>
  <c r="O17" i="3"/>
  <c r="Q17" i="3" s="1"/>
  <c r="P15" i="3"/>
  <c r="B15" i="10" s="1"/>
  <c r="E15" i="10" s="1"/>
  <c r="O15" i="3"/>
  <c r="Q15" i="3" s="1"/>
  <c r="P14" i="3"/>
  <c r="B14" i="10" s="1"/>
  <c r="E14" i="10" s="1"/>
  <c r="O14" i="3"/>
  <c r="Q14" i="3" s="1"/>
  <c r="P13" i="3"/>
  <c r="B13" i="10" s="1"/>
  <c r="E13" i="10" s="1"/>
  <c r="O13" i="3"/>
  <c r="Q13" i="3" s="1"/>
  <c r="P12" i="3"/>
  <c r="B12" i="10" s="1"/>
  <c r="E12" i="10" s="1"/>
  <c r="O12" i="3"/>
  <c r="Q12" i="3" s="1"/>
  <c r="P11" i="3"/>
  <c r="B11" i="10" s="1"/>
  <c r="E11" i="10" s="1"/>
  <c r="O11" i="3"/>
  <c r="Q11" i="3" s="1"/>
  <c r="R11" i="3" s="1"/>
  <c r="B11" i="8" s="1"/>
  <c r="P10" i="3"/>
  <c r="B10" i="10" s="1"/>
  <c r="E10" i="10" s="1"/>
  <c r="O10" i="3"/>
  <c r="Q10" i="3" s="1"/>
  <c r="R10" i="3" s="1"/>
  <c r="B10" i="8" s="1"/>
  <c r="P9" i="3"/>
  <c r="B9" i="10" s="1"/>
  <c r="E9" i="10" s="1"/>
  <c r="O9" i="3"/>
  <c r="Q9" i="3" s="1"/>
  <c r="R9" i="3" s="1"/>
  <c r="B9" i="8" s="1"/>
  <c r="P8" i="3"/>
  <c r="B8" i="10" s="1"/>
  <c r="E8" i="10" s="1"/>
  <c r="O8" i="3"/>
  <c r="Q8" i="3" s="1"/>
  <c r="P7" i="3"/>
  <c r="B7" i="10" s="1"/>
  <c r="E7" i="10" s="1"/>
  <c r="O7" i="3"/>
  <c r="Q7" i="3" s="1"/>
  <c r="P6" i="3"/>
  <c r="B6" i="10" s="1"/>
  <c r="E6" i="10" s="1"/>
  <c r="O6" i="3"/>
  <c r="Q6" i="3" s="1"/>
  <c r="R6" i="3" s="1"/>
  <c r="B6" i="8" s="1"/>
  <c r="P5" i="3"/>
  <c r="B5" i="10" s="1"/>
  <c r="E5" i="10" s="1"/>
  <c r="O5" i="3"/>
  <c r="Q5" i="3" s="1"/>
  <c r="R5" i="3" s="1"/>
  <c r="B5" i="8" s="1"/>
  <c r="P4" i="3"/>
  <c r="B4" i="10" s="1"/>
  <c r="E4" i="10" s="1"/>
  <c r="O4" i="3"/>
  <c r="Q4" i="3" s="1"/>
  <c r="R4" i="3" s="1"/>
  <c r="B4" i="8" s="1"/>
  <c r="P3" i="3"/>
  <c r="B3" i="10" s="1"/>
  <c r="E3" i="10" s="1"/>
  <c r="O3" i="3"/>
  <c r="P2" i="3"/>
  <c r="B2" i="10" s="1"/>
  <c r="E2" i="10" s="1"/>
  <c r="O2" i="3"/>
  <c r="Q2" i="3" s="1"/>
  <c r="J2" i="10" l="1"/>
  <c r="D2" i="11"/>
  <c r="J3" i="10"/>
  <c r="D3" i="11"/>
  <c r="J4" i="10"/>
  <c r="D4" i="11"/>
  <c r="J5" i="10"/>
  <c r="D5" i="11"/>
  <c r="J6" i="10"/>
  <c r="D6" i="11"/>
  <c r="J7" i="10"/>
  <c r="D7" i="11"/>
  <c r="J8" i="10"/>
  <c r="D8" i="11"/>
  <c r="J9" i="10"/>
  <c r="D9" i="11"/>
  <c r="J10" i="10"/>
  <c r="D10" i="11"/>
  <c r="J11" i="10"/>
  <c r="D11" i="11"/>
  <c r="J12" i="10"/>
  <c r="D12" i="11"/>
  <c r="J13" i="10"/>
  <c r="D13" i="11"/>
  <c r="J14" i="10"/>
  <c r="D14" i="11"/>
  <c r="J15" i="10"/>
  <c r="D15" i="11"/>
  <c r="J17" i="10"/>
  <c r="D17" i="11"/>
  <c r="J45" i="10"/>
  <c r="D45" i="11"/>
  <c r="J16" i="10"/>
  <c r="D16" i="11"/>
  <c r="J19" i="10"/>
  <c r="D19" i="11"/>
  <c r="J18" i="10"/>
  <c r="D18" i="11"/>
  <c r="J42" i="10"/>
  <c r="D42" i="11"/>
  <c r="J20" i="10"/>
  <c r="D20" i="11"/>
  <c r="J21" i="10"/>
  <c r="D21" i="11"/>
  <c r="J44" i="10"/>
  <c r="D44" i="11"/>
  <c r="J43" i="10"/>
  <c r="D43" i="11"/>
  <c r="J23" i="10"/>
  <c r="D23" i="11"/>
  <c r="J22" i="10"/>
  <c r="D22" i="11"/>
  <c r="J26" i="10"/>
  <c r="D26" i="11"/>
  <c r="J27" i="10"/>
  <c r="D27" i="11"/>
  <c r="J24" i="10"/>
  <c r="D24" i="11"/>
  <c r="J25" i="10"/>
  <c r="D25" i="11"/>
  <c r="J30" i="10"/>
  <c r="D30" i="11"/>
  <c r="J31" i="10"/>
  <c r="D31" i="11"/>
  <c r="J28" i="10"/>
  <c r="D28" i="11"/>
  <c r="J29" i="10"/>
  <c r="D29" i="11"/>
  <c r="J34" i="10"/>
  <c r="D34" i="11"/>
  <c r="J35" i="10"/>
  <c r="D35" i="11"/>
  <c r="J32" i="10"/>
  <c r="D32" i="11"/>
  <c r="J33" i="10"/>
  <c r="D33" i="11"/>
  <c r="J38" i="10"/>
  <c r="D38" i="11"/>
  <c r="J39" i="10"/>
  <c r="D39" i="11"/>
  <c r="J36" i="10"/>
  <c r="D36" i="11"/>
  <c r="J37" i="10"/>
  <c r="D37" i="11"/>
  <c r="J41" i="10"/>
  <c r="D41" i="11"/>
  <c r="J40" i="10"/>
  <c r="D40" i="11"/>
  <c r="C33" i="11"/>
  <c r="C29" i="11"/>
  <c r="C22" i="11"/>
  <c r="Q3" i="3"/>
  <c r="R3" i="3" s="1"/>
  <c r="B3" i="8" s="1"/>
  <c r="R45" i="4"/>
  <c r="C45" i="8" s="1"/>
  <c r="R42" i="4"/>
  <c r="C42" i="8" s="1"/>
  <c r="R43" i="4"/>
  <c r="C43" i="8" s="1"/>
  <c r="B2" i="8"/>
  <c r="X44" i="5"/>
  <c r="D44" i="8" s="1"/>
  <c r="X3" i="5"/>
  <c r="X5" i="5"/>
  <c r="X7" i="5"/>
  <c r="D7" i="8" s="1"/>
  <c r="X9" i="5"/>
  <c r="D9" i="8" s="1"/>
  <c r="H9" i="8" s="1"/>
  <c r="X11" i="5"/>
  <c r="X45" i="5"/>
  <c r="D45" i="8" s="1"/>
  <c r="X42" i="5"/>
  <c r="D42" i="8" s="1"/>
  <c r="X43" i="5"/>
  <c r="D43" i="8" s="1"/>
  <c r="R44" i="4"/>
  <c r="C44" i="8" s="1"/>
  <c r="R31" i="3"/>
  <c r="B31" i="8" s="1"/>
  <c r="C31" i="11" s="1"/>
  <c r="H20" i="8"/>
  <c r="H43" i="8"/>
  <c r="R23" i="3"/>
  <c r="R18" i="3"/>
  <c r="B18" i="8" s="1"/>
  <c r="R38" i="3"/>
  <c r="B38" i="8" s="1"/>
  <c r="C38" i="11" s="1"/>
  <c r="R24" i="3"/>
  <c r="R13" i="3"/>
  <c r="R17" i="3"/>
  <c r="R37" i="3"/>
  <c r="B37" i="8" s="1"/>
  <c r="C37" i="11" s="1"/>
  <c r="R8" i="3"/>
  <c r="R25" i="3"/>
  <c r="B25" i="8" s="1"/>
  <c r="R16" i="3"/>
  <c r="R14" i="3"/>
  <c r="R36" i="3"/>
  <c r="B36" i="8" s="1"/>
  <c r="R32" i="3"/>
  <c r="R30" i="3"/>
  <c r="B30" i="8" s="1"/>
  <c r="C30" i="11" s="1"/>
  <c r="R12" i="3"/>
  <c r="H40" i="8"/>
  <c r="H38" i="8"/>
  <c r="R7" i="3"/>
  <c r="H28" i="8"/>
  <c r="H30" i="8"/>
  <c r="H33" i="8"/>
  <c r="H29" i="8"/>
  <c r="H26" i="8"/>
  <c r="H27" i="8"/>
  <c r="H22" i="8"/>
  <c r="R21" i="3"/>
  <c r="R19" i="3"/>
  <c r="R15" i="3"/>
  <c r="H35" i="8"/>
  <c r="H31" i="8"/>
  <c r="X4" i="5"/>
  <c r="X6" i="5"/>
  <c r="X10" i="5"/>
  <c r="X36" i="5"/>
  <c r="D36" i="8" s="1"/>
  <c r="X41" i="5"/>
  <c r="D41" i="8" s="1"/>
  <c r="C41" i="11" s="1"/>
  <c r="C44" i="11" l="1"/>
  <c r="C43" i="11"/>
  <c r="C45" i="11"/>
  <c r="C42" i="11"/>
  <c r="H25" i="8"/>
  <c r="C25" i="11"/>
  <c r="H2" i="8"/>
  <c r="C2" i="11"/>
  <c r="J47" i="10"/>
  <c r="C36" i="11"/>
  <c r="H18" i="8"/>
  <c r="C18" i="11"/>
  <c r="C9" i="11"/>
  <c r="D10" i="8"/>
  <c r="B21" i="8"/>
  <c r="B12" i="8"/>
  <c r="B14" i="8"/>
  <c r="D6" i="8"/>
  <c r="B19" i="8"/>
  <c r="B7" i="8"/>
  <c r="B16" i="8"/>
  <c r="B8" i="8"/>
  <c r="H45" i="8"/>
  <c r="B17" i="8"/>
  <c r="H44" i="8"/>
  <c r="B24" i="8"/>
  <c r="D5" i="8"/>
  <c r="D4" i="8"/>
  <c r="B15" i="8"/>
  <c r="B32" i="8"/>
  <c r="B13" i="8"/>
  <c r="B23" i="8"/>
  <c r="D11" i="8"/>
  <c r="D3" i="8"/>
  <c r="H3" i="8" s="1"/>
  <c r="H39" i="8"/>
  <c r="H36" i="8"/>
  <c r="H37" i="8"/>
  <c r="H34" i="8"/>
  <c r="H41" i="8"/>
  <c r="H42" i="8"/>
  <c r="H23" i="8" l="1"/>
  <c r="C23" i="11"/>
  <c r="H4" i="8"/>
  <c r="C4" i="11"/>
  <c r="H24" i="8"/>
  <c r="C24" i="11"/>
  <c r="H8" i="8"/>
  <c r="C8" i="11"/>
  <c r="H6" i="8"/>
  <c r="C6" i="11"/>
  <c r="C3" i="11"/>
  <c r="H11" i="8"/>
  <c r="C11" i="11"/>
  <c r="H13" i="8"/>
  <c r="C13" i="11"/>
  <c r="H15" i="8"/>
  <c r="C15" i="11"/>
  <c r="H5" i="8"/>
  <c r="C5" i="11"/>
  <c r="H16" i="8"/>
  <c r="C16" i="11"/>
  <c r="H19" i="8"/>
  <c r="C19" i="11"/>
  <c r="H14" i="8"/>
  <c r="C14" i="11"/>
  <c r="H21" i="8"/>
  <c r="C21" i="11"/>
  <c r="H32" i="8"/>
  <c r="C32" i="11"/>
  <c r="H17" i="8"/>
  <c r="C17" i="11"/>
  <c r="H7" i="8"/>
  <c r="C7" i="11"/>
  <c r="H12" i="8"/>
  <c r="C12" i="11"/>
  <c r="H10" i="8"/>
  <c r="C10" i="11"/>
  <c r="E107" i="14"/>
  <c r="E79" i="14"/>
  <c r="E4" i="14"/>
  <c r="E56" i="14"/>
  <c r="E103" i="14"/>
  <c r="E49" i="14"/>
  <c r="E95" i="14"/>
  <c r="E87" i="14"/>
  <c r="E9" i="14"/>
  <c r="E45" i="14"/>
  <c r="E71" i="14"/>
  <c r="E50" i="14"/>
  <c r="E116" i="14"/>
  <c r="E37" i="14"/>
  <c r="E99" i="14"/>
  <c r="E65" i="14"/>
  <c r="E91" i="14"/>
  <c r="E57" i="14"/>
  <c r="E38" i="14"/>
  <c r="E112" i="14"/>
  <c r="E33" i="14"/>
  <c r="E69" i="14"/>
  <c r="E61" i="14"/>
  <c r="E42" i="14"/>
  <c r="E108" i="14"/>
  <c r="E53" i="14"/>
  <c r="E34" i="14"/>
  <c r="E100" i="14"/>
  <c r="E21" i="14"/>
  <c r="E77" i="14"/>
  <c r="E119" i="14"/>
  <c r="E30" i="14"/>
  <c r="E64" i="14"/>
  <c r="G64" i="14" s="1"/>
  <c r="E111" i="14"/>
  <c r="E22" i="14"/>
  <c r="E104" i="14"/>
  <c r="E25" i="14"/>
  <c r="E60" i="14"/>
  <c r="E96" i="14"/>
  <c r="E17" i="14"/>
  <c r="E52" i="14"/>
  <c r="E115" i="14"/>
  <c r="E26" i="14"/>
  <c r="E92" i="14"/>
  <c r="E13" i="14"/>
  <c r="E47" i="14"/>
  <c r="E41" i="14"/>
  <c r="E29" i="14"/>
  <c r="E44" i="14"/>
  <c r="E23" i="14"/>
  <c r="E8" i="14"/>
  <c r="E110" i="14"/>
  <c r="E31" i="14"/>
  <c r="E90" i="14"/>
  <c r="E11" i="14"/>
  <c r="E118" i="14"/>
  <c r="E39" i="14"/>
  <c r="E98" i="14"/>
  <c r="E19" i="14"/>
  <c r="E88" i="14"/>
  <c r="E89" i="14"/>
  <c r="E101" i="14"/>
  <c r="E59" i="14"/>
  <c r="E109" i="14"/>
  <c r="E121" i="14"/>
  <c r="E58" i="14"/>
  <c r="E97" i="14"/>
  <c r="E66" i="14"/>
  <c r="E46" i="14"/>
  <c r="E62" i="14"/>
  <c r="E3" i="14"/>
  <c r="E43" i="14"/>
  <c r="E76" i="14"/>
  <c r="E73" i="14"/>
  <c r="E14" i="14"/>
  <c r="E51" i="14"/>
  <c r="E68" i="14"/>
  <c r="E106" i="14"/>
  <c r="G106" i="14" s="1"/>
  <c r="E114" i="14"/>
  <c r="E120" i="14"/>
  <c r="E85" i="14"/>
  <c r="E63" i="14"/>
  <c r="E102" i="14"/>
  <c r="E75" i="14"/>
  <c r="E74" i="14"/>
  <c r="E105" i="14"/>
  <c r="E7" i="14"/>
  <c r="E81" i="14"/>
  <c r="E82" i="14"/>
  <c r="E113" i="14"/>
  <c r="E24" i="14"/>
  <c r="E93" i="14"/>
  <c r="E6" i="14"/>
  <c r="E10" i="14"/>
  <c r="E78" i="14"/>
  <c r="E12" i="14"/>
  <c r="E40" i="14"/>
  <c r="E70" i="14"/>
  <c r="E32" i="14"/>
  <c r="E84" i="14"/>
  <c r="E72" i="14"/>
  <c r="E80" i="14"/>
  <c r="E67" i="14"/>
  <c r="E48" i="14"/>
  <c r="E117" i="14"/>
  <c r="E28" i="14"/>
  <c r="E83" i="14"/>
  <c r="E5" i="14"/>
  <c r="E55" i="14"/>
  <c r="E36" i="14"/>
  <c r="E86" i="14"/>
  <c r="E15" i="14"/>
  <c r="E27" i="14"/>
  <c r="E54" i="14"/>
  <c r="E35" i="14"/>
  <c r="E20" i="14"/>
  <c r="E94" i="14"/>
  <c r="E18" i="14"/>
  <c r="E16" i="14"/>
  <c r="E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2" i="25"/>
  <c r="E3" i="25"/>
  <c r="E4" i="25" s="1"/>
  <c r="E5" i="25" s="1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</calcChain>
</file>

<file path=xl/sharedStrings.xml><?xml version="1.0" encoding="utf-8"?>
<sst xmlns="http://schemas.openxmlformats.org/spreadsheetml/2006/main" count="600" uniqueCount="238">
  <si>
    <t>usageId</t>
  </si>
  <si>
    <t>subusageId</t>
  </si>
  <si>
    <t>specificationId</t>
  </si>
  <si>
    <t>mark</t>
  </si>
  <si>
    <t>weight</t>
  </si>
  <si>
    <t>assessment</t>
  </si>
  <si>
    <t>AFU</t>
  </si>
  <si>
    <t>AFM</t>
  </si>
  <si>
    <t>RWU</t>
  </si>
  <si>
    <t>RWM</t>
  </si>
  <si>
    <t>id</t>
  </si>
  <si>
    <t>name</t>
  </si>
  <si>
    <t>specification_type</t>
  </si>
  <si>
    <t>Numéro de Processeur</t>
  </si>
  <si>
    <t>not_marked</t>
  </si>
  <si>
    <t>RAM en MB</t>
  </si>
  <si>
    <t>continuous</t>
  </si>
  <si>
    <t>Modèle de Processeur Graphique</t>
  </si>
  <si>
    <t>Capacité de Stockage en Go</t>
  </si>
  <si>
    <t>Taille de l'Ecran en Pouces</t>
  </si>
  <si>
    <t>Résolution</t>
  </si>
  <si>
    <t>Rétro-Eclairage LED</t>
  </si>
  <si>
    <t>discrete</t>
  </si>
  <si>
    <t>Poids en kg</t>
  </si>
  <si>
    <t>Autonomie de la Batterie en Heures</t>
  </si>
  <si>
    <t>CPU</t>
  </si>
  <si>
    <t>Webcam Intégrée</t>
  </si>
  <si>
    <t>Graveur DVD-ROM</t>
  </si>
  <si>
    <t>Lecteur de Cartes Mémoire</t>
  </si>
  <si>
    <t>Bluetooth</t>
  </si>
  <si>
    <t>Firewire</t>
  </si>
  <si>
    <t>Carte d'Acquisition Vidéo</t>
  </si>
  <si>
    <t>Carte Tuner TV</t>
  </si>
  <si>
    <t>Sortie TV</t>
  </si>
  <si>
    <t>Système d'Exploitation</t>
  </si>
  <si>
    <t>Wifi</t>
  </si>
  <si>
    <t>Form Factor</t>
  </si>
  <si>
    <t>Format</t>
  </si>
  <si>
    <t>Lecteur d'Empreintes Digitales</t>
  </si>
  <si>
    <t>Mémoire Vidéo en Mb</t>
  </si>
  <si>
    <t>Marque de la Puce Graphique</t>
  </si>
  <si>
    <t>Marque du Chipset</t>
  </si>
  <si>
    <t>Marque du Processeur</t>
  </si>
  <si>
    <t>Modèle de Processeur</t>
  </si>
  <si>
    <t>Nombre de Coeur(s)</t>
  </si>
  <si>
    <t>Nombre de Ports USB</t>
  </si>
  <si>
    <t>Télécommande</t>
  </si>
  <si>
    <t>Technologie Intel Centrino</t>
  </si>
  <si>
    <t>Type</t>
  </si>
  <si>
    <t>Type de Chipset</t>
  </si>
  <si>
    <t>Type de Mémoire</t>
  </si>
  <si>
    <t>Type de Stockage</t>
  </si>
  <si>
    <t>UMTS</t>
  </si>
  <si>
    <t>Vitesse de l'horloge en MHz</t>
  </si>
  <si>
    <t>Windows Media Center Edition</t>
  </si>
  <si>
    <t>Netbook</t>
  </si>
  <si>
    <t>Hauteur en cm</t>
  </si>
  <si>
    <t>Largeur en cm</t>
  </si>
  <si>
    <t>Profondeur en cm</t>
  </si>
  <si>
    <t>dimensions</t>
  </si>
  <si>
    <t>U* continuous</t>
  </si>
  <si>
    <t>U</t>
  </si>
  <si>
    <t>alpha</t>
  </si>
  <si>
    <t>U*</t>
  </si>
  <si>
    <t>super_usage_1</t>
  </si>
  <si>
    <t>sigma</t>
  </si>
  <si>
    <t>super_usage_id</t>
  </si>
  <si>
    <t>usage_id</t>
  </si>
  <si>
    <t>usage_id_18</t>
  </si>
  <si>
    <t>usage_id_19</t>
  </si>
  <si>
    <t>U2</t>
  </si>
  <si>
    <t>alpha2</t>
  </si>
  <si>
    <t>U3</t>
  </si>
  <si>
    <t>alpha3</t>
  </si>
  <si>
    <t>usage_18</t>
  </si>
  <si>
    <t>usage_19</t>
  </si>
  <si>
    <t>sum_beta_j</t>
  </si>
  <si>
    <t>sum_beta_k</t>
  </si>
  <si>
    <t>theta</t>
  </si>
  <si>
    <t>R</t>
  </si>
  <si>
    <t>theta_su_1</t>
  </si>
  <si>
    <t>theta'_18</t>
  </si>
  <si>
    <t>theta'_19</t>
  </si>
  <si>
    <t>theta'</t>
  </si>
  <si>
    <t>gamma</t>
  </si>
  <si>
    <t>sum</t>
  </si>
  <si>
    <t>U2*</t>
  </si>
  <si>
    <t>U3*</t>
  </si>
  <si>
    <t>U2* continuous</t>
  </si>
  <si>
    <t>U3* continuous</t>
  </si>
  <si>
    <t>super_usageId</t>
  </si>
  <si>
    <t>usage_id_20</t>
  </si>
  <si>
    <t>super_usage_2</t>
  </si>
  <si>
    <t>super_usage_6</t>
  </si>
  <si>
    <t>usage_20</t>
  </si>
  <si>
    <t>theta_su_2</t>
  </si>
  <si>
    <t>theta_su_6</t>
  </si>
  <si>
    <t>theta'_20</t>
  </si>
  <si>
    <t>delta</t>
  </si>
  <si>
    <t>pi</t>
  </si>
  <si>
    <t>specification_id</t>
  </si>
  <si>
    <t>specification name</t>
  </si>
  <si>
    <t>product_id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</si>
  <si>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</si>
  <si>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</si>
  <si>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</si>
  <si>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</si>
  <si>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</si>
  <si>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</si>
  <si>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</si>
  <si>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</si>
  <si>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</si>
  <si>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</si>
  <si>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</si>
  <si>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</si>
  <si>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</si>
  <si>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</si>
  <si>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</si>
  <si>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</si>
  <si>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</si>
  <si>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</si>
  <si>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</si>
  <si>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</si>
  <si>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</si>
  <si>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</si>
  <si>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</si>
  <si>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</si>
  <si>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</si>
  <si>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</si>
  <si>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</si>
  <si>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</si>
  <si>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</si>
  <si>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</si>
  <si>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</si>
  <si>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</si>
  <si>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</si>
  <si>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</si>
  <si>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</si>
  <si>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</si>
  <si>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</si>
  <si>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</si>
  <si>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</si>
  <si>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</si>
  <si>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</si>
  <si>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</si>
  <si>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</si>
  <si>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</si>
  <si>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</si>
  <si>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</si>
  <si>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</si>
  <si>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</si>
  <si>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</si>
  <si>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</si>
  <si>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</si>
  <si>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</si>
  <si>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</si>
  <si>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</si>
  <si>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</si>
  <si>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</si>
  <si>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</si>
  <si>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</si>
  <si>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</si>
  <si>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</si>
  <si>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</si>
  <si>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</si>
  <si>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</si>
  <si>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</si>
  <si>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</si>
  <si>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</si>
  <si>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</si>
  <si>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</si>
  <si>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</si>
  <si>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</si>
  <si>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</si>
  <si>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</si>
  <si>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</si>
  <si>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</si>
  <si>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</si>
  <si>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</si>
  <si>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</si>
  <si>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</si>
  <si>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</si>
  <si>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sum_gamma</t>
  </si>
  <si>
    <t>GAP_MAX</t>
  </si>
  <si>
    <t>ZETA</t>
  </si>
  <si>
    <t>NU</t>
  </si>
  <si>
    <t>LAMBDA</t>
  </si>
  <si>
    <t>GAP_TOL</t>
  </si>
  <si>
    <t>S_R</t>
  </si>
  <si>
    <t>KAPPA</t>
  </si>
  <si>
    <t>C_P</t>
  </si>
  <si>
    <t>C_S</t>
  </si>
  <si>
    <t>S_MIN</t>
  </si>
  <si>
    <t>N_MIN</t>
  </si>
  <si>
    <t>DELTA</t>
  </si>
  <si>
    <t>PI</t>
  </si>
  <si>
    <t>Product_id</t>
  </si>
  <si>
    <t>score_rec</t>
  </si>
  <si>
    <t>ok_products_pi</t>
  </si>
  <si>
    <t>pi_min</t>
  </si>
  <si>
    <t>score_not_rec</t>
  </si>
  <si>
    <t>score</t>
  </si>
  <si>
    <t>price</t>
  </si>
  <si>
    <t>Grand Total</t>
  </si>
  <si>
    <t>min_price</t>
  </si>
  <si>
    <t>score/price</t>
  </si>
  <si>
    <t>x</t>
  </si>
  <si>
    <t>best_score</t>
  </si>
  <si>
    <t>step_1</t>
  </si>
  <si>
    <t>201</t>
  </si>
  <si>
    <t>205</t>
  </si>
  <si>
    <t>178</t>
  </si>
  <si>
    <t>174</t>
  </si>
  <si>
    <t>228</t>
  </si>
  <si>
    <t>151</t>
  </si>
  <si>
    <t>83</t>
  </si>
  <si>
    <t>166</t>
  </si>
  <si>
    <t>218</t>
  </si>
  <si>
    <t>remaining_product_id</t>
  </si>
  <si>
    <t>distances</t>
  </si>
  <si>
    <t>Min</t>
  </si>
  <si>
    <t>closest</t>
  </si>
  <si>
    <t>137</t>
  </si>
  <si>
    <t>Column1</t>
  </si>
  <si>
    <t>191</t>
  </si>
  <si>
    <t>157</t>
  </si>
  <si>
    <t>good deals</t>
  </si>
  <si>
    <t>Q</t>
  </si>
  <si>
    <t>actual</t>
  </si>
  <si>
    <t>good_deals</t>
  </si>
  <si>
    <t>s/p</t>
  </si>
  <si>
    <t>stars</t>
  </si>
  <si>
    <t>EXP_FACTOR_SUP</t>
  </si>
  <si>
    <t>EXP_FACTOR_INF</t>
  </si>
  <si>
    <t>spreadFactor_sup</t>
  </si>
  <si>
    <t>spreadFactor_inf</t>
  </si>
  <si>
    <t>spreadFactor</t>
  </si>
  <si>
    <t>QualityScore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</si>
</sst>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  <charset val="1"/>
    </font>
    <font>
      <b/>
      <sz val="10"/>
      <color theme="0"/>
      <name val="Arial"/>
    </font>
    <font>
      <sz val="14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0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" applyNumberFormat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applyNumberFormat="1" applyFont="1"/>
    <xf numFmtId="0" fontId="1" fillId="3" borderId="0" xfId="1"/>
    <xf numFmtId="0" fontId="3" fillId="5" borderId="0" xfId="3"/>
    <xf numFmtId="0" fontId="2" fillId="4" borderId="0" xfId="2"/>
    <xf numFmtId="0" fontId="1" fillId="3" borderId="0" xfId="1" applyNumberFormat="1"/>
    <xf numFmtId="0" fontId="5" fillId="7" borderId="0" xfId="5"/>
    <xf numFmtId="0" fontId="4" fillId="6" borderId="1" xfId="4"/>
    <xf numFmtId="0" fontId="5" fillId="8" borderId="0" xfId="6"/>
    <xf numFmtId="0" fontId="6" fillId="9" borderId="2" xfId="0" applyFont="1" applyFill="1" applyBorder="1"/>
    <xf numFmtId="0" fontId="6" fillId="9" borderId="3" xfId="0" applyFont="1" applyFill="1" applyBorder="1"/>
    <xf numFmtId="0" fontId="6" fillId="9" borderId="4" xfId="0" applyFont="1" applyFill="1" applyBorder="1"/>
    <xf numFmtId="0" fontId="7" fillId="9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5" fillId="10" borderId="0" xfId="7"/>
    <xf numFmtId="0" fontId="5" fillId="11" borderId="0" xfId="8"/>
    <xf numFmtId="0" fontId="5" fillId="12" borderId="0" xfId="9"/>
    <xf numFmtId="0" fontId="8" fillId="0" borderId="0" xfId="0" applyFont="1"/>
    <xf numFmtId="0" fontId="3" fillId="5" borderId="0" xfId="3" applyAlignment="1">
      <alignment horizontal="center"/>
    </xf>
    <xf numFmtId="0" fontId="1" fillId="3" borderId="0" xfId="1" applyAlignment="1">
      <alignment horizontal="center"/>
    </xf>
    <xf numFmtId="0" fontId="2" fillId="4" borderId="0" xfId="2" applyAlignment="1">
      <alignment horizontal="center"/>
    </xf>
  </cellXfs>
  <cellStyles count="10">
    <cellStyle name="60% - Accent2" xfId="7" builtinId="36"/>
    <cellStyle name="60% - Accent5" xfId="8" builtinId="48"/>
    <cellStyle name="60% - Accent6" xfId="9" builtinId="52"/>
    <cellStyle name="Accent3" xfId="5" builtinId="37"/>
    <cellStyle name="Accent4" xfId="6" builtinId="41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134"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mas.franquelin" refreshedDate="40648.490823726854" createdVersion="4" refreshedVersion="4" minRefreshableVersion="3" recordCount="139">
  <cacheSource type="worksheet">
    <worksheetSource name="offers"/>
  </cacheSource>
  <cacheFields count="2">
    <cacheField name="product_id" numFmtId="0">
      <sharedItems containsSemiMixedTypes="0" containsString="0" containsNumber="1" containsInteger="1" minValue="16" maxValue="238" count="120">
        <n v="16"/>
        <n v="32"/>
        <n v="33"/>
        <n v="37"/>
        <n v="69"/>
        <n v="73"/>
        <n v="74"/>
        <n v="76"/>
        <n v="78"/>
        <n v="81"/>
        <n v="83"/>
        <n v="94"/>
        <n v="96"/>
        <n v="97"/>
        <n v="98"/>
        <n v="99"/>
        <n v="101"/>
        <n v="102"/>
        <n v="103"/>
        <n v="104"/>
        <n v="105"/>
        <n v="106"/>
        <n v="107"/>
        <n v="110"/>
        <n v="111"/>
        <n v="112"/>
        <n v="113"/>
        <n v="114"/>
        <n v="117"/>
        <n v="120"/>
        <n v="121"/>
        <n v="122"/>
        <n v="123"/>
        <n v="124"/>
        <n v="125"/>
        <n v="126"/>
        <n v="127"/>
        <n v="129"/>
        <n v="130"/>
        <n v="131"/>
        <n v="132"/>
        <n v="134"/>
        <n v="136"/>
        <n v="137"/>
        <n v="140"/>
        <n v="143"/>
        <n v="147"/>
        <n v="148"/>
        <n v="149"/>
        <n v="150"/>
        <n v="151"/>
        <n v="154"/>
        <n v="155"/>
        <n v="156"/>
        <n v="157"/>
        <n v="158"/>
        <n v="159"/>
        <n v="160"/>
        <n v="161"/>
        <n v="162"/>
        <n v="163"/>
        <n v="164"/>
        <n v="166"/>
        <n v="168"/>
        <n v="169"/>
        <n v="170"/>
        <n v="171"/>
        <n v="172"/>
        <n v="173"/>
        <n v="174"/>
        <n v="175"/>
        <n v="178"/>
        <n v="179"/>
        <n v="180"/>
        <n v="182"/>
        <n v="183"/>
        <n v="185"/>
        <n v="186"/>
        <n v="188"/>
        <n v="189"/>
        <n v="190"/>
        <n v="191"/>
        <n v="192"/>
        <n v="194"/>
        <n v="195"/>
        <n v="196"/>
        <n v="197"/>
        <n v="198"/>
        <n v="200"/>
        <n v="201"/>
        <n v="202"/>
        <n v="203"/>
        <n v="204"/>
        <n v="205"/>
        <n v="206"/>
        <n v="207"/>
        <n v="208"/>
        <n v="209"/>
        <n v="210"/>
        <n v="211"/>
        <n v="213"/>
        <n v="214"/>
        <n v="215"/>
        <n v="216"/>
        <n v="218"/>
        <n v="219"/>
        <n v="220"/>
        <n v="221"/>
        <n v="222"/>
        <n v="225"/>
        <n v="228"/>
        <n v="229"/>
        <n v="230"/>
        <n v="232"/>
        <n v="233"/>
        <n v="234"/>
        <n v="235"/>
        <n v="236"/>
        <n v="237"/>
        <n v="238"/>
      </sharedItems>
    </cacheField>
    <cacheField name="price" numFmtId="0">
      <sharedItems containsSemiMixedTypes="0" containsString="0" containsNumber="1" minValue="229" maxValue="2189" count="104">
        <n v="599.65"/>
        <n v="574.9"/>
        <n v="549.6"/>
        <n v="249.65"/>
        <n v="239"/>
        <n v="939.6"/>
        <n v="539.9"/>
        <n v="259.60000000000002"/>
        <n v="819"/>
        <n v="869.65"/>
        <n v="1499.65"/>
        <n v="799.6"/>
        <n v="934.9"/>
        <n v="1099"/>
        <n v="699"/>
        <n v="775"/>
        <n v="329"/>
        <n v="599"/>
        <n v="469"/>
        <n v="589"/>
        <n v="572"/>
        <n v="459"/>
        <n v="679"/>
        <n v="749"/>
        <n v="1499"/>
        <n v="539"/>
        <n v="449.6"/>
        <n v="289"/>
        <n v="1499.6"/>
        <n v="558.70000000000005"/>
        <n v="559"/>
        <n v="279.60000000000002"/>
        <n v="1438"/>
        <n v="1949.6"/>
        <n v="2149"/>
        <n v="991.7"/>
        <n v="959.9"/>
        <n v="1749"/>
        <n v="649.75"/>
        <n v="679.9"/>
        <n v="859"/>
        <n v="1092.05"/>
        <n v="2189"/>
        <n v="699.65"/>
        <n v="229"/>
        <n v="299.60000000000002"/>
        <n v="279"/>
        <n v="519"/>
        <n v="599.6"/>
        <n v="799.65"/>
        <n v="789"/>
        <n v="399.75"/>
        <n v="364.9"/>
        <n v="749.65"/>
        <n v="569"/>
        <n v="279.89999999999998"/>
        <n v="449"/>
        <n v="490.65"/>
        <n v="599.99"/>
        <n v="514.9"/>
        <n v="1599.4"/>
        <n v="1514.9"/>
        <n v="249"/>
        <n v="279.64999999999998"/>
        <n v="319"/>
        <n v="929.9"/>
        <n v="259.89999999999998"/>
        <n v="329.6"/>
        <n v="699.9"/>
        <n v="399.6"/>
        <n v="359.9"/>
        <n v="999.6"/>
        <n v="1019"/>
        <n v="649"/>
        <n v="349"/>
        <n v="499"/>
        <n v="699.75"/>
        <n v="271.5"/>
        <n v="640.9"/>
        <n v="419.9"/>
        <n v="479.9"/>
        <n v="1289.92"/>
        <n v="1249"/>
        <n v="1587.23"/>
        <n v="1509.9"/>
        <n v="991.38"/>
        <n v="949.9"/>
        <n v="1140.6500000000001"/>
        <n v="1089"/>
        <n v="699.6"/>
        <n v="399.9"/>
        <n v="739"/>
        <n v="549"/>
        <n v="1140.97"/>
        <n v="249.75"/>
        <n v="999.65"/>
        <n v="999"/>
        <n v="669"/>
        <n v="999.3"/>
        <n v="1099.6500000000001"/>
        <n v="899.65"/>
        <n v="1699.65"/>
        <n v="899.6"/>
        <n v="1199.5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x v="0"/>
  </r>
  <r>
    <x v="1"/>
    <x v="1"/>
  </r>
  <r>
    <x v="2"/>
    <x v="2"/>
  </r>
  <r>
    <x v="3"/>
    <x v="3"/>
  </r>
  <r>
    <x v="3"/>
    <x v="4"/>
  </r>
  <r>
    <x v="4"/>
    <x v="5"/>
  </r>
  <r>
    <x v="5"/>
    <x v="6"/>
  </r>
  <r>
    <x v="6"/>
    <x v="7"/>
  </r>
  <r>
    <x v="7"/>
    <x v="8"/>
  </r>
  <r>
    <x v="8"/>
    <x v="9"/>
  </r>
  <r>
    <x v="9"/>
    <x v="10"/>
  </r>
  <r>
    <x v="10"/>
    <x v="11"/>
  </r>
  <r>
    <x v="11"/>
    <x v="12"/>
  </r>
  <r>
    <x v="12"/>
    <x v="13"/>
  </r>
  <r>
    <x v="13"/>
    <x v="14"/>
  </r>
  <r>
    <x v="14"/>
    <x v="15"/>
  </r>
  <r>
    <x v="15"/>
    <x v="16"/>
  </r>
  <r>
    <x v="16"/>
    <x v="17"/>
  </r>
  <r>
    <x v="17"/>
    <x v="18"/>
  </r>
  <r>
    <x v="18"/>
    <x v="19"/>
  </r>
  <r>
    <x v="19"/>
    <x v="20"/>
  </r>
  <r>
    <x v="20"/>
    <x v="21"/>
  </r>
  <r>
    <x v="21"/>
    <x v="22"/>
  </r>
  <r>
    <x v="22"/>
    <x v="23"/>
  </r>
  <r>
    <x v="23"/>
    <x v="24"/>
  </r>
  <r>
    <x v="24"/>
    <x v="25"/>
  </r>
  <r>
    <x v="25"/>
    <x v="26"/>
  </r>
  <r>
    <x v="26"/>
    <x v="27"/>
  </r>
  <r>
    <x v="27"/>
    <x v="28"/>
  </r>
  <r>
    <x v="28"/>
    <x v="29"/>
  </r>
  <r>
    <x v="29"/>
    <x v="30"/>
  </r>
  <r>
    <x v="30"/>
    <x v="31"/>
  </r>
  <r>
    <x v="31"/>
    <x v="32"/>
  </r>
  <r>
    <x v="32"/>
    <x v="33"/>
  </r>
  <r>
    <x v="33"/>
    <x v="34"/>
  </r>
  <r>
    <x v="34"/>
    <x v="35"/>
  </r>
  <r>
    <x v="34"/>
    <x v="36"/>
  </r>
  <r>
    <x v="35"/>
    <x v="37"/>
  </r>
  <r>
    <x v="36"/>
    <x v="38"/>
  </r>
  <r>
    <x v="36"/>
    <x v="39"/>
  </r>
  <r>
    <x v="37"/>
    <x v="40"/>
  </r>
  <r>
    <x v="38"/>
    <x v="41"/>
  </r>
  <r>
    <x v="39"/>
    <x v="42"/>
  </r>
  <r>
    <x v="40"/>
    <x v="43"/>
  </r>
  <r>
    <x v="41"/>
    <x v="44"/>
  </r>
  <r>
    <x v="42"/>
    <x v="45"/>
  </r>
  <r>
    <x v="42"/>
    <x v="46"/>
  </r>
  <r>
    <x v="43"/>
    <x v="47"/>
  </r>
  <r>
    <x v="44"/>
    <x v="27"/>
  </r>
  <r>
    <x v="45"/>
    <x v="48"/>
  </r>
  <r>
    <x v="46"/>
    <x v="49"/>
  </r>
  <r>
    <x v="47"/>
    <x v="50"/>
  </r>
  <r>
    <x v="48"/>
    <x v="51"/>
  </r>
  <r>
    <x v="49"/>
    <x v="51"/>
  </r>
  <r>
    <x v="49"/>
    <x v="52"/>
  </r>
  <r>
    <x v="50"/>
    <x v="53"/>
  </r>
  <r>
    <x v="51"/>
    <x v="0"/>
  </r>
  <r>
    <x v="51"/>
    <x v="54"/>
  </r>
  <r>
    <x v="52"/>
    <x v="55"/>
  </r>
  <r>
    <x v="53"/>
    <x v="56"/>
  </r>
  <r>
    <x v="54"/>
    <x v="57"/>
  </r>
  <r>
    <x v="55"/>
    <x v="58"/>
  </r>
  <r>
    <x v="56"/>
    <x v="11"/>
  </r>
  <r>
    <x v="57"/>
    <x v="59"/>
  </r>
  <r>
    <x v="58"/>
    <x v="60"/>
  </r>
  <r>
    <x v="58"/>
    <x v="61"/>
  </r>
  <r>
    <x v="59"/>
    <x v="44"/>
  </r>
  <r>
    <x v="60"/>
    <x v="62"/>
  </r>
  <r>
    <x v="61"/>
    <x v="63"/>
  </r>
  <r>
    <x v="61"/>
    <x v="64"/>
  </r>
  <r>
    <x v="62"/>
    <x v="65"/>
  </r>
  <r>
    <x v="63"/>
    <x v="66"/>
  </r>
  <r>
    <x v="64"/>
    <x v="67"/>
  </r>
  <r>
    <x v="65"/>
    <x v="68"/>
  </r>
  <r>
    <x v="66"/>
    <x v="69"/>
  </r>
  <r>
    <x v="66"/>
    <x v="70"/>
  </r>
  <r>
    <x v="67"/>
    <x v="71"/>
  </r>
  <r>
    <x v="68"/>
    <x v="72"/>
  </r>
  <r>
    <x v="69"/>
    <x v="73"/>
  </r>
  <r>
    <x v="70"/>
    <x v="74"/>
  </r>
  <r>
    <x v="71"/>
    <x v="75"/>
  </r>
  <r>
    <x v="72"/>
    <x v="49"/>
  </r>
  <r>
    <x v="73"/>
    <x v="48"/>
  </r>
  <r>
    <x v="74"/>
    <x v="76"/>
  </r>
  <r>
    <x v="74"/>
    <x v="73"/>
  </r>
  <r>
    <x v="75"/>
    <x v="74"/>
  </r>
  <r>
    <x v="76"/>
    <x v="2"/>
  </r>
  <r>
    <x v="77"/>
    <x v="0"/>
  </r>
  <r>
    <x v="78"/>
    <x v="77"/>
  </r>
  <r>
    <x v="79"/>
    <x v="78"/>
  </r>
  <r>
    <x v="80"/>
    <x v="49"/>
  </r>
  <r>
    <x v="80"/>
    <x v="8"/>
  </r>
  <r>
    <x v="81"/>
    <x v="79"/>
  </r>
  <r>
    <x v="82"/>
    <x v="80"/>
  </r>
  <r>
    <x v="83"/>
    <x v="81"/>
  </r>
  <r>
    <x v="83"/>
    <x v="82"/>
  </r>
  <r>
    <x v="84"/>
    <x v="83"/>
  </r>
  <r>
    <x v="84"/>
    <x v="84"/>
  </r>
  <r>
    <x v="85"/>
    <x v="85"/>
  </r>
  <r>
    <x v="85"/>
    <x v="86"/>
  </r>
  <r>
    <x v="86"/>
    <x v="87"/>
  </r>
  <r>
    <x v="86"/>
    <x v="88"/>
  </r>
  <r>
    <x v="87"/>
    <x v="89"/>
  </r>
  <r>
    <x v="87"/>
    <x v="73"/>
  </r>
  <r>
    <x v="88"/>
    <x v="25"/>
  </r>
  <r>
    <x v="89"/>
    <x v="90"/>
  </r>
  <r>
    <x v="90"/>
    <x v="91"/>
  </r>
  <r>
    <x v="91"/>
    <x v="92"/>
  </r>
  <r>
    <x v="92"/>
    <x v="16"/>
  </r>
  <r>
    <x v="93"/>
    <x v="56"/>
  </r>
  <r>
    <x v="94"/>
    <x v="0"/>
  </r>
  <r>
    <x v="95"/>
    <x v="47"/>
  </r>
  <r>
    <x v="96"/>
    <x v="45"/>
  </r>
  <r>
    <x v="97"/>
    <x v="93"/>
  </r>
  <r>
    <x v="98"/>
    <x v="6"/>
  </r>
  <r>
    <x v="99"/>
    <x v="62"/>
  </r>
  <r>
    <x v="100"/>
    <x v="45"/>
  </r>
  <r>
    <x v="101"/>
    <x v="16"/>
  </r>
  <r>
    <x v="102"/>
    <x v="94"/>
  </r>
  <r>
    <x v="103"/>
    <x v="95"/>
  </r>
  <r>
    <x v="103"/>
    <x v="72"/>
  </r>
  <r>
    <x v="104"/>
    <x v="96"/>
  </r>
  <r>
    <x v="105"/>
    <x v="0"/>
  </r>
  <r>
    <x v="105"/>
    <x v="19"/>
  </r>
  <r>
    <x v="106"/>
    <x v="97"/>
  </r>
  <r>
    <x v="107"/>
    <x v="98"/>
  </r>
  <r>
    <x v="108"/>
    <x v="48"/>
  </r>
  <r>
    <x v="109"/>
    <x v="99"/>
  </r>
  <r>
    <x v="110"/>
    <x v="89"/>
  </r>
  <r>
    <x v="111"/>
    <x v="2"/>
  </r>
  <r>
    <x v="112"/>
    <x v="72"/>
  </r>
  <r>
    <x v="113"/>
    <x v="43"/>
  </r>
  <r>
    <x v="113"/>
    <x v="8"/>
  </r>
  <r>
    <x v="114"/>
    <x v="100"/>
  </r>
  <r>
    <x v="115"/>
    <x v="99"/>
  </r>
  <r>
    <x v="116"/>
    <x v="101"/>
  </r>
  <r>
    <x v="117"/>
    <x v="102"/>
  </r>
  <r>
    <x v="118"/>
    <x v="103"/>
  </r>
  <r>
    <x v="119"/>
    <x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est_offers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oduct_id">
  <location ref="A1:B122" firstHeaderRow="1" firstDataRow="1" firstDataCol="1"/>
  <pivotFields count="2">
    <pivotField axis="axisRow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dataField="1" showAll="0">
      <items count="105">
        <item x="44"/>
        <item x="4"/>
        <item x="62"/>
        <item x="3"/>
        <item x="94"/>
        <item x="7"/>
        <item x="66"/>
        <item x="77"/>
        <item x="46"/>
        <item x="31"/>
        <item x="63"/>
        <item x="55"/>
        <item x="27"/>
        <item x="45"/>
        <item x="64"/>
        <item x="16"/>
        <item x="67"/>
        <item x="74"/>
        <item x="70"/>
        <item x="52"/>
        <item x="69"/>
        <item x="51"/>
        <item x="90"/>
        <item x="79"/>
        <item x="56"/>
        <item x="26"/>
        <item x="21"/>
        <item x="18"/>
        <item x="80"/>
        <item x="57"/>
        <item x="75"/>
        <item x="59"/>
        <item x="47"/>
        <item x="25"/>
        <item x="6"/>
        <item x="92"/>
        <item x="2"/>
        <item x="29"/>
        <item x="30"/>
        <item x="54"/>
        <item x="20"/>
        <item x="1"/>
        <item x="19"/>
        <item x="17"/>
        <item x="48"/>
        <item x="0"/>
        <item x="58"/>
        <item x="78"/>
        <item x="73"/>
        <item x="38"/>
        <item x="97"/>
        <item x="22"/>
        <item x="39"/>
        <item x="14"/>
        <item x="89"/>
        <item x="43"/>
        <item x="76"/>
        <item x="68"/>
        <item x="91"/>
        <item x="23"/>
        <item x="53"/>
        <item x="15"/>
        <item x="50"/>
        <item x="11"/>
        <item x="49"/>
        <item x="8"/>
        <item x="40"/>
        <item x="9"/>
        <item x="102"/>
        <item x="100"/>
        <item x="65"/>
        <item x="12"/>
        <item x="5"/>
        <item x="86"/>
        <item x="36"/>
        <item x="85"/>
        <item x="35"/>
        <item x="96"/>
        <item x="98"/>
        <item x="71"/>
        <item x="95"/>
        <item x="72"/>
        <item x="88"/>
        <item x="41"/>
        <item x="13"/>
        <item x="99"/>
        <item x="87"/>
        <item x="93"/>
        <item x="103"/>
        <item x="82"/>
        <item x="81"/>
        <item x="32"/>
        <item x="24"/>
        <item x="28"/>
        <item x="10"/>
        <item x="84"/>
        <item x="61"/>
        <item x="83"/>
        <item x="60"/>
        <item x="101"/>
        <item x="37"/>
        <item x="33"/>
        <item x="34"/>
        <item x="42"/>
        <item t="default"/>
      </items>
    </pivotField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Items count="1">
    <i/>
  </colItems>
  <dataFields count="1">
    <dataField name="min_price" fld="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param" displayName="param" ref="A1:Q2" totalsRowShown="0">
  <autoFilter ref="A1:Q2"/>
  <tableColumns count="17">
    <tableColumn id="1" name="AFU"/>
    <tableColumn id="2" name="AFM"/>
    <tableColumn id="3" name="RWU"/>
    <tableColumn id="4" name="RWM"/>
    <tableColumn id="5" name="R"/>
    <tableColumn id="6" name="sum_gamma"/>
    <tableColumn id="7" name="GAP_MAX"/>
    <tableColumn id="8" name="ZETA"/>
    <tableColumn id="9" name="NU"/>
    <tableColumn id="10" name="LAMBDA"/>
    <tableColumn id="11" name="GAP_TOL"/>
    <tableColumn id="12" name="S_R"/>
    <tableColumn id="13" name="KAPPA"/>
    <tableColumn id="14" name="C_P"/>
    <tableColumn id="15" name="C_S"/>
    <tableColumn id="16" name="S_MIN"/>
    <tableColumn id="17" name="N_MIN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5" name="Pi" displayName="Pi" ref="A129:AU249" totalsRowShown="0">
  <autoFilter ref="A129:AU249"/>
  <tableColumns count="47">
    <tableColumn id="1" name="Product_id">
      <calculatedColumnFormula>A7</calculatedColumnFormula>
    </tableColumn>
    <tableColumn id="2" name="Column2" dataDxfId="111">
      <calculatedColumnFormula>B$4*LN(1+param[LAMBDA]*ABS('(IN)tau'!B4-B$3))*SIGN('(IN)tau'!B4-B$3)/param[LAMBDA]</calculatedColumnFormula>
    </tableColumn>
    <tableColumn id="3" name="Column22" dataDxfId="110">
      <calculatedColumnFormula>C$4*LN(1+param[LAMBDA]*ABS('(IN)tau'!C4-C$3))*SIGN('(IN)tau'!C4-C$3)/param[LAMBDA]</calculatedColumnFormula>
    </tableColumn>
    <tableColumn id="4" name="Column23" dataDxfId="109">
      <calculatedColumnFormula>D$4*LN(1+param[LAMBDA]*ABS('(IN)tau'!D4-D$3))*SIGN('(IN)tau'!D4-D$3)/param[LAMBDA]</calculatedColumnFormula>
    </tableColumn>
    <tableColumn id="5" name="Column24" dataDxfId="108">
      <calculatedColumnFormula>E$4*LN(1+param[LAMBDA]*ABS('(IN)tau'!E4-E$3))*SIGN('(IN)tau'!E4-E$3)/param[LAMBDA]</calculatedColumnFormula>
    </tableColumn>
    <tableColumn id="6" name="Column25" dataDxfId="107">
      <calculatedColumnFormula>F$4*LN(1+param[LAMBDA]*ABS('(IN)tau'!F4-F$3))*SIGN('(IN)tau'!F4-F$3)/param[LAMBDA]</calculatedColumnFormula>
    </tableColumn>
    <tableColumn id="7" name="Column26" dataDxfId="106">
      <calculatedColumnFormula>G$4*LN(1+param[LAMBDA]*ABS('(IN)tau'!G4-G$3))*SIGN('(IN)tau'!G4-G$3)/param[LAMBDA]</calculatedColumnFormula>
    </tableColumn>
    <tableColumn id="8" name="Column27" dataDxfId="105">
      <calculatedColumnFormula>H$4*LN(1+param[LAMBDA]*ABS('(IN)tau'!H4-H$3))*SIGN('(IN)tau'!H4-H$3)/param[LAMBDA]</calculatedColumnFormula>
    </tableColumn>
    <tableColumn id="9" name="Column28" dataDxfId="104">
      <calculatedColumnFormula>I$4*LN(1+param[LAMBDA]*ABS('(IN)tau'!I4-I$3))*SIGN('(IN)tau'!I4-I$3)/param[LAMBDA]</calculatedColumnFormula>
    </tableColumn>
    <tableColumn id="10" name="Column29" dataDxfId="103">
      <calculatedColumnFormula>J$4*LN(1+param[LAMBDA]*ABS('(IN)tau'!J4-J$3))*SIGN('(IN)tau'!J4-J$3)/param[LAMBDA]</calculatedColumnFormula>
    </tableColumn>
    <tableColumn id="11" name="Column210" dataDxfId="102">
      <calculatedColumnFormula>K$4*LN(1+param[LAMBDA]*ABS('(IN)tau'!K4-K$3))*SIGN('(IN)tau'!K4-K$3)/param[LAMBDA]</calculatedColumnFormula>
    </tableColumn>
    <tableColumn id="12" name="Column211" dataDxfId="101">
      <calculatedColumnFormula>L$4*LN(1+param[LAMBDA]*ABS('(IN)tau'!L4-L$3))*SIGN('(IN)tau'!L4-L$3)/param[LAMBDA]</calculatedColumnFormula>
    </tableColumn>
    <tableColumn id="13" name="Column212" dataDxfId="100">
      <calculatedColumnFormula>M$4*LN(1+param[LAMBDA]*ABS('(IN)tau'!M4-M$3))*SIGN('(IN)tau'!M4-M$3)/param[LAMBDA]</calculatedColumnFormula>
    </tableColumn>
    <tableColumn id="14" name="Column213" dataDxfId="99">
      <calculatedColumnFormula>N$4*LN(1+param[LAMBDA]*ABS('(IN)tau'!N4-N$3))*SIGN('(IN)tau'!N4-N$3)/param[LAMBDA]</calculatedColumnFormula>
    </tableColumn>
    <tableColumn id="15" name="Column214" dataDxfId="98">
      <calculatedColumnFormula>O$4*LN(1+param[LAMBDA]*ABS('(IN)tau'!O4-O$3))*SIGN('(IN)tau'!O4-O$3)/param[LAMBDA]</calculatedColumnFormula>
    </tableColumn>
    <tableColumn id="16" name="Column215" dataDxfId="97">
      <calculatedColumnFormula>P$4*LN(1+param[LAMBDA]*ABS('(IN)tau'!P4-P$3))*SIGN('(IN)tau'!P4-P$3)/param[LAMBDA]</calculatedColumnFormula>
    </tableColumn>
    <tableColumn id="17" name="Column216" dataDxfId="96">
      <calculatedColumnFormula>Q$4*LN(1+param[LAMBDA]*ABS('(IN)tau'!Q4-Q$3))*SIGN('(IN)tau'!Q4-Q$3)/param[LAMBDA]</calculatedColumnFormula>
    </tableColumn>
    <tableColumn id="18" name="Column217" dataDxfId="95">
      <calculatedColumnFormula>R$4*LN(1+param[LAMBDA]*ABS('(IN)tau'!R4-R$3))*SIGN('(IN)tau'!R4-R$3)/param[LAMBDA]</calculatedColumnFormula>
    </tableColumn>
    <tableColumn id="19" name="Column218" dataDxfId="94">
      <calculatedColumnFormula>S$4*LN(1+param[LAMBDA]*ABS('(IN)tau'!S4-S$3))*SIGN('(IN)tau'!S4-S$3)/param[LAMBDA]</calculatedColumnFormula>
    </tableColumn>
    <tableColumn id="20" name="Column219" dataDxfId="93">
      <calculatedColumnFormula>T$4*LN(1+param[LAMBDA]*ABS('(IN)tau'!T4-T$3))*SIGN('(IN)tau'!T4-T$3)/param[LAMBDA]</calculatedColumnFormula>
    </tableColumn>
    <tableColumn id="21" name="Column220" dataDxfId="92">
      <calculatedColumnFormula>U$4*LN(1+param[LAMBDA]*ABS('(IN)tau'!U4-U$3))*SIGN('(IN)tau'!U4-U$3)/param[LAMBDA]</calculatedColumnFormula>
    </tableColumn>
    <tableColumn id="22" name="Column221" dataDxfId="91">
      <calculatedColumnFormula>V$4*LN(1+param[LAMBDA]*ABS('(IN)tau'!V4-V$3))*SIGN('(IN)tau'!V4-V$3)/param[LAMBDA]</calculatedColumnFormula>
    </tableColumn>
    <tableColumn id="23" name="Column222" dataDxfId="90">
      <calculatedColumnFormula>W$4*LN(1+param[LAMBDA]*ABS('(IN)tau'!W4-W$3))*SIGN('(IN)tau'!W4-W$3)/param[LAMBDA]</calculatedColumnFormula>
    </tableColumn>
    <tableColumn id="24" name="Column223" dataDxfId="89">
      <calculatedColumnFormula>X$4*LN(1+param[LAMBDA]*ABS('(IN)tau'!X4-X$3))*SIGN('(IN)tau'!X4-X$3)/param[LAMBDA]</calculatedColumnFormula>
    </tableColumn>
    <tableColumn id="25" name="Column224" dataDxfId="88">
      <calculatedColumnFormula>Y$4*LN(1+param[LAMBDA]*ABS('(IN)tau'!Y4-Y$3))*SIGN('(IN)tau'!Y4-Y$3)/param[LAMBDA]</calculatedColumnFormula>
    </tableColumn>
    <tableColumn id="26" name="Column225" dataDxfId="87">
      <calculatedColumnFormula>Z$4*LN(1+param[LAMBDA]*ABS('(IN)tau'!Z4-Z$3))*SIGN('(IN)tau'!Z4-Z$3)/param[LAMBDA]</calculatedColumnFormula>
    </tableColumn>
    <tableColumn id="27" name="Column226" dataDxfId="86">
      <calculatedColumnFormula>AA$4*LN(1+param[LAMBDA]*ABS('(IN)tau'!AA4-AA$3))*SIGN('(IN)tau'!AA4-AA$3)/param[LAMBDA]</calculatedColumnFormula>
    </tableColumn>
    <tableColumn id="28" name="Column227" dataDxfId="85">
      <calculatedColumnFormula>AB$4*LN(1+param[LAMBDA]*ABS('(IN)tau'!AB4-AB$3))*SIGN('(IN)tau'!AB4-AB$3)/param[LAMBDA]</calculatedColumnFormula>
    </tableColumn>
    <tableColumn id="29" name="Column228" dataDxfId="84">
      <calculatedColumnFormula>AC$4*LN(1+param[LAMBDA]*ABS('(IN)tau'!AC4-AC$3))*SIGN('(IN)tau'!AC4-AC$3)/param[LAMBDA]</calculatedColumnFormula>
    </tableColumn>
    <tableColumn id="30" name="Column229" dataDxfId="83">
      <calculatedColumnFormula>AD$4*LN(1+param[LAMBDA]*ABS('(IN)tau'!AD4-AD$3))*SIGN('(IN)tau'!AD4-AD$3)/param[LAMBDA]</calculatedColumnFormula>
    </tableColumn>
    <tableColumn id="31" name="Column230" dataDxfId="82">
      <calculatedColumnFormula>AE$4*LN(1+param[LAMBDA]*ABS('(IN)tau'!AE4-AE$3))*SIGN('(IN)tau'!AE4-AE$3)/param[LAMBDA]</calculatedColumnFormula>
    </tableColumn>
    <tableColumn id="32" name="Column231" dataDxfId="81">
      <calculatedColumnFormula>AF$4*LN(1+param[LAMBDA]*ABS('(IN)tau'!AF4-AF$3))*SIGN('(IN)tau'!AF4-AF$3)/param[LAMBDA]</calculatedColumnFormula>
    </tableColumn>
    <tableColumn id="33" name="Column232" dataDxfId="80">
      <calculatedColumnFormula>AG$4*LN(1+param[LAMBDA]*ABS('(IN)tau'!AG4-AG$3))*SIGN('(IN)tau'!AG4-AG$3)/param[LAMBDA]</calculatedColumnFormula>
    </tableColumn>
    <tableColumn id="34" name="Column233" dataDxfId="79">
      <calculatedColumnFormula>AH$4*LN(1+param[LAMBDA]*ABS('(IN)tau'!AH4-AH$3))*SIGN('(IN)tau'!AH4-AH$3)/param[LAMBDA]</calculatedColumnFormula>
    </tableColumn>
    <tableColumn id="35" name="Column234" dataDxfId="78">
      <calculatedColumnFormula>AI$4*LN(1+param[LAMBDA]*ABS('(IN)tau'!AI4-AI$3))*SIGN('(IN)tau'!AI4-AI$3)/param[LAMBDA]</calculatedColumnFormula>
    </tableColumn>
    <tableColumn id="36" name="Column235" dataDxfId="77">
      <calculatedColumnFormula>AJ$4*LN(1+param[LAMBDA]*ABS('(IN)tau'!AJ4-AJ$3))*SIGN('(IN)tau'!AJ4-AJ$3)/param[LAMBDA]</calculatedColumnFormula>
    </tableColumn>
    <tableColumn id="37" name="Column236" dataDxfId="76">
      <calculatedColumnFormula>AK$4*LN(1+param[LAMBDA]*ABS('(IN)tau'!AK4-AK$3))*SIGN('(IN)tau'!AK4-AK$3)/param[LAMBDA]</calculatedColumnFormula>
    </tableColumn>
    <tableColumn id="38" name="Column237" dataDxfId="75">
      <calculatedColumnFormula>AL$4*LN(1+param[LAMBDA]*ABS('(IN)tau'!AL4-AL$3))*SIGN('(IN)tau'!AL4-AL$3)/param[LAMBDA]</calculatedColumnFormula>
    </tableColumn>
    <tableColumn id="39" name="Column238" dataDxfId="74">
      <calculatedColumnFormula>AM$4*LN(1+param[LAMBDA]*ABS('(IN)tau'!AM4-AM$3))*SIGN('(IN)tau'!AM4-AM$3)/param[LAMBDA]</calculatedColumnFormula>
    </tableColumn>
    <tableColumn id="40" name="Column239" dataDxfId="73">
      <calculatedColumnFormula>AN$4*LN(1+param[LAMBDA]*ABS('(IN)tau'!AN4-AN$3))*SIGN('(IN)tau'!AN4-AN$3)/param[LAMBDA]</calculatedColumnFormula>
    </tableColumn>
    <tableColumn id="41" name="Column240" dataDxfId="72">
      <calculatedColumnFormula>AO$4*LN(1+param[LAMBDA]*ABS('(IN)tau'!AO4-AO$3))*SIGN('(IN)tau'!AO4-AO$3)/param[LAMBDA]</calculatedColumnFormula>
    </tableColumn>
    <tableColumn id="42" name="Column241" dataDxfId="71">
      <calculatedColumnFormula>AP$4*LN(1+param[LAMBDA]*ABS('(IN)tau'!AP4-AP$3))*SIGN('(IN)tau'!AP4-AP$3)/param[LAMBDA]</calculatedColumnFormula>
    </tableColumn>
    <tableColumn id="43" name="Column242" dataDxfId="70">
      <calculatedColumnFormula>AQ$4*LN(1+param[LAMBDA]*ABS('(IN)tau'!AQ4-AQ$3))*SIGN('(IN)tau'!AQ4-AQ$3)/param[LAMBDA]</calculatedColumnFormula>
    </tableColumn>
    <tableColumn id="44" name="Column243" dataDxfId="69">
      <calculatedColumnFormula>AR$4*LN(1+param[LAMBDA]*ABS('(IN)tau'!AR4-AR$3))*SIGN('(IN)tau'!AR4-AR$3)/param[LAMBDA]</calculatedColumnFormula>
    </tableColumn>
    <tableColumn id="45" name="Column244" dataDxfId="68">
      <calculatedColumnFormula>AS$4*LN(1+param[LAMBDA]*ABS('(IN)tau'!AS4-AS$3))*SIGN('(IN)tau'!AS4-AS$3)/param[LAMBDA]</calculatedColumnFormula>
    </tableColumn>
    <tableColumn id="46" name="pi" dataDxfId="67" dataCellStyle="Good">
      <calculatedColumnFormula>SUM(Pi[[#This Row],[Column2]:[Column244]])</calculatedColumnFormula>
    </tableColumn>
    <tableColumn id="47" name="Column3" dataDxfId="66">
      <calculatedColumnFormula>IF(AT7&lt;20,"ok","")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6" name="score_calc" displayName="score_calc" ref="A1:G121" totalsRowShown="0" headerRowDxfId="65" headerRowBorderDxfId="64">
  <autoFilter ref="A1:G121"/>
  <tableColumns count="7">
    <tableColumn id="1" name="product_id">
      <calculatedColumnFormula>delta_pi[[#This Row],[product_id]]</calculatedColumnFormula>
    </tableColumn>
    <tableColumn id="2" name="delta">
      <calculatedColumnFormula>delta_pi[[#This Row],[delta]]</calculatedColumnFormula>
    </tableColumn>
    <tableColumn id="3" name="pi">
      <calculatedColumnFormula>delta_pi[[#This Row],[pi]]</calculatedColumnFormula>
    </tableColumn>
    <tableColumn id="4" name="ok_products_pi" dataDxfId="63">
      <calculatedColumnFormula>IF(score_calc[[#This Row],[delta]]&lt;=param[GAP_TOL]*param[sum_gamma],score_calc[[#This Row],[pi]],"")</calculatedColumnFormula>
    </tableColumn>
    <tableColumn id="5" name="score_rec" dataDxfId="62">
      <calculatedColumnFormula>param[S_R]+param[KAPPA]*(score_calc[[#This Row],[pi]]-pi_min[pi_min])/param[sum_gamma]</calculatedColumnFormula>
    </tableColumn>
    <tableColumn id="6" name="score_not_rec" dataDxfId="61">
      <calculatedColumnFormula>param[S_R]*param[GAP_MAX]/(param[GAP_MAX]-param[GAP_TOL])-param[S_R]*score_calc[[#This Row],[delta]]/(param[sum_gamma]*(param[GAP_MAX]-param[GAP_TOL]))</calculatedColumnFormula>
    </tableColumn>
    <tableColumn id="7" name="score" dataDxfId="60">
      <calculatedColumnFormula>IF(score_calc[[#This Row],[ok_products_pi]]="",score_calc[[#This Row],[score_not_rec]],score_calc[[#This Row],[score_rec]])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8" name="pi_min" displayName="pi_min" ref="E123:E124" totalsRowShown="0">
  <autoFilter ref="E123:E124"/>
  <tableColumns count="1">
    <tableColumn id="1" name="pi_min">
      <calculatedColumnFormula>MIN(score_calc[ok_products_pi])</calculatedColumnFormula>
    </tableColumn>
  </tableColumns>
  <tableStyleInfo name="TableStyleMedium23" showFirstColumn="0" showLastColumn="0" showRowStripes="1" showColumnStripes="0"/>
</table>
</file>

<file path=xl/tables/table13.xml><?xml version="1.0" encoding="utf-8"?>
<table xmlns="http://schemas.openxmlformats.org/spreadsheetml/2006/main" id="19" name="good_deals_calc" displayName="good_deals_calc" ref="A1:F121" totalsRowShown="0">
  <autoFilter ref="A1:F121"/>
  <sortState ref="A2:E121">
    <sortCondition ref="B2:B121"/>
    <sortCondition ref="C2:C121"/>
  </sortState>
  <tableColumns count="6">
    <tableColumn id="1" name="product_id"/>
    <tableColumn id="2" name="price"/>
    <tableColumn id="3" name="score" dataDxfId="59"/>
    <tableColumn id="4" name="score/price" dataDxfId="58"/>
    <tableColumn id="6" name="best_score" dataDxfId="57">
      <calculatedColumnFormula>MAX(good_deals_calc[[#This Row],[score]],E1)</calculatedColumnFormula>
    </tableColumn>
    <tableColumn id="8" name="step_1" dataDxfId="5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1" name="Table21" displayName="Table21" ref="A4:N115" totalsRowShown="0">
  <autoFilter ref="A4:N115"/>
  <tableColumns count="14">
    <tableColumn id="1" name="remaining_product_id"/>
    <tableColumn id="16" name="price"/>
    <tableColumn id="17" name="score"/>
    <tableColumn id="18" name="score/price"/>
    <tableColumn id="2" name="closest"/>
    <tableColumn id="7" name="201" dataDxfId="55">
      <calculatedColumnFormula>SQRT(((Table21[[#This Row],[price]]-F$1)/param[C_P])^2+((Table21[[#This Row],[score]]-F$2)/param[C_S])^2)</calculatedColumnFormula>
    </tableColumn>
    <tableColumn id="8" name="205" dataDxfId="54">
      <calculatedColumnFormula>SQRT(((Table21[[#This Row],[price]]-G$1)/param[C_P])^2+((Table21[[#This Row],[score]]-G$2)/param[C_S])^2)</calculatedColumnFormula>
    </tableColumn>
    <tableColumn id="9" name="178" dataDxfId="53">
      <calculatedColumnFormula>SQRT(((Table21[[#This Row],[price]]-H$1)/param[C_P])^2+((Table21[[#This Row],[score]]-H$2)/param[C_S])^2)</calculatedColumnFormula>
    </tableColumn>
    <tableColumn id="10" name="174" dataDxfId="52">
      <calculatedColumnFormula>SQRT(((Table21[[#This Row],[price]]-I$1)/param[C_P])^2+((Table21[[#This Row],[score]]-I$2)/param[C_S])^2)</calculatedColumnFormula>
    </tableColumn>
    <tableColumn id="11" name="228" dataDxfId="51">
      <calculatedColumnFormula>SQRT(((Table21[[#This Row],[price]]-J$1)/param[C_P])^2+((Table21[[#This Row],[score]]-J$2)/param[C_S])^2)</calculatedColumnFormula>
    </tableColumn>
    <tableColumn id="12" name="151" dataDxfId="50">
      <calculatedColumnFormula>SQRT(((Table21[[#This Row],[price]]-K$1)/param[C_P])^2+((Table21[[#This Row],[score]]-K$2)/param[C_S])^2)</calculatedColumnFormula>
    </tableColumn>
    <tableColumn id="13" name="83" dataDxfId="49">
      <calculatedColumnFormula>SQRT(((Table21[[#This Row],[price]]-L$1)/param[C_P])^2+((Table21[[#This Row],[score]]-L$2)/param[C_S])^2)</calculatedColumnFormula>
    </tableColumn>
    <tableColumn id="14" name="166" dataDxfId="48">
      <calculatedColumnFormula>SQRT(((Table21[[#This Row],[price]]-M$1)/param[C_P])^2+((Table21[[#This Row],[score]]-M$2)/param[C_S])^2)</calculatedColumnFormula>
    </tableColumn>
    <tableColumn id="15" name="218" dataDxfId="47">
      <calculatedColumnFormula>SQRT(((Table21[[#This Row],[price]]-N$1)/param[C_P])^2+((Table21[[#This Row],[score]]-N$2)/param[C_S])^2)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22" name="good_deals_calc23" displayName="good_deals_calc23" ref="A1:F47" totalsRowShown="0">
  <autoFilter ref="A1:F47"/>
  <sortState ref="A2:F47">
    <sortCondition ref="C1:C47"/>
  </sortState>
  <tableColumns count="6">
    <tableColumn id="1" name="product_id"/>
    <tableColumn id="2" name="price"/>
    <tableColumn id="3" name="score" dataDxfId="44"/>
    <tableColumn id="4" name="score/price" dataDxfId="43"/>
    <tableColumn id="6" name="best_score" dataDxfId="42">
      <calculatedColumnFormula>MAX(good_deals_calc23[[#This Row],[score]],E1)</calculatedColumnFormula>
    </tableColumn>
    <tableColumn id="8" name="step_1" dataDxfId="41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23" name="Table2124" displayName="Table2124" ref="A4:H47" totalsRowShown="0">
  <autoFilter ref="A4:H47"/>
  <tableColumns count="8">
    <tableColumn id="1" name="remaining_product_id"/>
    <tableColumn id="16" name="price"/>
    <tableColumn id="17" name="score"/>
    <tableColumn id="18" name="score/price"/>
    <tableColumn id="2" name="closest"/>
    <tableColumn id="7" name="191" dataDxfId="40">
      <calculatedColumnFormula>SQRT(((Table2124[[#This Row],[price]]-F$1)/param[C_P])^2+((Table2124[[#This Row],[score]]-F$2)/param[C_S])^2)</calculatedColumnFormula>
    </tableColumn>
    <tableColumn id="8" name="157" dataDxfId="39">
      <calculatedColumnFormula>SQRT(((Table2124[[#This Row],[price]]-G$1)/param[C_P])^2+((Table2124[[#This Row],[score]]-G$2)/param[C_S])^2)</calculatedColumnFormula>
    </tableColumn>
    <tableColumn id="9" name="137" dataDxfId="38">
      <calculatedColumnFormula>SQRT(((Table2124[[#This Row],[price]]-H$1)/param[C_P])^2+((Table2124[[#This Row],[score]]-H$2)/param[C_S])^2)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24" name="Table24" displayName="Table24" ref="J5:J15" totalsRowShown="0">
  <autoFilter ref="J5:J15"/>
  <tableColumns count="1">
    <tableColumn id="1" name="good deals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5" name="good_deals_calc26" displayName="good_deals_calc26" ref="A1:J114" totalsRowShown="0">
  <autoFilter ref="A1:J114"/>
  <sortState ref="A2:J114">
    <sortCondition ref="B1:B114"/>
  </sortState>
  <tableColumns count="10">
    <tableColumn id="1" name="product_id"/>
    <tableColumn id="2" name="price"/>
    <tableColumn id="3" name="score" dataDxfId="37"/>
    <tableColumn id="4" name="score/price" dataDxfId="36"/>
    <tableColumn id="6" name="best_score" dataDxfId="35">
      <calculatedColumnFormula>MAX(good_deals_calc26[[#This Row],[score]],E1)</calculatedColumnFormula>
    </tableColumn>
    <tableColumn id="8" name="step_1" dataDxfId="34"/>
    <tableColumn id="5" name="Q" dataDxfId="33">
      <calculatedColumnFormula>good_deals_calc26[[#This Row],[score/price]]/ABS(good_deals_calc26[[#This Row],[score]]-param[S_R])</calculatedColumnFormula>
    </tableColumn>
    <tableColumn id="7" name="Column1" dataDxfId="32"/>
    <tableColumn id="9" name="good deals" dataDxfId="31"/>
    <tableColumn id="10" name="actual" dataDxfId="30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6" name="calc_stars" displayName="calc_stars" ref="A1:H11" totalsRowShown="0">
  <autoFilter ref="A1:H11"/>
  <tableColumns count="8">
    <tableColumn id="1" name="good_deals">
      <calculatedColumnFormula>out_medals[[#This Row],[good_deals]]</calculatedColumnFormula>
    </tableColumn>
    <tableColumn id="5" name="score" dataDxfId="46">
      <calculatedColumnFormula>VLOOKUP(calc_stars[[#This Row],[good_deals]],good_deals_calc[[product_id]:[score/price]],3,FALSE)</calculatedColumnFormula>
    </tableColumn>
    <tableColumn id="2" name="s/p" dataDxfId="45">
      <calculatedColumnFormula>VLOOKUP(calc_stars[[#This Row],[good_deals]],good_deals_calc[[product_id]:[score/price]],4,)</calculatedColumnFormula>
    </tableColumn>
    <tableColumn id="6" name="spreadFactor_sup" dataDxfId="5">
      <calculatedColumnFormula>EXP((calc_stars[[#This Row],[score]]-param[S_R])^2/(-params_stars[EXP_FACTOR_SUP]*param[S_R]^2))</calculatedColumnFormula>
    </tableColumn>
    <tableColumn id="4" name="spreadFactor_inf" dataDxfId="4">
      <calculatedColumnFormula>EXP((calc_stars[[#This Row],[score]]-param[S_R])^2/(-params_stars[EXP_FACTOR_INF]*param[S_R]^2))</calculatedColumnFormula>
    </tableColumn>
    <tableColumn id="7" name="spreadFactor" dataDxfId="3">
      <calculatedColumnFormula>IF(calc_stars[[#This Row],[score]]&gt;=100,calc_stars[[#This Row],[spreadFactor_sup]],calc_stars[[#This Row],[spreadFactor_inf]])</calculatedColumnFormula>
    </tableColumn>
    <tableColumn id="8" name="QualityScore * 100" dataDxfId="0">
      <calculatedColumnFormula>calc_stars[[#This Row],[s/p]]*calc_stars[[#This Row],[spreadFactor]]*100</calculatedColumnFormula>
    </tableColumn>
    <tableColumn id="3" name="star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Specifications" displayName="Specifications" ref="A1:C45" totalsRowShown="0">
  <autoFilter ref="A1:C45"/>
  <tableColumns count="3">
    <tableColumn id="1" name="id" dataDxfId="133"/>
    <tableColumn id="2" name="name"/>
    <tableColumn id="3" name="specification_typ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7" name="params_stars" displayName="params_stars" ref="J1:K2" totalsRowShown="0">
  <autoFilter ref="J1:K2"/>
  <tableColumns count="2">
    <tableColumn id="1" name="EXP_FACTOR_SUP"/>
    <tableColumn id="2" name="EXP_FACTOR_INF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4" name="SUsage1" displayName="SUsage1" ref="M1:R45" totalsRowShown="0">
  <autoFilter ref="M1:R45"/>
  <sortState ref="M2:R45">
    <sortCondition ref="M1:M45"/>
  </sortState>
  <tableColumns count="6">
    <tableColumn id="1" name="specificationId"/>
    <tableColumn id="2" name="specification_type" dataDxfId="29">
      <calculatedColumnFormula>VLOOKUP(Specifications[[#This Row],[id]],Specifications[],3)</calculatedColumnFormula>
    </tableColumn>
    <tableColumn id="3" name="U">
      <calculatedColumnFormula>MAX(D2,J2)</calculatedColumnFormula>
    </tableColumn>
    <tableColumn id="4" name="alpha">
      <calculatedColumnFormula>AVERAGE(E2,K2)</calculatedColumnFormula>
    </tableColumn>
    <tableColumn id="5" name="U* continuous" dataDxfId="28">
      <calculatedColumnFormula>SUsage1[[#This Row],[U]]*MIN(1,(1-param[AFU])*'(CALC)choices'!$C$2/param[RWU]+param[AFU])</calculatedColumnFormula>
    </tableColumn>
    <tableColumn id="6" name="U*" dataDxfId="27">
      <calculatedColumnFormula>IF(SUsage1[[#This Row],[specification_type]]="continuous",SUsage1[[#This Row],[U* continuous]],IF(SUsage1[[#This Row],[specification_type]]="discrete",SUsage1[[#This Row],[U]],0))</calculatedColumnFormula>
    </tableColumn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8" name="SUsage2" displayName="SUsage2" ref="M1:R45" totalsRowShown="0">
  <autoFilter ref="M1:R45"/>
  <sortState ref="M2:R45">
    <sortCondition ref="M1:M45"/>
  </sortState>
  <tableColumns count="6">
    <tableColumn id="1" name="specificationId"/>
    <tableColumn id="2" name="specification_type" dataDxfId="26">
      <calculatedColumnFormula>VLOOKUP(Specifications[[#This Row],[id]],Specifications[],3)</calculatedColumnFormula>
    </tableColumn>
    <tableColumn id="3" name="U">
      <calculatedColumnFormula>MAX(D2,J2)</calculatedColumnFormula>
    </tableColumn>
    <tableColumn id="4" name="alpha">
      <calculatedColumnFormula>AVERAGE(E2,K2)</calculatedColumnFormula>
    </tableColumn>
    <tableColumn id="5" name="U* continuous" dataDxfId="25">
      <calculatedColumnFormula>SUsage2[[#This Row],[U]]*MIN(1,(1-param[AFU])*'(CALC)choices'!$C$4/param[RWU]+param[AFU])</calculatedColumnFormula>
    </tableColumn>
    <tableColumn id="6" name="U*" dataDxfId="24">
      <calculatedColumnFormula>IF(SUsage2[[#This Row],[specification_type]]="continuous",SUsage2[[#This Row],[U* continuous]],IF(SUsage2[[#This Row],[specification_type]]="discrete",SUsage2[[#This Row],[U]],0))</calculatedColumnFormula>
    </tableColumn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9" name="SUsage6" displayName="SUsage6" ref="S1:X45" totalsRowShown="0">
  <autoFilter ref="S1:X45"/>
  <sortState ref="S2:X45">
    <sortCondition ref="S1:S45"/>
  </sortState>
  <tableColumns count="6">
    <tableColumn id="1" name="specificationId"/>
    <tableColumn id="2" name="specification_type" dataDxfId="23">
      <calculatedColumnFormula>VLOOKUP(SUsage6[[#This Row],[specificationId]],Specifications[],3)</calculatedColumnFormula>
    </tableColumn>
    <tableColumn id="3" name="U" dataDxfId="22">
      <calculatedColumnFormula>MAX(D2,J2,P2)</calculatedColumnFormula>
    </tableColumn>
    <tableColumn id="4" name="alpha" dataDxfId="21">
      <calculatedColumnFormula>AVERAGE(E2,K2,Q2)</calculatedColumnFormula>
    </tableColumn>
    <tableColumn id="5" name="U* continuous" dataDxfId="20">
      <calculatedColumnFormula>SUsage6[[#This Row],[U]]*MIN(1,(1-param[AFU])*'(CALC)choices'!$C$6/param[RWU]+param[AFU])</calculatedColumnFormula>
    </tableColumn>
    <tableColumn id="6" name="U*" dataDxfId="19">
      <calculatedColumnFormula>IF(SUsage6[[#This Row],[specification_type]]="continuous",SUsage6[[#This Row],[U* continuous]],IF(SUsage6[[#This Row],[specification_type]]="discrete",SUsage6[[#This Row],[U]],0))</calculatedColumnFormula>
    </tableColumn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5" name="mobilities" displayName="mobilities" ref="A2:N46" totalsRowShown="0">
  <autoFilter ref="A2:N46"/>
  <sortState ref="A3:H46">
    <sortCondition ref="A2:A46"/>
  </sortState>
  <tableColumns count="14">
    <tableColumn id="1" name="specificationId"/>
    <tableColumn id="2" name="specification_type" dataDxfId="18">
      <calculatedColumnFormula>VLOOKUP(mobilities[[#This Row],[specificationId]],Specifications[],3)</calculatedColumnFormula>
    </tableColumn>
    <tableColumn id="3" name="U"/>
    <tableColumn id="9" name="U* continuous" dataDxfId="17">
      <calculatedColumnFormula>mobilities[[#This Row],[U]]*MIN(1, (1-param[AFM])*'(CALC)choices'!$C$9/param[RWM]+param[AFM])</calculatedColumnFormula>
    </tableColumn>
    <tableColumn id="12" name="U*" dataDxfId="16" dataCellStyle="Neutral">
      <calculatedColumnFormula>IF(mobilities[[#This Row],[specification_type]]="not_marked",0,IF(mobilities[[#This Row],[specification_type]]="continuous",mobilities[[#This Row],[U* continuous]],mobilities[[#This Row],[U]]))</calculatedColumnFormula>
    </tableColumn>
    <tableColumn id="4" name="alpha"/>
    <tableColumn id="5" name="U2"/>
    <tableColumn id="10" name="U2* continuous" dataDxfId="15">
      <calculatedColumnFormula>mobilities[[#This Row],[U2]]*MIN(1, (1-param[AFM])*'(CALC)choices'!$C$10/param[RWM]+param[AFM])</calculatedColumnFormula>
    </tableColumn>
    <tableColumn id="13" name="U2*" dataDxfId="14" dataCellStyle="Good">
      <calculatedColumnFormula>IF(mobilities[[#This Row],[specification_type]]="not_marked",0,IF(mobilities[[#This Row],[specification_type]]="continuous",mobilities[[#This Row],[U2* continuous]],mobilities[[#This Row],[U2]]))</calculatedColumnFormula>
    </tableColumn>
    <tableColumn id="6" name="alpha2"/>
    <tableColumn id="7" name="U3"/>
    <tableColumn id="11" name="U3* continuous" dataDxfId="13">
      <calculatedColumnFormula>mobilities[[#This Row],[U3]]*MIN(1, (1-param[AFM])*'(CALC)choices'!$C$11/param[RWM]+param[AFM])</calculatedColumnFormula>
    </tableColumn>
    <tableColumn id="14" name="U3*" dataDxfId="12" dataCellStyle="Bad">
      <calculatedColumnFormula>IF(mobilities[[#This Row],[specification_type]]="not_marked",0,IF(mobilities[[#This Row],[specification_type]]="continuous",mobilities[[#This Row],[U3* continuous]],mobilities[[#This Row],[U3]]))</calculatedColumnFormula>
    </tableColumn>
    <tableColumn id="8" name="alpha3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6" name="sigmas_gammas" displayName="sigmas_gammas" ref="A1:D45" totalsRowShown="0">
  <autoFilter ref="A1:D45"/>
  <tableColumns count="4">
    <tableColumn id="1" name="id">
      <calculatedColumnFormula>Specifications[[#This Row],[id]]</calculatedColumnFormula>
    </tableColumn>
    <tableColumn id="2" name="name">
      <calculatedColumnFormula>Specifications[[#This Row],[name]]</calculatedColumnFormula>
    </tableColumn>
    <tableColumn id="3" name="sigma" dataDxfId="11">
      <calculatedColumnFormula>MAX(calc_sigma[[#This Row],[super_usage_1]:[usage_20]])</calculatedColumnFormula>
    </tableColumn>
    <tableColumn id="4" name="gamma" dataDxfId="10">
      <calculatedColumnFormula>(calc_gamma[[#This Row],[theta]]+calc_gamma[[#This Row],[theta'']])/(param[R]+sum_beta[sum_beta_k])</calculatedColumnFormula>
    </tableColumn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2" name="delta_pi" displayName="delta_pi" ref="A1:D121" totalsRowShown="0">
  <autoFilter ref="A1:D121"/>
  <tableColumns count="4">
    <tableColumn id="1" name="product_id" dataDxfId="9">
      <calculatedColumnFormula>'(IN)tau'!A4</calculatedColumnFormula>
    </tableColumn>
    <tableColumn id="2" name="delta" dataDxfId="8">
      <calculatedColumnFormula>'(CALC)delta_pi'!AT7</calculatedColumnFormula>
    </tableColumn>
    <tableColumn id="3" name="pi" dataDxfId="7">
      <calculatedColumnFormula>'(CALC)delta_pi'!AT130</calculatedColumnFormula>
    </tableColumn>
    <tableColumn id="4" name="score" dataDxfId="6">
      <calculatedColumnFormula>score_calc[[#This Row],[score]]</calculatedColumnFormula>
    </tableColumn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0" name="out_medals" displayName="out_medals" ref="A1:B11" totalsRowShown="0">
  <autoFilter ref="A1:B11"/>
  <tableColumns count="2">
    <tableColumn id="1" name="good_deals"/>
    <tableColumn id="2" name="star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7" name="tau" displayName="tau" ref="A3:AS123" totalsRowShown="0">
  <autoFilter ref="A3:AS123"/>
  <tableColumns count="45">
    <tableColumn id="1" name="product_id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3" name="offers" displayName="offers" ref="A1:B140" totalsRowShown="0">
  <autoFilter ref="A1:B140"/>
  <sortState ref="A2:B140">
    <sortCondition ref="A1:A140"/>
  </sortState>
  <tableColumns count="2">
    <tableColumn id="1" name="product_id"/>
    <tableColumn id="2" name="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choices" displayName="choices" ref="A1:C11" totalsRowShown="0">
  <autoFilter ref="A1:C11"/>
  <tableColumns count="3">
    <tableColumn id="1" name="super_usage_id"/>
    <tableColumn id="2" name="usage_id"/>
    <tableColumn id="3" name="assessmen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0" name="sum_beta" displayName="sum_beta" ref="E1:F2" totalsRowShown="0">
  <autoFilter ref="E1:F2"/>
  <tableColumns count="2">
    <tableColumn id="1" name="sum_beta_j">
      <calculatedColumnFormula>C3+C4+C6</calculatedColumnFormula>
    </tableColumn>
    <tableColumn id="2" name="sum_beta_k">
      <calculatedColumnFormula>SUM(C9:C11)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" name="calc_sigma" displayName="calc_sigma" ref="A1:H45" totalsRowShown="0">
  <autoFilter ref="A1:H45"/>
  <sortState ref="A3:H46">
    <sortCondition ref="A2:A46"/>
  </sortState>
  <tableColumns count="8">
    <tableColumn id="1" name="specificationId"/>
    <tableColumn id="2" name="super_usage_1" dataDxfId="132">
      <calculatedColumnFormula>'(OUT)processessedUsage1'!R2</calculatedColumnFormula>
    </tableColumn>
    <tableColumn id="3" name="super_usage_2" dataDxfId="131">
      <calculatedColumnFormula>'(OUT)processessedUsage2'!R2</calculatedColumnFormula>
    </tableColumn>
    <tableColumn id="4" name="super_usage_6" dataDxfId="130">
      <calculatedColumnFormula>'(OUT)processessedUsage6'!X2</calculatedColumnFormula>
    </tableColumn>
    <tableColumn id="6" name="usage_18" dataDxfId="129">
      <calculatedColumnFormula>'(OUT)mobilities'!E3</calculatedColumnFormula>
    </tableColumn>
    <tableColumn id="7" name="usage_19" dataDxfId="128">
      <calculatedColumnFormula>'(OUT)mobilities'!I3</calculatedColumnFormula>
    </tableColumn>
    <tableColumn id="8" name="usage_20" dataDxfId="127">
      <calculatedColumnFormula>'(OUT)mobilities'!M3</calculatedColumnFormula>
    </tableColumn>
    <tableColumn id="5" name="sigma" dataDxfId="126">
      <calculatedColumnFormula>MAX(calc_sigma[[#This Row],[super_usage_1]:[usage_20]])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1" name="calc_gamma" displayName="calc_gamma" ref="A1:J45" totalsRowShown="0">
  <autoFilter ref="A1:J45"/>
  <tableColumns count="10">
    <tableColumn id="1" name="specificationId"/>
    <tableColumn id="2" name="theta_su_1" dataDxfId="125">
      <calculatedColumnFormula>SUsage1[[#This Row],[alpha]]*'(CALC)choices'!$C$3</calculatedColumnFormula>
    </tableColumn>
    <tableColumn id="3" name="theta_su_2" dataDxfId="124">
      <calculatedColumnFormula>SUsage2[[#This Row],[alpha]]*'(CALC)choices'!$C$4</calculatedColumnFormula>
    </tableColumn>
    <tableColumn id="4" name="theta_su_6" dataDxfId="123">
      <calculatedColumnFormula>SUsage6[[#This Row],[alpha]]*'(CALC)choices'!$C$6</calculatedColumnFormula>
    </tableColumn>
    <tableColumn id="5" name="theta" dataDxfId="122" dataCellStyle="Good">
      <calculatedColumnFormula>SUM(calc_gamma[[#This Row],[theta_su_1]:[theta_su_6]])*param[R]/sum_beta[sum_beta_j]</calculatedColumnFormula>
    </tableColumn>
    <tableColumn id="6" name="theta'_18" dataDxfId="121">
      <calculatedColumnFormula>'(OUT)mobilities'!F3*'(CALC)choices'!$C$9</calculatedColumnFormula>
    </tableColumn>
    <tableColumn id="7" name="theta'_19" dataDxfId="120">
      <calculatedColumnFormula>'(OUT)mobilities'!J3*'(CALC)choices'!$C$10</calculatedColumnFormula>
    </tableColumn>
    <tableColumn id="8" name="theta'_20" dataDxfId="119">
      <calculatedColumnFormula>'(OUT)mobilities'!N3*'(CALC)choices'!$C$11</calculatedColumnFormula>
    </tableColumn>
    <tableColumn id="9" name="theta'" dataDxfId="118" dataCellStyle="Good">
      <calculatedColumnFormula>SUM(calc_gamma[[#This Row],[theta''_18]:[theta''_20]])</calculatedColumnFormula>
    </tableColumn>
    <tableColumn id="10" name="gamma" dataDxfId="117">
      <calculatedColumnFormula>(calc_gamma[[#This Row],[theta]]+calc_gamma[[#This Row],[theta'']])/(param[R]+sum_beta[sum_beta_k])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4" name="Delta" displayName="Delta" ref="A6:AU126" totalsRowShown="0">
  <autoFilter ref="A6:AU126"/>
  <tableColumns count="47">
    <tableColumn id="1" name="product_id">
      <calculatedColumnFormula>'(IN)tau'!A4</calculatedColumnFormula>
    </tableColumn>
    <tableColumn id="2" name="Column2" dataDxfId="116">
      <calculatedColumnFormula>B$4*MIN(param[GAP_MAX],param[ZETA]*POWER(MAX(0,(B$3-'(IN)tau'!B4)/param[ZETA]),param[NU]))</calculatedColumnFormula>
    </tableColumn>
    <tableColumn id="3" name="Column22">
      <calculatedColumnFormula>C$4*MIN(param[GAP_MAX],param[ZETA]*POWER(MAX(0,(C$3-'(IN)tau'!C4)/param[ZETA]),param[NU]))</calculatedColumnFormula>
    </tableColumn>
    <tableColumn id="4" name="Column23" dataDxfId="115">
      <calculatedColumnFormula>D$4*MIN(param[GAP_MAX],param[ZETA]*POWER(MAX(0,(D$3-'(IN)tau'!D4)/param[ZETA]),param[NU]))</calculatedColumnFormula>
    </tableColumn>
    <tableColumn id="5" name="Column24">
      <calculatedColumnFormula>E$4*MIN(param[GAP_MAX],param[ZETA]*POWER(MAX(0,(E$3-'(IN)tau'!E4)/param[ZETA]),param[NU]))</calculatedColumnFormula>
    </tableColumn>
    <tableColumn id="6" name="Column25">
      <calculatedColumnFormula>F$4*MIN(param[GAP_MAX],param[ZETA]*POWER(MAX(0,(F$3-'(IN)tau'!F4)/param[ZETA]),param[NU]))</calculatedColumnFormula>
    </tableColumn>
    <tableColumn id="7" name="Column26">
      <calculatedColumnFormula>G$4*MIN(param[GAP_MAX],param[ZETA]*POWER(MAX(0,(G$3-'(IN)tau'!G4)/param[ZETA]),param[NU]))</calculatedColumnFormula>
    </tableColumn>
    <tableColumn id="8" name="Column27">
      <calculatedColumnFormula>H$4*MIN(param[GAP_MAX],param[ZETA]*POWER(MAX(0,(H$3-'(IN)tau'!H4)/param[ZETA]),param[NU]))</calculatedColumnFormula>
    </tableColumn>
    <tableColumn id="9" name="Column28">
      <calculatedColumnFormula>I$4*MIN(param[GAP_MAX],param[ZETA]*POWER(MAX(0,(I$3-'(IN)tau'!I4)/param[ZETA]),param[NU]))</calculatedColumnFormula>
    </tableColumn>
    <tableColumn id="10" name="Column29">
      <calculatedColumnFormula>J$4*MIN(param[GAP_MAX],param[ZETA]*POWER(MAX(0,(J$3-'(IN)tau'!J4)/param[ZETA]),param[NU]))</calculatedColumnFormula>
    </tableColumn>
    <tableColumn id="11" name="Column210">
      <calculatedColumnFormula>K$4*MIN(param[GAP_MAX],param[ZETA]*POWER(MAX(0,(K$3-'(IN)tau'!K4)/param[ZETA]),param[NU]))</calculatedColumnFormula>
    </tableColumn>
    <tableColumn id="12" name="Column211">
      <calculatedColumnFormula>L$4*MIN(param[GAP_MAX],param[ZETA]*POWER(MAX(0,(L$3-'(IN)tau'!L4)/param[ZETA]),param[NU]))</calculatedColumnFormula>
    </tableColumn>
    <tableColumn id="13" name="Column212">
      <calculatedColumnFormula>M$4*MIN(param[GAP_MAX],param[ZETA]*POWER(MAX(0,(M$3-'(IN)tau'!M4)/param[ZETA]),param[NU]))</calculatedColumnFormula>
    </tableColumn>
    <tableColumn id="14" name="Column213">
      <calculatedColumnFormula>N$4*MIN(param[GAP_MAX],param[ZETA]*POWER(MAX(0,(N$3-'(IN)tau'!N4)/param[ZETA]),param[NU]))</calculatedColumnFormula>
    </tableColumn>
    <tableColumn id="15" name="Column214">
      <calculatedColumnFormula>O$4*MIN(param[GAP_MAX],param[ZETA]*POWER(MAX(0,(O$3-'(IN)tau'!O4)/param[ZETA]),param[NU]))</calculatedColumnFormula>
    </tableColumn>
    <tableColumn id="16" name="Column215">
      <calculatedColumnFormula>P$4*MIN(param[GAP_MAX],param[ZETA]*POWER(MAX(0,(P$3-'(IN)tau'!P4)/param[ZETA]),param[NU]))</calculatedColumnFormula>
    </tableColumn>
    <tableColumn id="17" name="Column216">
      <calculatedColumnFormula>Q$4*MIN(param[GAP_MAX],param[ZETA]*POWER(MAX(0,(Q$3-'(IN)tau'!Q4)/param[ZETA]),param[NU]))</calculatedColumnFormula>
    </tableColumn>
    <tableColumn id="18" name="Column217">
      <calculatedColumnFormula>R$4*MIN(param[GAP_MAX],param[ZETA]*POWER(MAX(0,(R$3-'(IN)tau'!R4)/param[ZETA]),param[NU]))</calculatedColumnFormula>
    </tableColumn>
    <tableColumn id="19" name="Column218">
      <calculatedColumnFormula>S$4*MIN(param[GAP_MAX],param[ZETA]*POWER(MAX(0,(S$3-'(IN)tau'!S4)/param[ZETA]),param[NU]))</calculatedColumnFormula>
    </tableColumn>
    <tableColumn id="20" name="Column219">
      <calculatedColumnFormula>T$4*MIN(param[GAP_MAX],param[ZETA]*POWER(MAX(0,(T$3-'(IN)tau'!T4)/param[ZETA]),param[NU]))</calculatedColumnFormula>
    </tableColumn>
    <tableColumn id="21" name="Column220">
      <calculatedColumnFormula>U$4*MIN(param[GAP_MAX],param[ZETA]*POWER(MAX(0,(U$3-'(IN)tau'!U4)/param[ZETA]),param[NU]))</calculatedColumnFormula>
    </tableColumn>
    <tableColumn id="22" name="Column221">
      <calculatedColumnFormula>V$4*MIN(param[GAP_MAX],param[ZETA]*POWER(MAX(0,(V$3-'(IN)tau'!V4)/param[ZETA]),param[NU]))</calculatedColumnFormula>
    </tableColumn>
    <tableColumn id="23" name="Column222">
      <calculatedColumnFormula>W$4*MIN(param[GAP_MAX],param[ZETA]*POWER(MAX(0,(W$3-'(IN)tau'!W4)/param[ZETA]),param[NU]))</calculatedColumnFormula>
    </tableColumn>
    <tableColumn id="24" name="Column223">
      <calculatedColumnFormula>X$4*MIN(param[GAP_MAX],param[ZETA]*POWER(MAX(0,(X$3-'(IN)tau'!X4)/param[ZETA]),param[NU]))</calculatedColumnFormula>
    </tableColumn>
    <tableColumn id="25" name="Column224">
      <calculatedColumnFormula>Y$4*MIN(param[GAP_MAX],param[ZETA]*POWER(MAX(0,(Y$3-'(IN)tau'!Y4)/param[ZETA]),param[NU]))</calculatedColumnFormula>
    </tableColumn>
    <tableColumn id="26" name="Column225">
      <calculatedColumnFormula>Z$4*MIN(param[GAP_MAX],param[ZETA]*POWER(MAX(0,(Z$3-'(IN)tau'!Z4)/param[ZETA]),param[NU]))</calculatedColumnFormula>
    </tableColumn>
    <tableColumn id="27" name="Column226">
      <calculatedColumnFormula>AA$4*MIN(param[GAP_MAX],param[ZETA]*POWER(MAX(0,(AA$3-'(IN)tau'!AA4)/param[ZETA]),param[NU]))</calculatedColumnFormula>
    </tableColumn>
    <tableColumn id="28" name="Column227">
      <calculatedColumnFormula>AB$4*MIN(param[GAP_MAX],param[ZETA]*POWER(MAX(0,(AB$3-'(IN)tau'!AB4)/param[ZETA]),param[NU]))</calculatedColumnFormula>
    </tableColumn>
    <tableColumn id="29" name="Column228">
      <calculatedColumnFormula>AC$4*MIN(param[GAP_MAX],param[ZETA]*POWER(MAX(0,(AC$3-'(IN)tau'!AC4)/param[ZETA]),param[NU]))</calculatedColumnFormula>
    </tableColumn>
    <tableColumn id="30" name="Column229">
      <calculatedColumnFormula>AD$4*MIN(param[GAP_MAX],param[ZETA]*POWER(MAX(0,(AD$3-'(IN)tau'!AD4)/param[ZETA]),param[NU]))</calculatedColumnFormula>
    </tableColumn>
    <tableColumn id="31" name="Column230">
      <calculatedColumnFormula>AE$4*MIN(param[GAP_MAX],param[ZETA]*POWER(MAX(0,(AE$3-'(IN)tau'!AE4)/param[ZETA]),param[NU]))</calculatedColumnFormula>
    </tableColumn>
    <tableColumn id="32" name="Column231">
      <calculatedColumnFormula>AF$4*MIN(param[GAP_MAX],param[ZETA]*POWER(MAX(0,(AF$3-'(IN)tau'!AF4)/param[ZETA]),param[NU]))</calculatedColumnFormula>
    </tableColumn>
    <tableColumn id="33" name="Column232">
      <calculatedColumnFormula>AG$4*MIN(param[GAP_MAX],param[ZETA]*POWER(MAX(0,(AG$3-'(IN)tau'!AG4)/param[ZETA]),param[NU]))</calculatedColumnFormula>
    </tableColumn>
    <tableColumn id="34" name="Column233">
      <calculatedColumnFormula>AH$4*MIN(param[GAP_MAX],param[ZETA]*POWER(MAX(0,(AH$3-'(IN)tau'!AH4)/param[ZETA]),param[NU]))</calculatedColumnFormula>
    </tableColumn>
    <tableColumn id="35" name="Column234">
      <calculatedColumnFormula>AI$4*MIN(param[GAP_MAX],param[ZETA]*POWER(MAX(0,(AI$3-'(IN)tau'!AI4)/param[ZETA]),param[NU]))</calculatedColumnFormula>
    </tableColumn>
    <tableColumn id="36" name="Column235" dataDxfId="114">
      <calculatedColumnFormula>AJ$4*MIN(param[GAP_MAX],param[ZETA]*POWER(MAX(0,(AJ$3-'(IN)tau'!AJ4)/param[ZETA]),param[NU]))</calculatedColumnFormula>
    </tableColumn>
    <tableColumn id="37" name="Column236">
      <calculatedColumnFormula>AK$4*MIN(param[GAP_MAX],param[ZETA]*POWER(MAX(0,(AK$3-'(IN)tau'!AK4)/param[ZETA]),param[NU]))</calculatedColumnFormula>
    </tableColumn>
    <tableColumn id="38" name="Column237">
      <calculatedColumnFormula>AL$4*MIN(param[GAP_MAX],param[ZETA]*POWER(MAX(0,(AL$3-'(IN)tau'!AL4)/param[ZETA]),param[NU]))</calculatedColumnFormula>
    </tableColumn>
    <tableColumn id="39" name="Column238">
      <calculatedColumnFormula>AM$4*MIN(param[GAP_MAX],param[ZETA]*POWER(MAX(0,(AM$3-'(IN)tau'!AM4)/param[ZETA]),param[NU]))</calculatedColumnFormula>
    </tableColumn>
    <tableColumn id="40" name="Column239">
      <calculatedColumnFormula>AN$4*MIN(param[GAP_MAX],param[ZETA]*POWER(MAX(0,(AN$3-'(IN)tau'!AN4)/param[ZETA]),param[NU]))</calculatedColumnFormula>
    </tableColumn>
    <tableColumn id="41" name="Column240">
      <calculatedColumnFormula>AO$4*MIN(param[GAP_MAX],param[ZETA]*POWER(MAX(0,(AO$3-'(IN)tau'!AO4)/param[ZETA]),param[NU]))</calculatedColumnFormula>
    </tableColumn>
    <tableColumn id="42" name="Column241">
      <calculatedColumnFormula>AP$4*MIN(param[GAP_MAX],param[ZETA]*POWER(MAX(0,(AP$3-'(IN)tau'!AP4)/param[ZETA]),param[NU]))</calculatedColumnFormula>
    </tableColumn>
    <tableColumn id="43" name="Column242">
      <calculatedColumnFormula>AQ$4*MIN(param[GAP_MAX],param[ZETA]*POWER(MAX(0,(AQ$3-'(IN)tau'!AQ4)/param[ZETA]),param[NU]))</calculatedColumnFormula>
    </tableColumn>
    <tableColumn id="44" name="Column243">
      <calculatedColumnFormula>AR$4*MIN(param[GAP_MAX],param[ZETA]*POWER(MAX(0,(AR$3-'(IN)tau'!AR4)/param[ZETA]),param[NU]))</calculatedColumnFormula>
    </tableColumn>
    <tableColumn id="45" name="Column244">
      <calculatedColumnFormula>AS$4*MIN(param[GAP_MAX],param[ZETA]*POWER(MAX(0,(AS$3-'(IN)tau'!AS4)/param[ZETA]),param[NU]))</calculatedColumnFormula>
    </tableColumn>
    <tableColumn id="46" name="delta" dataDxfId="113" dataCellStyle="Good">
      <calculatedColumnFormula>SUM(Delta[[#This Row],[Column2]:[Column244]])</calculatedColumnFormula>
    </tableColumn>
    <tableColumn id="47" name="Column3" dataDxfId="112">
      <calculatedColumnFormula>IF(Delta[[#This Row],[delta]]&lt;20,"ok","")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749"/>
  <sheetViews>
    <sheetView zoomScaleNormal="100" workbookViewId="0">
      <selection activeCell="I10" sqref="I10"/>
    </sheetView>
  </sheetViews>
  <sheetFormatPr defaultRowHeight="12.75" x14ac:dyDescent="0.2"/>
  <cols>
    <col min="1" max="1" width="8.28515625"/>
    <col min="2" max="2" width="11.28515625"/>
    <col min="3" max="3" width="13.7109375"/>
    <col min="4" max="4" width="5.7109375"/>
    <col min="5" max="5" width="7"/>
    <col min="6" max="255" width="11.85546875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</v>
      </c>
      <c r="C2">
        <v>1</v>
      </c>
      <c r="D2">
        <v>0</v>
      </c>
      <c r="E2">
        <v>0</v>
      </c>
    </row>
    <row r="3" spans="1:5" x14ac:dyDescent="0.2">
      <c r="A3">
        <v>1</v>
      </c>
      <c r="B3">
        <v>1</v>
      </c>
      <c r="C3">
        <v>2</v>
      </c>
      <c r="D3">
        <v>3</v>
      </c>
      <c r="E3">
        <v>30</v>
      </c>
    </row>
    <row r="4" spans="1:5" x14ac:dyDescent="0.2">
      <c r="A4">
        <v>1</v>
      </c>
      <c r="B4">
        <v>1</v>
      </c>
      <c r="C4">
        <v>3</v>
      </c>
      <c r="D4">
        <v>0</v>
      </c>
      <c r="E4">
        <v>0</v>
      </c>
    </row>
    <row r="5" spans="1:5" x14ac:dyDescent="0.2">
      <c r="A5">
        <v>1</v>
      </c>
      <c r="B5">
        <v>1</v>
      </c>
      <c r="C5">
        <v>4</v>
      </c>
      <c r="D5">
        <v>0</v>
      </c>
      <c r="E5">
        <v>0</v>
      </c>
    </row>
    <row r="6" spans="1:5" x14ac:dyDescent="0.2">
      <c r="A6">
        <v>1</v>
      </c>
      <c r="B6">
        <v>1</v>
      </c>
      <c r="C6">
        <v>5</v>
      </c>
      <c r="D6">
        <v>4</v>
      </c>
      <c r="E6">
        <v>15</v>
      </c>
    </row>
    <row r="7" spans="1:5" x14ac:dyDescent="0.2">
      <c r="A7">
        <v>1</v>
      </c>
      <c r="B7">
        <v>1</v>
      </c>
      <c r="C7">
        <v>6</v>
      </c>
      <c r="D7">
        <v>4</v>
      </c>
      <c r="E7">
        <v>25</v>
      </c>
    </row>
    <row r="8" spans="1:5" x14ac:dyDescent="0.2">
      <c r="A8">
        <v>1</v>
      </c>
      <c r="B8">
        <v>1</v>
      </c>
      <c r="C8">
        <v>7</v>
      </c>
      <c r="D8">
        <v>0</v>
      </c>
      <c r="E8">
        <v>0</v>
      </c>
    </row>
    <row r="9" spans="1:5" x14ac:dyDescent="0.2">
      <c r="A9">
        <v>1</v>
      </c>
      <c r="B9">
        <v>1</v>
      </c>
      <c r="C9">
        <v>9</v>
      </c>
      <c r="D9">
        <v>0</v>
      </c>
      <c r="E9">
        <v>0</v>
      </c>
    </row>
    <row r="10" spans="1:5" x14ac:dyDescent="0.2">
      <c r="A10">
        <v>1</v>
      </c>
      <c r="B10">
        <v>1</v>
      </c>
      <c r="C10">
        <v>10</v>
      </c>
      <c r="D10">
        <v>0</v>
      </c>
      <c r="E10">
        <v>0</v>
      </c>
    </row>
    <row r="11" spans="1:5" x14ac:dyDescent="0.2">
      <c r="A11">
        <v>1</v>
      </c>
      <c r="B11">
        <v>1</v>
      </c>
      <c r="C11">
        <v>11</v>
      </c>
      <c r="D11">
        <v>2</v>
      </c>
      <c r="E11">
        <v>30</v>
      </c>
    </row>
    <row r="12" spans="1:5" x14ac:dyDescent="0.2">
      <c r="A12">
        <v>1</v>
      </c>
      <c r="B12">
        <v>1</v>
      </c>
      <c r="C12">
        <v>12</v>
      </c>
      <c r="D12">
        <v>0</v>
      </c>
      <c r="E12">
        <v>0</v>
      </c>
    </row>
    <row r="13" spans="1:5" x14ac:dyDescent="0.2">
      <c r="A13">
        <v>1</v>
      </c>
      <c r="B13">
        <v>1</v>
      </c>
      <c r="C13">
        <v>13</v>
      </c>
      <c r="D13">
        <v>0</v>
      </c>
      <c r="E13">
        <v>0</v>
      </c>
    </row>
    <row r="14" spans="1:5" x14ac:dyDescent="0.2">
      <c r="A14">
        <v>1</v>
      </c>
      <c r="B14">
        <v>1</v>
      </c>
      <c r="C14">
        <v>14</v>
      </c>
      <c r="D14">
        <v>0</v>
      </c>
      <c r="E14">
        <v>0</v>
      </c>
    </row>
    <row r="15" spans="1:5" x14ac:dyDescent="0.2">
      <c r="A15">
        <v>1</v>
      </c>
      <c r="B15">
        <v>1</v>
      </c>
      <c r="C15">
        <v>15</v>
      </c>
      <c r="D15">
        <v>0</v>
      </c>
      <c r="E15">
        <v>0</v>
      </c>
    </row>
    <row r="16" spans="1:5" x14ac:dyDescent="0.2">
      <c r="A16">
        <v>1</v>
      </c>
      <c r="B16">
        <v>1</v>
      </c>
      <c r="C16">
        <v>17</v>
      </c>
      <c r="D16">
        <v>0</v>
      </c>
      <c r="E16">
        <v>0</v>
      </c>
    </row>
    <row r="17" spans="1:5" x14ac:dyDescent="0.2">
      <c r="A17">
        <v>1</v>
      </c>
      <c r="B17">
        <v>1</v>
      </c>
      <c r="C17">
        <v>84</v>
      </c>
      <c r="D17">
        <v>0</v>
      </c>
      <c r="E17">
        <v>0</v>
      </c>
    </row>
    <row r="18" spans="1:5" x14ac:dyDescent="0.2">
      <c r="A18">
        <v>1</v>
      </c>
      <c r="B18">
        <v>1</v>
      </c>
      <c r="C18">
        <v>16</v>
      </c>
      <c r="D18">
        <v>0</v>
      </c>
      <c r="E18">
        <v>0</v>
      </c>
    </row>
    <row r="19" spans="1:5" x14ac:dyDescent="0.2">
      <c r="A19">
        <v>1</v>
      </c>
      <c r="B19">
        <v>1</v>
      </c>
      <c r="C19">
        <v>19</v>
      </c>
      <c r="D19">
        <v>0</v>
      </c>
      <c r="E19">
        <v>0</v>
      </c>
    </row>
    <row r="20" spans="1:5" x14ac:dyDescent="0.2">
      <c r="A20">
        <v>1</v>
      </c>
      <c r="B20">
        <v>1</v>
      </c>
      <c r="C20">
        <v>18</v>
      </c>
      <c r="D20">
        <v>0</v>
      </c>
      <c r="E20">
        <v>0</v>
      </c>
    </row>
    <row r="21" spans="1:5" x14ac:dyDescent="0.2">
      <c r="A21">
        <v>1</v>
      </c>
      <c r="B21">
        <v>1</v>
      </c>
      <c r="C21">
        <v>81</v>
      </c>
      <c r="D21">
        <v>0</v>
      </c>
      <c r="E21">
        <v>0</v>
      </c>
    </row>
    <row r="22" spans="1:5" x14ac:dyDescent="0.2">
      <c r="A22">
        <v>1</v>
      </c>
      <c r="B22">
        <v>1</v>
      </c>
      <c r="C22">
        <v>20</v>
      </c>
      <c r="D22">
        <v>0</v>
      </c>
      <c r="E22">
        <v>0</v>
      </c>
    </row>
    <row r="23" spans="1:5" x14ac:dyDescent="0.2">
      <c r="A23">
        <v>1</v>
      </c>
      <c r="B23">
        <v>1</v>
      </c>
      <c r="C23">
        <v>23</v>
      </c>
      <c r="D23">
        <v>0</v>
      </c>
      <c r="E23">
        <v>0</v>
      </c>
    </row>
    <row r="24" spans="1:5" x14ac:dyDescent="0.2">
      <c r="A24">
        <v>1</v>
      </c>
      <c r="B24">
        <v>1</v>
      </c>
      <c r="C24">
        <v>83</v>
      </c>
      <c r="D24">
        <v>0</v>
      </c>
      <c r="E24">
        <v>0</v>
      </c>
    </row>
    <row r="25" spans="1:5" x14ac:dyDescent="0.2">
      <c r="A25">
        <v>1</v>
      </c>
      <c r="B25">
        <v>1</v>
      </c>
      <c r="C25">
        <v>82</v>
      </c>
      <c r="D25">
        <v>0</v>
      </c>
      <c r="E25">
        <v>0</v>
      </c>
    </row>
    <row r="26" spans="1:5" x14ac:dyDescent="0.2">
      <c r="A26">
        <v>1</v>
      </c>
      <c r="B26">
        <v>1</v>
      </c>
      <c r="C26">
        <v>31</v>
      </c>
      <c r="D26">
        <v>0</v>
      </c>
      <c r="E26">
        <v>0</v>
      </c>
    </row>
    <row r="27" spans="1:5" x14ac:dyDescent="0.2">
      <c r="A27">
        <v>1</v>
      </c>
      <c r="B27">
        <v>1</v>
      </c>
      <c r="C27">
        <v>30</v>
      </c>
      <c r="D27">
        <v>0</v>
      </c>
      <c r="E27">
        <v>0</v>
      </c>
    </row>
    <row r="28" spans="1:5" x14ac:dyDescent="0.2">
      <c r="A28">
        <v>1</v>
      </c>
      <c r="B28">
        <v>1</v>
      </c>
      <c r="C28">
        <v>34</v>
      </c>
      <c r="D28">
        <v>0</v>
      </c>
      <c r="E28">
        <v>0</v>
      </c>
    </row>
    <row r="29" spans="1:5" x14ac:dyDescent="0.2">
      <c r="A29">
        <v>1</v>
      </c>
      <c r="B29">
        <v>1</v>
      </c>
      <c r="C29">
        <v>35</v>
      </c>
      <c r="D29">
        <v>0</v>
      </c>
      <c r="E29">
        <v>0</v>
      </c>
    </row>
    <row r="30" spans="1:5" x14ac:dyDescent="0.2">
      <c r="A30">
        <v>1</v>
      </c>
      <c r="B30">
        <v>1</v>
      </c>
      <c r="C30">
        <v>32</v>
      </c>
      <c r="D30">
        <v>0</v>
      </c>
      <c r="E30">
        <v>0</v>
      </c>
    </row>
    <row r="31" spans="1:5" x14ac:dyDescent="0.2">
      <c r="A31">
        <v>1</v>
      </c>
      <c r="B31">
        <v>1</v>
      </c>
      <c r="C31">
        <v>33</v>
      </c>
      <c r="D31">
        <v>0</v>
      </c>
      <c r="E31">
        <v>0</v>
      </c>
    </row>
    <row r="32" spans="1:5" x14ac:dyDescent="0.2">
      <c r="A32">
        <v>1</v>
      </c>
      <c r="B32">
        <v>1</v>
      </c>
      <c r="C32">
        <v>38</v>
      </c>
      <c r="D32">
        <v>0</v>
      </c>
      <c r="E32">
        <v>0</v>
      </c>
    </row>
    <row r="33" spans="1:5" x14ac:dyDescent="0.2">
      <c r="A33">
        <v>1</v>
      </c>
      <c r="B33">
        <v>1</v>
      </c>
      <c r="C33">
        <v>39</v>
      </c>
      <c r="D33">
        <v>0</v>
      </c>
      <c r="E33">
        <v>0</v>
      </c>
    </row>
    <row r="34" spans="1:5" x14ac:dyDescent="0.2">
      <c r="A34">
        <v>1</v>
      </c>
      <c r="B34">
        <v>1</v>
      </c>
      <c r="C34">
        <v>36</v>
      </c>
      <c r="D34">
        <v>0</v>
      </c>
      <c r="E34">
        <v>0</v>
      </c>
    </row>
    <row r="35" spans="1:5" x14ac:dyDescent="0.2">
      <c r="A35">
        <v>1</v>
      </c>
      <c r="B35">
        <v>1</v>
      </c>
      <c r="C35">
        <v>37</v>
      </c>
      <c r="D35">
        <v>0</v>
      </c>
      <c r="E35">
        <v>0</v>
      </c>
    </row>
    <row r="36" spans="1:5" x14ac:dyDescent="0.2">
      <c r="A36">
        <v>1</v>
      </c>
      <c r="B36">
        <v>1</v>
      </c>
      <c r="C36">
        <v>42</v>
      </c>
      <c r="D36">
        <v>0</v>
      </c>
      <c r="E36">
        <v>0</v>
      </c>
    </row>
    <row r="37" spans="1:5" x14ac:dyDescent="0.2">
      <c r="A37">
        <v>1</v>
      </c>
      <c r="B37">
        <v>1</v>
      </c>
      <c r="C37">
        <v>43</v>
      </c>
      <c r="D37">
        <v>0</v>
      </c>
      <c r="E37">
        <v>0</v>
      </c>
    </row>
    <row r="38" spans="1:5" x14ac:dyDescent="0.2">
      <c r="A38">
        <v>1</v>
      </c>
      <c r="B38">
        <v>1</v>
      </c>
      <c r="C38">
        <v>40</v>
      </c>
      <c r="D38">
        <v>0</v>
      </c>
      <c r="E38">
        <v>0</v>
      </c>
    </row>
    <row r="39" spans="1:5" x14ac:dyDescent="0.2">
      <c r="A39">
        <v>1</v>
      </c>
      <c r="B39">
        <v>1</v>
      </c>
      <c r="C39">
        <v>41</v>
      </c>
      <c r="D39">
        <v>0</v>
      </c>
      <c r="E39">
        <v>0</v>
      </c>
    </row>
    <row r="40" spans="1:5" x14ac:dyDescent="0.2">
      <c r="A40">
        <v>1</v>
      </c>
      <c r="B40">
        <v>1</v>
      </c>
      <c r="C40">
        <v>46</v>
      </c>
      <c r="D40">
        <v>0</v>
      </c>
      <c r="E40">
        <v>0</v>
      </c>
    </row>
    <row r="41" spans="1:5" x14ac:dyDescent="0.2">
      <c r="A41">
        <v>1</v>
      </c>
      <c r="B41">
        <v>1</v>
      </c>
      <c r="C41">
        <v>47</v>
      </c>
      <c r="D41">
        <v>0</v>
      </c>
      <c r="E41">
        <v>0</v>
      </c>
    </row>
    <row r="42" spans="1:5" x14ac:dyDescent="0.2">
      <c r="A42">
        <v>1</v>
      </c>
      <c r="B42">
        <v>1</v>
      </c>
      <c r="C42">
        <v>44</v>
      </c>
      <c r="D42">
        <v>0</v>
      </c>
      <c r="E42">
        <v>0</v>
      </c>
    </row>
    <row r="43" spans="1:5" x14ac:dyDescent="0.2">
      <c r="A43">
        <v>1</v>
      </c>
      <c r="B43">
        <v>1</v>
      </c>
      <c r="C43">
        <v>45</v>
      </c>
      <c r="D43">
        <v>0</v>
      </c>
      <c r="E43">
        <v>0</v>
      </c>
    </row>
    <row r="44" spans="1:5" x14ac:dyDescent="0.2">
      <c r="A44">
        <v>1</v>
      </c>
      <c r="B44">
        <v>1</v>
      </c>
      <c r="C44">
        <v>49</v>
      </c>
      <c r="D44">
        <v>0</v>
      </c>
      <c r="E44">
        <v>0</v>
      </c>
    </row>
    <row r="45" spans="1:5" x14ac:dyDescent="0.2">
      <c r="A45">
        <v>1</v>
      </c>
      <c r="B45">
        <v>1</v>
      </c>
      <c r="C45">
        <v>48</v>
      </c>
      <c r="D45">
        <v>0</v>
      </c>
      <c r="E45">
        <v>0</v>
      </c>
    </row>
    <row r="46" spans="1:5" x14ac:dyDescent="0.2">
      <c r="A46">
        <v>1</v>
      </c>
      <c r="B46">
        <v>2</v>
      </c>
      <c r="C46">
        <v>1</v>
      </c>
      <c r="D46">
        <v>0</v>
      </c>
      <c r="E46">
        <v>0</v>
      </c>
    </row>
    <row r="47" spans="1:5" x14ac:dyDescent="0.2">
      <c r="A47">
        <v>1</v>
      </c>
      <c r="B47">
        <v>2</v>
      </c>
      <c r="C47">
        <v>2</v>
      </c>
      <c r="D47">
        <v>5</v>
      </c>
      <c r="E47">
        <v>35</v>
      </c>
    </row>
    <row r="48" spans="1:5" x14ac:dyDescent="0.2">
      <c r="A48">
        <v>1</v>
      </c>
      <c r="B48">
        <v>2</v>
      </c>
      <c r="C48">
        <v>3</v>
      </c>
      <c r="D48">
        <v>0</v>
      </c>
      <c r="E48">
        <v>0</v>
      </c>
    </row>
    <row r="49" spans="1:5" x14ac:dyDescent="0.2">
      <c r="A49">
        <v>1</v>
      </c>
      <c r="B49">
        <v>2</v>
      </c>
      <c r="C49">
        <v>4</v>
      </c>
      <c r="D49">
        <v>0</v>
      </c>
      <c r="E49">
        <v>0</v>
      </c>
    </row>
    <row r="50" spans="1:5" x14ac:dyDescent="0.2">
      <c r="A50">
        <v>1</v>
      </c>
      <c r="B50">
        <v>2</v>
      </c>
      <c r="C50">
        <v>5</v>
      </c>
      <c r="D50">
        <v>4</v>
      </c>
      <c r="E50">
        <v>10</v>
      </c>
    </row>
    <row r="51" spans="1:5" x14ac:dyDescent="0.2">
      <c r="A51">
        <v>1</v>
      </c>
      <c r="B51">
        <v>2</v>
      </c>
      <c r="C51">
        <v>6</v>
      </c>
      <c r="D51">
        <v>6</v>
      </c>
      <c r="E51">
        <v>20</v>
      </c>
    </row>
    <row r="52" spans="1:5" x14ac:dyDescent="0.2">
      <c r="A52">
        <v>1</v>
      </c>
      <c r="B52">
        <v>2</v>
      </c>
      <c r="C52">
        <v>7</v>
      </c>
      <c r="D52">
        <v>0</v>
      </c>
      <c r="E52">
        <v>0</v>
      </c>
    </row>
    <row r="53" spans="1:5" x14ac:dyDescent="0.2">
      <c r="A53">
        <v>1</v>
      </c>
      <c r="B53">
        <v>2</v>
      </c>
      <c r="C53">
        <v>9</v>
      </c>
      <c r="D53">
        <v>0</v>
      </c>
      <c r="E53">
        <v>0</v>
      </c>
    </row>
    <row r="54" spans="1:5" x14ac:dyDescent="0.2">
      <c r="A54">
        <v>1</v>
      </c>
      <c r="B54">
        <v>2</v>
      </c>
      <c r="C54">
        <v>10</v>
      </c>
      <c r="D54">
        <v>0</v>
      </c>
      <c r="E54">
        <v>0</v>
      </c>
    </row>
    <row r="55" spans="1:5" x14ac:dyDescent="0.2">
      <c r="A55">
        <v>1</v>
      </c>
      <c r="B55">
        <v>2</v>
      </c>
      <c r="C55">
        <v>11</v>
      </c>
      <c r="D55">
        <v>6</v>
      </c>
      <c r="E55">
        <v>35</v>
      </c>
    </row>
    <row r="56" spans="1:5" x14ac:dyDescent="0.2">
      <c r="A56">
        <v>1</v>
      </c>
      <c r="B56">
        <v>2</v>
      </c>
      <c r="C56">
        <v>12</v>
      </c>
      <c r="D56">
        <v>0</v>
      </c>
      <c r="E56">
        <v>0</v>
      </c>
    </row>
    <row r="57" spans="1:5" x14ac:dyDescent="0.2">
      <c r="A57">
        <v>1</v>
      </c>
      <c r="B57">
        <v>2</v>
      </c>
      <c r="C57">
        <v>13</v>
      </c>
      <c r="D57">
        <v>0</v>
      </c>
      <c r="E57">
        <v>0</v>
      </c>
    </row>
    <row r="58" spans="1:5" x14ac:dyDescent="0.2">
      <c r="A58">
        <v>1</v>
      </c>
      <c r="B58">
        <v>2</v>
      </c>
      <c r="C58">
        <v>14</v>
      </c>
      <c r="D58">
        <v>0</v>
      </c>
      <c r="E58">
        <v>0</v>
      </c>
    </row>
    <row r="59" spans="1:5" x14ac:dyDescent="0.2">
      <c r="A59">
        <v>1</v>
      </c>
      <c r="B59">
        <v>2</v>
      </c>
      <c r="C59">
        <v>15</v>
      </c>
      <c r="D59">
        <v>0</v>
      </c>
      <c r="E59">
        <v>0</v>
      </c>
    </row>
    <row r="60" spans="1:5" x14ac:dyDescent="0.2">
      <c r="A60">
        <v>1</v>
      </c>
      <c r="B60">
        <v>2</v>
      </c>
      <c r="C60">
        <v>17</v>
      </c>
      <c r="D60">
        <v>0</v>
      </c>
      <c r="E60">
        <v>0</v>
      </c>
    </row>
    <row r="61" spans="1:5" x14ac:dyDescent="0.2">
      <c r="A61">
        <v>1</v>
      </c>
      <c r="B61">
        <v>2</v>
      </c>
      <c r="C61">
        <v>84</v>
      </c>
      <c r="D61">
        <v>0</v>
      </c>
      <c r="E61">
        <v>0</v>
      </c>
    </row>
    <row r="62" spans="1:5" x14ac:dyDescent="0.2">
      <c r="A62">
        <v>1</v>
      </c>
      <c r="B62">
        <v>2</v>
      </c>
      <c r="C62">
        <v>16</v>
      </c>
      <c r="D62">
        <v>0</v>
      </c>
      <c r="E62">
        <v>0</v>
      </c>
    </row>
    <row r="63" spans="1:5" x14ac:dyDescent="0.2">
      <c r="A63">
        <v>1</v>
      </c>
      <c r="B63">
        <v>2</v>
      </c>
      <c r="C63">
        <v>19</v>
      </c>
      <c r="D63">
        <v>0</v>
      </c>
      <c r="E63">
        <v>0</v>
      </c>
    </row>
    <row r="64" spans="1:5" x14ac:dyDescent="0.2">
      <c r="A64">
        <v>1</v>
      </c>
      <c r="B64">
        <v>2</v>
      </c>
      <c r="C64">
        <v>18</v>
      </c>
      <c r="D64">
        <v>0</v>
      </c>
      <c r="E64">
        <v>0</v>
      </c>
    </row>
    <row r="65" spans="1:5" x14ac:dyDescent="0.2">
      <c r="A65">
        <v>1</v>
      </c>
      <c r="B65">
        <v>2</v>
      </c>
      <c r="C65">
        <v>81</v>
      </c>
      <c r="D65">
        <v>0</v>
      </c>
      <c r="E65">
        <v>0</v>
      </c>
    </row>
    <row r="66" spans="1:5" x14ac:dyDescent="0.2">
      <c r="A66">
        <v>1</v>
      </c>
      <c r="B66">
        <v>2</v>
      </c>
      <c r="C66">
        <v>20</v>
      </c>
      <c r="D66">
        <v>0</v>
      </c>
      <c r="E66">
        <v>0</v>
      </c>
    </row>
    <row r="67" spans="1:5" x14ac:dyDescent="0.2">
      <c r="A67">
        <v>1</v>
      </c>
      <c r="B67">
        <v>2</v>
      </c>
      <c r="C67">
        <v>23</v>
      </c>
      <c r="D67">
        <v>0</v>
      </c>
      <c r="E67">
        <v>0</v>
      </c>
    </row>
    <row r="68" spans="1:5" x14ac:dyDescent="0.2">
      <c r="A68">
        <v>1</v>
      </c>
      <c r="B68">
        <v>2</v>
      </c>
      <c r="C68">
        <v>83</v>
      </c>
      <c r="D68">
        <v>0</v>
      </c>
      <c r="E68">
        <v>0</v>
      </c>
    </row>
    <row r="69" spans="1:5" x14ac:dyDescent="0.2">
      <c r="A69">
        <v>1</v>
      </c>
      <c r="B69">
        <v>2</v>
      </c>
      <c r="C69">
        <v>82</v>
      </c>
      <c r="D69">
        <v>0</v>
      </c>
      <c r="E69">
        <v>0</v>
      </c>
    </row>
    <row r="70" spans="1:5" x14ac:dyDescent="0.2">
      <c r="A70">
        <v>1</v>
      </c>
      <c r="B70">
        <v>2</v>
      </c>
      <c r="C70">
        <v>31</v>
      </c>
      <c r="D70">
        <v>0</v>
      </c>
      <c r="E70">
        <v>0</v>
      </c>
    </row>
    <row r="71" spans="1:5" x14ac:dyDescent="0.2">
      <c r="A71">
        <v>1</v>
      </c>
      <c r="B71">
        <v>2</v>
      </c>
      <c r="C71">
        <v>30</v>
      </c>
      <c r="D71">
        <v>0</v>
      </c>
      <c r="E71">
        <v>0</v>
      </c>
    </row>
    <row r="72" spans="1:5" x14ac:dyDescent="0.2">
      <c r="A72">
        <v>1</v>
      </c>
      <c r="B72">
        <v>2</v>
      </c>
      <c r="C72">
        <v>34</v>
      </c>
      <c r="D72">
        <v>0</v>
      </c>
      <c r="E72">
        <v>0</v>
      </c>
    </row>
    <row r="73" spans="1:5" x14ac:dyDescent="0.2">
      <c r="A73">
        <v>1</v>
      </c>
      <c r="B73">
        <v>2</v>
      </c>
      <c r="C73">
        <v>35</v>
      </c>
      <c r="D73">
        <v>0</v>
      </c>
      <c r="E73">
        <v>0</v>
      </c>
    </row>
    <row r="74" spans="1:5" x14ac:dyDescent="0.2">
      <c r="A74">
        <v>1</v>
      </c>
      <c r="B74">
        <v>2</v>
      </c>
      <c r="C74">
        <v>32</v>
      </c>
      <c r="D74">
        <v>0</v>
      </c>
      <c r="E74">
        <v>0</v>
      </c>
    </row>
    <row r="75" spans="1:5" x14ac:dyDescent="0.2">
      <c r="A75">
        <v>1</v>
      </c>
      <c r="B75">
        <v>2</v>
      </c>
      <c r="C75">
        <v>33</v>
      </c>
      <c r="D75">
        <v>0</v>
      </c>
      <c r="E75">
        <v>0</v>
      </c>
    </row>
    <row r="76" spans="1:5" x14ac:dyDescent="0.2">
      <c r="A76">
        <v>1</v>
      </c>
      <c r="B76">
        <v>2</v>
      </c>
      <c r="C76">
        <v>38</v>
      </c>
      <c r="D76">
        <v>0</v>
      </c>
      <c r="E76">
        <v>0</v>
      </c>
    </row>
    <row r="77" spans="1:5" x14ac:dyDescent="0.2">
      <c r="A77">
        <v>1</v>
      </c>
      <c r="B77">
        <v>2</v>
      </c>
      <c r="C77">
        <v>39</v>
      </c>
      <c r="D77">
        <v>0</v>
      </c>
      <c r="E77">
        <v>0</v>
      </c>
    </row>
    <row r="78" spans="1:5" x14ac:dyDescent="0.2">
      <c r="A78">
        <v>1</v>
      </c>
      <c r="B78">
        <v>2</v>
      </c>
      <c r="C78">
        <v>36</v>
      </c>
      <c r="D78">
        <v>0</v>
      </c>
      <c r="E78">
        <v>0</v>
      </c>
    </row>
    <row r="79" spans="1:5" x14ac:dyDescent="0.2">
      <c r="A79">
        <v>1</v>
      </c>
      <c r="B79">
        <v>2</v>
      </c>
      <c r="C79">
        <v>37</v>
      </c>
      <c r="D79">
        <v>0</v>
      </c>
      <c r="E79">
        <v>0</v>
      </c>
    </row>
    <row r="80" spans="1:5" x14ac:dyDescent="0.2">
      <c r="A80">
        <v>1</v>
      </c>
      <c r="B80">
        <v>2</v>
      </c>
      <c r="C80">
        <v>42</v>
      </c>
      <c r="D80">
        <v>0</v>
      </c>
      <c r="E80">
        <v>0</v>
      </c>
    </row>
    <row r="81" spans="1:5" x14ac:dyDescent="0.2">
      <c r="A81">
        <v>1</v>
      </c>
      <c r="B81">
        <v>2</v>
      </c>
      <c r="C81">
        <v>43</v>
      </c>
      <c r="D81">
        <v>0</v>
      </c>
      <c r="E81">
        <v>0</v>
      </c>
    </row>
    <row r="82" spans="1:5" x14ac:dyDescent="0.2">
      <c r="A82">
        <v>1</v>
      </c>
      <c r="B82">
        <v>2</v>
      </c>
      <c r="C82">
        <v>40</v>
      </c>
      <c r="D82">
        <v>0</v>
      </c>
      <c r="E82">
        <v>0</v>
      </c>
    </row>
    <row r="83" spans="1:5" x14ac:dyDescent="0.2">
      <c r="A83">
        <v>1</v>
      </c>
      <c r="B83">
        <v>2</v>
      </c>
      <c r="C83">
        <v>41</v>
      </c>
      <c r="D83">
        <v>0</v>
      </c>
      <c r="E83">
        <v>0</v>
      </c>
    </row>
    <row r="84" spans="1:5" x14ac:dyDescent="0.2">
      <c r="A84">
        <v>1</v>
      </c>
      <c r="B84">
        <v>2</v>
      </c>
      <c r="C84">
        <v>46</v>
      </c>
      <c r="D84">
        <v>0</v>
      </c>
      <c r="E84">
        <v>0</v>
      </c>
    </row>
    <row r="85" spans="1:5" x14ac:dyDescent="0.2">
      <c r="A85">
        <v>1</v>
      </c>
      <c r="B85">
        <v>2</v>
      </c>
      <c r="C85">
        <v>47</v>
      </c>
      <c r="D85">
        <v>0</v>
      </c>
      <c r="E85">
        <v>0</v>
      </c>
    </row>
    <row r="86" spans="1:5" x14ac:dyDescent="0.2">
      <c r="A86">
        <v>1</v>
      </c>
      <c r="B86">
        <v>2</v>
      </c>
      <c r="C86">
        <v>44</v>
      </c>
      <c r="D86">
        <v>0</v>
      </c>
      <c r="E86">
        <v>0</v>
      </c>
    </row>
    <row r="87" spans="1:5" x14ac:dyDescent="0.2">
      <c r="A87">
        <v>1</v>
      </c>
      <c r="B87">
        <v>2</v>
      </c>
      <c r="C87">
        <v>45</v>
      </c>
      <c r="D87">
        <v>0</v>
      </c>
      <c r="E87">
        <v>0</v>
      </c>
    </row>
    <row r="88" spans="1:5" x14ac:dyDescent="0.2">
      <c r="A88">
        <v>1</v>
      </c>
      <c r="B88">
        <v>2</v>
      </c>
      <c r="C88">
        <v>49</v>
      </c>
      <c r="D88">
        <v>0</v>
      </c>
      <c r="E88">
        <v>0</v>
      </c>
    </row>
    <row r="89" spans="1:5" x14ac:dyDescent="0.2">
      <c r="A89">
        <v>1</v>
      </c>
      <c r="B89">
        <v>2</v>
      </c>
      <c r="C89">
        <v>48</v>
      </c>
      <c r="D89">
        <v>0</v>
      </c>
      <c r="E89">
        <v>0</v>
      </c>
    </row>
    <row r="90" spans="1:5" x14ac:dyDescent="0.2">
      <c r="A90">
        <v>2</v>
      </c>
      <c r="B90">
        <v>3</v>
      </c>
      <c r="C90">
        <v>1</v>
      </c>
      <c r="D90">
        <v>0</v>
      </c>
      <c r="E90">
        <v>0</v>
      </c>
    </row>
    <row r="91" spans="1:5" x14ac:dyDescent="0.2">
      <c r="A91">
        <v>2</v>
      </c>
      <c r="B91">
        <v>3</v>
      </c>
      <c r="C91">
        <v>2</v>
      </c>
      <c r="D91">
        <v>2</v>
      </c>
      <c r="E91">
        <v>10</v>
      </c>
    </row>
    <row r="92" spans="1:5" x14ac:dyDescent="0.2">
      <c r="A92">
        <v>2</v>
      </c>
      <c r="B92">
        <v>3</v>
      </c>
      <c r="C92">
        <v>3</v>
      </c>
      <c r="D92">
        <v>0</v>
      </c>
      <c r="E92">
        <v>0</v>
      </c>
    </row>
    <row r="93" spans="1:5" x14ac:dyDescent="0.2">
      <c r="A93">
        <v>2</v>
      </c>
      <c r="B93">
        <v>3</v>
      </c>
      <c r="C93">
        <v>4</v>
      </c>
      <c r="D93">
        <v>0</v>
      </c>
      <c r="E93">
        <v>0</v>
      </c>
    </row>
    <row r="94" spans="1:5" x14ac:dyDescent="0.2">
      <c r="A94">
        <v>2</v>
      </c>
      <c r="B94">
        <v>3</v>
      </c>
      <c r="C94">
        <v>5</v>
      </c>
      <c r="D94">
        <v>2</v>
      </c>
      <c r="E94">
        <v>50</v>
      </c>
    </row>
    <row r="95" spans="1:5" x14ac:dyDescent="0.2">
      <c r="A95">
        <v>2</v>
      </c>
      <c r="B95">
        <v>3</v>
      </c>
      <c r="C95">
        <v>6</v>
      </c>
      <c r="D95">
        <v>2</v>
      </c>
      <c r="E95">
        <v>30</v>
      </c>
    </row>
    <row r="96" spans="1:5" x14ac:dyDescent="0.2">
      <c r="A96">
        <v>2</v>
      </c>
      <c r="B96">
        <v>3</v>
      </c>
      <c r="C96">
        <v>7</v>
      </c>
      <c r="D96">
        <v>0</v>
      </c>
      <c r="E96">
        <v>0</v>
      </c>
    </row>
    <row r="97" spans="1:5" x14ac:dyDescent="0.2">
      <c r="A97">
        <v>2</v>
      </c>
      <c r="B97">
        <v>3</v>
      </c>
      <c r="C97">
        <v>9</v>
      </c>
      <c r="D97">
        <v>0</v>
      </c>
      <c r="E97">
        <v>0</v>
      </c>
    </row>
    <row r="98" spans="1:5" x14ac:dyDescent="0.2">
      <c r="A98">
        <v>2</v>
      </c>
      <c r="B98">
        <v>3</v>
      </c>
      <c r="C98">
        <v>10</v>
      </c>
      <c r="D98">
        <v>0</v>
      </c>
      <c r="E98">
        <v>0</v>
      </c>
    </row>
    <row r="99" spans="1:5" x14ac:dyDescent="0.2">
      <c r="A99">
        <v>2</v>
      </c>
      <c r="B99">
        <v>3</v>
      </c>
      <c r="C99">
        <v>11</v>
      </c>
      <c r="D99">
        <v>1</v>
      </c>
      <c r="E99">
        <v>10</v>
      </c>
    </row>
    <row r="100" spans="1:5" x14ac:dyDescent="0.2">
      <c r="A100">
        <v>2</v>
      </c>
      <c r="B100">
        <v>3</v>
      </c>
      <c r="C100">
        <v>12</v>
      </c>
      <c r="D100">
        <v>0</v>
      </c>
      <c r="E100">
        <v>0</v>
      </c>
    </row>
    <row r="101" spans="1:5" x14ac:dyDescent="0.2">
      <c r="A101">
        <v>2</v>
      </c>
      <c r="B101">
        <v>3</v>
      </c>
      <c r="C101">
        <v>13</v>
      </c>
      <c r="D101">
        <v>0</v>
      </c>
      <c r="E101">
        <v>0</v>
      </c>
    </row>
    <row r="102" spans="1:5" x14ac:dyDescent="0.2">
      <c r="A102">
        <v>2</v>
      </c>
      <c r="B102">
        <v>3</v>
      </c>
      <c r="C102">
        <v>14</v>
      </c>
      <c r="D102">
        <v>0</v>
      </c>
      <c r="E102">
        <v>0</v>
      </c>
    </row>
    <row r="103" spans="1:5" x14ac:dyDescent="0.2">
      <c r="A103">
        <v>2</v>
      </c>
      <c r="B103">
        <v>3</v>
      </c>
      <c r="C103">
        <v>15</v>
      </c>
      <c r="D103">
        <v>0</v>
      </c>
      <c r="E103">
        <v>0</v>
      </c>
    </row>
    <row r="104" spans="1:5" x14ac:dyDescent="0.2">
      <c r="A104">
        <v>2</v>
      </c>
      <c r="B104">
        <v>3</v>
      </c>
      <c r="C104">
        <v>17</v>
      </c>
      <c r="D104">
        <v>0</v>
      </c>
      <c r="E104">
        <v>0</v>
      </c>
    </row>
    <row r="105" spans="1:5" x14ac:dyDescent="0.2">
      <c r="A105">
        <v>2</v>
      </c>
      <c r="B105">
        <v>3</v>
      </c>
      <c r="C105">
        <v>84</v>
      </c>
      <c r="D105">
        <v>0</v>
      </c>
      <c r="E105">
        <v>0</v>
      </c>
    </row>
    <row r="106" spans="1:5" x14ac:dyDescent="0.2">
      <c r="A106">
        <v>2</v>
      </c>
      <c r="B106">
        <v>3</v>
      </c>
      <c r="C106">
        <v>16</v>
      </c>
      <c r="D106">
        <v>0</v>
      </c>
      <c r="E106">
        <v>0</v>
      </c>
    </row>
    <row r="107" spans="1:5" x14ac:dyDescent="0.2">
      <c r="A107">
        <v>2</v>
      </c>
      <c r="B107">
        <v>3</v>
      </c>
      <c r="C107">
        <v>19</v>
      </c>
      <c r="D107">
        <v>0</v>
      </c>
      <c r="E107">
        <v>0</v>
      </c>
    </row>
    <row r="108" spans="1:5" x14ac:dyDescent="0.2">
      <c r="A108">
        <v>2</v>
      </c>
      <c r="B108">
        <v>3</v>
      </c>
      <c r="C108">
        <v>18</v>
      </c>
      <c r="D108">
        <v>0</v>
      </c>
      <c r="E108">
        <v>0</v>
      </c>
    </row>
    <row r="109" spans="1:5" x14ac:dyDescent="0.2">
      <c r="A109">
        <v>2</v>
      </c>
      <c r="B109">
        <v>3</v>
      </c>
      <c r="C109">
        <v>81</v>
      </c>
      <c r="D109">
        <v>0</v>
      </c>
      <c r="E109">
        <v>0</v>
      </c>
    </row>
    <row r="110" spans="1:5" x14ac:dyDescent="0.2">
      <c r="A110">
        <v>2</v>
      </c>
      <c r="B110">
        <v>3</v>
      </c>
      <c r="C110">
        <v>20</v>
      </c>
      <c r="D110">
        <v>0</v>
      </c>
      <c r="E110">
        <v>0</v>
      </c>
    </row>
    <row r="111" spans="1:5" x14ac:dyDescent="0.2">
      <c r="A111">
        <v>2</v>
      </c>
      <c r="B111">
        <v>3</v>
      </c>
      <c r="C111">
        <v>23</v>
      </c>
      <c r="D111">
        <v>0</v>
      </c>
      <c r="E111">
        <v>0</v>
      </c>
    </row>
    <row r="112" spans="1:5" x14ac:dyDescent="0.2">
      <c r="A112">
        <v>2</v>
      </c>
      <c r="B112">
        <v>3</v>
      </c>
      <c r="C112">
        <v>83</v>
      </c>
      <c r="D112">
        <v>0</v>
      </c>
      <c r="E112">
        <v>0</v>
      </c>
    </row>
    <row r="113" spans="1:5" x14ac:dyDescent="0.2">
      <c r="A113">
        <v>2</v>
      </c>
      <c r="B113">
        <v>3</v>
      </c>
      <c r="C113">
        <v>82</v>
      </c>
      <c r="D113">
        <v>0</v>
      </c>
      <c r="E113">
        <v>0</v>
      </c>
    </row>
    <row r="114" spans="1:5" x14ac:dyDescent="0.2">
      <c r="A114">
        <v>2</v>
      </c>
      <c r="B114">
        <v>3</v>
      </c>
      <c r="C114">
        <v>31</v>
      </c>
      <c r="D114">
        <v>0</v>
      </c>
      <c r="E114">
        <v>0</v>
      </c>
    </row>
    <row r="115" spans="1:5" x14ac:dyDescent="0.2">
      <c r="A115">
        <v>2</v>
      </c>
      <c r="B115">
        <v>3</v>
      </c>
      <c r="C115">
        <v>30</v>
      </c>
      <c r="D115">
        <v>0</v>
      </c>
      <c r="E115">
        <v>0</v>
      </c>
    </row>
    <row r="116" spans="1:5" x14ac:dyDescent="0.2">
      <c r="A116">
        <v>2</v>
      </c>
      <c r="B116">
        <v>3</v>
      </c>
      <c r="C116">
        <v>34</v>
      </c>
      <c r="D116">
        <v>0</v>
      </c>
      <c r="E116">
        <v>0</v>
      </c>
    </row>
    <row r="117" spans="1:5" x14ac:dyDescent="0.2">
      <c r="A117">
        <v>2</v>
      </c>
      <c r="B117">
        <v>3</v>
      </c>
      <c r="C117">
        <v>35</v>
      </c>
      <c r="D117">
        <v>0</v>
      </c>
      <c r="E117">
        <v>0</v>
      </c>
    </row>
    <row r="118" spans="1:5" x14ac:dyDescent="0.2">
      <c r="A118">
        <v>2</v>
      </c>
      <c r="B118">
        <v>3</v>
      </c>
      <c r="C118">
        <v>32</v>
      </c>
      <c r="D118">
        <v>0</v>
      </c>
      <c r="E118">
        <v>0</v>
      </c>
    </row>
    <row r="119" spans="1:5" x14ac:dyDescent="0.2">
      <c r="A119">
        <v>2</v>
      </c>
      <c r="B119">
        <v>3</v>
      </c>
      <c r="C119">
        <v>33</v>
      </c>
      <c r="D119">
        <v>0</v>
      </c>
      <c r="E119">
        <v>0</v>
      </c>
    </row>
    <row r="120" spans="1:5" x14ac:dyDescent="0.2">
      <c r="A120">
        <v>2</v>
      </c>
      <c r="B120">
        <v>3</v>
      </c>
      <c r="C120">
        <v>38</v>
      </c>
      <c r="D120">
        <v>0</v>
      </c>
      <c r="E120">
        <v>0</v>
      </c>
    </row>
    <row r="121" spans="1:5" x14ac:dyDescent="0.2">
      <c r="A121">
        <v>2</v>
      </c>
      <c r="B121">
        <v>3</v>
      </c>
      <c r="C121">
        <v>39</v>
      </c>
      <c r="D121">
        <v>0</v>
      </c>
      <c r="E121">
        <v>0</v>
      </c>
    </row>
    <row r="122" spans="1:5" x14ac:dyDescent="0.2">
      <c r="A122">
        <v>2</v>
      </c>
      <c r="B122">
        <v>3</v>
      </c>
      <c r="C122">
        <v>36</v>
      </c>
      <c r="D122">
        <v>0</v>
      </c>
      <c r="E122">
        <v>0</v>
      </c>
    </row>
    <row r="123" spans="1:5" x14ac:dyDescent="0.2">
      <c r="A123">
        <v>2</v>
      </c>
      <c r="B123">
        <v>3</v>
      </c>
      <c r="C123">
        <v>37</v>
      </c>
      <c r="D123">
        <v>0</v>
      </c>
      <c r="E123">
        <v>0</v>
      </c>
    </row>
    <row r="124" spans="1:5" x14ac:dyDescent="0.2">
      <c r="A124">
        <v>2</v>
      </c>
      <c r="B124">
        <v>3</v>
      </c>
      <c r="C124">
        <v>42</v>
      </c>
      <c r="D124">
        <v>0</v>
      </c>
      <c r="E124">
        <v>0</v>
      </c>
    </row>
    <row r="125" spans="1:5" x14ac:dyDescent="0.2">
      <c r="A125">
        <v>2</v>
      </c>
      <c r="B125">
        <v>3</v>
      </c>
      <c r="C125">
        <v>43</v>
      </c>
      <c r="D125">
        <v>0</v>
      </c>
      <c r="E125">
        <v>0</v>
      </c>
    </row>
    <row r="126" spans="1:5" x14ac:dyDescent="0.2">
      <c r="A126">
        <v>2</v>
      </c>
      <c r="B126">
        <v>3</v>
      </c>
      <c r="C126">
        <v>40</v>
      </c>
      <c r="D126">
        <v>0</v>
      </c>
      <c r="E126">
        <v>0</v>
      </c>
    </row>
    <row r="127" spans="1:5" x14ac:dyDescent="0.2">
      <c r="A127">
        <v>2</v>
      </c>
      <c r="B127">
        <v>3</v>
      </c>
      <c r="C127">
        <v>41</v>
      </c>
      <c r="D127">
        <v>0</v>
      </c>
      <c r="E127">
        <v>0</v>
      </c>
    </row>
    <row r="128" spans="1:5" x14ac:dyDescent="0.2">
      <c r="A128">
        <v>2</v>
      </c>
      <c r="B128">
        <v>3</v>
      </c>
      <c r="C128">
        <v>46</v>
      </c>
      <c r="D128">
        <v>0</v>
      </c>
      <c r="E128">
        <v>0</v>
      </c>
    </row>
    <row r="129" spans="1:5" x14ac:dyDescent="0.2">
      <c r="A129">
        <v>2</v>
      </c>
      <c r="B129">
        <v>3</v>
      </c>
      <c r="C129">
        <v>47</v>
      </c>
      <c r="D129">
        <v>0</v>
      </c>
      <c r="E129">
        <v>0</v>
      </c>
    </row>
    <row r="130" spans="1:5" x14ac:dyDescent="0.2">
      <c r="A130">
        <v>2</v>
      </c>
      <c r="B130">
        <v>3</v>
      </c>
      <c r="C130">
        <v>44</v>
      </c>
      <c r="D130">
        <v>0</v>
      </c>
      <c r="E130">
        <v>0</v>
      </c>
    </row>
    <row r="131" spans="1:5" x14ac:dyDescent="0.2">
      <c r="A131">
        <v>2</v>
      </c>
      <c r="B131">
        <v>3</v>
      </c>
      <c r="C131">
        <v>45</v>
      </c>
      <c r="D131">
        <v>0</v>
      </c>
      <c r="E131">
        <v>0</v>
      </c>
    </row>
    <row r="132" spans="1:5" x14ac:dyDescent="0.2">
      <c r="A132">
        <v>2</v>
      </c>
      <c r="B132">
        <v>3</v>
      </c>
      <c r="C132">
        <v>49</v>
      </c>
      <c r="D132">
        <v>0</v>
      </c>
      <c r="E132">
        <v>0</v>
      </c>
    </row>
    <row r="133" spans="1:5" x14ac:dyDescent="0.2">
      <c r="A133">
        <v>2</v>
      </c>
      <c r="B133">
        <v>3</v>
      </c>
      <c r="C133">
        <v>48</v>
      </c>
      <c r="D133">
        <v>0</v>
      </c>
      <c r="E133">
        <v>0</v>
      </c>
    </row>
    <row r="134" spans="1:5" x14ac:dyDescent="0.2">
      <c r="A134">
        <v>2</v>
      </c>
      <c r="B134">
        <v>4</v>
      </c>
      <c r="C134">
        <v>1</v>
      </c>
      <c r="D134">
        <v>0</v>
      </c>
      <c r="E134">
        <v>0</v>
      </c>
    </row>
    <row r="135" spans="1:5" x14ac:dyDescent="0.2">
      <c r="A135">
        <v>2</v>
      </c>
      <c r="B135">
        <v>4</v>
      </c>
      <c r="C135">
        <v>2</v>
      </c>
      <c r="D135">
        <v>2</v>
      </c>
      <c r="E135">
        <v>10</v>
      </c>
    </row>
    <row r="136" spans="1:5" x14ac:dyDescent="0.2">
      <c r="A136">
        <v>2</v>
      </c>
      <c r="B136">
        <v>4</v>
      </c>
      <c r="C136">
        <v>3</v>
      </c>
      <c r="D136">
        <v>0</v>
      </c>
      <c r="E136">
        <v>0</v>
      </c>
    </row>
    <row r="137" spans="1:5" x14ac:dyDescent="0.2">
      <c r="A137">
        <v>2</v>
      </c>
      <c r="B137">
        <v>4</v>
      </c>
      <c r="C137">
        <v>4</v>
      </c>
      <c r="D137">
        <v>0</v>
      </c>
      <c r="E137">
        <v>0</v>
      </c>
    </row>
    <row r="138" spans="1:5" x14ac:dyDescent="0.2">
      <c r="A138">
        <v>2</v>
      </c>
      <c r="B138">
        <v>4</v>
      </c>
      <c r="C138">
        <v>5</v>
      </c>
      <c r="D138">
        <v>2</v>
      </c>
      <c r="E138">
        <v>50</v>
      </c>
    </row>
    <row r="139" spans="1:5" x14ac:dyDescent="0.2">
      <c r="A139">
        <v>2</v>
      </c>
      <c r="B139">
        <v>4</v>
      </c>
      <c r="C139">
        <v>6</v>
      </c>
      <c r="D139">
        <v>2</v>
      </c>
      <c r="E139">
        <v>30</v>
      </c>
    </row>
    <row r="140" spans="1:5" x14ac:dyDescent="0.2">
      <c r="A140">
        <v>2</v>
      </c>
      <c r="B140">
        <v>4</v>
      </c>
      <c r="C140">
        <v>7</v>
      </c>
      <c r="D140">
        <v>0</v>
      </c>
      <c r="E140">
        <v>0</v>
      </c>
    </row>
    <row r="141" spans="1:5" x14ac:dyDescent="0.2">
      <c r="A141">
        <v>2</v>
      </c>
      <c r="B141">
        <v>4</v>
      </c>
      <c r="C141">
        <v>9</v>
      </c>
      <c r="D141">
        <v>0</v>
      </c>
      <c r="E141">
        <v>0</v>
      </c>
    </row>
    <row r="142" spans="1:5" x14ac:dyDescent="0.2">
      <c r="A142">
        <v>2</v>
      </c>
      <c r="B142">
        <v>4</v>
      </c>
      <c r="C142">
        <v>10</v>
      </c>
      <c r="D142">
        <v>0</v>
      </c>
      <c r="E142">
        <v>0</v>
      </c>
    </row>
    <row r="143" spans="1:5" x14ac:dyDescent="0.2">
      <c r="A143">
        <v>2</v>
      </c>
      <c r="B143">
        <v>4</v>
      </c>
      <c r="C143">
        <v>11</v>
      </c>
      <c r="D143">
        <v>2</v>
      </c>
      <c r="E143">
        <v>10</v>
      </c>
    </row>
    <row r="144" spans="1:5" x14ac:dyDescent="0.2">
      <c r="A144">
        <v>2</v>
      </c>
      <c r="B144">
        <v>4</v>
      </c>
      <c r="C144">
        <v>12</v>
      </c>
      <c r="D144">
        <v>0</v>
      </c>
      <c r="E144">
        <v>0</v>
      </c>
    </row>
    <row r="145" spans="1:5" x14ac:dyDescent="0.2">
      <c r="A145">
        <v>2</v>
      </c>
      <c r="B145">
        <v>4</v>
      </c>
      <c r="C145">
        <v>13</v>
      </c>
      <c r="D145">
        <v>0</v>
      </c>
      <c r="E145">
        <v>0</v>
      </c>
    </row>
    <row r="146" spans="1:5" x14ac:dyDescent="0.2">
      <c r="A146">
        <v>2</v>
      </c>
      <c r="B146">
        <v>4</v>
      </c>
      <c r="C146">
        <v>14</v>
      </c>
      <c r="D146">
        <v>0</v>
      </c>
      <c r="E146">
        <v>0</v>
      </c>
    </row>
    <row r="147" spans="1:5" x14ac:dyDescent="0.2">
      <c r="A147">
        <v>2</v>
      </c>
      <c r="B147">
        <v>4</v>
      </c>
      <c r="C147">
        <v>15</v>
      </c>
      <c r="D147">
        <v>0</v>
      </c>
      <c r="E147">
        <v>0</v>
      </c>
    </row>
    <row r="148" spans="1:5" x14ac:dyDescent="0.2">
      <c r="A148">
        <v>2</v>
      </c>
      <c r="B148">
        <v>4</v>
      </c>
      <c r="C148">
        <v>17</v>
      </c>
      <c r="D148">
        <v>0</v>
      </c>
      <c r="E148">
        <v>0</v>
      </c>
    </row>
    <row r="149" spans="1:5" x14ac:dyDescent="0.2">
      <c r="A149">
        <v>2</v>
      </c>
      <c r="B149">
        <v>4</v>
      </c>
      <c r="C149">
        <v>84</v>
      </c>
      <c r="D149">
        <v>0</v>
      </c>
      <c r="E149">
        <v>0</v>
      </c>
    </row>
    <row r="150" spans="1:5" x14ac:dyDescent="0.2">
      <c r="A150">
        <v>2</v>
      </c>
      <c r="B150">
        <v>4</v>
      </c>
      <c r="C150">
        <v>16</v>
      </c>
      <c r="D150">
        <v>0</v>
      </c>
      <c r="E150">
        <v>0</v>
      </c>
    </row>
    <row r="151" spans="1:5" x14ac:dyDescent="0.2">
      <c r="A151">
        <v>2</v>
      </c>
      <c r="B151">
        <v>4</v>
      </c>
      <c r="C151">
        <v>19</v>
      </c>
      <c r="D151">
        <v>0</v>
      </c>
      <c r="E151">
        <v>0</v>
      </c>
    </row>
    <row r="152" spans="1:5" x14ac:dyDescent="0.2">
      <c r="A152">
        <v>2</v>
      </c>
      <c r="B152">
        <v>4</v>
      </c>
      <c r="C152">
        <v>18</v>
      </c>
      <c r="D152">
        <v>0</v>
      </c>
      <c r="E152">
        <v>0</v>
      </c>
    </row>
    <row r="153" spans="1:5" x14ac:dyDescent="0.2">
      <c r="A153">
        <v>2</v>
      </c>
      <c r="B153">
        <v>4</v>
      </c>
      <c r="C153">
        <v>81</v>
      </c>
      <c r="D153">
        <v>0</v>
      </c>
      <c r="E153">
        <v>0</v>
      </c>
    </row>
    <row r="154" spans="1:5" x14ac:dyDescent="0.2">
      <c r="A154">
        <v>2</v>
      </c>
      <c r="B154">
        <v>4</v>
      </c>
      <c r="C154">
        <v>20</v>
      </c>
      <c r="D154">
        <v>0</v>
      </c>
      <c r="E154">
        <v>0</v>
      </c>
    </row>
    <row r="155" spans="1:5" x14ac:dyDescent="0.2">
      <c r="A155">
        <v>2</v>
      </c>
      <c r="B155">
        <v>4</v>
      </c>
      <c r="C155">
        <v>23</v>
      </c>
      <c r="D155">
        <v>0</v>
      </c>
      <c r="E155">
        <v>0</v>
      </c>
    </row>
    <row r="156" spans="1:5" x14ac:dyDescent="0.2">
      <c r="A156">
        <v>2</v>
      </c>
      <c r="B156">
        <v>4</v>
      </c>
      <c r="C156">
        <v>83</v>
      </c>
      <c r="D156">
        <v>0</v>
      </c>
      <c r="E156">
        <v>0</v>
      </c>
    </row>
    <row r="157" spans="1:5" x14ac:dyDescent="0.2">
      <c r="A157">
        <v>2</v>
      </c>
      <c r="B157">
        <v>4</v>
      </c>
      <c r="C157">
        <v>82</v>
      </c>
      <c r="D157">
        <v>0</v>
      </c>
      <c r="E157">
        <v>0</v>
      </c>
    </row>
    <row r="158" spans="1:5" x14ac:dyDescent="0.2">
      <c r="A158">
        <v>2</v>
      </c>
      <c r="B158">
        <v>4</v>
      </c>
      <c r="C158">
        <v>31</v>
      </c>
      <c r="D158">
        <v>0</v>
      </c>
      <c r="E158">
        <v>0</v>
      </c>
    </row>
    <row r="159" spans="1:5" x14ac:dyDescent="0.2">
      <c r="A159">
        <v>2</v>
      </c>
      <c r="B159">
        <v>4</v>
      </c>
      <c r="C159">
        <v>30</v>
      </c>
      <c r="D159">
        <v>0</v>
      </c>
      <c r="E159">
        <v>0</v>
      </c>
    </row>
    <row r="160" spans="1:5" x14ac:dyDescent="0.2">
      <c r="A160">
        <v>2</v>
      </c>
      <c r="B160">
        <v>4</v>
      </c>
      <c r="C160">
        <v>34</v>
      </c>
      <c r="D160">
        <v>0</v>
      </c>
      <c r="E160">
        <v>0</v>
      </c>
    </row>
    <row r="161" spans="1:5" x14ac:dyDescent="0.2">
      <c r="A161">
        <v>2</v>
      </c>
      <c r="B161">
        <v>4</v>
      </c>
      <c r="C161">
        <v>35</v>
      </c>
      <c r="D161">
        <v>0</v>
      </c>
      <c r="E161">
        <v>0</v>
      </c>
    </row>
    <row r="162" spans="1:5" x14ac:dyDescent="0.2">
      <c r="A162">
        <v>2</v>
      </c>
      <c r="B162">
        <v>4</v>
      </c>
      <c r="C162">
        <v>32</v>
      </c>
      <c r="D162">
        <v>0</v>
      </c>
      <c r="E162">
        <v>0</v>
      </c>
    </row>
    <row r="163" spans="1:5" x14ac:dyDescent="0.2">
      <c r="A163">
        <v>2</v>
      </c>
      <c r="B163">
        <v>4</v>
      </c>
      <c r="C163">
        <v>33</v>
      </c>
      <c r="D163">
        <v>0</v>
      </c>
      <c r="E163">
        <v>0</v>
      </c>
    </row>
    <row r="164" spans="1:5" x14ac:dyDescent="0.2">
      <c r="A164">
        <v>2</v>
      </c>
      <c r="B164">
        <v>4</v>
      </c>
      <c r="C164">
        <v>38</v>
      </c>
      <c r="D164">
        <v>0</v>
      </c>
      <c r="E164">
        <v>0</v>
      </c>
    </row>
    <row r="165" spans="1:5" x14ac:dyDescent="0.2">
      <c r="A165">
        <v>2</v>
      </c>
      <c r="B165">
        <v>4</v>
      </c>
      <c r="C165">
        <v>39</v>
      </c>
      <c r="D165">
        <v>0</v>
      </c>
      <c r="E165">
        <v>0</v>
      </c>
    </row>
    <row r="166" spans="1:5" x14ac:dyDescent="0.2">
      <c r="A166">
        <v>2</v>
      </c>
      <c r="B166">
        <v>4</v>
      </c>
      <c r="C166">
        <v>36</v>
      </c>
      <c r="D166">
        <v>0</v>
      </c>
      <c r="E166">
        <v>0</v>
      </c>
    </row>
    <row r="167" spans="1:5" x14ac:dyDescent="0.2">
      <c r="A167">
        <v>2</v>
      </c>
      <c r="B167">
        <v>4</v>
      </c>
      <c r="C167">
        <v>37</v>
      </c>
      <c r="D167">
        <v>0</v>
      </c>
      <c r="E167">
        <v>0</v>
      </c>
    </row>
    <row r="168" spans="1:5" x14ac:dyDescent="0.2">
      <c r="A168">
        <v>2</v>
      </c>
      <c r="B168">
        <v>4</v>
      </c>
      <c r="C168">
        <v>42</v>
      </c>
      <c r="D168">
        <v>0</v>
      </c>
      <c r="E168">
        <v>0</v>
      </c>
    </row>
    <row r="169" spans="1:5" x14ac:dyDescent="0.2">
      <c r="A169">
        <v>2</v>
      </c>
      <c r="B169">
        <v>4</v>
      </c>
      <c r="C169">
        <v>43</v>
      </c>
      <c r="D169">
        <v>0</v>
      </c>
      <c r="E169">
        <v>0</v>
      </c>
    </row>
    <row r="170" spans="1:5" x14ac:dyDescent="0.2">
      <c r="A170">
        <v>2</v>
      </c>
      <c r="B170">
        <v>4</v>
      </c>
      <c r="C170">
        <v>40</v>
      </c>
      <c r="D170">
        <v>0</v>
      </c>
      <c r="E170">
        <v>0</v>
      </c>
    </row>
    <row r="171" spans="1:5" x14ac:dyDescent="0.2">
      <c r="A171">
        <v>2</v>
      </c>
      <c r="B171">
        <v>4</v>
      </c>
      <c r="C171">
        <v>41</v>
      </c>
      <c r="D171">
        <v>0</v>
      </c>
      <c r="E171">
        <v>0</v>
      </c>
    </row>
    <row r="172" spans="1:5" x14ac:dyDescent="0.2">
      <c r="A172">
        <v>2</v>
      </c>
      <c r="B172">
        <v>4</v>
      </c>
      <c r="C172">
        <v>46</v>
      </c>
      <c r="D172">
        <v>0</v>
      </c>
      <c r="E172">
        <v>0</v>
      </c>
    </row>
    <row r="173" spans="1:5" x14ac:dyDescent="0.2">
      <c r="A173">
        <v>2</v>
      </c>
      <c r="B173">
        <v>4</v>
      </c>
      <c r="C173">
        <v>47</v>
      </c>
      <c r="D173">
        <v>0</v>
      </c>
      <c r="E173">
        <v>0</v>
      </c>
    </row>
    <row r="174" spans="1:5" x14ac:dyDescent="0.2">
      <c r="A174">
        <v>2</v>
      </c>
      <c r="B174">
        <v>4</v>
      </c>
      <c r="C174">
        <v>44</v>
      </c>
      <c r="D174">
        <v>0</v>
      </c>
      <c r="E174">
        <v>0</v>
      </c>
    </row>
    <row r="175" spans="1:5" x14ac:dyDescent="0.2">
      <c r="A175">
        <v>2</v>
      </c>
      <c r="B175">
        <v>4</v>
      </c>
      <c r="C175">
        <v>45</v>
      </c>
      <c r="D175">
        <v>0</v>
      </c>
      <c r="E175">
        <v>0</v>
      </c>
    </row>
    <row r="176" spans="1:5" x14ac:dyDescent="0.2">
      <c r="A176">
        <v>2</v>
      </c>
      <c r="B176">
        <v>4</v>
      </c>
      <c r="C176">
        <v>49</v>
      </c>
      <c r="D176">
        <v>0</v>
      </c>
      <c r="E176">
        <v>0</v>
      </c>
    </row>
    <row r="177" spans="1:5" x14ac:dyDescent="0.2">
      <c r="A177">
        <v>2</v>
      </c>
      <c r="B177">
        <v>4</v>
      </c>
      <c r="C177">
        <v>48</v>
      </c>
      <c r="D177">
        <v>0</v>
      </c>
      <c r="E177">
        <v>0</v>
      </c>
    </row>
    <row r="178" spans="1:5" x14ac:dyDescent="0.2">
      <c r="A178">
        <v>2</v>
      </c>
      <c r="B178">
        <v>5</v>
      </c>
      <c r="C178">
        <v>1</v>
      </c>
      <c r="D178">
        <v>0</v>
      </c>
      <c r="E178">
        <v>0</v>
      </c>
    </row>
    <row r="179" spans="1:5" x14ac:dyDescent="0.2">
      <c r="A179">
        <v>2</v>
      </c>
      <c r="B179">
        <v>5</v>
      </c>
      <c r="C179">
        <v>2</v>
      </c>
      <c r="D179">
        <v>0</v>
      </c>
      <c r="E179">
        <v>0</v>
      </c>
    </row>
    <row r="180" spans="1:5" x14ac:dyDescent="0.2">
      <c r="A180">
        <v>2</v>
      </c>
      <c r="B180">
        <v>5</v>
      </c>
      <c r="C180">
        <v>3</v>
      </c>
      <c r="D180">
        <v>0</v>
      </c>
      <c r="E180">
        <v>0</v>
      </c>
    </row>
    <row r="181" spans="1:5" x14ac:dyDescent="0.2">
      <c r="A181">
        <v>2</v>
      </c>
      <c r="B181">
        <v>5</v>
      </c>
      <c r="C181">
        <v>4</v>
      </c>
      <c r="D181">
        <v>0</v>
      </c>
      <c r="E181">
        <v>0</v>
      </c>
    </row>
    <row r="182" spans="1:5" x14ac:dyDescent="0.2">
      <c r="A182">
        <v>2</v>
      </c>
      <c r="B182">
        <v>5</v>
      </c>
      <c r="C182">
        <v>5</v>
      </c>
      <c r="D182">
        <v>3</v>
      </c>
      <c r="E182">
        <v>30</v>
      </c>
    </row>
    <row r="183" spans="1:5" x14ac:dyDescent="0.2">
      <c r="A183">
        <v>2</v>
      </c>
      <c r="B183">
        <v>5</v>
      </c>
      <c r="C183">
        <v>6</v>
      </c>
      <c r="D183">
        <v>0</v>
      </c>
      <c r="E183">
        <v>0</v>
      </c>
    </row>
    <row r="184" spans="1:5" x14ac:dyDescent="0.2">
      <c r="A184">
        <v>2</v>
      </c>
      <c r="B184">
        <v>5</v>
      </c>
      <c r="C184">
        <v>7</v>
      </c>
      <c r="D184">
        <v>0</v>
      </c>
      <c r="E184">
        <v>0</v>
      </c>
    </row>
    <row r="185" spans="1:5" x14ac:dyDescent="0.2">
      <c r="A185">
        <v>2</v>
      </c>
      <c r="B185">
        <v>5</v>
      </c>
      <c r="C185">
        <v>9</v>
      </c>
      <c r="D185">
        <v>0</v>
      </c>
      <c r="E185">
        <v>0</v>
      </c>
    </row>
    <row r="186" spans="1:5" x14ac:dyDescent="0.2">
      <c r="A186">
        <v>2</v>
      </c>
      <c r="B186">
        <v>5</v>
      </c>
      <c r="C186">
        <v>10</v>
      </c>
      <c r="D186">
        <v>0</v>
      </c>
      <c r="E186">
        <v>0</v>
      </c>
    </row>
    <row r="187" spans="1:5" x14ac:dyDescent="0.2">
      <c r="A187">
        <v>2</v>
      </c>
      <c r="B187">
        <v>5</v>
      </c>
      <c r="C187">
        <v>11</v>
      </c>
      <c r="D187">
        <v>3</v>
      </c>
      <c r="E187">
        <v>70</v>
      </c>
    </row>
    <row r="188" spans="1:5" x14ac:dyDescent="0.2">
      <c r="A188">
        <v>2</v>
      </c>
      <c r="B188">
        <v>5</v>
      </c>
      <c r="C188">
        <v>12</v>
      </c>
      <c r="D188">
        <v>0</v>
      </c>
      <c r="E188">
        <v>0</v>
      </c>
    </row>
    <row r="189" spans="1:5" x14ac:dyDescent="0.2">
      <c r="A189">
        <v>2</v>
      </c>
      <c r="B189">
        <v>5</v>
      </c>
      <c r="C189">
        <v>13</v>
      </c>
      <c r="D189">
        <v>0</v>
      </c>
      <c r="E189">
        <v>0</v>
      </c>
    </row>
    <row r="190" spans="1:5" x14ac:dyDescent="0.2">
      <c r="A190">
        <v>2</v>
      </c>
      <c r="B190">
        <v>5</v>
      </c>
      <c r="C190">
        <v>14</v>
      </c>
      <c r="D190">
        <v>0</v>
      </c>
      <c r="E190">
        <v>0</v>
      </c>
    </row>
    <row r="191" spans="1:5" x14ac:dyDescent="0.2">
      <c r="A191">
        <v>2</v>
      </c>
      <c r="B191">
        <v>5</v>
      </c>
      <c r="C191">
        <v>15</v>
      </c>
      <c r="D191">
        <v>0</v>
      </c>
      <c r="E191">
        <v>0</v>
      </c>
    </row>
    <row r="192" spans="1:5" x14ac:dyDescent="0.2">
      <c r="A192">
        <v>2</v>
      </c>
      <c r="B192">
        <v>5</v>
      </c>
      <c r="C192">
        <v>17</v>
      </c>
      <c r="D192">
        <v>0</v>
      </c>
      <c r="E192">
        <v>0</v>
      </c>
    </row>
    <row r="193" spans="1:5" x14ac:dyDescent="0.2">
      <c r="A193">
        <v>2</v>
      </c>
      <c r="B193">
        <v>5</v>
      </c>
      <c r="C193">
        <v>84</v>
      </c>
      <c r="D193">
        <v>0</v>
      </c>
      <c r="E193">
        <v>0</v>
      </c>
    </row>
    <row r="194" spans="1:5" x14ac:dyDescent="0.2">
      <c r="A194">
        <v>2</v>
      </c>
      <c r="B194">
        <v>5</v>
      </c>
      <c r="C194">
        <v>16</v>
      </c>
      <c r="D194">
        <v>0</v>
      </c>
      <c r="E194">
        <v>0</v>
      </c>
    </row>
    <row r="195" spans="1:5" x14ac:dyDescent="0.2">
      <c r="A195">
        <v>2</v>
      </c>
      <c r="B195">
        <v>5</v>
      </c>
      <c r="C195">
        <v>19</v>
      </c>
      <c r="D195">
        <v>0</v>
      </c>
      <c r="E195">
        <v>0</v>
      </c>
    </row>
    <row r="196" spans="1:5" x14ac:dyDescent="0.2">
      <c r="A196">
        <v>2</v>
      </c>
      <c r="B196">
        <v>5</v>
      </c>
      <c r="C196">
        <v>18</v>
      </c>
      <c r="D196">
        <v>0</v>
      </c>
      <c r="E196">
        <v>0</v>
      </c>
    </row>
    <row r="197" spans="1:5" x14ac:dyDescent="0.2">
      <c r="A197">
        <v>2</v>
      </c>
      <c r="B197">
        <v>5</v>
      </c>
      <c r="C197">
        <v>81</v>
      </c>
      <c r="D197">
        <v>0</v>
      </c>
      <c r="E197">
        <v>0</v>
      </c>
    </row>
    <row r="198" spans="1:5" x14ac:dyDescent="0.2">
      <c r="A198">
        <v>2</v>
      </c>
      <c r="B198">
        <v>5</v>
      </c>
      <c r="C198">
        <v>20</v>
      </c>
      <c r="D198">
        <v>0</v>
      </c>
      <c r="E198">
        <v>0</v>
      </c>
    </row>
    <row r="199" spans="1:5" x14ac:dyDescent="0.2">
      <c r="A199">
        <v>2</v>
      </c>
      <c r="B199">
        <v>5</v>
      </c>
      <c r="C199">
        <v>23</v>
      </c>
      <c r="D199">
        <v>0</v>
      </c>
      <c r="E199">
        <v>0</v>
      </c>
    </row>
    <row r="200" spans="1:5" x14ac:dyDescent="0.2">
      <c r="A200">
        <v>2</v>
      </c>
      <c r="B200">
        <v>5</v>
      </c>
      <c r="C200">
        <v>83</v>
      </c>
      <c r="D200">
        <v>0</v>
      </c>
      <c r="E200">
        <v>0</v>
      </c>
    </row>
    <row r="201" spans="1:5" x14ac:dyDescent="0.2">
      <c r="A201">
        <v>2</v>
      </c>
      <c r="B201">
        <v>5</v>
      </c>
      <c r="C201">
        <v>82</v>
      </c>
      <c r="D201">
        <v>0</v>
      </c>
      <c r="E201">
        <v>0</v>
      </c>
    </row>
    <row r="202" spans="1:5" x14ac:dyDescent="0.2">
      <c r="A202">
        <v>2</v>
      </c>
      <c r="B202">
        <v>5</v>
      </c>
      <c r="C202">
        <v>31</v>
      </c>
      <c r="D202">
        <v>0</v>
      </c>
      <c r="E202">
        <v>0</v>
      </c>
    </row>
    <row r="203" spans="1:5" x14ac:dyDescent="0.2">
      <c r="A203">
        <v>2</v>
      </c>
      <c r="B203">
        <v>5</v>
      </c>
      <c r="C203">
        <v>30</v>
      </c>
      <c r="D203">
        <v>0</v>
      </c>
      <c r="E203">
        <v>0</v>
      </c>
    </row>
    <row r="204" spans="1:5" x14ac:dyDescent="0.2">
      <c r="A204">
        <v>2</v>
      </c>
      <c r="B204">
        <v>5</v>
      </c>
      <c r="C204">
        <v>34</v>
      </c>
      <c r="D204">
        <v>0</v>
      </c>
      <c r="E204">
        <v>0</v>
      </c>
    </row>
    <row r="205" spans="1:5" x14ac:dyDescent="0.2">
      <c r="A205">
        <v>2</v>
      </c>
      <c r="B205">
        <v>5</v>
      </c>
      <c r="C205">
        <v>35</v>
      </c>
      <c r="D205">
        <v>0</v>
      </c>
      <c r="E205">
        <v>0</v>
      </c>
    </row>
    <row r="206" spans="1:5" x14ac:dyDescent="0.2">
      <c r="A206">
        <v>2</v>
      </c>
      <c r="B206">
        <v>5</v>
      </c>
      <c r="C206">
        <v>32</v>
      </c>
      <c r="D206">
        <v>0</v>
      </c>
      <c r="E206">
        <v>0</v>
      </c>
    </row>
    <row r="207" spans="1:5" x14ac:dyDescent="0.2">
      <c r="A207">
        <v>2</v>
      </c>
      <c r="B207">
        <v>5</v>
      </c>
      <c r="C207">
        <v>33</v>
      </c>
      <c r="D207">
        <v>0</v>
      </c>
      <c r="E207">
        <v>0</v>
      </c>
    </row>
    <row r="208" spans="1:5" x14ac:dyDescent="0.2">
      <c r="A208">
        <v>2</v>
      </c>
      <c r="B208">
        <v>5</v>
      </c>
      <c r="C208">
        <v>38</v>
      </c>
      <c r="D208">
        <v>0</v>
      </c>
      <c r="E208">
        <v>0</v>
      </c>
    </row>
    <row r="209" spans="1:5" x14ac:dyDescent="0.2">
      <c r="A209">
        <v>2</v>
      </c>
      <c r="B209">
        <v>5</v>
      </c>
      <c r="C209">
        <v>39</v>
      </c>
      <c r="D209">
        <v>0</v>
      </c>
      <c r="E209">
        <v>0</v>
      </c>
    </row>
    <row r="210" spans="1:5" x14ac:dyDescent="0.2">
      <c r="A210">
        <v>2</v>
      </c>
      <c r="B210">
        <v>5</v>
      </c>
      <c r="C210">
        <v>36</v>
      </c>
      <c r="D210">
        <v>0</v>
      </c>
      <c r="E210">
        <v>0</v>
      </c>
    </row>
    <row r="211" spans="1:5" x14ac:dyDescent="0.2">
      <c r="A211">
        <v>2</v>
      </c>
      <c r="B211">
        <v>5</v>
      </c>
      <c r="C211">
        <v>37</v>
      </c>
      <c r="D211">
        <v>0</v>
      </c>
      <c r="E211">
        <v>0</v>
      </c>
    </row>
    <row r="212" spans="1:5" x14ac:dyDescent="0.2">
      <c r="A212">
        <v>2</v>
      </c>
      <c r="B212">
        <v>5</v>
      </c>
      <c r="C212">
        <v>42</v>
      </c>
      <c r="D212">
        <v>0</v>
      </c>
      <c r="E212">
        <v>0</v>
      </c>
    </row>
    <row r="213" spans="1:5" x14ac:dyDescent="0.2">
      <c r="A213">
        <v>2</v>
      </c>
      <c r="B213">
        <v>5</v>
      </c>
      <c r="C213">
        <v>43</v>
      </c>
      <c r="D213">
        <v>0</v>
      </c>
      <c r="E213">
        <v>0</v>
      </c>
    </row>
    <row r="214" spans="1:5" x14ac:dyDescent="0.2">
      <c r="A214">
        <v>2</v>
      </c>
      <c r="B214">
        <v>5</v>
      </c>
      <c r="C214">
        <v>40</v>
      </c>
      <c r="D214">
        <v>0</v>
      </c>
      <c r="E214">
        <v>0</v>
      </c>
    </row>
    <row r="215" spans="1:5" x14ac:dyDescent="0.2">
      <c r="A215">
        <v>2</v>
      </c>
      <c r="B215">
        <v>5</v>
      </c>
      <c r="C215">
        <v>41</v>
      </c>
      <c r="D215">
        <v>0</v>
      </c>
      <c r="E215">
        <v>0</v>
      </c>
    </row>
    <row r="216" spans="1:5" x14ac:dyDescent="0.2">
      <c r="A216">
        <v>2</v>
      </c>
      <c r="B216">
        <v>5</v>
      </c>
      <c r="C216">
        <v>46</v>
      </c>
      <c r="D216">
        <v>0</v>
      </c>
      <c r="E216">
        <v>0</v>
      </c>
    </row>
    <row r="217" spans="1:5" x14ac:dyDescent="0.2">
      <c r="A217">
        <v>2</v>
      </c>
      <c r="B217">
        <v>5</v>
      </c>
      <c r="C217">
        <v>47</v>
      </c>
      <c r="D217">
        <v>0</v>
      </c>
      <c r="E217">
        <v>0</v>
      </c>
    </row>
    <row r="218" spans="1:5" x14ac:dyDescent="0.2">
      <c r="A218">
        <v>2</v>
      </c>
      <c r="B218">
        <v>5</v>
      </c>
      <c r="C218">
        <v>44</v>
      </c>
      <c r="D218">
        <v>0</v>
      </c>
      <c r="E218">
        <v>0</v>
      </c>
    </row>
    <row r="219" spans="1:5" x14ac:dyDescent="0.2">
      <c r="A219">
        <v>2</v>
      </c>
      <c r="B219">
        <v>5</v>
      </c>
      <c r="C219">
        <v>45</v>
      </c>
      <c r="D219">
        <v>0</v>
      </c>
      <c r="E219">
        <v>0</v>
      </c>
    </row>
    <row r="220" spans="1:5" x14ac:dyDescent="0.2">
      <c r="A220">
        <v>2</v>
      </c>
      <c r="B220">
        <v>5</v>
      </c>
      <c r="C220">
        <v>49</v>
      </c>
      <c r="D220">
        <v>0</v>
      </c>
      <c r="E220">
        <v>0</v>
      </c>
    </row>
    <row r="221" spans="1:5" x14ac:dyDescent="0.2">
      <c r="A221">
        <v>2</v>
      </c>
      <c r="B221">
        <v>5</v>
      </c>
      <c r="C221">
        <v>48</v>
      </c>
      <c r="D221">
        <v>0</v>
      </c>
      <c r="E221">
        <v>0</v>
      </c>
    </row>
    <row r="222" spans="1:5" x14ac:dyDescent="0.2">
      <c r="A222">
        <v>3</v>
      </c>
      <c r="B222">
        <v>6</v>
      </c>
      <c r="C222">
        <v>1</v>
      </c>
      <c r="D222">
        <v>0</v>
      </c>
      <c r="E222">
        <v>0</v>
      </c>
    </row>
    <row r="223" spans="1:5" x14ac:dyDescent="0.2">
      <c r="A223">
        <v>3</v>
      </c>
      <c r="B223">
        <v>6</v>
      </c>
      <c r="C223">
        <v>2</v>
      </c>
      <c r="D223">
        <v>2</v>
      </c>
      <c r="E223">
        <v>20</v>
      </c>
    </row>
    <row r="224" spans="1:5" x14ac:dyDescent="0.2">
      <c r="A224">
        <v>3</v>
      </c>
      <c r="B224">
        <v>6</v>
      </c>
      <c r="C224">
        <v>3</v>
      </c>
      <c r="D224">
        <v>0</v>
      </c>
      <c r="E224">
        <v>0</v>
      </c>
    </row>
    <row r="225" spans="1:5" x14ac:dyDescent="0.2">
      <c r="A225">
        <v>3</v>
      </c>
      <c r="B225">
        <v>6</v>
      </c>
      <c r="C225">
        <v>4</v>
      </c>
      <c r="D225">
        <v>0</v>
      </c>
      <c r="E225">
        <v>0</v>
      </c>
    </row>
    <row r="226" spans="1:5" x14ac:dyDescent="0.2">
      <c r="A226">
        <v>3</v>
      </c>
      <c r="B226">
        <v>6</v>
      </c>
      <c r="C226">
        <v>5</v>
      </c>
      <c r="D226">
        <v>1</v>
      </c>
      <c r="E226">
        <v>40</v>
      </c>
    </row>
    <row r="227" spans="1:5" x14ac:dyDescent="0.2">
      <c r="A227">
        <v>3</v>
      </c>
      <c r="B227">
        <v>6</v>
      </c>
      <c r="C227">
        <v>6</v>
      </c>
      <c r="D227">
        <v>0</v>
      </c>
      <c r="E227">
        <v>0</v>
      </c>
    </row>
    <row r="228" spans="1:5" x14ac:dyDescent="0.2">
      <c r="A228">
        <v>3</v>
      </c>
      <c r="B228">
        <v>6</v>
      </c>
      <c r="C228">
        <v>7</v>
      </c>
      <c r="D228">
        <v>0</v>
      </c>
      <c r="E228">
        <v>0</v>
      </c>
    </row>
    <row r="229" spans="1:5" x14ac:dyDescent="0.2">
      <c r="A229">
        <v>3</v>
      </c>
      <c r="B229">
        <v>6</v>
      </c>
      <c r="C229">
        <v>9</v>
      </c>
      <c r="D229">
        <v>0</v>
      </c>
      <c r="E229">
        <v>0</v>
      </c>
    </row>
    <row r="230" spans="1:5" x14ac:dyDescent="0.2">
      <c r="A230">
        <v>3</v>
      </c>
      <c r="B230">
        <v>6</v>
      </c>
      <c r="C230">
        <v>10</v>
      </c>
      <c r="D230">
        <v>0</v>
      </c>
      <c r="E230">
        <v>0</v>
      </c>
    </row>
    <row r="231" spans="1:5" x14ac:dyDescent="0.2">
      <c r="A231">
        <v>3</v>
      </c>
      <c r="B231">
        <v>6</v>
      </c>
      <c r="C231">
        <v>11</v>
      </c>
      <c r="D231">
        <v>1</v>
      </c>
      <c r="E231">
        <v>40</v>
      </c>
    </row>
    <row r="232" spans="1:5" x14ac:dyDescent="0.2">
      <c r="A232">
        <v>3</v>
      </c>
      <c r="B232">
        <v>6</v>
      </c>
      <c r="C232">
        <v>12</v>
      </c>
      <c r="D232">
        <v>0</v>
      </c>
      <c r="E232">
        <v>0</v>
      </c>
    </row>
    <row r="233" spans="1:5" x14ac:dyDescent="0.2">
      <c r="A233">
        <v>3</v>
      </c>
      <c r="B233">
        <v>6</v>
      </c>
      <c r="C233">
        <v>13</v>
      </c>
      <c r="D233">
        <v>0</v>
      </c>
      <c r="E233">
        <v>0</v>
      </c>
    </row>
    <row r="234" spans="1:5" x14ac:dyDescent="0.2">
      <c r="A234">
        <v>3</v>
      </c>
      <c r="B234">
        <v>6</v>
      </c>
      <c r="C234">
        <v>14</v>
      </c>
      <c r="D234">
        <v>0</v>
      </c>
      <c r="E234">
        <v>0</v>
      </c>
    </row>
    <row r="235" spans="1:5" x14ac:dyDescent="0.2">
      <c r="A235">
        <v>3</v>
      </c>
      <c r="B235">
        <v>6</v>
      </c>
      <c r="C235">
        <v>15</v>
      </c>
      <c r="D235">
        <v>0</v>
      </c>
      <c r="E235">
        <v>0</v>
      </c>
    </row>
    <row r="236" spans="1:5" x14ac:dyDescent="0.2">
      <c r="A236">
        <v>3</v>
      </c>
      <c r="B236">
        <v>6</v>
      </c>
      <c r="C236">
        <v>17</v>
      </c>
      <c r="D236">
        <v>0</v>
      </c>
      <c r="E236">
        <v>0</v>
      </c>
    </row>
    <row r="237" spans="1:5" x14ac:dyDescent="0.2">
      <c r="A237">
        <v>3</v>
      </c>
      <c r="B237">
        <v>6</v>
      </c>
      <c r="C237">
        <v>84</v>
      </c>
      <c r="D237">
        <v>0</v>
      </c>
      <c r="E237">
        <v>0</v>
      </c>
    </row>
    <row r="238" spans="1:5" x14ac:dyDescent="0.2">
      <c r="A238">
        <v>3</v>
      </c>
      <c r="B238">
        <v>6</v>
      </c>
      <c r="C238">
        <v>16</v>
      </c>
      <c r="D238">
        <v>0</v>
      </c>
      <c r="E238">
        <v>0</v>
      </c>
    </row>
    <row r="239" spans="1:5" x14ac:dyDescent="0.2">
      <c r="A239">
        <v>3</v>
      </c>
      <c r="B239">
        <v>6</v>
      </c>
      <c r="C239">
        <v>19</v>
      </c>
      <c r="D239">
        <v>0</v>
      </c>
      <c r="E239">
        <v>0</v>
      </c>
    </row>
    <row r="240" spans="1:5" x14ac:dyDescent="0.2">
      <c r="A240">
        <v>3</v>
      </c>
      <c r="B240">
        <v>6</v>
      </c>
      <c r="C240">
        <v>18</v>
      </c>
      <c r="D240">
        <v>0</v>
      </c>
      <c r="E240">
        <v>0</v>
      </c>
    </row>
    <row r="241" spans="1:5" x14ac:dyDescent="0.2">
      <c r="A241">
        <v>3</v>
      </c>
      <c r="B241">
        <v>6</v>
      </c>
      <c r="C241">
        <v>81</v>
      </c>
      <c r="D241">
        <v>0</v>
      </c>
      <c r="E241">
        <v>0</v>
      </c>
    </row>
    <row r="242" spans="1:5" x14ac:dyDescent="0.2">
      <c r="A242">
        <v>3</v>
      </c>
      <c r="B242">
        <v>6</v>
      </c>
      <c r="C242">
        <v>20</v>
      </c>
      <c r="D242">
        <v>0</v>
      </c>
      <c r="E242">
        <v>0</v>
      </c>
    </row>
    <row r="243" spans="1:5" x14ac:dyDescent="0.2">
      <c r="A243">
        <v>3</v>
      </c>
      <c r="B243">
        <v>6</v>
      </c>
      <c r="C243">
        <v>23</v>
      </c>
      <c r="D243">
        <v>0</v>
      </c>
      <c r="E243">
        <v>0</v>
      </c>
    </row>
    <row r="244" spans="1:5" x14ac:dyDescent="0.2">
      <c r="A244">
        <v>3</v>
      </c>
      <c r="B244">
        <v>6</v>
      </c>
      <c r="C244">
        <v>83</v>
      </c>
      <c r="D244">
        <v>0</v>
      </c>
      <c r="E244">
        <v>0</v>
      </c>
    </row>
    <row r="245" spans="1:5" x14ac:dyDescent="0.2">
      <c r="A245">
        <v>3</v>
      </c>
      <c r="B245">
        <v>6</v>
      </c>
      <c r="C245">
        <v>82</v>
      </c>
      <c r="D245">
        <v>0</v>
      </c>
      <c r="E245">
        <v>0</v>
      </c>
    </row>
    <row r="246" spans="1:5" x14ac:dyDescent="0.2">
      <c r="A246">
        <v>3</v>
      </c>
      <c r="B246">
        <v>6</v>
      </c>
      <c r="C246">
        <v>31</v>
      </c>
      <c r="D246">
        <v>0</v>
      </c>
      <c r="E246">
        <v>0</v>
      </c>
    </row>
    <row r="247" spans="1:5" x14ac:dyDescent="0.2">
      <c r="A247">
        <v>3</v>
      </c>
      <c r="B247">
        <v>6</v>
      </c>
      <c r="C247">
        <v>30</v>
      </c>
      <c r="D247">
        <v>0</v>
      </c>
      <c r="E247">
        <v>0</v>
      </c>
    </row>
    <row r="248" spans="1:5" x14ac:dyDescent="0.2">
      <c r="A248">
        <v>3</v>
      </c>
      <c r="B248">
        <v>6</v>
      </c>
      <c r="C248">
        <v>34</v>
      </c>
      <c r="D248">
        <v>0</v>
      </c>
      <c r="E248">
        <v>0</v>
      </c>
    </row>
    <row r="249" spans="1:5" x14ac:dyDescent="0.2">
      <c r="A249">
        <v>3</v>
      </c>
      <c r="B249">
        <v>6</v>
      </c>
      <c r="C249">
        <v>35</v>
      </c>
      <c r="D249">
        <v>0</v>
      </c>
      <c r="E249">
        <v>0</v>
      </c>
    </row>
    <row r="250" spans="1:5" x14ac:dyDescent="0.2">
      <c r="A250">
        <v>3</v>
      </c>
      <c r="B250">
        <v>6</v>
      </c>
      <c r="C250">
        <v>32</v>
      </c>
      <c r="D250">
        <v>0</v>
      </c>
      <c r="E250">
        <v>0</v>
      </c>
    </row>
    <row r="251" spans="1:5" x14ac:dyDescent="0.2">
      <c r="A251">
        <v>3</v>
      </c>
      <c r="B251">
        <v>6</v>
      </c>
      <c r="C251">
        <v>33</v>
      </c>
      <c r="D251">
        <v>0</v>
      </c>
      <c r="E251">
        <v>0</v>
      </c>
    </row>
    <row r="252" spans="1:5" x14ac:dyDescent="0.2">
      <c r="A252">
        <v>3</v>
      </c>
      <c r="B252">
        <v>6</v>
      </c>
      <c r="C252">
        <v>38</v>
      </c>
      <c r="D252">
        <v>0</v>
      </c>
      <c r="E252">
        <v>0</v>
      </c>
    </row>
    <row r="253" spans="1:5" x14ac:dyDescent="0.2">
      <c r="A253">
        <v>3</v>
      </c>
      <c r="B253">
        <v>6</v>
      </c>
      <c r="C253">
        <v>39</v>
      </c>
      <c r="D253">
        <v>0</v>
      </c>
      <c r="E253">
        <v>0</v>
      </c>
    </row>
    <row r="254" spans="1:5" x14ac:dyDescent="0.2">
      <c r="A254">
        <v>3</v>
      </c>
      <c r="B254">
        <v>6</v>
      </c>
      <c r="C254">
        <v>36</v>
      </c>
      <c r="D254">
        <v>0</v>
      </c>
      <c r="E254">
        <v>0</v>
      </c>
    </row>
    <row r="255" spans="1:5" x14ac:dyDescent="0.2">
      <c r="A255">
        <v>3</v>
      </c>
      <c r="B255">
        <v>6</v>
      </c>
      <c r="C255">
        <v>37</v>
      </c>
      <c r="D255">
        <v>0</v>
      </c>
      <c r="E255">
        <v>0</v>
      </c>
    </row>
    <row r="256" spans="1:5" x14ac:dyDescent="0.2">
      <c r="A256">
        <v>3</v>
      </c>
      <c r="B256">
        <v>6</v>
      </c>
      <c r="C256">
        <v>42</v>
      </c>
      <c r="D256">
        <v>0</v>
      </c>
      <c r="E256">
        <v>0</v>
      </c>
    </row>
    <row r="257" spans="1:5" x14ac:dyDescent="0.2">
      <c r="A257">
        <v>3</v>
      </c>
      <c r="B257">
        <v>6</v>
      </c>
      <c r="C257">
        <v>43</v>
      </c>
      <c r="D257">
        <v>0</v>
      </c>
      <c r="E257">
        <v>0</v>
      </c>
    </row>
    <row r="258" spans="1:5" x14ac:dyDescent="0.2">
      <c r="A258">
        <v>3</v>
      </c>
      <c r="B258">
        <v>6</v>
      </c>
      <c r="C258">
        <v>40</v>
      </c>
      <c r="D258">
        <v>0</v>
      </c>
      <c r="E258">
        <v>0</v>
      </c>
    </row>
    <row r="259" spans="1:5" x14ac:dyDescent="0.2">
      <c r="A259">
        <v>3</v>
      </c>
      <c r="B259">
        <v>6</v>
      </c>
      <c r="C259">
        <v>41</v>
      </c>
      <c r="D259">
        <v>0</v>
      </c>
      <c r="E259">
        <v>0</v>
      </c>
    </row>
    <row r="260" spans="1:5" x14ac:dyDescent="0.2">
      <c r="A260">
        <v>3</v>
      </c>
      <c r="B260">
        <v>6</v>
      </c>
      <c r="C260">
        <v>46</v>
      </c>
      <c r="D260">
        <v>0</v>
      </c>
      <c r="E260">
        <v>0</v>
      </c>
    </row>
    <row r="261" spans="1:5" x14ac:dyDescent="0.2">
      <c r="A261">
        <v>3</v>
      </c>
      <c r="B261">
        <v>6</v>
      </c>
      <c r="C261">
        <v>47</v>
      </c>
      <c r="D261">
        <v>0</v>
      </c>
      <c r="E261">
        <v>0</v>
      </c>
    </row>
    <row r="262" spans="1:5" x14ac:dyDescent="0.2">
      <c r="A262">
        <v>3</v>
      </c>
      <c r="B262">
        <v>6</v>
      </c>
      <c r="C262">
        <v>44</v>
      </c>
      <c r="D262">
        <v>0</v>
      </c>
      <c r="E262">
        <v>0</v>
      </c>
    </row>
    <row r="263" spans="1:5" x14ac:dyDescent="0.2">
      <c r="A263">
        <v>3</v>
      </c>
      <c r="B263">
        <v>6</v>
      </c>
      <c r="C263">
        <v>45</v>
      </c>
      <c r="D263">
        <v>0</v>
      </c>
      <c r="E263">
        <v>0</v>
      </c>
    </row>
    <row r="264" spans="1:5" x14ac:dyDescent="0.2">
      <c r="A264">
        <v>3</v>
      </c>
      <c r="B264">
        <v>6</v>
      </c>
      <c r="C264">
        <v>49</v>
      </c>
      <c r="D264">
        <v>0</v>
      </c>
      <c r="E264">
        <v>0</v>
      </c>
    </row>
    <row r="265" spans="1:5" x14ac:dyDescent="0.2">
      <c r="A265">
        <v>3</v>
      </c>
      <c r="B265">
        <v>6</v>
      </c>
      <c r="C265">
        <v>48</v>
      </c>
      <c r="D265">
        <v>0</v>
      </c>
      <c r="E265">
        <v>0</v>
      </c>
    </row>
    <row r="266" spans="1:5" x14ac:dyDescent="0.2">
      <c r="A266">
        <v>3</v>
      </c>
      <c r="B266">
        <v>7</v>
      </c>
      <c r="C266">
        <v>1</v>
      </c>
      <c r="D266">
        <v>0</v>
      </c>
      <c r="E266">
        <v>0</v>
      </c>
    </row>
    <row r="267" spans="1:5" x14ac:dyDescent="0.2">
      <c r="A267">
        <v>3</v>
      </c>
      <c r="B267">
        <v>7</v>
      </c>
      <c r="C267">
        <v>2</v>
      </c>
      <c r="D267">
        <v>0</v>
      </c>
      <c r="E267">
        <v>0</v>
      </c>
    </row>
    <row r="268" spans="1:5" x14ac:dyDescent="0.2">
      <c r="A268">
        <v>3</v>
      </c>
      <c r="B268">
        <v>7</v>
      </c>
      <c r="C268">
        <v>3</v>
      </c>
      <c r="D268">
        <v>0</v>
      </c>
      <c r="E268">
        <v>0</v>
      </c>
    </row>
    <row r="269" spans="1:5" x14ac:dyDescent="0.2">
      <c r="A269">
        <v>3</v>
      </c>
      <c r="B269">
        <v>7</v>
      </c>
      <c r="C269">
        <v>4</v>
      </c>
      <c r="D269">
        <v>0</v>
      </c>
      <c r="E269">
        <v>0</v>
      </c>
    </row>
    <row r="270" spans="1:5" x14ac:dyDescent="0.2">
      <c r="A270">
        <v>3</v>
      </c>
      <c r="B270">
        <v>7</v>
      </c>
      <c r="C270">
        <v>5</v>
      </c>
      <c r="D270">
        <v>0</v>
      </c>
      <c r="E270">
        <v>0</v>
      </c>
    </row>
    <row r="271" spans="1:5" x14ac:dyDescent="0.2">
      <c r="A271">
        <v>3</v>
      </c>
      <c r="B271">
        <v>7</v>
      </c>
      <c r="C271">
        <v>6</v>
      </c>
      <c r="D271">
        <v>0</v>
      </c>
      <c r="E271">
        <v>0</v>
      </c>
    </row>
    <row r="272" spans="1:5" x14ac:dyDescent="0.2">
      <c r="A272">
        <v>3</v>
      </c>
      <c r="B272">
        <v>7</v>
      </c>
      <c r="C272">
        <v>7</v>
      </c>
      <c r="D272">
        <v>0</v>
      </c>
      <c r="E272">
        <v>0</v>
      </c>
    </row>
    <row r="273" spans="1:5" x14ac:dyDescent="0.2">
      <c r="A273">
        <v>3</v>
      </c>
      <c r="B273">
        <v>7</v>
      </c>
      <c r="C273">
        <v>9</v>
      </c>
      <c r="D273">
        <v>0</v>
      </c>
      <c r="E273">
        <v>0</v>
      </c>
    </row>
    <row r="274" spans="1:5" x14ac:dyDescent="0.2">
      <c r="A274">
        <v>3</v>
      </c>
      <c r="B274">
        <v>7</v>
      </c>
      <c r="C274">
        <v>10</v>
      </c>
      <c r="D274">
        <v>0</v>
      </c>
      <c r="E274">
        <v>0</v>
      </c>
    </row>
    <row r="275" spans="1:5" x14ac:dyDescent="0.2">
      <c r="A275">
        <v>3</v>
      </c>
      <c r="B275">
        <v>7</v>
      </c>
      <c r="C275">
        <v>11</v>
      </c>
      <c r="D275">
        <v>1</v>
      </c>
      <c r="E275">
        <v>100</v>
      </c>
    </row>
    <row r="276" spans="1:5" x14ac:dyDescent="0.2">
      <c r="A276">
        <v>3</v>
      </c>
      <c r="B276">
        <v>7</v>
      </c>
      <c r="C276">
        <v>12</v>
      </c>
      <c r="D276">
        <v>0</v>
      </c>
      <c r="E276">
        <v>0</v>
      </c>
    </row>
    <row r="277" spans="1:5" x14ac:dyDescent="0.2">
      <c r="A277">
        <v>3</v>
      </c>
      <c r="B277">
        <v>7</v>
      </c>
      <c r="C277">
        <v>13</v>
      </c>
      <c r="D277">
        <v>0</v>
      </c>
      <c r="E277">
        <v>0</v>
      </c>
    </row>
    <row r="278" spans="1:5" x14ac:dyDescent="0.2">
      <c r="A278">
        <v>3</v>
      </c>
      <c r="B278">
        <v>7</v>
      </c>
      <c r="C278">
        <v>14</v>
      </c>
      <c r="D278">
        <v>0</v>
      </c>
      <c r="E278">
        <v>0</v>
      </c>
    </row>
    <row r="279" spans="1:5" x14ac:dyDescent="0.2">
      <c r="A279">
        <v>3</v>
      </c>
      <c r="B279">
        <v>7</v>
      </c>
      <c r="C279">
        <v>15</v>
      </c>
      <c r="D279">
        <v>0</v>
      </c>
      <c r="E279">
        <v>0</v>
      </c>
    </row>
    <row r="280" spans="1:5" x14ac:dyDescent="0.2">
      <c r="A280">
        <v>3</v>
      </c>
      <c r="B280">
        <v>7</v>
      </c>
      <c r="C280">
        <v>17</v>
      </c>
      <c r="D280">
        <v>0</v>
      </c>
      <c r="E280">
        <v>0</v>
      </c>
    </row>
    <row r="281" spans="1:5" x14ac:dyDescent="0.2">
      <c r="A281">
        <v>3</v>
      </c>
      <c r="B281">
        <v>7</v>
      </c>
      <c r="C281">
        <v>84</v>
      </c>
      <c r="D281">
        <v>0</v>
      </c>
      <c r="E281">
        <v>0</v>
      </c>
    </row>
    <row r="282" spans="1:5" x14ac:dyDescent="0.2">
      <c r="A282">
        <v>3</v>
      </c>
      <c r="B282">
        <v>7</v>
      </c>
      <c r="C282">
        <v>16</v>
      </c>
      <c r="D282">
        <v>0</v>
      </c>
      <c r="E282">
        <v>0</v>
      </c>
    </row>
    <row r="283" spans="1:5" x14ac:dyDescent="0.2">
      <c r="A283">
        <v>3</v>
      </c>
      <c r="B283">
        <v>7</v>
      </c>
      <c r="C283">
        <v>19</v>
      </c>
      <c r="D283">
        <v>0</v>
      </c>
      <c r="E283">
        <v>0</v>
      </c>
    </row>
    <row r="284" spans="1:5" x14ac:dyDescent="0.2">
      <c r="A284">
        <v>3</v>
      </c>
      <c r="B284">
        <v>7</v>
      </c>
      <c r="C284">
        <v>18</v>
      </c>
      <c r="D284">
        <v>0</v>
      </c>
      <c r="E284">
        <v>0</v>
      </c>
    </row>
    <row r="285" spans="1:5" x14ac:dyDescent="0.2">
      <c r="A285">
        <v>3</v>
      </c>
      <c r="B285">
        <v>7</v>
      </c>
      <c r="C285">
        <v>81</v>
      </c>
      <c r="D285">
        <v>0</v>
      </c>
      <c r="E285">
        <v>0</v>
      </c>
    </row>
    <row r="286" spans="1:5" x14ac:dyDescent="0.2">
      <c r="A286">
        <v>3</v>
      </c>
      <c r="B286">
        <v>7</v>
      </c>
      <c r="C286">
        <v>20</v>
      </c>
      <c r="D286">
        <v>0</v>
      </c>
      <c r="E286">
        <v>0</v>
      </c>
    </row>
    <row r="287" spans="1:5" x14ac:dyDescent="0.2">
      <c r="A287">
        <v>3</v>
      </c>
      <c r="B287">
        <v>7</v>
      </c>
      <c r="C287">
        <v>23</v>
      </c>
      <c r="D287">
        <v>0</v>
      </c>
      <c r="E287">
        <v>0</v>
      </c>
    </row>
    <row r="288" spans="1:5" x14ac:dyDescent="0.2">
      <c r="A288">
        <v>3</v>
      </c>
      <c r="B288">
        <v>7</v>
      </c>
      <c r="C288">
        <v>83</v>
      </c>
      <c r="D288">
        <v>0</v>
      </c>
      <c r="E288">
        <v>0</v>
      </c>
    </row>
    <row r="289" spans="1:5" x14ac:dyDescent="0.2">
      <c r="A289">
        <v>3</v>
      </c>
      <c r="B289">
        <v>7</v>
      </c>
      <c r="C289">
        <v>82</v>
      </c>
      <c r="D289">
        <v>0</v>
      </c>
      <c r="E289">
        <v>0</v>
      </c>
    </row>
    <row r="290" spans="1:5" x14ac:dyDescent="0.2">
      <c r="A290">
        <v>3</v>
      </c>
      <c r="B290">
        <v>7</v>
      </c>
      <c r="C290">
        <v>31</v>
      </c>
      <c r="D290">
        <v>0</v>
      </c>
      <c r="E290">
        <v>0</v>
      </c>
    </row>
    <row r="291" spans="1:5" x14ac:dyDescent="0.2">
      <c r="A291">
        <v>3</v>
      </c>
      <c r="B291">
        <v>7</v>
      </c>
      <c r="C291">
        <v>30</v>
      </c>
      <c r="D291">
        <v>0</v>
      </c>
      <c r="E291">
        <v>0</v>
      </c>
    </row>
    <row r="292" spans="1:5" x14ac:dyDescent="0.2">
      <c r="A292">
        <v>3</v>
      </c>
      <c r="B292">
        <v>7</v>
      </c>
      <c r="C292">
        <v>34</v>
      </c>
      <c r="D292">
        <v>0</v>
      </c>
      <c r="E292">
        <v>0</v>
      </c>
    </row>
    <row r="293" spans="1:5" x14ac:dyDescent="0.2">
      <c r="A293">
        <v>3</v>
      </c>
      <c r="B293">
        <v>7</v>
      </c>
      <c r="C293">
        <v>35</v>
      </c>
      <c r="D293">
        <v>0</v>
      </c>
      <c r="E293">
        <v>0</v>
      </c>
    </row>
    <row r="294" spans="1:5" x14ac:dyDescent="0.2">
      <c r="A294">
        <v>3</v>
      </c>
      <c r="B294">
        <v>7</v>
      </c>
      <c r="C294">
        <v>32</v>
      </c>
      <c r="D294">
        <v>0</v>
      </c>
      <c r="E294">
        <v>0</v>
      </c>
    </row>
    <row r="295" spans="1:5" x14ac:dyDescent="0.2">
      <c r="A295">
        <v>3</v>
      </c>
      <c r="B295">
        <v>7</v>
      </c>
      <c r="C295">
        <v>33</v>
      </c>
      <c r="D295">
        <v>0</v>
      </c>
      <c r="E295">
        <v>0</v>
      </c>
    </row>
    <row r="296" spans="1:5" x14ac:dyDescent="0.2">
      <c r="A296">
        <v>3</v>
      </c>
      <c r="B296">
        <v>7</v>
      </c>
      <c r="C296">
        <v>38</v>
      </c>
      <c r="D296">
        <v>0</v>
      </c>
      <c r="E296">
        <v>0</v>
      </c>
    </row>
    <row r="297" spans="1:5" x14ac:dyDescent="0.2">
      <c r="A297">
        <v>3</v>
      </c>
      <c r="B297">
        <v>7</v>
      </c>
      <c r="C297">
        <v>39</v>
      </c>
      <c r="D297">
        <v>0</v>
      </c>
      <c r="E297">
        <v>0</v>
      </c>
    </row>
    <row r="298" spans="1:5" x14ac:dyDescent="0.2">
      <c r="A298">
        <v>3</v>
      </c>
      <c r="B298">
        <v>7</v>
      </c>
      <c r="C298">
        <v>36</v>
      </c>
      <c r="D298">
        <v>0</v>
      </c>
      <c r="E298">
        <v>0</v>
      </c>
    </row>
    <row r="299" spans="1:5" x14ac:dyDescent="0.2">
      <c r="A299">
        <v>3</v>
      </c>
      <c r="B299">
        <v>7</v>
      </c>
      <c r="C299">
        <v>37</v>
      </c>
      <c r="D299">
        <v>0</v>
      </c>
      <c r="E299">
        <v>0</v>
      </c>
    </row>
    <row r="300" spans="1:5" x14ac:dyDescent="0.2">
      <c r="A300">
        <v>3</v>
      </c>
      <c r="B300">
        <v>7</v>
      </c>
      <c r="C300">
        <v>42</v>
      </c>
      <c r="D300">
        <v>0</v>
      </c>
      <c r="E300">
        <v>0</v>
      </c>
    </row>
    <row r="301" spans="1:5" x14ac:dyDescent="0.2">
      <c r="A301">
        <v>3</v>
      </c>
      <c r="B301">
        <v>7</v>
      </c>
      <c r="C301">
        <v>43</v>
      </c>
      <c r="D301">
        <v>0</v>
      </c>
      <c r="E301">
        <v>0</v>
      </c>
    </row>
    <row r="302" spans="1:5" x14ac:dyDescent="0.2">
      <c r="A302">
        <v>3</v>
      </c>
      <c r="B302">
        <v>7</v>
      </c>
      <c r="C302">
        <v>40</v>
      </c>
      <c r="D302">
        <v>0</v>
      </c>
      <c r="E302">
        <v>0</v>
      </c>
    </row>
    <row r="303" spans="1:5" x14ac:dyDescent="0.2">
      <c r="A303">
        <v>3</v>
      </c>
      <c r="B303">
        <v>7</v>
      </c>
      <c r="C303">
        <v>41</v>
      </c>
      <c r="D303">
        <v>0</v>
      </c>
      <c r="E303">
        <v>0</v>
      </c>
    </row>
    <row r="304" spans="1:5" x14ac:dyDescent="0.2">
      <c r="A304">
        <v>3</v>
      </c>
      <c r="B304">
        <v>7</v>
      </c>
      <c r="C304">
        <v>46</v>
      </c>
      <c r="D304">
        <v>0</v>
      </c>
      <c r="E304">
        <v>0</v>
      </c>
    </row>
    <row r="305" spans="1:5" x14ac:dyDescent="0.2">
      <c r="A305">
        <v>3</v>
      </c>
      <c r="B305">
        <v>7</v>
      </c>
      <c r="C305">
        <v>47</v>
      </c>
      <c r="D305">
        <v>0</v>
      </c>
      <c r="E305">
        <v>0</v>
      </c>
    </row>
    <row r="306" spans="1:5" x14ac:dyDescent="0.2">
      <c r="A306">
        <v>3</v>
      </c>
      <c r="B306">
        <v>7</v>
      </c>
      <c r="C306">
        <v>44</v>
      </c>
      <c r="D306">
        <v>0</v>
      </c>
      <c r="E306">
        <v>0</v>
      </c>
    </row>
    <row r="307" spans="1:5" x14ac:dyDescent="0.2">
      <c r="A307">
        <v>3</v>
      </c>
      <c r="B307">
        <v>7</v>
      </c>
      <c r="C307">
        <v>45</v>
      </c>
      <c r="D307">
        <v>0</v>
      </c>
      <c r="E307">
        <v>0</v>
      </c>
    </row>
    <row r="308" spans="1:5" x14ac:dyDescent="0.2">
      <c r="A308">
        <v>3</v>
      </c>
      <c r="B308">
        <v>7</v>
      </c>
      <c r="C308">
        <v>49</v>
      </c>
      <c r="D308">
        <v>0</v>
      </c>
      <c r="E308">
        <v>0</v>
      </c>
    </row>
    <row r="309" spans="1:5" x14ac:dyDescent="0.2">
      <c r="A309">
        <v>3</v>
      </c>
      <c r="B309">
        <v>7</v>
      </c>
      <c r="C309">
        <v>48</v>
      </c>
      <c r="D309">
        <v>0</v>
      </c>
      <c r="E309">
        <v>0</v>
      </c>
    </row>
    <row r="310" spans="1:5" x14ac:dyDescent="0.2">
      <c r="A310">
        <v>3</v>
      </c>
      <c r="B310">
        <v>8</v>
      </c>
      <c r="C310">
        <v>1</v>
      </c>
      <c r="D310">
        <v>0</v>
      </c>
      <c r="E310">
        <v>0</v>
      </c>
    </row>
    <row r="311" spans="1:5" x14ac:dyDescent="0.2">
      <c r="A311">
        <v>3</v>
      </c>
      <c r="B311">
        <v>8</v>
      </c>
      <c r="C311">
        <v>2</v>
      </c>
      <c r="D311">
        <v>0</v>
      </c>
      <c r="E311">
        <v>0</v>
      </c>
    </row>
    <row r="312" spans="1:5" x14ac:dyDescent="0.2">
      <c r="A312">
        <v>3</v>
      </c>
      <c r="B312">
        <v>8</v>
      </c>
      <c r="C312">
        <v>3</v>
      </c>
      <c r="D312">
        <v>0</v>
      </c>
      <c r="E312">
        <v>0</v>
      </c>
    </row>
    <row r="313" spans="1:5" x14ac:dyDescent="0.2">
      <c r="A313">
        <v>3</v>
      </c>
      <c r="B313">
        <v>8</v>
      </c>
      <c r="C313">
        <v>4</v>
      </c>
      <c r="D313">
        <v>0</v>
      </c>
      <c r="E313">
        <v>0</v>
      </c>
    </row>
    <row r="314" spans="1:5" x14ac:dyDescent="0.2">
      <c r="A314">
        <v>3</v>
      </c>
      <c r="B314">
        <v>8</v>
      </c>
      <c r="C314">
        <v>5</v>
      </c>
      <c r="D314">
        <v>0</v>
      </c>
      <c r="E314">
        <v>0</v>
      </c>
    </row>
    <row r="315" spans="1:5" x14ac:dyDescent="0.2">
      <c r="A315">
        <v>3</v>
      </c>
      <c r="B315">
        <v>8</v>
      </c>
      <c r="C315">
        <v>6</v>
      </c>
      <c r="D315">
        <v>0</v>
      </c>
      <c r="E315">
        <v>0</v>
      </c>
    </row>
    <row r="316" spans="1:5" x14ac:dyDescent="0.2">
      <c r="A316">
        <v>3</v>
      </c>
      <c r="B316">
        <v>8</v>
      </c>
      <c r="C316">
        <v>7</v>
      </c>
      <c r="D316">
        <v>0</v>
      </c>
      <c r="E316">
        <v>0</v>
      </c>
    </row>
    <row r="317" spans="1:5" x14ac:dyDescent="0.2">
      <c r="A317">
        <v>3</v>
      </c>
      <c r="B317">
        <v>8</v>
      </c>
      <c r="C317">
        <v>9</v>
      </c>
      <c r="D317">
        <v>0</v>
      </c>
      <c r="E317">
        <v>0</v>
      </c>
    </row>
    <row r="318" spans="1:5" x14ac:dyDescent="0.2">
      <c r="A318">
        <v>3</v>
      </c>
      <c r="B318">
        <v>8</v>
      </c>
      <c r="C318">
        <v>10</v>
      </c>
      <c r="D318">
        <v>0</v>
      </c>
      <c r="E318">
        <v>0</v>
      </c>
    </row>
    <row r="319" spans="1:5" x14ac:dyDescent="0.2">
      <c r="A319">
        <v>3</v>
      </c>
      <c r="B319">
        <v>8</v>
      </c>
      <c r="C319">
        <v>11</v>
      </c>
      <c r="D319">
        <v>2</v>
      </c>
      <c r="E319">
        <v>20</v>
      </c>
    </row>
    <row r="320" spans="1:5" x14ac:dyDescent="0.2">
      <c r="A320">
        <v>3</v>
      </c>
      <c r="B320">
        <v>8</v>
      </c>
      <c r="C320">
        <v>12</v>
      </c>
      <c r="D320">
        <v>10</v>
      </c>
      <c r="E320">
        <v>80</v>
      </c>
    </row>
    <row r="321" spans="1:5" x14ac:dyDescent="0.2">
      <c r="A321">
        <v>3</v>
      </c>
      <c r="B321">
        <v>8</v>
      </c>
      <c r="C321">
        <v>13</v>
      </c>
      <c r="D321">
        <v>0</v>
      </c>
      <c r="E321">
        <v>0</v>
      </c>
    </row>
    <row r="322" spans="1:5" x14ac:dyDescent="0.2">
      <c r="A322">
        <v>3</v>
      </c>
      <c r="B322">
        <v>8</v>
      </c>
      <c r="C322">
        <v>14</v>
      </c>
      <c r="D322">
        <v>0</v>
      </c>
      <c r="E322">
        <v>0</v>
      </c>
    </row>
    <row r="323" spans="1:5" x14ac:dyDescent="0.2">
      <c r="A323">
        <v>3</v>
      </c>
      <c r="B323">
        <v>8</v>
      </c>
      <c r="C323">
        <v>15</v>
      </c>
      <c r="D323">
        <v>0</v>
      </c>
      <c r="E323">
        <v>0</v>
      </c>
    </row>
    <row r="324" spans="1:5" x14ac:dyDescent="0.2">
      <c r="A324">
        <v>3</v>
      </c>
      <c r="B324">
        <v>8</v>
      </c>
      <c r="C324">
        <v>17</v>
      </c>
      <c r="D324">
        <v>0</v>
      </c>
      <c r="E324">
        <v>0</v>
      </c>
    </row>
    <row r="325" spans="1:5" x14ac:dyDescent="0.2">
      <c r="A325">
        <v>3</v>
      </c>
      <c r="B325">
        <v>8</v>
      </c>
      <c r="C325">
        <v>84</v>
      </c>
      <c r="D325">
        <v>0</v>
      </c>
      <c r="E325">
        <v>0</v>
      </c>
    </row>
    <row r="326" spans="1:5" x14ac:dyDescent="0.2">
      <c r="A326">
        <v>3</v>
      </c>
      <c r="B326">
        <v>8</v>
      </c>
      <c r="C326">
        <v>16</v>
      </c>
      <c r="D326">
        <v>0</v>
      </c>
      <c r="E326">
        <v>0</v>
      </c>
    </row>
    <row r="327" spans="1:5" x14ac:dyDescent="0.2">
      <c r="A327">
        <v>3</v>
      </c>
      <c r="B327">
        <v>8</v>
      </c>
      <c r="C327">
        <v>19</v>
      </c>
      <c r="D327">
        <v>0</v>
      </c>
      <c r="E327">
        <v>0</v>
      </c>
    </row>
    <row r="328" spans="1:5" x14ac:dyDescent="0.2">
      <c r="A328">
        <v>3</v>
      </c>
      <c r="B328">
        <v>8</v>
      </c>
      <c r="C328">
        <v>18</v>
      </c>
      <c r="D328">
        <v>0</v>
      </c>
      <c r="E328">
        <v>0</v>
      </c>
    </row>
    <row r="329" spans="1:5" x14ac:dyDescent="0.2">
      <c r="A329">
        <v>3</v>
      </c>
      <c r="B329">
        <v>8</v>
      </c>
      <c r="C329">
        <v>81</v>
      </c>
      <c r="D329">
        <v>0</v>
      </c>
      <c r="E329">
        <v>0</v>
      </c>
    </row>
    <row r="330" spans="1:5" x14ac:dyDescent="0.2">
      <c r="A330">
        <v>3</v>
      </c>
      <c r="B330">
        <v>8</v>
      </c>
      <c r="C330">
        <v>20</v>
      </c>
      <c r="D330">
        <v>0</v>
      </c>
      <c r="E330">
        <v>0</v>
      </c>
    </row>
    <row r="331" spans="1:5" x14ac:dyDescent="0.2">
      <c r="A331">
        <v>3</v>
      </c>
      <c r="B331">
        <v>8</v>
      </c>
      <c r="C331">
        <v>23</v>
      </c>
      <c r="D331">
        <v>0</v>
      </c>
      <c r="E331">
        <v>0</v>
      </c>
    </row>
    <row r="332" spans="1:5" x14ac:dyDescent="0.2">
      <c r="A332">
        <v>3</v>
      </c>
      <c r="B332">
        <v>8</v>
      </c>
      <c r="C332">
        <v>83</v>
      </c>
      <c r="D332">
        <v>0</v>
      </c>
      <c r="E332">
        <v>0</v>
      </c>
    </row>
    <row r="333" spans="1:5" x14ac:dyDescent="0.2">
      <c r="A333">
        <v>3</v>
      </c>
      <c r="B333">
        <v>8</v>
      </c>
      <c r="C333">
        <v>82</v>
      </c>
      <c r="D333">
        <v>0</v>
      </c>
      <c r="E333">
        <v>0</v>
      </c>
    </row>
    <row r="334" spans="1:5" x14ac:dyDescent="0.2">
      <c r="A334">
        <v>3</v>
      </c>
      <c r="B334">
        <v>8</v>
      </c>
      <c r="C334">
        <v>31</v>
      </c>
      <c r="D334">
        <v>0</v>
      </c>
      <c r="E334">
        <v>0</v>
      </c>
    </row>
    <row r="335" spans="1:5" x14ac:dyDescent="0.2">
      <c r="A335">
        <v>3</v>
      </c>
      <c r="B335">
        <v>8</v>
      </c>
      <c r="C335">
        <v>30</v>
      </c>
      <c r="D335">
        <v>0</v>
      </c>
      <c r="E335">
        <v>0</v>
      </c>
    </row>
    <row r="336" spans="1:5" x14ac:dyDescent="0.2">
      <c r="A336">
        <v>3</v>
      </c>
      <c r="B336">
        <v>8</v>
      </c>
      <c r="C336">
        <v>34</v>
      </c>
      <c r="D336">
        <v>0</v>
      </c>
      <c r="E336">
        <v>0</v>
      </c>
    </row>
    <row r="337" spans="1:5" x14ac:dyDescent="0.2">
      <c r="A337">
        <v>3</v>
      </c>
      <c r="B337">
        <v>8</v>
      </c>
      <c r="C337">
        <v>35</v>
      </c>
      <c r="D337">
        <v>0</v>
      </c>
      <c r="E337">
        <v>0</v>
      </c>
    </row>
    <row r="338" spans="1:5" x14ac:dyDescent="0.2">
      <c r="A338">
        <v>3</v>
      </c>
      <c r="B338">
        <v>8</v>
      </c>
      <c r="C338">
        <v>32</v>
      </c>
      <c r="D338">
        <v>0</v>
      </c>
      <c r="E338">
        <v>0</v>
      </c>
    </row>
    <row r="339" spans="1:5" x14ac:dyDescent="0.2">
      <c r="A339">
        <v>3</v>
      </c>
      <c r="B339">
        <v>8</v>
      </c>
      <c r="C339">
        <v>33</v>
      </c>
      <c r="D339">
        <v>0</v>
      </c>
      <c r="E339">
        <v>0</v>
      </c>
    </row>
    <row r="340" spans="1:5" x14ac:dyDescent="0.2">
      <c r="A340">
        <v>3</v>
      </c>
      <c r="B340">
        <v>8</v>
      </c>
      <c r="C340">
        <v>38</v>
      </c>
      <c r="D340">
        <v>0</v>
      </c>
      <c r="E340">
        <v>0</v>
      </c>
    </row>
    <row r="341" spans="1:5" x14ac:dyDescent="0.2">
      <c r="A341">
        <v>3</v>
      </c>
      <c r="B341">
        <v>8</v>
      </c>
      <c r="C341">
        <v>39</v>
      </c>
      <c r="D341">
        <v>0</v>
      </c>
      <c r="E341">
        <v>0</v>
      </c>
    </row>
    <row r="342" spans="1:5" x14ac:dyDescent="0.2">
      <c r="A342">
        <v>3</v>
      </c>
      <c r="B342">
        <v>8</v>
      </c>
      <c r="C342">
        <v>36</v>
      </c>
      <c r="D342">
        <v>0</v>
      </c>
      <c r="E342">
        <v>0</v>
      </c>
    </row>
    <row r="343" spans="1:5" x14ac:dyDescent="0.2">
      <c r="A343">
        <v>3</v>
      </c>
      <c r="B343">
        <v>8</v>
      </c>
      <c r="C343">
        <v>37</v>
      </c>
      <c r="D343">
        <v>0</v>
      </c>
      <c r="E343">
        <v>0</v>
      </c>
    </row>
    <row r="344" spans="1:5" x14ac:dyDescent="0.2">
      <c r="A344">
        <v>3</v>
      </c>
      <c r="B344">
        <v>8</v>
      </c>
      <c r="C344">
        <v>42</v>
      </c>
      <c r="D344">
        <v>0</v>
      </c>
      <c r="E344">
        <v>0</v>
      </c>
    </row>
    <row r="345" spans="1:5" x14ac:dyDescent="0.2">
      <c r="A345">
        <v>3</v>
      </c>
      <c r="B345">
        <v>8</v>
      </c>
      <c r="C345">
        <v>43</v>
      </c>
      <c r="D345">
        <v>0</v>
      </c>
      <c r="E345">
        <v>0</v>
      </c>
    </row>
    <row r="346" spans="1:5" x14ac:dyDescent="0.2">
      <c r="A346">
        <v>3</v>
      </c>
      <c r="B346">
        <v>8</v>
      </c>
      <c r="C346">
        <v>40</v>
      </c>
      <c r="D346">
        <v>0</v>
      </c>
      <c r="E346">
        <v>0</v>
      </c>
    </row>
    <row r="347" spans="1:5" x14ac:dyDescent="0.2">
      <c r="A347">
        <v>3</v>
      </c>
      <c r="B347">
        <v>8</v>
      </c>
      <c r="C347">
        <v>41</v>
      </c>
      <c r="D347">
        <v>0</v>
      </c>
      <c r="E347">
        <v>0</v>
      </c>
    </row>
    <row r="348" spans="1:5" x14ac:dyDescent="0.2">
      <c r="A348">
        <v>3</v>
      </c>
      <c r="B348">
        <v>8</v>
      </c>
      <c r="C348">
        <v>46</v>
      </c>
      <c r="D348">
        <v>0</v>
      </c>
      <c r="E348">
        <v>0</v>
      </c>
    </row>
    <row r="349" spans="1:5" x14ac:dyDescent="0.2">
      <c r="A349">
        <v>3</v>
      </c>
      <c r="B349">
        <v>8</v>
      </c>
      <c r="C349">
        <v>47</v>
      </c>
      <c r="D349">
        <v>0</v>
      </c>
      <c r="E349">
        <v>0</v>
      </c>
    </row>
    <row r="350" spans="1:5" x14ac:dyDescent="0.2">
      <c r="A350">
        <v>3</v>
      </c>
      <c r="B350">
        <v>8</v>
      </c>
      <c r="C350">
        <v>44</v>
      </c>
      <c r="D350">
        <v>0</v>
      </c>
      <c r="E350">
        <v>0</v>
      </c>
    </row>
    <row r="351" spans="1:5" x14ac:dyDescent="0.2">
      <c r="A351">
        <v>3</v>
      </c>
      <c r="B351">
        <v>8</v>
      </c>
      <c r="C351">
        <v>45</v>
      </c>
      <c r="D351">
        <v>0</v>
      </c>
      <c r="E351">
        <v>0</v>
      </c>
    </row>
    <row r="352" spans="1:5" x14ac:dyDescent="0.2">
      <c r="A352">
        <v>3</v>
      </c>
      <c r="B352">
        <v>8</v>
      </c>
      <c r="C352">
        <v>49</v>
      </c>
      <c r="D352">
        <v>0</v>
      </c>
      <c r="E352">
        <v>0</v>
      </c>
    </row>
    <row r="353" spans="1:5" x14ac:dyDescent="0.2">
      <c r="A353">
        <v>3</v>
      </c>
      <c r="B353">
        <v>8</v>
      </c>
      <c r="C353">
        <v>48</v>
      </c>
      <c r="D353">
        <v>0</v>
      </c>
      <c r="E353">
        <v>0</v>
      </c>
    </row>
    <row r="354" spans="1:5" x14ac:dyDescent="0.2">
      <c r="A354">
        <v>4</v>
      </c>
      <c r="B354">
        <v>9</v>
      </c>
      <c r="C354">
        <v>1</v>
      </c>
      <c r="D354">
        <v>0</v>
      </c>
      <c r="E354">
        <v>0</v>
      </c>
    </row>
    <row r="355" spans="1:5" x14ac:dyDescent="0.2">
      <c r="A355">
        <v>4</v>
      </c>
      <c r="B355">
        <v>9</v>
      </c>
      <c r="C355">
        <v>2</v>
      </c>
      <c r="D355">
        <v>2</v>
      </c>
      <c r="E355">
        <v>30</v>
      </c>
    </row>
    <row r="356" spans="1:5" x14ac:dyDescent="0.2">
      <c r="A356">
        <v>4</v>
      </c>
      <c r="B356">
        <v>9</v>
      </c>
      <c r="C356">
        <v>3</v>
      </c>
      <c r="D356">
        <v>0</v>
      </c>
      <c r="E356">
        <v>0</v>
      </c>
    </row>
    <row r="357" spans="1:5" x14ac:dyDescent="0.2">
      <c r="A357">
        <v>4</v>
      </c>
      <c r="B357">
        <v>9</v>
      </c>
      <c r="C357">
        <v>4</v>
      </c>
      <c r="D357">
        <v>0</v>
      </c>
      <c r="E357">
        <v>0</v>
      </c>
    </row>
    <row r="358" spans="1:5" x14ac:dyDescent="0.2">
      <c r="A358">
        <v>4</v>
      </c>
      <c r="B358">
        <v>9</v>
      </c>
      <c r="C358">
        <v>5</v>
      </c>
      <c r="D358">
        <v>2</v>
      </c>
      <c r="E358">
        <v>10</v>
      </c>
    </row>
    <row r="359" spans="1:5" x14ac:dyDescent="0.2">
      <c r="A359">
        <v>4</v>
      </c>
      <c r="B359">
        <v>9</v>
      </c>
      <c r="C359">
        <v>6</v>
      </c>
      <c r="D359">
        <v>3</v>
      </c>
      <c r="E359">
        <v>20</v>
      </c>
    </row>
    <row r="360" spans="1:5" x14ac:dyDescent="0.2">
      <c r="A360">
        <v>4</v>
      </c>
      <c r="B360">
        <v>9</v>
      </c>
      <c r="C360">
        <v>7</v>
      </c>
      <c r="D360">
        <v>0</v>
      </c>
      <c r="E360">
        <v>0</v>
      </c>
    </row>
    <row r="361" spans="1:5" x14ac:dyDescent="0.2">
      <c r="A361">
        <v>4</v>
      </c>
      <c r="B361">
        <v>9</v>
      </c>
      <c r="C361">
        <v>9</v>
      </c>
      <c r="D361">
        <v>0</v>
      </c>
      <c r="E361">
        <v>0</v>
      </c>
    </row>
    <row r="362" spans="1:5" x14ac:dyDescent="0.2">
      <c r="A362">
        <v>4</v>
      </c>
      <c r="B362">
        <v>9</v>
      </c>
      <c r="C362">
        <v>10</v>
      </c>
      <c r="D362">
        <v>0</v>
      </c>
      <c r="E362">
        <v>0</v>
      </c>
    </row>
    <row r="363" spans="1:5" x14ac:dyDescent="0.2">
      <c r="A363">
        <v>4</v>
      </c>
      <c r="B363">
        <v>9</v>
      </c>
      <c r="C363">
        <v>11</v>
      </c>
      <c r="D363">
        <v>3</v>
      </c>
      <c r="E363">
        <v>40</v>
      </c>
    </row>
    <row r="364" spans="1:5" x14ac:dyDescent="0.2">
      <c r="A364">
        <v>4</v>
      </c>
      <c r="B364">
        <v>9</v>
      </c>
      <c r="C364">
        <v>12</v>
      </c>
      <c r="D364">
        <v>0</v>
      </c>
      <c r="E364">
        <v>0</v>
      </c>
    </row>
    <row r="365" spans="1:5" x14ac:dyDescent="0.2">
      <c r="A365">
        <v>4</v>
      </c>
      <c r="B365">
        <v>9</v>
      </c>
      <c r="C365">
        <v>13</v>
      </c>
      <c r="D365">
        <v>0</v>
      </c>
      <c r="E365">
        <v>0</v>
      </c>
    </row>
    <row r="366" spans="1:5" x14ac:dyDescent="0.2">
      <c r="A366">
        <v>4</v>
      </c>
      <c r="B366">
        <v>9</v>
      </c>
      <c r="C366">
        <v>14</v>
      </c>
      <c r="D366">
        <v>0</v>
      </c>
      <c r="E366">
        <v>0</v>
      </c>
    </row>
    <row r="367" spans="1:5" x14ac:dyDescent="0.2">
      <c r="A367">
        <v>4</v>
      </c>
      <c r="B367">
        <v>9</v>
      </c>
      <c r="C367">
        <v>15</v>
      </c>
      <c r="D367">
        <v>0</v>
      </c>
      <c r="E367">
        <v>0</v>
      </c>
    </row>
    <row r="368" spans="1:5" x14ac:dyDescent="0.2">
      <c r="A368">
        <v>4</v>
      </c>
      <c r="B368">
        <v>9</v>
      </c>
      <c r="C368">
        <v>17</v>
      </c>
      <c r="D368">
        <v>0</v>
      </c>
      <c r="E368">
        <v>0</v>
      </c>
    </row>
    <row r="369" spans="1:5" x14ac:dyDescent="0.2">
      <c r="A369">
        <v>4</v>
      </c>
      <c r="B369">
        <v>9</v>
      </c>
      <c r="C369">
        <v>84</v>
      </c>
      <c r="D369">
        <v>0</v>
      </c>
      <c r="E369">
        <v>0</v>
      </c>
    </row>
    <row r="370" spans="1:5" x14ac:dyDescent="0.2">
      <c r="A370">
        <v>4</v>
      </c>
      <c r="B370">
        <v>9</v>
      </c>
      <c r="C370">
        <v>16</v>
      </c>
      <c r="D370">
        <v>0</v>
      </c>
      <c r="E370">
        <v>0</v>
      </c>
    </row>
    <row r="371" spans="1:5" x14ac:dyDescent="0.2">
      <c r="A371">
        <v>4</v>
      </c>
      <c r="B371">
        <v>9</v>
      </c>
      <c r="C371">
        <v>19</v>
      </c>
      <c r="D371">
        <v>0</v>
      </c>
      <c r="E371">
        <v>0</v>
      </c>
    </row>
    <row r="372" spans="1:5" x14ac:dyDescent="0.2">
      <c r="A372">
        <v>4</v>
      </c>
      <c r="B372">
        <v>9</v>
      </c>
      <c r="C372">
        <v>18</v>
      </c>
      <c r="D372">
        <v>0</v>
      </c>
      <c r="E372">
        <v>0</v>
      </c>
    </row>
    <row r="373" spans="1:5" x14ac:dyDescent="0.2">
      <c r="A373">
        <v>4</v>
      </c>
      <c r="B373">
        <v>9</v>
      </c>
      <c r="C373">
        <v>81</v>
      </c>
      <c r="D373">
        <v>0</v>
      </c>
      <c r="E373">
        <v>0</v>
      </c>
    </row>
    <row r="374" spans="1:5" x14ac:dyDescent="0.2">
      <c r="A374">
        <v>4</v>
      </c>
      <c r="B374">
        <v>9</v>
      </c>
      <c r="C374">
        <v>20</v>
      </c>
      <c r="D374">
        <v>0</v>
      </c>
      <c r="E374">
        <v>0</v>
      </c>
    </row>
    <row r="375" spans="1:5" x14ac:dyDescent="0.2">
      <c r="A375">
        <v>4</v>
      </c>
      <c r="B375">
        <v>9</v>
      </c>
      <c r="C375">
        <v>23</v>
      </c>
      <c r="D375">
        <v>0</v>
      </c>
      <c r="E375">
        <v>0</v>
      </c>
    </row>
    <row r="376" spans="1:5" x14ac:dyDescent="0.2">
      <c r="A376">
        <v>4</v>
      </c>
      <c r="B376">
        <v>9</v>
      </c>
      <c r="C376">
        <v>83</v>
      </c>
      <c r="D376">
        <v>0</v>
      </c>
      <c r="E376">
        <v>0</v>
      </c>
    </row>
    <row r="377" spans="1:5" x14ac:dyDescent="0.2">
      <c r="A377">
        <v>4</v>
      </c>
      <c r="B377">
        <v>9</v>
      </c>
      <c r="C377">
        <v>82</v>
      </c>
      <c r="D377">
        <v>0</v>
      </c>
      <c r="E377">
        <v>0</v>
      </c>
    </row>
    <row r="378" spans="1:5" x14ac:dyDescent="0.2">
      <c r="A378">
        <v>4</v>
      </c>
      <c r="B378">
        <v>9</v>
      </c>
      <c r="C378">
        <v>31</v>
      </c>
      <c r="D378">
        <v>0</v>
      </c>
      <c r="E378">
        <v>0</v>
      </c>
    </row>
    <row r="379" spans="1:5" x14ac:dyDescent="0.2">
      <c r="A379">
        <v>4</v>
      </c>
      <c r="B379">
        <v>9</v>
      </c>
      <c r="C379">
        <v>30</v>
      </c>
      <c r="D379">
        <v>0</v>
      </c>
      <c r="E379">
        <v>0</v>
      </c>
    </row>
    <row r="380" spans="1:5" x14ac:dyDescent="0.2">
      <c r="A380">
        <v>4</v>
      </c>
      <c r="B380">
        <v>9</v>
      </c>
      <c r="C380">
        <v>34</v>
      </c>
      <c r="D380">
        <v>0</v>
      </c>
      <c r="E380">
        <v>0</v>
      </c>
    </row>
    <row r="381" spans="1:5" x14ac:dyDescent="0.2">
      <c r="A381">
        <v>4</v>
      </c>
      <c r="B381">
        <v>9</v>
      </c>
      <c r="C381">
        <v>35</v>
      </c>
      <c r="D381">
        <v>0</v>
      </c>
      <c r="E381">
        <v>0</v>
      </c>
    </row>
    <row r="382" spans="1:5" x14ac:dyDescent="0.2">
      <c r="A382">
        <v>4</v>
      </c>
      <c r="B382">
        <v>9</v>
      </c>
      <c r="C382">
        <v>32</v>
      </c>
      <c r="D382">
        <v>0</v>
      </c>
      <c r="E382">
        <v>0</v>
      </c>
    </row>
    <row r="383" spans="1:5" x14ac:dyDescent="0.2">
      <c r="A383">
        <v>4</v>
      </c>
      <c r="B383">
        <v>9</v>
      </c>
      <c r="C383">
        <v>33</v>
      </c>
      <c r="D383">
        <v>0</v>
      </c>
      <c r="E383">
        <v>0</v>
      </c>
    </row>
    <row r="384" spans="1:5" x14ac:dyDescent="0.2">
      <c r="A384">
        <v>4</v>
      </c>
      <c r="B384">
        <v>9</v>
      </c>
      <c r="C384">
        <v>38</v>
      </c>
      <c r="D384">
        <v>0</v>
      </c>
      <c r="E384">
        <v>0</v>
      </c>
    </row>
    <row r="385" spans="1:5" x14ac:dyDescent="0.2">
      <c r="A385">
        <v>4</v>
      </c>
      <c r="B385">
        <v>9</v>
      </c>
      <c r="C385">
        <v>39</v>
      </c>
      <c r="D385">
        <v>0</v>
      </c>
      <c r="E385">
        <v>0</v>
      </c>
    </row>
    <row r="386" spans="1:5" x14ac:dyDescent="0.2">
      <c r="A386">
        <v>4</v>
      </c>
      <c r="B386">
        <v>9</v>
      </c>
      <c r="C386">
        <v>36</v>
      </c>
      <c r="D386">
        <v>0</v>
      </c>
      <c r="E386">
        <v>0</v>
      </c>
    </row>
    <row r="387" spans="1:5" x14ac:dyDescent="0.2">
      <c r="A387">
        <v>4</v>
      </c>
      <c r="B387">
        <v>9</v>
      </c>
      <c r="C387">
        <v>37</v>
      </c>
      <c r="D387">
        <v>0</v>
      </c>
      <c r="E387">
        <v>0</v>
      </c>
    </row>
    <row r="388" spans="1:5" x14ac:dyDescent="0.2">
      <c r="A388">
        <v>4</v>
      </c>
      <c r="B388">
        <v>9</v>
      </c>
      <c r="C388">
        <v>42</v>
      </c>
      <c r="D388">
        <v>0</v>
      </c>
      <c r="E388">
        <v>0</v>
      </c>
    </row>
    <row r="389" spans="1:5" x14ac:dyDescent="0.2">
      <c r="A389">
        <v>4</v>
      </c>
      <c r="B389">
        <v>9</v>
      </c>
      <c r="C389">
        <v>43</v>
      </c>
      <c r="D389">
        <v>0</v>
      </c>
      <c r="E389">
        <v>0</v>
      </c>
    </row>
    <row r="390" spans="1:5" x14ac:dyDescent="0.2">
      <c r="A390">
        <v>4</v>
      </c>
      <c r="B390">
        <v>9</v>
      </c>
      <c r="C390">
        <v>40</v>
      </c>
      <c r="D390">
        <v>0</v>
      </c>
      <c r="E390">
        <v>0</v>
      </c>
    </row>
    <row r="391" spans="1:5" x14ac:dyDescent="0.2">
      <c r="A391">
        <v>4</v>
      </c>
      <c r="B391">
        <v>9</v>
      </c>
      <c r="C391">
        <v>41</v>
      </c>
      <c r="D391">
        <v>0</v>
      </c>
      <c r="E391">
        <v>0</v>
      </c>
    </row>
    <row r="392" spans="1:5" x14ac:dyDescent="0.2">
      <c r="A392">
        <v>4</v>
      </c>
      <c r="B392">
        <v>9</v>
      </c>
      <c r="C392">
        <v>46</v>
      </c>
      <c r="D392">
        <v>0</v>
      </c>
      <c r="E392">
        <v>0</v>
      </c>
    </row>
    <row r="393" spans="1:5" x14ac:dyDescent="0.2">
      <c r="A393">
        <v>4</v>
      </c>
      <c r="B393">
        <v>9</v>
      </c>
      <c r="C393">
        <v>47</v>
      </c>
      <c r="D393">
        <v>0</v>
      </c>
      <c r="E393">
        <v>0</v>
      </c>
    </row>
    <row r="394" spans="1:5" x14ac:dyDescent="0.2">
      <c r="A394">
        <v>4</v>
      </c>
      <c r="B394">
        <v>9</v>
      </c>
      <c r="C394">
        <v>44</v>
      </c>
      <c r="D394">
        <v>0</v>
      </c>
      <c r="E394">
        <v>0</v>
      </c>
    </row>
    <row r="395" spans="1:5" x14ac:dyDescent="0.2">
      <c r="A395">
        <v>4</v>
      </c>
      <c r="B395">
        <v>9</v>
      </c>
      <c r="C395">
        <v>45</v>
      </c>
      <c r="D395">
        <v>0</v>
      </c>
      <c r="E395">
        <v>0</v>
      </c>
    </row>
    <row r="396" spans="1:5" x14ac:dyDescent="0.2">
      <c r="A396">
        <v>4</v>
      </c>
      <c r="B396">
        <v>9</v>
      </c>
      <c r="C396">
        <v>49</v>
      </c>
      <c r="D396">
        <v>0</v>
      </c>
      <c r="E396">
        <v>0</v>
      </c>
    </row>
    <row r="397" spans="1:5" x14ac:dyDescent="0.2">
      <c r="A397">
        <v>4</v>
      </c>
      <c r="B397">
        <v>9</v>
      </c>
      <c r="C397">
        <v>48</v>
      </c>
      <c r="D397">
        <v>0</v>
      </c>
      <c r="E397">
        <v>0</v>
      </c>
    </row>
    <row r="398" spans="1:5" x14ac:dyDescent="0.2">
      <c r="A398">
        <v>4</v>
      </c>
      <c r="B398">
        <v>10</v>
      </c>
      <c r="C398">
        <v>1</v>
      </c>
      <c r="D398">
        <v>0</v>
      </c>
      <c r="E398">
        <v>0</v>
      </c>
    </row>
    <row r="399" spans="1:5" x14ac:dyDescent="0.2">
      <c r="A399">
        <v>4</v>
      </c>
      <c r="B399">
        <v>10</v>
      </c>
      <c r="C399">
        <v>2</v>
      </c>
      <c r="D399">
        <v>5</v>
      </c>
      <c r="E399">
        <v>5</v>
      </c>
    </row>
    <row r="400" spans="1:5" x14ac:dyDescent="0.2">
      <c r="A400">
        <v>4</v>
      </c>
      <c r="B400">
        <v>10</v>
      </c>
      <c r="C400">
        <v>3</v>
      </c>
      <c r="D400">
        <v>4</v>
      </c>
      <c r="E400">
        <v>45</v>
      </c>
    </row>
    <row r="401" spans="1:5" x14ac:dyDescent="0.2">
      <c r="A401">
        <v>4</v>
      </c>
      <c r="B401">
        <v>10</v>
      </c>
      <c r="C401">
        <v>4</v>
      </c>
      <c r="D401">
        <v>0</v>
      </c>
      <c r="E401">
        <v>0</v>
      </c>
    </row>
    <row r="402" spans="1:5" x14ac:dyDescent="0.2">
      <c r="A402">
        <v>4</v>
      </c>
      <c r="B402">
        <v>10</v>
      </c>
      <c r="C402">
        <v>5</v>
      </c>
      <c r="D402">
        <v>5</v>
      </c>
      <c r="E402">
        <v>15</v>
      </c>
    </row>
    <row r="403" spans="1:5" x14ac:dyDescent="0.2">
      <c r="A403">
        <v>4</v>
      </c>
      <c r="B403">
        <v>10</v>
      </c>
      <c r="C403">
        <v>6</v>
      </c>
      <c r="D403">
        <v>5</v>
      </c>
      <c r="E403">
        <v>5</v>
      </c>
    </row>
    <row r="404" spans="1:5" x14ac:dyDescent="0.2">
      <c r="A404">
        <v>4</v>
      </c>
      <c r="B404">
        <v>10</v>
      </c>
      <c r="C404">
        <v>7</v>
      </c>
      <c r="D404">
        <v>0</v>
      </c>
      <c r="E404">
        <v>0</v>
      </c>
    </row>
    <row r="405" spans="1:5" x14ac:dyDescent="0.2">
      <c r="A405">
        <v>4</v>
      </c>
      <c r="B405">
        <v>10</v>
      </c>
      <c r="C405">
        <v>9</v>
      </c>
      <c r="D405">
        <v>0</v>
      </c>
      <c r="E405">
        <v>0</v>
      </c>
    </row>
    <row r="406" spans="1:5" x14ac:dyDescent="0.2">
      <c r="A406">
        <v>4</v>
      </c>
      <c r="B406">
        <v>10</v>
      </c>
      <c r="C406">
        <v>10</v>
      </c>
      <c r="D406">
        <v>0</v>
      </c>
      <c r="E406">
        <v>0</v>
      </c>
    </row>
    <row r="407" spans="1:5" x14ac:dyDescent="0.2">
      <c r="A407">
        <v>4</v>
      </c>
      <c r="B407">
        <v>10</v>
      </c>
      <c r="C407">
        <v>11</v>
      </c>
      <c r="D407">
        <v>5</v>
      </c>
      <c r="E407">
        <v>10</v>
      </c>
    </row>
    <row r="408" spans="1:5" x14ac:dyDescent="0.2">
      <c r="A408">
        <v>4</v>
      </c>
      <c r="B408">
        <v>10</v>
      </c>
      <c r="C408">
        <v>12</v>
      </c>
      <c r="D408">
        <v>0</v>
      </c>
      <c r="E408">
        <v>0</v>
      </c>
    </row>
    <row r="409" spans="1:5" x14ac:dyDescent="0.2">
      <c r="A409">
        <v>4</v>
      </c>
      <c r="B409">
        <v>10</v>
      </c>
      <c r="C409">
        <v>13</v>
      </c>
      <c r="D409">
        <v>5</v>
      </c>
      <c r="E409">
        <v>20</v>
      </c>
    </row>
    <row r="410" spans="1:5" x14ac:dyDescent="0.2">
      <c r="A410">
        <v>4</v>
      </c>
      <c r="B410">
        <v>10</v>
      </c>
      <c r="C410">
        <v>14</v>
      </c>
      <c r="D410">
        <v>0</v>
      </c>
      <c r="E410">
        <v>0</v>
      </c>
    </row>
    <row r="411" spans="1:5" x14ac:dyDescent="0.2">
      <c r="A411">
        <v>4</v>
      </c>
      <c r="B411">
        <v>10</v>
      </c>
      <c r="C411">
        <v>15</v>
      </c>
      <c r="D411">
        <v>0</v>
      </c>
      <c r="E411">
        <v>0</v>
      </c>
    </row>
    <row r="412" spans="1:5" x14ac:dyDescent="0.2">
      <c r="A412">
        <v>4</v>
      </c>
      <c r="B412">
        <v>10</v>
      </c>
      <c r="C412">
        <v>17</v>
      </c>
      <c r="D412">
        <v>0</v>
      </c>
      <c r="E412">
        <v>0</v>
      </c>
    </row>
    <row r="413" spans="1:5" x14ac:dyDescent="0.2">
      <c r="A413">
        <v>4</v>
      </c>
      <c r="B413">
        <v>10</v>
      </c>
      <c r="C413">
        <v>84</v>
      </c>
      <c r="D413">
        <v>0</v>
      </c>
      <c r="E413">
        <v>0</v>
      </c>
    </row>
    <row r="414" spans="1:5" x14ac:dyDescent="0.2">
      <c r="A414">
        <v>4</v>
      </c>
      <c r="B414">
        <v>10</v>
      </c>
      <c r="C414">
        <v>16</v>
      </c>
      <c r="D414">
        <v>0</v>
      </c>
      <c r="E414">
        <v>0</v>
      </c>
    </row>
    <row r="415" spans="1:5" x14ac:dyDescent="0.2">
      <c r="A415">
        <v>4</v>
      </c>
      <c r="B415">
        <v>10</v>
      </c>
      <c r="C415">
        <v>19</v>
      </c>
      <c r="D415">
        <v>0</v>
      </c>
      <c r="E415">
        <v>0</v>
      </c>
    </row>
    <row r="416" spans="1:5" x14ac:dyDescent="0.2">
      <c r="A416">
        <v>4</v>
      </c>
      <c r="B416">
        <v>10</v>
      </c>
      <c r="C416">
        <v>18</v>
      </c>
      <c r="D416">
        <v>0</v>
      </c>
      <c r="E416">
        <v>0</v>
      </c>
    </row>
    <row r="417" spans="1:5" x14ac:dyDescent="0.2">
      <c r="A417">
        <v>4</v>
      </c>
      <c r="B417">
        <v>10</v>
      </c>
      <c r="C417">
        <v>81</v>
      </c>
      <c r="D417">
        <v>0</v>
      </c>
      <c r="E417">
        <v>0</v>
      </c>
    </row>
    <row r="418" spans="1:5" x14ac:dyDescent="0.2">
      <c r="A418">
        <v>4</v>
      </c>
      <c r="B418">
        <v>10</v>
      </c>
      <c r="C418">
        <v>20</v>
      </c>
      <c r="D418">
        <v>0</v>
      </c>
      <c r="E418">
        <v>0</v>
      </c>
    </row>
    <row r="419" spans="1:5" x14ac:dyDescent="0.2">
      <c r="A419">
        <v>4</v>
      </c>
      <c r="B419">
        <v>10</v>
      </c>
      <c r="C419">
        <v>23</v>
      </c>
      <c r="D419">
        <v>0</v>
      </c>
      <c r="E419">
        <v>0</v>
      </c>
    </row>
    <row r="420" spans="1:5" x14ac:dyDescent="0.2">
      <c r="A420">
        <v>4</v>
      </c>
      <c r="B420">
        <v>10</v>
      </c>
      <c r="C420">
        <v>83</v>
      </c>
      <c r="D420">
        <v>0</v>
      </c>
      <c r="E420">
        <v>0</v>
      </c>
    </row>
    <row r="421" spans="1:5" x14ac:dyDescent="0.2">
      <c r="A421">
        <v>4</v>
      </c>
      <c r="B421">
        <v>10</v>
      </c>
      <c r="C421">
        <v>82</v>
      </c>
      <c r="D421">
        <v>0</v>
      </c>
      <c r="E421">
        <v>0</v>
      </c>
    </row>
    <row r="422" spans="1:5" x14ac:dyDescent="0.2">
      <c r="A422">
        <v>4</v>
      </c>
      <c r="B422">
        <v>10</v>
      </c>
      <c r="C422">
        <v>31</v>
      </c>
      <c r="D422">
        <v>0</v>
      </c>
      <c r="E422">
        <v>0</v>
      </c>
    </row>
    <row r="423" spans="1:5" x14ac:dyDescent="0.2">
      <c r="A423">
        <v>4</v>
      </c>
      <c r="B423">
        <v>10</v>
      </c>
      <c r="C423">
        <v>30</v>
      </c>
      <c r="D423">
        <v>0</v>
      </c>
      <c r="E423">
        <v>0</v>
      </c>
    </row>
    <row r="424" spans="1:5" x14ac:dyDescent="0.2">
      <c r="A424">
        <v>4</v>
      </c>
      <c r="B424">
        <v>10</v>
      </c>
      <c r="C424">
        <v>34</v>
      </c>
      <c r="D424">
        <v>0</v>
      </c>
      <c r="E424">
        <v>0</v>
      </c>
    </row>
    <row r="425" spans="1:5" x14ac:dyDescent="0.2">
      <c r="A425">
        <v>4</v>
      </c>
      <c r="B425">
        <v>10</v>
      </c>
      <c r="C425">
        <v>35</v>
      </c>
      <c r="D425">
        <v>0</v>
      </c>
      <c r="E425">
        <v>0</v>
      </c>
    </row>
    <row r="426" spans="1:5" x14ac:dyDescent="0.2">
      <c r="A426">
        <v>4</v>
      </c>
      <c r="B426">
        <v>10</v>
      </c>
      <c r="C426">
        <v>32</v>
      </c>
      <c r="D426">
        <v>0</v>
      </c>
      <c r="E426">
        <v>0</v>
      </c>
    </row>
    <row r="427" spans="1:5" x14ac:dyDescent="0.2">
      <c r="A427">
        <v>4</v>
      </c>
      <c r="B427">
        <v>10</v>
      </c>
      <c r="C427">
        <v>33</v>
      </c>
      <c r="D427">
        <v>0</v>
      </c>
      <c r="E427">
        <v>0</v>
      </c>
    </row>
    <row r="428" spans="1:5" x14ac:dyDescent="0.2">
      <c r="A428">
        <v>4</v>
      </c>
      <c r="B428">
        <v>10</v>
      </c>
      <c r="C428">
        <v>38</v>
      </c>
      <c r="D428">
        <v>0</v>
      </c>
      <c r="E428">
        <v>0</v>
      </c>
    </row>
    <row r="429" spans="1:5" x14ac:dyDescent="0.2">
      <c r="A429">
        <v>4</v>
      </c>
      <c r="B429">
        <v>10</v>
      </c>
      <c r="C429">
        <v>39</v>
      </c>
      <c r="D429">
        <v>0</v>
      </c>
      <c r="E429">
        <v>0</v>
      </c>
    </row>
    <row r="430" spans="1:5" x14ac:dyDescent="0.2">
      <c r="A430">
        <v>4</v>
      </c>
      <c r="B430">
        <v>10</v>
      </c>
      <c r="C430">
        <v>36</v>
      </c>
      <c r="D430">
        <v>0</v>
      </c>
      <c r="E430">
        <v>0</v>
      </c>
    </row>
    <row r="431" spans="1:5" x14ac:dyDescent="0.2">
      <c r="A431">
        <v>4</v>
      </c>
      <c r="B431">
        <v>10</v>
      </c>
      <c r="C431">
        <v>37</v>
      </c>
      <c r="D431">
        <v>0</v>
      </c>
      <c r="E431">
        <v>0</v>
      </c>
    </row>
    <row r="432" spans="1:5" x14ac:dyDescent="0.2">
      <c r="A432">
        <v>4</v>
      </c>
      <c r="B432">
        <v>10</v>
      </c>
      <c r="C432">
        <v>42</v>
      </c>
      <c r="D432">
        <v>0</v>
      </c>
      <c r="E432">
        <v>0</v>
      </c>
    </row>
    <row r="433" spans="1:5" x14ac:dyDescent="0.2">
      <c r="A433">
        <v>4</v>
      </c>
      <c r="B433">
        <v>10</v>
      </c>
      <c r="C433">
        <v>43</v>
      </c>
      <c r="D433">
        <v>0</v>
      </c>
      <c r="E433">
        <v>0</v>
      </c>
    </row>
    <row r="434" spans="1:5" x14ac:dyDescent="0.2">
      <c r="A434">
        <v>4</v>
      </c>
      <c r="B434">
        <v>10</v>
      </c>
      <c r="C434">
        <v>40</v>
      </c>
      <c r="D434">
        <v>0</v>
      </c>
      <c r="E434">
        <v>0</v>
      </c>
    </row>
    <row r="435" spans="1:5" x14ac:dyDescent="0.2">
      <c r="A435">
        <v>4</v>
      </c>
      <c r="B435">
        <v>10</v>
      </c>
      <c r="C435">
        <v>41</v>
      </c>
      <c r="D435">
        <v>0</v>
      </c>
      <c r="E435">
        <v>0</v>
      </c>
    </row>
    <row r="436" spans="1:5" x14ac:dyDescent="0.2">
      <c r="A436">
        <v>4</v>
      </c>
      <c r="B436">
        <v>10</v>
      </c>
      <c r="C436">
        <v>46</v>
      </c>
      <c r="D436">
        <v>0</v>
      </c>
      <c r="E436">
        <v>0</v>
      </c>
    </row>
    <row r="437" spans="1:5" x14ac:dyDescent="0.2">
      <c r="A437">
        <v>4</v>
      </c>
      <c r="B437">
        <v>10</v>
      </c>
      <c r="C437">
        <v>47</v>
      </c>
      <c r="D437">
        <v>0</v>
      </c>
      <c r="E437">
        <v>0</v>
      </c>
    </row>
    <row r="438" spans="1:5" x14ac:dyDescent="0.2">
      <c r="A438">
        <v>4</v>
      </c>
      <c r="B438">
        <v>10</v>
      </c>
      <c r="C438">
        <v>44</v>
      </c>
      <c r="D438">
        <v>0</v>
      </c>
      <c r="E438">
        <v>0</v>
      </c>
    </row>
    <row r="439" spans="1:5" x14ac:dyDescent="0.2">
      <c r="A439">
        <v>4</v>
      </c>
      <c r="B439">
        <v>10</v>
      </c>
      <c r="C439">
        <v>45</v>
      </c>
      <c r="D439">
        <v>0</v>
      </c>
      <c r="E439">
        <v>0</v>
      </c>
    </row>
    <row r="440" spans="1:5" x14ac:dyDescent="0.2">
      <c r="A440">
        <v>4</v>
      </c>
      <c r="B440">
        <v>10</v>
      </c>
      <c r="C440">
        <v>49</v>
      </c>
      <c r="D440">
        <v>0</v>
      </c>
      <c r="E440">
        <v>0</v>
      </c>
    </row>
    <row r="441" spans="1:5" x14ac:dyDescent="0.2">
      <c r="A441">
        <v>4</v>
      </c>
      <c r="B441">
        <v>10</v>
      </c>
      <c r="C441">
        <v>48</v>
      </c>
      <c r="D441">
        <v>0</v>
      </c>
      <c r="E441">
        <v>0</v>
      </c>
    </row>
    <row r="442" spans="1:5" x14ac:dyDescent="0.2">
      <c r="A442">
        <v>4</v>
      </c>
      <c r="B442">
        <v>11</v>
      </c>
      <c r="C442">
        <v>1</v>
      </c>
      <c r="D442">
        <v>0</v>
      </c>
      <c r="E442">
        <v>0</v>
      </c>
    </row>
    <row r="443" spans="1:5" x14ac:dyDescent="0.2">
      <c r="A443">
        <v>4</v>
      </c>
      <c r="B443">
        <v>11</v>
      </c>
      <c r="C443">
        <v>2</v>
      </c>
      <c r="D443">
        <v>5</v>
      </c>
      <c r="E443">
        <v>5</v>
      </c>
    </row>
    <row r="444" spans="1:5" x14ac:dyDescent="0.2">
      <c r="A444">
        <v>4</v>
      </c>
      <c r="B444">
        <v>11</v>
      </c>
      <c r="C444">
        <v>3</v>
      </c>
      <c r="D444">
        <v>7.5</v>
      </c>
      <c r="E444">
        <v>50</v>
      </c>
    </row>
    <row r="445" spans="1:5" x14ac:dyDescent="0.2">
      <c r="A445">
        <v>4</v>
      </c>
      <c r="B445">
        <v>11</v>
      </c>
      <c r="C445">
        <v>4</v>
      </c>
      <c r="D445">
        <v>7</v>
      </c>
      <c r="E445">
        <v>10</v>
      </c>
    </row>
    <row r="446" spans="1:5" x14ac:dyDescent="0.2">
      <c r="A446">
        <v>4</v>
      </c>
      <c r="B446">
        <v>11</v>
      </c>
      <c r="C446">
        <v>5</v>
      </c>
      <c r="D446">
        <v>7</v>
      </c>
      <c r="E446">
        <v>10</v>
      </c>
    </row>
    <row r="447" spans="1:5" x14ac:dyDescent="0.2">
      <c r="A447">
        <v>4</v>
      </c>
      <c r="B447">
        <v>11</v>
      </c>
      <c r="C447">
        <v>6</v>
      </c>
      <c r="D447">
        <v>6</v>
      </c>
      <c r="E447">
        <v>5</v>
      </c>
    </row>
    <row r="448" spans="1:5" x14ac:dyDescent="0.2">
      <c r="A448">
        <v>4</v>
      </c>
      <c r="B448">
        <v>11</v>
      </c>
      <c r="C448">
        <v>7</v>
      </c>
      <c r="D448">
        <v>0</v>
      </c>
      <c r="E448">
        <v>0</v>
      </c>
    </row>
    <row r="449" spans="1:5" x14ac:dyDescent="0.2">
      <c r="A449">
        <v>4</v>
      </c>
      <c r="B449">
        <v>11</v>
      </c>
      <c r="C449">
        <v>9</v>
      </c>
      <c r="D449">
        <v>0</v>
      </c>
      <c r="E449">
        <v>0</v>
      </c>
    </row>
    <row r="450" spans="1:5" x14ac:dyDescent="0.2">
      <c r="A450">
        <v>4</v>
      </c>
      <c r="B450">
        <v>11</v>
      </c>
      <c r="C450">
        <v>10</v>
      </c>
      <c r="D450">
        <v>0</v>
      </c>
      <c r="E450">
        <v>0</v>
      </c>
    </row>
    <row r="451" spans="1:5" x14ac:dyDescent="0.2">
      <c r="A451">
        <v>4</v>
      </c>
      <c r="B451">
        <v>11</v>
      </c>
      <c r="C451">
        <v>11</v>
      </c>
      <c r="D451">
        <v>7</v>
      </c>
      <c r="E451">
        <v>10</v>
      </c>
    </row>
    <row r="452" spans="1:5" x14ac:dyDescent="0.2">
      <c r="A452">
        <v>4</v>
      </c>
      <c r="B452">
        <v>11</v>
      </c>
      <c r="C452">
        <v>12</v>
      </c>
      <c r="D452">
        <v>0</v>
      </c>
      <c r="E452">
        <v>0</v>
      </c>
    </row>
    <row r="453" spans="1:5" x14ac:dyDescent="0.2">
      <c r="A453">
        <v>4</v>
      </c>
      <c r="B453">
        <v>11</v>
      </c>
      <c r="C453">
        <v>13</v>
      </c>
      <c r="D453">
        <v>5</v>
      </c>
      <c r="E453">
        <v>10</v>
      </c>
    </row>
    <row r="454" spans="1:5" x14ac:dyDescent="0.2">
      <c r="A454">
        <v>4</v>
      </c>
      <c r="B454">
        <v>11</v>
      </c>
      <c r="C454">
        <v>14</v>
      </c>
      <c r="D454">
        <v>0</v>
      </c>
      <c r="E454">
        <v>0</v>
      </c>
    </row>
    <row r="455" spans="1:5" x14ac:dyDescent="0.2">
      <c r="A455">
        <v>4</v>
      </c>
      <c r="B455">
        <v>11</v>
      </c>
      <c r="C455">
        <v>15</v>
      </c>
      <c r="D455">
        <v>0</v>
      </c>
      <c r="E455">
        <v>0</v>
      </c>
    </row>
    <row r="456" spans="1:5" x14ac:dyDescent="0.2">
      <c r="A456">
        <v>4</v>
      </c>
      <c r="B456">
        <v>11</v>
      </c>
      <c r="C456">
        <v>17</v>
      </c>
      <c r="D456">
        <v>0</v>
      </c>
      <c r="E456">
        <v>0</v>
      </c>
    </row>
    <row r="457" spans="1:5" x14ac:dyDescent="0.2">
      <c r="A457">
        <v>4</v>
      </c>
      <c r="B457">
        <v>11</v>
      </c>
      <c r="C457">
        <v>84</v>
      </c>
      <c r="D457">
        <v>0</v>
      </c>
      <c r="E457">
        <v>0</v>
      </c>
    </row>
    <row r="458" spans="1:5" x14ac:dyDescent="0.2">
      <c r="A458">
        <v>4</v>
      </c>
      <c r="B458">
        <v>11</v>
      </c>
      <c r="C458">
        <v>16</v>
      </c>
      <c r="D458">
        <v>0</v>
      </c>
      <c r="E458">
        <v>0</v>
      </c>
    </row>
    <row r="459" spans="1:5" x14ac:dyDescent="0.2">
      <c r="A459">
        <v>4</v>
      </c>
      <c r="B459">
        <v>11</v>
      </c>
      <c r="C459">
        <v>19</v>
      </c>
      <c r="D459">
        <v>0</v>
      </c>
      <c r="E459">
        <v>0</v>
      </c>
    </row>
    <row r="460" spans="1:5" x14ac:dyDescent="0.2">
      <c r="A460">
        <v>4</v>
      </c>
      <c r="B460">
        <v>11</v>
      </c>
      <c r="C460">
        <v>18</v>
      </c>
      <c r="D460">
        <v>0</v>
      </c>
      <c r="E460">
        <v>0</v>
      </c>
    </row>
    <row r="461" spans="1:5" x14ac:dyDescent="0.2">
      <c r="A461">
        <v>4</v>
      </c>
      <c r="B461">
        <v>11</v>
      </c>
      <c r="C461">
        <v>81</v>
      </c>
      <c r="D461">
        <v>0</v>
      </c>
      <c r="E461">
        <v>0</v>
      </c>
    </row>
    <row r="462" spans="1:5" x14ac:dyDescent="0.2">
      <c r="A462">
        <v>4</v>
      </c>
      <c r="B462">
        <v>11</v>
      </c>
      <c r="C462">
        <v>20</v>
      </c>
      <c r="D462">
        <v>0</v>
      </c>
      <c r="E462">
        <v>0</v>
      </c>
    </row>
    <row r="463" spans="1:5" x14ac:dyDescent="0.2">
      <c r="A463">
        <v>4</v>
      </c>
      <c r="B463">
        <v>11</v>
      </c>
      <c r="C463">
        <v>23</v>
      </c>
      <c r="D463">
        <v>0</v>
      </c>
      <c r="E463">
        <v>0</v>
      </c>
    </row>
    <row r="464" spans="1:5" x14ac:dyDescent="0.2">
      <c r="A464">
        <v>4</v>
      </c>
      <c r="B464">
        <v>11</v>
      </c>
      <c r="C464">
        <v>83</v>
      </c>
      <c r="D464">
        <v>0</v>
      </c>
      <c r="E464">
        <v>0</v>
      </c>
    </row>
    <row r="465" spans="1:5" x14ac:dyDescent="0.2">
      <c r="A465">
        <v>4</v>
      </c>
      <c r="B465">
        <v>11</v>
      </c>
      <c r="C465">
        <v>82</v>
      </c>
      <c r="D465">
        <v>0</v>
      </c>
      <c r="E465">
        <v>0</v>
      </c>
    </row>
    <row r="466" spans="1:5" x14ac:dyDescent="0.2">
      <c r="A466">
        <v>4</v>
      </c>
      <c r="B466">
        <v>11</v>
      </c>
      <c r="C466">
        <v>31</v>
      </c>
      <c r="D466">
        <v>0</v>
      </c>
      <c r="E466">
        <v>0</v>
      </c>
    </row>
    <row r="467" spans="1:5" x14ac:dyDescent="0.2">
      <c r="A467">
        <v>4</v>
      </c>
      <c r="B467">
        <v>11</v>
      </c>
      <c r="C467">
        <v>30</v>
      </c>
      <c r="D467">
        <v>0</v>
      </c>
      <c r="E467">
        <v>0</v>
      </c>
    </row>
    <row r="468" spans="1:5" x14ac:dyDescent="0.2">
      <c r="A468">
        <v>4</v>
      </c>
      <c r="B468">
        <v>11</v>
      </c>
      <c r="C468">
        <v>34</v>
      </c>
      <c r="D468">
        <v>0</v>
      </c>
      <c r="E468">
        <v>0</v>
      </c>
    </row>
    <row r="469" spans="1:5" x14ac:dyDescent="0.2">
      <c r="A469">
        <v>4</v>
      </c>
      <c r="B469">
        <v>11</v>
      </c>
      <c r="C469">
        <v>35</v>
      </c>
      <c r="D469">
        <v>0</v>
      </c>
      <c r="E469">
        <v>0</v>
      </c>
    </row>
    <row r="470" spans="1:5" x14ac:dyDescent="0.2">
      <c r="A470">
        <v>4</v>
      </c>
      <c r="B470">
        <v>11</v>
      </c>
      <c r="C470">
        <v>32</v>
      </c>
      <c r="D470">
        <v>0</v>
      </c>
      <c r="E470">
        <v>0</v>
      </c>
    </row>
    <row r="471" spans="1:5" x14ac:dyDescent="0.2">
      <c r="A471">
        <v>4</v>
      </c>
      <c r="B471">
        <v>11</v>
      </c>
      <c r="C471">
        <v>33</v>
      </c>
      <c r="D471">
        <v>0</v>
      </c>
      <c r="E471">
        <v>0</v>
      </c>
    </row>
    <row r="472" spans="1:5" x14ac:dyDescent="0.2">
      <c r="A472">
        <v>4</v>
      </c>
      <c r="B472">
        <v>11</v>
      </c>
      <c r="C472">
        <v>38</v>
      </c>
      <c r="D472">
        <v>0</v>
      </c>
      <c r="E472">
        <v>0</v>
      </c>
    </row>
    <row r="473" spans="1:5" x14ac:dyDescent="0.2">
      <c r="A473">
        <v>4</v>
      </c>
      <c r="B473">
        <v>11</v>
      </c>
      <c r="C473">
        <v>39</v>
      </c>
      <c r="D473">
        <v>0</v>
      </c>
      <c r="E473">
        <v>0</v>
      </c>
    </row>
    <row r="474" spans="1:5" x14ac:dyDescent="0.2">
      <c r="A474">
        <v>4</v>
      </c>
      <c r="B474">
        <v>11</v>
      </c>
      <c r="C474">
        <v>36</v>
      </c>
      <c r="D474">
        <v>0</v>
      </c>
      <c r="E474">
        <v>0</v>
      </c>
    </row>
    <row r="475" spans="1:5" x14ac:dyDescent="0.2">
      <c r="A475">
        <v>4</v>
      </c>
      <c r="B475">
        <v>11</v>
      </c>
      <c r="C475">
        <v>37</v>
      </c>
      <c r="D475">
        <v>0</v>
      </c>
      <c r="E475">
        <v>0</v>
      </c>
    </row>
    <row r="476" spans="1:5" x14ac:dyDescent="0.2">
      <c r="A476">
        <v>4</v>
      </c>
      <c r="B476">
        <v>11</v>
      </c>
      <c r="C476">
        <v>42</v>
      </c>
      <c r="D476">
        <v>0</v>
      </c>
      <c r="E476">
        <v>0</v>
      </c>
    </row>
    <row r="477" spans="1:5" x14ac:dyDescent="0.2">
      <c r="A477">
        <v>4</v>
      </c>
      <c r="B477">
        <v>11</v>
      </c>
      <c r="C477">
        <v>43</v>
      </c>
      <c r="D477">
        <v>0</v>
      </c>
      <c r="E477">
        <v>0</v>
      </c>
    </row>
    <row r="478" spans="1:5" x14ac:dyDescent="0.2">
      <c r="A478">
        <v>4</v>
      </c>
      <c r="B478">
        <v>11</v>
      </c>
      <c r="C478">
        <v>40</v>
      </c>
      <c r="D478">
        <v>0</v>
      </c>
      <c r="E478">
        <v>0</v>
      </c>
    </row>
    <row r="479" spans="1:5" x14ac:dyDescent="0.2">
      <c r="A479">
        <v>4</v>
      </c>
      <c r="B479">
        <v>11</v>
      </c>
      <c r="C479">
        <v>41</v>
      </c>
      <c r="D479">
        <v>0</v>
      </c>
      <c r="E479">
        <v>0</v>
      </c>
    </row>
    <row r="480" spans="1:5" x14ac:dyDescent="0.2">
      <c r="A480">
        <v>4</v>
      </c>
      <c r="B480">
        <v>11</v>
      </c>
      <c r="C480">
        <v>46</v>
      </c>
      <c r="D480">
        <v>0</v>
      </c>
      <c r="E480">
        <v>0</v>
      </c>
    </row>
    <row r="481" spans="1:5" x14ac:dyDescent="0.2">
      <c r="A481">
        <v>4</v>
      </c>
      <c r="B481">
        <v>11</v>
      </c>
      <c r="C481">
        <v>47</v>
      </c>
      <c r="D481">
        <v>0</v>
      </c>
      <c r="E481">
        <v>0</v>
      </c>
    </row>
    <row r="482" spans="1:5" x14ac:dyDescent="0.2">
      <c r="A482">
        <v>4</v>
      </c>
      <c r="B482">
        <v>11</v>
      </c>
      <c r="C482">
        <v>44</v>
      </c>
      <c r="D482">
        <v>0</v>
      </c>
      <c r="E482">
        <v>0</v>
      </c>
    </row>
    <row r="483" spans="1:5" x14ac:dyDescent="0.2">
      <c r="A483">
        <v>4</v>
      </c>
      <c r="B483">
        <v>11</v>
      </c>
      <c r="C483">
        <v>45</v>
      </c>
      <c r="D483">
        <v>0</v>
      </c>
      <c r="E483">
        <v>0</v>
      </c>
    </row>
    <row r="484" spans="1:5" x14ac:dyDescent="0.2">
      <c r="A484">
        <v>4</v>
      </c>
      <c r="B484">
        <v>11</v>
      </c>
      <c r="C484">
        <v>49</v>
      </c>
      <c r="D484">
        <v>0</v>
      </c>
      <c r="E484">
        <v>0</v>
      </c>
    </row>
    <row r="485" spans="1:5" x14ac:dyDescent="0.2">
      <c r="A485">
        <v>4</v>
      </c>
      <c r="B485">
        <v>11</v>
      </c>
      <c r="C485">
        <v>48</v>
      </c>
      <c r="D485">
        <v>0</v>
      </c>
      <c r="E485">
        <v>0</v>
      </c>
    </row>
    <row r="486" spans="1:5" x14ac:dyDescent="0.2">
      <c r="A486">
        <v>5</v>
      </c>
      <c r="B486">
        <v>12</v>
      </c>
      <c r="C486">
        <v>1</v>
      </c>
      <c r="D486">
        <v>0</v>
      </c>
      <c r="E486">
        <v>0</v>
      </c>
    </row>
    <row r="487" spans="1:5" x14ac:dyDescent="0.2">
      <c r="A487">
        <v>5</v>
      </c>
      <c r="B487">
        <v>12</v>
      </c>
      <c r="C487">
        <v>2</v>
      </c>
      <c r="D487">
        <v>3</v>
      </c>
      <c r="E487">
        <v>20</v>
      </c>
    </row>
    <row r="488" spans="1:5" x14ac:dyDescent="0.2">
      <c r="A488">
        <v>5</v>
      </c>
      <c r="B488">
        <v>12</v>
      </c>
      <c r="C488">
        <v>3</v>
      </c>
      <c r="D488">
        <v>0</v>
      </c>
      <c r="E488">
        <v>0</v>
      </c>
    </row>
    <row r="489" spans="1:5" x14ac:dyDescent="0.2">
      <c r="A489">
        <v>5</v>
      </c>
      <c r="B489">
        <v>12</v>
      </c>
      <c r="C489">
        <v>4</v>
      </c>
      <c r="D489">
        <v>0</v>
      </c>
      <c r="E489">
        <v>0</v>
      </c>
    </row>
    <row r="490" spans="1:5" x14ac:dyDescent="0.2">
      <c r="A490">
        <v>5</v>
      </c>
      <c r="B490">
        <v>12</v>
      </c>
      <c r="C490">
        <v>5</v>
      </c>
      <c r="D490">
        <v>4</v>
      </c>
      <c r="E490">
        <v>40</v>
      </c>
    </row>
    <row r="491" spans="1:5" x14ac:dyDescent="0.2">
      <c r="A491">
        <v>5</v>
      </c>
      <c r="B491">
        <v>12</v>
      </c>
      <c r="C491">
        <v>6</v>
      </c>
      <c r="D491">
        <v>4</v>
      </c>
      <c r="E491">
        <v>20</v>
      </c>
    </row>
    <row r="492" spans="1:5" x14ac:dyDescent="0.2">
      <c r="A492">
        <v>5</v>
      </c>
      <c r="B492">
        <v>12</v>
      </c>
      <c r="C492">
        <v>7</v>
      </c>
      <c r="D492">
        <v>0</v>
      </c>
      <c r="E492">
        <v>0</v>
      </c>
    </row>
    <row r="493" spans="1:5" x14ac:dyDescent="0.2">
      <c r="A493">
        <v>5</v>
      </c>
      <c r="B493">
        <v>12</v>
      </c>
      <c r="C493">
        <v>9</v>
      </c>
      <c r="D493">
        <v>0</v>
      </c>
      <c r="E493">
        <v>0</v>
      </c>
    </row>
    <row r="494" spans="1:5" x14ac:dyDescent="0.2">
      <c r="A494">
        <v>5</v>
      </c>
      <c r="B494">
        <v>12</v>
      </c>
      <c r="C494">
        <v>10</v>
      </c>
      <c r="D494">
        <v>0</v>
      </c>
      <c r="E494">
        <v>0</v>
      </c>
    </row>
    <row r="495" spans="1:5" x14ac:dyDescent="0.2">
      <c r="A495">
        <v>5</v>
      </c>
      <c r="B495">
        <v>12</v>
      </c>
      <c r="C495">
        <v>11</v>
      </c>
      <c r="D495">
        <v>3</v>
      </c>
      <c r="E495">
        <v>20</v>
      </c>
    </row>
    <row r="496" spans="1:5" x14ac:dyDescent="0.2">
      <c r="A496">
        <v>5</v>
      </c>
      <c r="B496">
        <v>12</v>
      </c>
      <c r="C496">
        <v>12</v>
      </c>
      <c r="D496">
        <v>0</v>
      </c>
      <c r="E496">
        <v>0</v>
      </c>
    </row>
    <row r="497" spans="1:5" x14ac:dyDescent="0.2">
      <c r="A497">
        <v>5</v>
      </c>
      <c r="B497">
        <v>12</v>
      </c>
      <c r="C497">
        <v>13</v>
      </c>
      <c r="D497">
        <v>0</v>
      </c>
      <c r="E497">
        <v>0</v>
      </c>
    </row>
    <row r="498" spans="1:5" x14ac:dyDescent="0.2">
      <c r="A498">
        <v>5</v>
      </c>
      <c r="B498">
        <v>12</v>
      </c>
      <c r="C498">
        <v>14</v>
      </c>
      <c r="D498">
        <v>0</v>
      </c>
      <c r="E498">
        <v>0</v>
      </c>
    </row>
    <row r="499" spans="1:5" x14ac:dyDescent="0.2">
      <c r="A499">
        <v>5</v>
      </c>
      <c r="B499">
        <v>12</v>
      </c>
      <c r="C499">
        <v>15</v>
      </c>
      <c r="D499">
        <v>0</v>
      </c>
      <c r="E499">
        <v>0</v>
      </c>
    </row>
    <row r="500" spans="1:5" x14ac:dyDescent="0.2">
      <c r="A500">
        <v>5</v>
      </c>
      <c r="B500">
        <v>12</v>
      </c>
      <c r="C500">
        <v>17</v>
      </c>
      <c r="D500">
        <v>0</v>
      </c>
      <c r="E500">
        <v>0</v>
      </c>
    </row>
    <row r="501" spans="1:5" x14ac:dyDescent="0.2">
      <c r="A501">
        <v>5</v>
      </c>
      <c r="B501">
        <v>12</v>
      </c>
      <c r="C501">
        <v>84</v>
      </c>
      <c r="D501">
        <v>0</v>
      </c>
      <c r="E501">
        <v>0</v>
      </c>
    </row>
    <row r="502" spans="1:5" x14ac:dyDescent="0.2">
      <c r="A502">
        <v>5</v>
      </c>
      <c r="B502">
        <v>12</v>
      </c>
      <c r="C502">
        <v>16</v>
      </c>
      <c r="D502">
        <v>0</v>
      </c>
      <c r="E502">
        <v>0</v>
      </c>
    </row>
    <row r="503" spans="1:5" x14ac:dyDescent="0.2">
      <c r="A503">
        <v>5</v>
      </c>
      <c r="B503">
        <v>12</v>
      </c>
      <c r="C503">
        <v>19</v>
      </c>
      <c r="D503">
        <v>0</v>
      </c>
      <c r="E503">
        <v>0</v>
      </c>
    </row>
    <row r="504" spans="1:5" x14ac:dyDescent="0.2">
      <c r="A504">
        <v>5</v>
      </c>
      <c r="B504">
        <v>12</v>
      </c>
      <c r="C504">
        <v>18</v>
      </c>
      <c r="D504">
        <v>0</v>
      </c>
      <c r="E504">
        <v>0</v>
      </c>
    </row>
    <row r="505" spans="1:5" x14ac:dyDescent="0.2">
      <c r="A505">
        <v>5</v>
      </c>
      <c r="B505">
        <v>12</v>
      </c>
      <c r="C505">
        <v>81</v>
      </c>
      <c r="D505">
        <v>0</v>
      </c>
      <c r="E505">
        <v>0</v>
      </c>
    </row>
    <row r="506" spans="1:5" x14ac:dyDescent="0.2">
      <c r="A506">
        <v>5</v>
      </c>
      <c r="B506">
        <v>12</v>
      </c>
      <c r="C506">
        <v>20</v>
      </c>
      <c r="D506">
        <v>0</v>
      </c>
      <c r="E506">
        <v>0</v>
      </c>
    </row>
    <row r="507" spans="1:5" x14ac:dyDescent="0.2">
      <c r="A507">
        <v>5</v>
      </c>
      <c r="B507">
        <v>12</v>
      </c>
      <c r="C507">
        <v>23</v>
      </c>
      <c r="D507">
        <v>0</v>
      </c>
      <c r="E507">
        <v>0</v>
      </c>
    </row>
    <row r="508" spans="1:5" x14ac:dyDescent="0.2">
      <c r="A508">
        <v>5</v>
      </c>
      <c r="B508">
        <v>12</v>
      </c>
      <c r="C508">
        <v>83</v>
      </c>
      <c r="D508">
        <v>0</v>
      </c>
      <c r="E508">
        <v>0</v>
      </c>
    </row>
    <row r="509" spans="1:5" x14ac:dyDescent="0.2">
      <c r="A509">
        <v>5</v>
      </c>
      <c r="B509">
        <v>12</v>
      </c>
      <c r="C509">
        <v>82</v>
      </c>
      <c r="D509">
        <v>0</v>
      </c>
      <c r="E509">
        <v>0</v>
      </c>
    </row>
    <row r="510" spans="1:5" x14ac:dyDescent="0.2">
      <c r="A510">
        <v>5</v>
      </c>
      <c r="B510">
        <v>12</v>
      </c>
      <c r="C510">
        <v>31</v>
      </c>
      <c r="D510">
        <v>0</v>
      </c>
      <c r="E510">
        <v>0</v>
      </c>
    </row>
    <row r="511" spans="1:5" x14ac:dyDescent="0.2">
      <c r="A511">
        <v>5</v>
      </c>
      <c r="B511">
        <v>12</v>
      </c>
      <c r="C511">
        <v>30</v>
      </c>
      <c r="D511">
        <v>0</v>
      </c>
      <c r="E511">
        <v>0</v>
      </c>
    </row>
    <row r="512" spans="1:5" x14ac:dyDescent="0.2">
      <c r="A512">
        <v>5</v>
      </c>
      <c r="B512">
        <v>12</v>
      </c>
      <c r="C512">
        <v>34</v>
      </c>
      <c r="D512">
        <v>0</v>
      </c>
      <c r="E512">
        <v>0</v>
      </c>
    </row>
    <row r="513" spans="1:5" x14ac:dyDescent="0.2">
      <c r="A513">
        <v>5</v>
      </c>
      <c r="B513">
        <v>12</v>
      </c>
      <c r="C513">
        <v>35</v>
      </c>
      <c r="D513">
        <v>0</v>
      </c>
      <c r="E513">
        <v>0</v>
      </c>
    </row>
    <row r="514" spans="1:5" x14ac:dyDescent="0.2">
      <c r="A514">
        <v>5</v>
      </c>
      <c r="B514">
        <v>12</v>
      </c>
      <c r="C514">
        <v>32</v>
      </c>
      <c r="D514">
        <v>0</v>
      </c>
      <c r="E514">
        <v>0</v>
      </c>
    </row>
    <row r="515" spans="1:5" x14ac:dyDescent="0.2">
      <c r="A515">
        <v>5</v>
      </c>
      <c r="B515">
        <v>12</v>
      </c>
      <c r="C515">
        <v>33</v>
      </c>
      <c r="D515">
        <v>0</v>
      </c>
      <c r="E515">
        <v>0</v>
      </c>
    </row>
    <row r="516" spans="1:5" x14ac:dyDescent="0.2">
      <c r="A516">
        <v>5</v>
      </c>
      <c r="B516">
        <v>12</v>
      </c>
      <c r="C516">
        <v>38</v>
      </c>
      <c r="D516">
        <v>0</v>
      </c>
      <c r="E516">
        <v>0</v>
      </c>
    </row>
    <row r="517" spans="1:5" x14ac:dyDescent="0.2">
      <c r="A517">
        <v>5</v>
      </c>
      <c r="B517">
        <v>12</v>
      </c>
      <c r="C517">
        <v>39</v>
      </c>
      <c r="D517">
        <v>0</v>
      </c>
      <c r="E517">
        <v>0</v>
      </c>
    </row>
    <row r="518" spans="1:5" x14ac:dyDescent="0.2">
      <c r="A518">
        <v>5</v>
      </c>
      <c r="B518">
        <v>12</v>
      </c>
      <c r="C518">
        <v>36</v>
      </c>
      <c r="D518">
        <v>0</v>
      </c>
      <c r="E518">
        <v>0</v>
      </c>
    </row>
    <row r="519" spans="1:5" x14ac:dyDescent="0.2">
      <c r="A519">
        <v>5</v>
      </c>
      <c r="B519">
        <v>12</v>
      </c>
      <c r="C519">
        <v>37</v>
      </c>
      <c r="D519">
        <v>0</v>
      </c>
      <c r="E519">
        <v>0</v>
      </c>
    </row>
    <row r="520" spans="1:5" x14ac:dyDescent="0.2">
      <c r="A520">
        <v>5</v>
      </c>
      <c r="B520">
        <v>12</v>
      </c>
      <c r="C520">
        <v>42</v>
      </c>
      <c r="D520">
        <v>0</v>
      </c>
      <c r="E520">
        <v>0</v>
      </c>
    </row>
    <row r="521" spans="1:5" x14ac:dyDescent="0.2">
      <c r="A521">
        <v>5</v>
      </c>
      <c r="B521">
        <v>12</v>
      </c>
      <c r="C521">
        <v>43</v>
      </c>
      <c r="D521">
        <v>0</v>
      </c>
      <c r="E521">
        <v>0</v>
      </c>
    </row>
    <row r="522" spans="1:5" x14ac:dyDescent="0.2">
      <c r="A522">
        <v>5</v>
      </c>
      <c r="B522">
        <v>12</v>
      </c>
      <c r="C522">
        <v>40</v>
      </c>
      <c r="D522">
        <v>0</v>
      </c>
      <c r="E522">
        <v>0</v>
      </c>
    </row>
    <row r="523" spans="1:5" x14ac:dyDescent="0.2">
      <c r="A523">
        <v>5</v>
      </c>
      <c r="B523">
        <v>12</v>
      </c>
      <c r="C523">
        <v>41</v>
      </c>
      <c r="D523">
        <v>0</v>
      </c>
      <c r="E523">
        <v>0</v>
      </c>
    </row>
    <row r="524" spans="1:5" x14ac:dyDescent="0.2">
      <c r="A524">
        <v>5</v>
      </c>
      <c r="B524">
        <v>12</v>
      </c>
      <c r="C524">
        <v>46</v>
      </c>
      <c r="D524">
        <v>0</v>
      </c>
      <c r="E524">
        <v>0</v>
      </c>
    </row>
    <row r="525" spans="1:5" x14ac:dyDescent="0.2">
      <c r="A525">
        <v>5</v>
      </c>
      <c r="B525">
        <v>12</v>
      </c>
      <c r="C525">
        <v>47</v>
      </c>
      <c r="D525">
        <v>0</v>
      </c>
      <c r="E525">
        <v>0</v>
      </c>
    </row>
    <row r="526" spans="1:5" x14ac:dyDescent="0.2">
      <c r="A526">
        <v>5</v>
      </c>
      <c r="B526">
        <v>12</v>
      </c>
      <c r="C526">
        <v>44</v>
      </c>
      <c r="D526">
        <v>0</v>
      </c>
      <c r="E526">
        <v>0</v>
      </c>
    </row>
    <row r="527" spans="1:5" x14ac:dyDescent="0.2">
      <c r="A527">
        <v>5</v>
      </c>
      <c r="B527">
        <v>12</v>
      </c>
      <c r="C527">
        <v>45</v>
      </c>
      <c r="D527">
        <v>0</v>
      </c>
      <c r="E527">
        <v>0</v>
      </c>
    </row>
    <row r="528" spans="1:5" x14ac:dyDescent="0.2">
      <c r="A528">
        <v>5</v>
      </c>
      <c r="B528">
        <v>12</v>
      </c>
      <c r="C528">
        <v>49</v>
      </c>
      <c r="D528">
        <v>0</v>
      </c>
      <c r="E528">
        <v>0</v>
      </c>
    </row>
    <row r="529" spans="1:5" x14ac:dyDescent="0.2">
      <c r="A529">
        <v>5</v>
      </c>
      <c r="B529">
        <v>12</v>
      </c>
      <c r="C529">
        <v>48</v>
      </c>
      <c r="D529">
        <v>0</v>
      </c>
      <c r="E529">
        <v>0</v>
      </c>
    </row>
    <row r="530" spans="1:5" x14ac:dyDescent="0.2">
      <c r="A530">
        <v>5</v>
      </c>
      <c r="B530">
        <v>13</v>
      </c>
      <c r="C530">
        <v>1</v>
      </c>
      <c r="D530">
        <v>0</v>
      </c>
      <c r="E530">
        <v>0</v>
      </c>
    </row>
    <row r="531" spans="1:5" x14ac:dyDescent="0.2">
      <c r="A531">
        <v>5</v>
      </c>
      <c r="B531">
        <v>13</v>
      </c>
      <c r="C531">
        <v>2</v>
      </c>
      <c r="D531">
        <v>7</v>
      </c>
      <c r="E531">
        <v>22</v>
      </c>
    </row>
    <row r="532" spans="1:5" x14ac:dyDescent="0.2">
      <c r="A532">
        <v>5</v>
      </c>
      <c r="B532">
        <v>13</v>
      </c>
      <c r="C532">
        <v>3</v>
      </c>
      <c r="D532">
        <v>4</v>
      </c>
      <c r="E532">
        <v>10</v>
      </c>
    </row>
    <row r="533" spans="1:5" x14ac:dyDescent="0.2">
      <c r="A533">
        <v>5</v>
      </c>
      <c r="B533">
        <v>13</v>
      </c>
      <c r="C533">
        <v>4</v>
      </c>
      <c r="D533">
        <v>7</v>
      </c>
      <c r="E533">
        <v>10</v>
      </c>
    </row>
    <row r="534" spans="1:5" x14ac:dyDescent="0.2">
      <c r="A534">
        <v>5</v>
      </c>
      <c r="B534">
        <v>13</v>
      </c>
      <c r="C534">
        <v>5</v>
      </c>
      <c r="D534">
        <v>9</v>
      </c>
      <c r="E534">
        <v>17</v>
      </c>
    </row>
    <row r="535" spans="1:5" x14ac:dyDescent="0.2">
      <c r="A535">
        <v>5</v>
      </c>
      <c r="B535">
        <v>13</v>
      </c>
      <c r="C535">
        <v>6</v>
      </c>
      <c r="D535">
        <v>9</v>
      </c>
      <c r="E535">
        <v>17</v>
      </c>
    </row>
    <row r="536" spans="1:5" x14ac:dyDescent="0.2">
      <c r="A536">
        <v>5</v>
      </c>
      <c r="B536">
        <v>13</v>
      </c>
      <c r="C536">
        <v>7</v>
      </c>
      <c r="D536">
        <v>0</v>
      </c>
      <c r="E536">
        <v>0</v>
      </c>
    </row>
    <row r="537" spans="1:5" x14ac:dyDescent="0.2">
      <c r="A537">
        <v>5</v>
      </c>
      <c r="B537">
        <v>13</v>
      </c>
      <c r="C537">
        <v>9</v>
      </c>
      <c r="D537">
        <v>0</v>
      </c>
      <c r="E537">
        <v>0</v>
      </c>
    </row>
    <row r="538" spans="1:5" x14ac:dyDescent="0.2">
      <c r="A538">
        <v>5</v>
      </c>
      <c r="B538">
        <v>13</v>
      </c>
      <c r="C538">
        <v>10</v>
      </c>
      <c r="D538">
        <v>0</v>
      </c>
      <c r="E538">
        <v>0</v>
      </c>
    </row>
    <row r="539" spans="1:5" x14ac:dyDescent="0.2">
      <c r="A539">
        <v>5</v>
      </c>
      <c r="B539">
        <v>13</v>
      </c>
      <c r="C539">
        <v>11</v>
      </c>
      <c r="D539">
        <v>7</v>
      </c>
      <c r="E539">
        <v>20</v>
      </c>
    </row>
    <row r="540" spans="1:5" x14ac:dyDescent="0.2">
      <c r="A540">
        <v>5</v>
      </c>
      <c r="B540">
        <v>13</v>
      </c>
      <c r="C540">
        <v>12</v>
      </c>
      <c r="D540">
        <v>0</v>
      </c>
      <c r="E540">
        <v>0</v>
      </c>
    </row>
    <row r="541" spans="1:5" x14ac:dyDescent="0.2">
      <c r="A541">
        <v>5</v>
      </c>
      <c r="B541">
        <v>13</v>
      </c>
      <c r="C541">
        <v>13</v>
      </c>
      <c r="D541">
        <v>0</v>
      </c>
      <c r="E541">
        <v>0</v>
      </c>
    </row>
    <row r="542" spans="1:5" x14ac:dyDescent="0.2">
      <c r="A542">
        <v>5</v>
      </c>
      <c r="B542">
        <v>13</v>
      </c>
      <c r="C542">
        <v>14</v>
      </c>
      <c r="D542">
        <v>10</v>
      </c>
      <c r="E542">
        <v>4</v>
      </c>
    </row>
    <row r="543" spans="1:5" x14ac:dyDescent="0.2">
      <c r="A543">
        <v>5</v>
      </c>
      <c r="B543">
        <v>13</v>
      </c>
      <c r="C543">
        <v>15</v>
      </c>
      <c r="D543">
        <v>0</v>
      </c>
      <c r="E543">
        <v>0</v>
      </c>
    </row>
    <row r="544" spans="1:5" x14ac:dyDescent="0.2">
      <c r="A544">
        <v>5</v>
      </c>
      <c r="B544">
        <v>13</v>
      </c>
      <c r="C544">
        <v>17</v>
      </c>
      <c r="D544">
        <v>0</v>
      </c>
      <c r="E544">
        <v>0</v>
      </c>
    </row>
    <row r="545" spans="1:5" x14ac:dyDescent="0.2">
      <c r="A545">
        <v>5</v>
      </c>
      <c r="B545">
        <v>13</v>
      </c>
      <c r="C545">
        <v>84</v>
      </c>
      <c r="D545">
        <v>0</v>
      </c>
      <c r="E545">
        <v>0</v>
      </c>
    </row>
    <row r="546" spans="1:5" x14ac:dyDescent="0.2">
      <c r="A546">
        <v>5</v>
      </c>
      <c r="B546">
        <v>13</v>
      </c>
      <c r="C546">
        <v>16</v>
      </c>
      <c r="D546">
        <v>0</v>
      </c>
      <c r="E546">
        <v>0</v>
      </c>
    </row>
    <row r="547" spans="1:5" x14ac:dyDescent="0.2">
      <c r="A547">
        <v>5</v>
      </c>
      <c r="B547">
        <v>13</v>
      </c>
      <c r="C547">
        <v>19</v>
      </c>
      <c r="D547">
        <v>0</v>
      </c>
      <c r="E547">
        <v>0</v>
      </c>
    </row>
    <row r="548" spans="1:5" x14ac:dyDescent="0.2">
      <c r="A548">
        <v>5</v>
      </c>
      <c r="B548">
        <v>13</v>
      </c>
      <c r="C548">
        <v>18</v>
      </c>
      <c r="D548">
        <v>0</v>
      </c>
      <c r="E548">
        <v>0</v>
      </c>
    </row>
    <row r="549" spans="1:5" x14ac:dyDescent="0.2">
      <c r="A549">
        <v>5</v>
      </c>
      <c r="B549">
        <v>13</v>
      </c>
      <c r="C549">
        <v>81</v>
      </c>
      <c r="D549">
        <v>0</v>
      </c>
      <c r="E549">
        <v>0</v>
      </c>
    </row>
    <row r="550" spans="1:5" x14ac:dyDescent="0.2">
      <c r="A550">
        <v>5</v>
      </c>
      <c r="B550">
        <v>13</v>
      </c>
      <c r="C550">
        <v>20</v>
      </c>
      <c r="D550">
        <v>0</v>
      </c>
      <c r="E550">
        <v>0</v>
      </c>
    </row>
    <row r="551" spans="1:5" x14ac:dyDescent="0.2">
      <c r="A551">
        <v>5</v>
      </c>
      <c r="B551">
        <v>13</v>
      </c>
      <c r="C551">
        <v>23</v>
      </c>
      <c r="D551">
        <v>0</v>
      </c>
      <c r="E551">
        <v>0</v>
      </c>
    </row>
    <row r="552" spans="1:5" x14ac:dyDescent="0.2">
      <c r="A552">
        <v>5</v>
      </c>
      <c r="B552">
        <v>13</v>
      </c>
      <c r="C552">
        <v>83</v>
      </c>
      <c r="D552">
        <v>0</v>
      </c>
      <c r="E552">
        <v>0</v>
      </c>
    </row>
    <row r="553" spans="1:5" x14ac:dyDescent="0.2">
      <c r="A553">
        <v>5</v>
      </c>
      <c r="B553">
        <v>13</v>
      </c>
      <c r="C553">
        <v>82</v>
      </c>
      <c r="D553">
        <v>0</v>
      </c>
      <c r="E553">
        <v>0</v>
      </c>
    </row>
    <row r="554" spans="1:5" x14ac:dyDescent="0.2">
      <c r="A554">
        <v>5</v>
      </c>
      <c r="B554">
        <v>13</v>
      </c>
      <c r="C554">
        <v>31</v>
      </c>
      <c r="D554">
        <v>0</v>
      </c>
      <c r="E554">
        <v>0</v>
      </c>
    </row>
    <row r="555" spans="1:5" x14ac:dyDescent="0.2">
      <c r="A555">
        <v>5</v>
      </c>
      <c r="B555">
        <v>13</v>
      </c>
      <c r="C555">
        <v>30</v>
      </c>
      <c r="D555">
        <v>0</v>
      </c>
      <c r="E555">
        <v>0</v>
      </c>
    </row>
    <row r="556" spans="1:5" x14ac:dyDescent="0.2">
      <c r="A556">
        <v>5</v>
      </c>
      <c r="B556">
        <v>13</v>
      </c>
      <c r="C556">
        <v>34</v>
      </c>
      <c r="D556">
        <v>0</v>
      </c>
      <c r="E556">
        <v>0</v>
      </c>
    </row>
    <row r="557" spans="1:5" x14ac:dyDescent="0.2">
      <c r="A557">
        <v>5</v>
      </c>
      <c r="B557">
        <v>13</v>
      </c>
      <c r="C557">
        <v>35</v>
      </c>
      <c r="D557">
        <v>0</v>
      </c>
      <c r="E557">
        <v>0</v>
      </c>
    </row>
    <row r="558" spans="1:5" x14ac:dyDescent="0.2">
      <c r="A558">
        <v>5</v>
      </c>
      <c r="B558">
        <v>13</v>
      </c>
      <c r="C558">
        <v>32</v>
      </c>
      <c r="D558">
        <v>0</v>
      </c>
      <c r="E558">
        <v>0</v>
      </c>
    </row>
    <row r="559" spans="1:5" x14ac:dyDescent="0.2">
      <c r="A559">
        <v>5</v>
      </c>
      <c r="B559">
        <v>13</v>
      </c>
      <c r="C559">
        <v>33</v>
      </c>
      <c r="D559">
        <v>0</v>
      </c>
      <c r="E559">
        <v>0</v>
      </c>
    </row>
    <row r="560" spans="1:5" x14ac:dyDescent="0.2">
      <c r="A560">
        <v>5</v>
      </c>
      <c r="B560">
        <v>13</v>
      </c>
      <c r="C560">
        <v>38</v>
      </c>
      <c r="D560">
        <v>0</v>
      </c>
      <c r="E560">
        <v>0</v>
      </c>
    </row>
    <row r="561" spans="1:5" x14ac:dyDescent="0.2">
      <c r="A561">
        <v>5</v>
      </c>
      <c r="B561">
        <v>13</v>
      </c>
      <c r="C561">
        <v>39</v>
      </c>
      <c r="D561">
        <v>0</v>
      </c>
      <c r="E561">
        <v>0</v>
      </c>
    </row>
    <row r="562" spans="1:5" x14ac:dyDescent="0.2">
      <c r="A562">
        <v>5</v>
      </c>
      <c r="B562">
        <v>13</v>
      </c>
      <c r="C562">
        <v>36</v>
      </c>
      <c r="D562">
        <v>0</v>
      </c>
      <c r="E562">
        <v>0</v>
      </c>
    </row>
    <row r="563" spans="1:5" x14ac:dyDescent="0.2">
      <c r="A563">
        <v>5</v>
      </c>
      <c r="B563">
        <v>13</v>
      </c>
      <c r="C563">
        <v>37</v>
      </c>
      <c r="D563">
        <v>0</v>
      </c>
      <c r="E563">
        <v>0</v>
      </c>
    </row>
    <row r="564" spans="1:5" x14ac:dyDescent="0.2">
      <c r="A564">
        <v>5</v>
      </c>
      <c r="B564">
        <v>13</v>
      </c>
      <c r="C564">
        <v>42</v>
      </c>
      <c r="D564">
        <v>0</v>
      </c>
      <c r="E564">
        <v>0</v>
      </c>
    </row>
    <row r="565" spans="1:5" x14ac:dyDescent="0.2">
      <c r="A565">
        <v>5</v>
      </c>
      <c r="B565">
        <v>13</v>
      </c>
      <c r="C565">
        <v>43</v>
      </c>
      <c r="D565">
        <v>0</v>
      </c>
      <c r="E565">
        <v>0</v>
      </c>
    </row>
    <row r="566" spans="1:5" x14ac:dyDescent="0.2">
      <c r="A566">
        <v>5</v>
      </c>
      <c r="B566">
        <v>13</v>
      </c>
      <c r="C566">
        <v>40</v>
      </c>
      <c r="D566">
        <v>0</v>
      </c>
      <c r="E566">
        <v>0</v>
      </c>
    </row>
    <row r="567" spans="1:5" x14ac:dyDescent="0.2">
      <c r="A567">
        <v>5</v>
      </c>
      <c r="B567">
        <v>13</v>
      </c>
      <c r="C567">
        <v>41</v>
      </c>
      <c r="D567">
        <v>0</v>
      </c>
      <c r="E567">
        <v>0</v>
      </c>
    </row>
    <row r="568" spans="1:5" x14ac:dyDescent="0.2">
      <c r="A568">
        <v>5</v>
      </c>
      <c r="B568">
        <v>13</v>
      </c>
      <c r="C568">
        <v>46</v>
      </c>
      <c r="D568">
        <v>0</v>
      </c>
      <c r="E568">
        <v>0</v>
      </c>
    </row>
    <row r="569" spans="1:5" x14ac:dyDescent="0.2">
      <c r="A569">
        <v>5</v>
      </c>
      <c r="B569">
        <v>13</v>
      </c>
      <c r="C569">
        <v>47</v>
      </c>
      <c r="D569">
        <v>0</v>
      </c>
      <c r="E569">
        <v>0</v>
      </c>
    </row>
    <row r="570" spans="1:5" x14ac:dyDescent="0.2">
      <c r="A570">
        <v>5</v>
      </c>
      <c r="B570">
        <v>13</v>
      </c>
      <c r="C570">
        <v>44</v>
      </c>
      <c r="D570">
        <v>0</v>
      </c>
      <c r="E570">
        <v>0</v>
      </c>
    </row>
    <row r="571" spans="1:5" x14ac:dyDescent="0.2">
      <c r="A571">
        <v>5</v>
      </c>
      <c r="B571">
        <v>13</v>
      </c>
      <c r="C571">
        <v>45</v>
      </c>
      <c r="D571">
        <v>0</v>
      </c>
      <c r="E571">
        <v>0</v>
      </c>
    </row>
    <row r="572" spans="1:5" x14ac:dyDescent="0.2">
      <c r="A572">
        <v>5</v>
      </c>
      <c r="B572">
        <v>13</v>
      </c>
      <c r="C572">
        <v>49</v>
      </c>
      <c r="D572">
        <v>0</v>
      </c>
      <c r="E572">
        <v>0</v>
      </c>
    </row>
    <row r="573" spans="1:5" x14ac:dyDescent="0.2">
      <c r="A573">
        <v>5</v>
      </c>
      <c r="B573">
        <v>13</v>
      </c>
      <c r="C573">
        <v>48</v>
      </c>
      <c r="D573">
        <v>0</v>
      </c>
      <c r="E573">
        <v>0</v>
      </c>
    </row>
    <row r="574" spans="1:5" x14ac:dyDescent="0.2">
      <c r="A574">
        <v>6</v>
      </c>
      <c r="B574">
        <v>14</v>
      </c>
      <c r="C574">
        <v>1</v>
      </c>
      <c r="D574">
        <v>0</v>
      </c>
      <c r="E574">
        <v>0</v>
      </c>
    </row>
    <row r="575" spans="1:5" x14ac:dyDescent="0.2">
      <c r="A575">
        <v>6</v>
      </c>
      <c r="B575">
        <v>14</v>
      </c>
      <c r="C575">
        <v>2</v>
      </c>
      <c r="D575">
        <v>2</v>
      </c>
      <c r="E575">
        <v>30</v>
      </c>
    </row>
    <row r="576" spans="1:5" x14ac:dyDescent="0.2">
      <c r="A576">
        <v>6</v>
      </c>
      <c r="B576">
        <v>14</v>
      </c>
      <c r="C576">
        <v>3</v>
      </c>
      <c r="D576">
        <v>0</v>
      </c>
      <c r="E576">
        <v>0</v>
      </c>
    </row>
    <row r="577" spans="1:5" x14ac:dyDescent="0.2">
      <c r="A577">
        <v>6</v>
      </c>
      <c r="B577">
        <v>14</v>
      </c>
      <c r="C577">
        <v>4</v>
      </c>
      <c r="D577">
        <v>2</v>
      </c>
      <c r="E577">
        <v>40</v>
      </c>
    </row>
    <row r="578" spans="1:5" x14ac:dyDescent="0.2">
      <c r="A578">
        <v>6</v>
      </c>
      <c r="B578">
        <v>14</v>
      </c>
      <c r="C578">
        <v>5</v>
      </c>
      <c r="D578">
        <v>0</v>
      </c>
      <c r="E578">
        <v>0</v>
      </c>
    </row>
    <row r="579" spans="1:5" x14ac:dyDescent="0.2">
      <c r="A579">
        <v>6</v>
      </c>
      <c r="B579">
        <v>14</v>
      </c>
      <c r="C579">
        <v>6</v>
      </c>
      <c r="D579">
        <v>0</v>
      </c>
      <c r="E579">
        <v>0</v>
      </c>
    </row>
    <row r="580" spans="1:5" x14ac:dyDescent="0.2">
      <c r="A580">
        <v>6</v>
      </c>
      <c r="B580">
        <v>14</v>
      </c>
      <c r="C580">
        <v>7</v>
      </c>
      <c r="D580">
        <v>0</v>
      </c>
      <c r="E580">
        <v>0</v>
      </c>
    </row>
    <row r="581" spans="1:5" x14ac:dyDescent="0.2">
      <c r="A581">
        <v>6</v>
      </c>
      <c r="B581">
        <v>14</v>
      </c>
      <c r="C581">
        <v>9</v>
      </c>
      <c r="D581">
        <v>0</v>
      </c>
      <c r="E581">
        <v>0</v>
      </c>
    </row>
    <row r="582" spans="1:5" x14ac:dyDescent="0.2">
      <c r="A582">
        <v>6</v>
      </c>
      <c r="B582">
        <v>14</v>
      </c>
      <c r="C582">
        <v>10</v>
      </c>
      <c r="D582">
        <v>0</v>
      </c>
      <c r="E582">
        <v>0</v>
      </c>
    </row>
    <row r="583" spans="1:5" x14ac:dyDescent="0.2">
      <c r="A583">
        <v>6</v>
      </c>
      <c r="B583">
        <v>14</v>
      </c>
      <c r="C583">
        <v>11</v>
      </c>
      <c r="D583">
        <v>2</v>
      </c>
      <c r="E583">
        <v>30</v>
      </c>
    </row>
    <row r="584" spans="1:5" x14ac:dyDescent="0.2">
      <c r="A584">
        <v>6</v>
      </c>
      <c r="B584">
        <v>14</v>
      </c>
      <c r="C584">
        <v>12</v>
      </c>
      <c r="D584">
        <v>0</v>
      </c>
      <c r="E584">
        <v>0</v>
      </c>
    </row>
    <row r="585" spans="1:5" x14ac:dyDescent="0.2">
      <c r="A585">
        <v>6</v>
      </c>
      <c r="B585">
        <v>14</v>
      </c>
      <c r="C585">
        <v>13</v>
      </c>
      <c r="D585">
        <v>0</v>
      </c>
      <c r="E585">
        <v>0</v>
      </c>
    </row>
    <row r="586" spans="1:5" x14ac:dyDescent="0.2">
      <c r="A586">
        <v>6</v>
      </c>
      <c r="B586">
        <v>14</v>
      </c>
      <c r="C586">
        <v>14</v>
      </c>
      <c r="D586">
        <v>0</v>
      </c>
      <c r="E586">
        <v>0</v>
      </c>
    </row>
    <row r="587" spans="1:5" x14ac:dyDescent="0.2">
      <c r="A587">
        <v>6</v>
      </c>
      <c r="B587">
        <v>14</v>
      </c>
      <c r="C587">
        <v>15</v>
      </c>
      <c r="D587">
        <v>0</v>
      </c>
      <c r="E587">
        <v>0</v>
      </c>
    </row>
    <row r="588" spans="1:5" x14ac:dyDescent="0.2">
      <c r="A588">
        <v>6</v>
      </c>
      <c r="B588">
        <v>14</v>
      </c>
      <c r="C588">
        <v>17</v>
      </c>
      <c r="D588">
        <v>0</v>
      </c>
      <c r="E588">
        <v>0</v>
      </c>
    </row>
    <row r="589" spans="1:5" x14ac:dyDescent="0.2">
      <c r="A589">
        <v>6</v>
      </c>
      <c r="B589">
        <v>14</v>
      </c>
      <c r="C589">
        <v>84</v>
      </c>
      <c r="D589">
        <v>0</v>
      </c>
      <c r="E589">
        <v>0</v>
      </c>
    </row>
    <row r="590" spans="1:5" x14ac:dyDescent="0.2">
      <c r="A590">
        <v>6</v>
      </c>
      <c r="B590">
        <v>14</v>
      </c>
      <c r="C590">
        <v>16</v>
      </c>
      <c r="D590">
        <v>0</v>
      </c>
      <c r="E590">
        <v>0</v>
      </c>
    </row>
    <row r="591" spans="1:5" x14ac:dyDescent="0.2">
      <c r="A591">
        <v>6</v>
      </c>
      <c r="B591">
        <v>14</v>
      </c>
      <c r="C591">
        <v>19</v>
      </c>
      <c r="D591">
        <v>0</v>
      </c>
      <c r="E591">
        <v>0</v>
      </c>
    </row>
    <row r="592" spans="1:5" x14ac:dyDescent="0.2">
      <c r="A592">
        <v>6</v>
      </c>
      <c r="B592">
        <v>14</v>
      </c>
      <c r="C592">
        <v>18</v>
      </c>
      <c r="D592">
        <v>0</v>
      </c>
      <c r="E592">
        <v>0</v>
      </c>
    </row>
    <row r="593" spans="1:5" x14ac:dyDescent="0.2">
      <c r="A593">
        <v>6</v>
      </c>
      <c r="B593">
        <v>14</v>
      </c>
      <c r="C593">
        <v>81</v>
      </c>
      <c r="D593">
        <v>0</v>
      </c>
      <c r="E593">
        <v>0</v>
      </c>
    </row>
    <row r="594" spans="1:5" x14ac:dyDescent="0.2">
      <c r="A594">
        <v>6</v>
      </c>
      <c r="B594">
        <v>14</v>
      </c>
      <c r="C594">
        <v>20</v>
      </c>
      <c r="D594">
        <v>0</v>
      </c>
      <c r="E594">
        <v>0</v>
      </c>
    </row>
    <row r="595" spans="1:5" x14ac:dyDescent="0.2">
      <c r="A595">
        <v>6</v>
      </c>
      <c r="B595">
        <v>14</v>
      </c>
      <c r="C595">
        <v>23</v>
      </c>
      <c r="D595">
        <v>0</v>
      </c>
      <c r="E595">
        <v>0</v>
      </c>
    </row>
    <row r="596" spans="1:5" x14ac:dyDescent="0.2">
      <c r="A596">
        <v>6</v>
      </c>
      <c r="B596">
        <v>14</v>
      </c>
      <c r="C596">
        <v>83</v>
      </c>
      <c r="D596">
        <v>0</v>
      </c>
      <c r="E596">
        <v>0</v>
      </c>
    </row>
    <row r="597" spans="1:5" x14ac:dyDescent="0.2">
      <c r="A597">
        <v>6</v>
      </c>
      <c r="B597">
        <v>14</v>
      </c>
      <c r="C597">
        <v>82</v>
      </c>
      <c r="D597">
        <v>0</v>
      </c>
      <c r="E597">
        <v>0</v>
      </c>
    </row>
    <row r="598" spans="1:5" x14ac:dyDescent="0.2">
      <c r="A598">
        <v>6</v>
      </c>
      <c r="B598">
        <v>14</v>
      </c>
      <c r="C598">
        <v>31</v>
      </c>
      <c r="D598">
        <v>0</v>
      </c>
      <c r="E598">
        <v>0</v>
      </c>
    </row>
    <row r="599" spans="1:5" x14ac:dyDescent="0.2">
      <c r="A599">
        <v>6</v>
      </c>
      <c r="B599">
        <v>14</v>
      </c>
      <c r="C599">
        <v>30</v>
      </c>
      <c r="D599">
        <v>0</v>
      </c>
      <c r="E599">
        <v>0</v>
      </c>
    </row>
    <row r="600" spans="1:5" x14ac:dyDescent="0.2">
      <c r="A600">
        <v>6</v>
      </c>
      <c r="B600">
        <v>14</v>
      </c>
      <c r="C600">
        <v>34</v>
      </c>
      <c r="D600">
        <v>0</v>
      </c>
      <c r="E600">
        <v>0</v>
      </c>
    </row>
    <row r="601" spans="1:5" x14ac:dyDescent="0.2">
      <c r="A601">
        <v>6</v>
      </c>
      <c r="B601">
        <v>14</v>
      </c>
      <c r="C601">
        <v>35</v>
      </c>
      <c r="D601">
        <v>0</v>
      </c>
      <c r="E601">
        <v>0</v>
      </c>
    </row>
    <row r="602" spans="1:5" x14ac:dyDescent="0.2">
      <c r="A602">
        <v>6</v>
      </c>
      <c r="B602">
        <v>14</v>
      </c>
      <c r="C602">
        <v>32</v>
      </c>
      <c r="D602">
        <v>0</v>
      </c>
      <c r="E602">
        <v>0</v>
      </c>
    </row>
    <row r="603" spans="1:5" x14ac:dyDescent="0.2">
      <c r="A603">
        <v>6</v>
      </c>
      <c r="B603">
        <v>14</v>
      </c>
      <c r="C603">
        <v>33</v>
      </c>
      <c r="D603">
        <v>0</v>
      </c>
      <c r="E603">
        <v>0</v>
      </c>
    </row>
    <row r="604" spans="1:5" x14ac:dyDescent="0.2">
      <c r="A604">
        <v>6</v>
      </c>
      <c r="B604">
        <v>14</v>
      </c>
      <c r="C604">
        <v>38</v>
      </c>
      <c r="D604">
        <v>0</v>
      </c>
      <c r="E604">
        <v>0</v>
      </c>
    </row>
    <row r="605" spans="1:5" x14ac:dyDescent="0.2">
      <c r="A605">
        <v>6</v>
      </c>
      <c r="B605">
        <v>14</v>
      </c>
      <c r="C605">
        <v>39</v>
      </c>
      <c r="D605">
        <v>0</v>
      </c>
      <c r="E605">
        <v>0</v>
      </c>
    </row>
    <row r="606" spans="1:5" x14ac:dyDescent="0.2">
      <c r="A606">
        <v>6</v>
      </c>
      <c r="B606">
        <v>14</v>
      </c>
      <c r="C606">
        <v>36</v>
      </c>
      <c r="D606">
        <v>0</v>
      </c>
      <c r="E606">
        <v>0</v>
      </c>
    </row>
    <row r="607" spans="1:5" x14ac:dyDescent="0.2">
      <c r="A607">
        <v>6</v>
      </c>
      <c r="B607">
        <v>14</v>
      </c>
      <c r="C607">
        <v>37</v>
      </c>
      <c r="D607">
        <v>0</v>
      </c>
      <c r="E607">
        <v>0</v>
      </c>
    </row>
    <row r="608" spans="1:5" x14ac:dyDescent="0.2">
      <c r="A608">
        <v>6</v>
      </c>
      <c r="B608">
        <v>14</v>
      </c>
      <c r="C608">
        <v>42</v>
      </c>
      <c r="D608">
        <v>0</v>
      </c>
      <c r="E608">
        <v>0</v>
      </c>
    </row>
    <row r="609" spans="1:5" x14ac:dyDescent="0.2">
      <c r="A609">
        <v>6</v>
      </c>
      <c r="B609">
        <v>14</v>
      </c>
      <c r="C609">
        <v>43</v>
      </c>
      <c r="D609">
        <v>0</v>
      </c>
      <c r="E609">
        <v>0</v>
      </c>
    </row>
    <row r="610" spans="1:5" x14ac:dyDescent="0.2">
      <c r="A610">
        <v>6</v>
      </c>
      <c r="B610">
        <v>14</v>
      </c>
      <c r="C610">
        <v>40</v>
      </c>
      <c r="D610">
        <v>0</v>
      </c>
      <c r="E610">
        <v>0</v>
      </c>
    </row>
    <row r="611" spans="1:5" x14ac:dyDescent="0.2">
      <c r="A611">
        <v>6</v>
      </c>
      <c r="B611">
        <v>14</v>
      </c>
      <c r="C611">
        <v>41</v>
      </c>
      <c r="D611">
        <v>0</v>
      </c>
      <c r="E611">
        <v>0</v>
      </c>
    </row>
    <row r="612" spans="1:5" x14ac:dyDescent="0.2">
      <c r="A612">
        <v>6</v>
      </c>
      <c r="B612">
        <v>14</v>
      </c>
      <c r="C612">
        <v>46</v>
      </c>
      <c r="D612">
        <v>0</v>
      </c>
      <c r="E612">
        <v>0</v>
      </c>
    </row>
    <row r="613" spans="1:5" x14ac:dyDescent="0.2">
      <c r="A613">
        <v>6</v>
      </c>
      <c r="B613">
        <v>14</v>
      </c>
      <c r="C613">
        <v>47</v>
      </c>
      <c r="D613">
        <v>0</v>
      </c>
      <c r="E613">
        <v>0</v>
      </c>
    </row>
    <row r="614" spans="1:5" x14ac:dyDescent="0.2">
      <c r="A614">
        <v>6</v>
      </c>
      <c r="B614">
        <v>14</v>
      </c>
      <c r="C614">
        <v>44</v>
      </c>
      <c r="D614">
        <v>0</v>
      </c>
      <c r="E614">
        <v>0</v>
      </c>
    </row>
    <row r="615" spans="1:5" x14ac:dyDescent="0.2">
      <c r="A615">
        <v>6</v>
      </c>
      <c r="B615">
        <v>14</v>
      </c>
      <c r="C615">
        <v>45</v>
      </c>
      <c r="D615">
        <v>0</v>
      </c>
      <c r="E615">
        <v>0</v>
      </c>
    </row>
    <row r="616" spans="1:5" x14ac:dyDescent="0.2">
      <c r="A616">
        <v>6</v>
      </c>
      <c r="B616">
        <v>14</v>
      </c>
      <c r="C616">
        <v>49</v>
      </c>
      <c r="D616">
        <v>0</v>
      </c>
      <c r="E616">
        <v>0</v>
      </c>
    </row>
    <row r="617" spans="1:5" x14ac:dyDescent="0.2">
      <c r="A617">
        <v>6</v>
      </c>
      <c r="B617">
        <v>14</v>
      </c>
      <c r="C617">
        <v>48</v>
      </c>
      <c r="D617">
        <v>0</v>
      </c>
      <c r="E617">
        <v>0</v>
      </c>
    </row>
    <row r="618" spans="1:5" x14ac:dyDescent="0.2">
      <c r="A618">
        <v>6</v>
      </c>
      <c r="B618">
        <v>15</v>
      </c>
      <c r="C618">
        <v>1</v>
      </c>
      <c r="D618">
        <v>0</v>
      </c>
      <c r="E618">
        <v>0</v>
      </c>
    </row>
    <row r="619" spans="1:5" x14ac:dyDescent="0.2">
      <c r="A619">
        <v>6</v>
      </c>
      <c r="B619">
        <v>15</v>
      </c>
      <c r="C619">
        <v>2</v>
      </c>
      <c r="D619">
        <v>0</v>
      </c>
      <c r="E619">
        <v>0</v>
      </c>
    </row>
    <row r="620" spans="1:5" x14ac:dyDescent="0.2">
      <c r="A620">
        <v>6</v>
      </c>
      <c r="B620">
        <v>15</v>
      </c>
      <c r="C620">
        <v>3</v>
      </c>
      <c r="D620">
        <v>4</v>
      </c>
      <c r="E620">
        <v>20</v>
      </c>
    </row>
    <row r="621" spans="1:5" x14ac:dyDescent="0.2">
      <c r="A621">
        <v>6</v>
      </c>
      <c r="B621">
        <v>15</v>
      </c>
      <c r="C621">
        <v>4</v>
      </c>
      <c r="D621">
        <v>0</v>
      </c>
      <c r="E621">
        <v>0</v>
      </c>
    </row>
    <row r="622" spans="1:5" x14ac:dyDescent="0.2">
      <c r="A622">
        <v>6</v>
      </c>
      <c r="B622">
        <v>15</v>
      </c>
      <c r="C622">
        <v>5</v>
      </c>
      <c r="D622">
        <v>0</v>
      </c>
      <c r="E622">
        <v>0</v>
      </c>
    </row>
    <row r="623" spans="1:5" x14ac:dyDescent="0.2">
      <c r="A623">
        <v>6</v>
      </c>
      <c r="B623">
        <v>15</v>
      </c>
      <c r="C623">
        <v>6</v>
      </c>
      <c r="D623">
        <v>0</v>
      </c>
      <c r="E623">
        <v>0</v>
      </c>
    </row>
    <row r="624" spans="1:5" x14ac:dyDescent="0.2">
      <c r="A624">
        <v>6</v>
      </c>
      <c r="B624">
        <v>15</v>
      </c>
      <c r="C624">
        <v>7</v>
      </c>
      <c r="D624">
        <v>0</v>
      </c>
      <c r="E624">
        <v>0</v>
      </c>
    </row>
    <row r="625" spans="1:5" x14ac:dyDescent="0.2">
      <c r="A625">
        <v>6</v>
      </c>
      <c r="B625">
        <v>15</v>
      </c>
      <c r="C625">
        <v>9</v>
      </c>
      <c r="D625">
        <v>0</v>
      </c>
      <c r="E625">
        <v>0</v>
      </c>
    </row>
    <row r="626" spans="1:5" x14ac:dyDescent="0.2">
      <c r="A626">
        <v>6</v>
      </c>
      <c r="B626">
        <v>15</v>
      </c>
      <c r="C626">
        <v>10</v>
      </c>
      <c r="D626">
        <v>0</v>
      </c>
      <c r="E626">
        <v>0</v>
      </c>
    </row>
    <row r="627" spans="1:5" x14ac:dyDescent="0.2">
      <c r="A627">
        <v>6</v>
      </c>
      <c r="B627">
        <v>15</v>
      </c>
      <c r="C627">
        <v>11</v>
      </c>
      <c r="D627">
        <v>5</v>
      </c>
      <c r="E627">
        <v>20</v>
      </c>
    </row>
    <row r="628" spans="1:5" x14ac:dyDescent="0.2">
      <c r="A628">
        <v>6</v>
      </c>
      <c r="B628">
        <v>15</v>
      </c>
      <c r="C628">
        <v>12</v>
      </c>
      <c r="D628">
        <v>0</v>
      </c>
      <c r="E628">
        <v>0</v>
      </c>
    </row>
    <row r="629" spans="1:5" x14ac:dyDescent="0.2">
      <c r="A629">
        <v>6</v>
      </c>
      <c r="B629">
        <v>15</v>
      </c>
      <c r="C629">
        <v>13</v>
      </c>
      <c r="D629">
        <v>10</v>
      </c>
      <c r="E629">
        <v>60</v>
      </c>
    </row>
    <row r="630" spans="1:5" x14ac:dyDescent="0.2">
      <c r="A630">
        <v>6</v>
      </c>
      <c r="B630">
        <v>15</v>
      </c>
      <c r="C630">
        <v>14</v>
      </c>
      <c r="D630">
        <v>0</v>
      </c>
      <c r="E630">
        <v>0</v>
      </c>
    </row>
    <row r="631" spans="1:5" x14ac:dyDescent="0.2">
      <c r="A631">
        <v>6</v>
      </c>
      <c r="B631">
        <v>15</v>
      </c>
      <c r="C631">
        <v>15</v>
      </c>
      <c r="D631">
        <v>0</v>
      </c>
      <c r="E631">
        <v>0</v>
      </c>
    </row>
    <row r="632" spans="1:5" x14ac:dyDescent="0.2">
      <c r="A632">
        <v>6</v>
      </c>
      <c r="B632">
        <v>15</v>
      </c>
      <c r="C632">
        <v>17</v>
      </c>
      <c r="D632">
        <v>0</v>
      </c>
      <c r="E632">
        <v>0</v>
      </c>
    </row>
    <row r="633" spans="1:5" x14ac:dyDescent="0.2">
      <c r="A633">
        <v>6</v>
      </c>
      <c r="B633">
        <v>15</v>
      </c>
      <c r="C633">
        <v>84</v>
      </c>
      <c r="D633">
        <v>0</v>
      </c>
      <c r="E633">
        <v>0</v>
      </c>
    </row>
    <row r="634" spans="1:5" x14ac:dyDescent="0.2">
      <c r="A634">
        <v>6</v>
      </c>
      <c r="B634">
        <v>15</v>
      </c>
      <c r="C634">
        <v>16</v>
      </c>
      <c r="D634">
        <v>0</v>
      </c>
      <c r="E634">
        <v>0</v>
      </c>
    </row>
    <row r="635" spans="1:5" x14ac:dyDescent="0.2">
      <c r="A635">
        <v>6</v>
      </c>
      <c r="B635">
        <v>15</v>
      </c>
      <c r="C635">
        <v>19</v>
      </c>
      <c r="D635">
        <v>0</v>
      </c>
      <c r="E635">
        <v>0</v>
      </c>
    </row>
    <row r="636" spans="1:5" x14ac:dyDescent="0.2">
      <c r="A636">
        <v>6</v>
      </c>
      <c r="B636">
        <v>15</v>
      </c>
      <c r="C636">
        <v>18</v>
      </c>
      <c r="D636">
        <v>0</v>
      </c>
      <c r="E636">
        <v>0</v>
      </c>
    </row>
    <row r="637" spans="1:5" x14ac:dyDescent="0.2">
      <c r="A637">
        <v>6</v>
      </c>
      <c r="B637">
        <v>15</v>
      </c>
      <c r="C637">
        <v>81</v>
      </c>
      <c r="D637">
        <v>0</v>
      </c>
      <c r="E637">
        <v>0</v>
      </c>
    </row>
    <row r="638" spans="1:5" x14ac:dyDescent="0.2">
      <c r="A638">
        <v>6</v>
      </c>
      <c r="B638">
        <v>15</v>
      </c>
      <c r="C638">
        <v>20</v>
      </c>
      <c r="D638">
        <v>0</v>
      </c>
      <c r="E638">
        <v>0</v>
      </c>
    </row>
    <row r="639" spans="1:5" x14ac:dyDescent="0.2">
      <c r="A639">
        <v>6</v>
      </c>
      <c r="B639">
        <v>15</v>
      </c>
      <c r="C639">
        <v>23</v>
      </c>
      <c r="D639">
        <v>0</v>
      </c>
      <c r="E639">
        <v>0</v>
      </c>
    </row>
    <row r="640" spans="1:5" x14ac:dyDescent="0.2">
      <c r="A640">
        <v>6</v>
      </c>
      <c r="B640">
        <v>15</v>
      </c>
      <c r="C640">
        <v>83</v>
      </c>
      <c r="D640">
        <v>0</v>
      </c>
      <c r="E640">
        <v>0</v>
      </c>
    </row>
    <row r="641" spans="1:5" x14ac:dyDescent="0.2">
      <c r="A641">
        <v>6</v>
      </c>
      <c r="B641">
        <v>15</v>
      </c>
      <c r="C641">
        <v>82</v>
      </c>
      <c r="D641">
        <v>0</v>
      </c>
      <c r="E641">
        <v>0</v>
      </c>
    </row>
    <row r="642" spans="1:5" x14ac:dyDescent="0.2">
      <c r="A642">
        <v>6</v>
      </c>
      <c r="B642">
        <v>15</v>
      </c>
      <c r="C642">
        <v>31</v>
      </c>
      <c r="D642">
        <v>0</v>
      </c>
      <c r="E642">
        <v>0</v>
      </c>
    </row>
    <row r="643" spans="1:5" x14ac:dyDescent="0.2">
      <c r="A643">
        <v>6</v>
      </c>
      <c r="B643">
        <v>15</v>
      </c>
      <c r="C643">
        <v>30</v>
      </c>
      <c r="D643">
        <v>0</v>
      </c>
      <c r="E643">
        <v>0</v>
      </c>
    </row>
    <row r="644" spans="1:5" x14ac:dyDescent="0.2">
      <c r="A644">
        <v>6</v>
      </c>
      <c r="B644">
        <v>15</v>
      </c>
      <c r="C644">
        <v>34</v>
      </c>
      <c r="D644">
        <v>0</v>
      </c>
      <c r="E644">
        <v>0</v>
      </c>
    </row>
    <row r="645" spans="1:5" x14ac:dyDescent="0.2">
      <c r="A645">
        <v>6</v>
      </c>
      <c r="B645">
        <v>15</v>
      </c>
      <c r="C645">
        <v>35</v>
      </c>
      <c r="D645">
        <v>0</v>
      </c>
      <c r="E645">
        <v>0</v>
      </c>
    </row>
    <row r="646" spans="1:5" x14ac:dyDescent="0.2">
      <c r="A646">
        <v>6</v>
      </c>
      <c r="B646">
        <v>15</v>
      </c>
      <c r="C646">
        <v>32</v>
      </c>
      <c r="D646">
        <v>0</v>
      </c>
      <c r="E646">
        <v>0</v>
      </c>
    </row>
    <row r="647" spans="1:5" x14ac:dyDescent="0.2">
      <c r="A647">
        <v>6</v>
      </c>
      <c r="B647">
        <v>15</v>
      </c>
      <c r="C647">
        <v>33</v>
      </c>
      <c r="D647">
        <v>0</v>
      </c>
      <c r="E647">
        <v>0</v>
      </c>
    </row>
    <row r="648" spans="1:5" x14ac:dyDescent="0.2">
      <c r="A648">
        <v>6</v>
      </c>
      <c r="B648">
        <v>15</v>
      </c>
      <c r="C648">
        <v>38</v>
      </c>
      <c r="D648">
        <v>0</v>
      </c>
      <c r="E648">
        <v>0</v>
      </c>
    </row>
    <row r="649" spans="1:5" x14ac:dyDescent="0.2">
      <c r="A649">
        <v>6</v>
      </c>
      <c r="B649">
        <v>15</v>
      </c>
      <c r="C649">
        <v>39</v>
      </c>
      <c r="D649">
        <v>0</v>
      </c>
      <c r="E649">
        <v>0</v>
      </c>
    </row>
    <row r="650" spans="1:5" x14ac:dyDescent="0.2">
      <c r="A650">
        <v>6</v>
      </c>
      <c r="B650">
        <v>15</v>
      </c>
      <c r="C650">
        <v>36</v>
      </c>
      <c r="D650">
        <v>0</v>
      </c>
      <c r="E650">
        <v>0</v>
      </c>
    </row>
    <row r="651" spans="1:5" x14ac:dyDescent="0.2">
      <c r="A651">
        <v>6</v>
      </c>
      <c r="B651">
        <v>15</v>
      </c>
      <c r="C651">
        <v>37</v>
      </c>
      <c r="D651">
        <v>0</v>
      </c>
      <c r="E651">
        <v>0</v>
      </c>
    </row>
    <row r="652" spans="1:5" x14ac:dyDescent="0.2">
      <c r="A652">
        <v>6</v>
      </c>
      <c r="B652">
        <v>15</v>
      </c>
      <c r="C652">
        <v>42</v>
      </c>
      <c r="D652">
        <v>0</v>
      </c>
      <c r="E652">
        <v>0</v>
      </c>
    </row>
    <row r="653" spans="1:5" x14ac:dyDescent="0.2">
      <c r="A653">
        <v>6</v>
      </c>
      <c r="B653">
        <v>15</v>
      </c>
      <c r="C653">
        <v>43</v>
      </c>
      <c r="D653">
        <v>0</v>
      </c>
      <c r="E653">
        <v>0</v>
      </c>
    </row>
    <row r="654" spans="1:5" x14ac:dyDescent="0.2">
      <c r="A654">
        <v>6</v>
      </c>
      <c r="B654">
        <v>15</v>
      </c>
      <c r="C654">
        <v>40</v>
      </c>
      <c r="D654">
        <v>0</v>
      </c>
      <c r="E654">
        <v>0</v>
      </c>
    </row>
    <row r="655" spans="1:5" x14ac:dyDescent="0.2">
      <c r="A655">
        <v>6</v>
      </c>
      <c r="B655">
        <v>15</v>
      </c>
      <c r="C655">
        <v>41</v>
      </c>
      <c r="D655">
        <v>0</v>
      </c>
      <c r="E655">
        <v>0</v>
      </c>
    </row>
    <row r="656" spans="1:5" x14ac:dyDescent="0.2">
      <c r="A656">
        <v>6</v>
      </c>
      <c r="B656">
        <v>15</v>
      </c>
      <c r="C656">
        <v>46</v>
      </c>
      <c r="D656">
        <v>0</v>
      </c>
      <c r="E656">
        <v>0</v>
      </c>
    </row>
    <row r="657" spans="1:5" x14ac:dyDescent="0.2">
      <c r="A657">
        <v>6</v>
      </c>
      <c r="B657">
        <v>15</v>
      </c>
      <c r="C657">
        <v>47</v>
      </c>
      <c r="D657">
        <v>0</v>
      </c>
      <c r="E657">
        <v>0</v>
      </c>
    </row>
    <row r="658" spans="1:5" x14ac:dyDescent="0.2">
      <c r="A658">
        <v>6</v>
      </c>
      <c r="B658">
        <v>15</v>
      </c>
      <c r="C658">
        <v>44</v>
      </c>
      <c r="D658">
        <v>0</v>
      </c>
      <c r="E658">
        <v>0</v>
      </c>
    </row>
    <row r="659" spans="1:5" x14ac:dyDescent="0.2">
      <c r="A659">
        <v>6</v>
      </c>
      <c r="B659">
        <v>15</v>
      </c>
      <c r="C659">
        <v>45</v>
      </c>
      <c r="D659">
        <v>0</v>
      </c>
      <c r="E659">
        <v>0</v>
      </c>
    </row>
    <row r="660" spans="1:5" x14ac:dyDescent="0.2">
      <c r="A660">
        <v>6</v>
      </c>
      <c r="B660">
        <v>15</v>
      </c>
      <c r="C660">
        <v>49</v>
      </c>
      <c r="D660">
        <v>0</v>
      </c>
      <c r="E660">
        <v>0</v>
      </c>
    </row>
    <row r="661" spans="1:5" x14ac:dyDescent="0.2">
      <c r="A661">
        <v>6</v>
      </c>
      <c r="B661">
        <v>15</v>
      </c>
      <c r="C661">
        <v>48</v>
      </c>
      <c r="D661">
        <v>0</v>
      </c>
      <c r="E661">
        <v>0</v>
      </c>
    </row>
    <row r="662" spans="1:5" x14ac:dyDescent="0.2">
      <c r="A662">
        <v>6</v>
      </c>
      <c r="B662">
        <v>16</v>
      </c>
      <c r="C662">
        <v>1</v>
      </c>
      <c r="D662">
        <v>0</v>
      </c>
      <c r="E662">
        <v>0</v>
      </c>
    </row>
    <row r="663" spans="1:5" x14ac:dyDescent="0.2">
      <c r="A663">
        <v>6</v>
      </c>
      <c r="B663">
        <v>16</v>
      </c>
      <c r="C663">
        <v>2</v>
      </c>
      <c r="D663">
        <v>0</v>
      </c>
      <c r="E663">
        <v>0</v>
      </c>
    </row>
    <row r="664" spans="1:5" x14ac:dyDescent="0.2">
      <c r="A664">
        <v>6</v>
      </c>
      <c r="B664">
        <v>16</v>
      </c>
      <c r="C664">
        <v>3</v>
      </c>
      <c r="D664">
        <v>3.5</v>
      </c>
      <c r="E664">
        <v>30</v>
      </c>
    </row>
    <row r="665" spans="1:5" x14ac:dyDescent="0.2">
      <c r="A665">
        <v>6</v>
      </c>
      <c r="B665">
        <v>16</v>
      </c>
      <c r="C665">
        <v>4</v>
      </c>
      <c r="D665">
        <v>4</v>
      </c>
      <c r="E665">
        <v>20</v>
      </c>
    </row>
    <row r="666" spans="1:5" x14ac:dyDescent="0.2">
      <c r="A666">
        <v>6</v>
      </c>
      <c r="B666">
        <v>16</v>
      </c>
      <c r="C666">
        <v>5</v>
      </c>
      <c r="D666">
        <v>0</v>
      </c>
      <c r="E666">
        <v>0</v>
      </c>
    </row>
    <row r="667" spans="1:5" x14ac:dyDescent="0.2">
      <c r="A667">
        <v>6</v>
      </c>
      <c r="B667">
        <v>16</v>
      </c>
      <c r="C667">
        <v>6</v>
      </c>
      <c r="D667">
        <v>0</v>
      </c>
      <c r="E667">
        <v>0</v>
      </c>
    </row>
    <row r="668" spans="1:5" x14ac:dyDescent="0.2">
      <c r="A668">
        <v>6</v>
      </c>
      <c r="B668">
        <v>16</v>
      </c>
      <c r="C668">
        <v>7</v>
      </c>
      <c r="D668">
        <v>0</v>
      </c>
      <c r="E668">
        <v>0</v>
      </c>
    </row>
    <row r="669" spans="1:5" x14ac:dyDescent="0.2">
      <c r="A669">
        <v>6</v>
      </c>
      <c r="B669">
        <v>16</v>
      </c>
      <c r="C669">
        <v>9</v>
      </c>
      <c r="D669">
        <v>0</v>
      </c>
      <c r="E669">
        <v>0</v>
      </c>
    </row>
    <row r="670" spans="1:5" x14ac:dyDescent="0.2">
      <c r="A670">
        <v>6</v>
      </c>
      <c r="B670">
        <v>16</v>
      </c>
      <c r="C670">
        <v>10</v>
      </c>
      <c r="D670">
        <v>0</v>
      </c>
      <c r="E670">
        <v>0</v>
      </c>
    </row>
    <row r="671" spans="1:5" x14ac:dyDescent="0.2">
      <c r="A671">
        <v>6</v>
      </c>
      <c r="B671">
        <v>16</v>
      </c>
      <c r="C671">
        <v>11</v>
      </c>
      <c r="D671">
        <v>4</v>
      </c>
      <c r="E671">
        <v>50</v>
      </c>
    </row>
    <row r="672" spans="1:5" x14ac:dyDescent="0.2">
      <c r="A672">
        <v>6</v>
      </c>
      <c r="B672">
        <v>16</v>
      </c>
      <c r="C672">
        <v>12</v>
      </c>
      <c r="D672">
        <v>0</v>
      </c>
      <c r="E672">
        <v>0</v>
      </c>
    </row>
    <row r="673" spans="1:5" x14ac:dyDescent="0.2">
      <c r="A673">
        <v>6</v>
      </c>
      <c r="B673">
        <v>16</v>
      </c>
      <c r="C673">
        <v>13</v>
      </c>
      <c r="D673">
        <v>0</v>
      </c>
      <c r="E673">
        <v>0</v>
      </c>
    </row>
    <row r="674" spans="1:5" x14ac:dyDescent="0.2">
      <c r="A674">
        <v>6</v>
      </c>
      <c r="B674">
        <v>16</v>
      </c>
      <c r="C674">
        <v>14</v>
      </c>
      <c r="D674">
        <v>0</v>
      </c>
      <c r="E674">
        <v>0</v>
      </c>
    </row>
    <row r="675" spans="1:5" x14ac:dyDescent="0.2">
      <c r="A675">
        <v>6</v>
      </c>
      <c r="B675">
        <v>16</v>
      </c>
      <c r="C675">
        <v>15</v>
      </c>
      <c r="D675">
        <v>0</v>
      </c>
      <c r="E675">
        <v>0</v>
      </c>
    </row>
    <row r="676" spans="1:5" x14ac:dyDescent="0.2">
      <c r="A676">
        <v>6</v>
      </c>
      <c r="B676">
        <v>16</v>
      </c>
      <c r="C676">
        <v>17</v>
      </c>
      <c r="D676">
        <v>0</v>
      </c>
      <c r="E676">
        <v>0</v>
      </c>
    </row>
    <row r="677" spans="1:5" x14ac:dyDescent="0.2">
      <c r="A677">
        <v>6</v>
      </c>
      <c r="B677">
        <v>16</v>
      </c>
      <c r="C677">
        <v>84</v>
      </c>
      <c r="D677">
        <v>0</v>
      </c>
      <c r="E677">
        <v>0</v>
      </c>
    </row>
    <row r="678" spans="1:5" x14ac:dyDescent="0.2">
      <c r="A678">
        <v>6</v>
      </c>
      <c r="B678">
        <v>16</v>
      </c>
      <c r="C678">
        <v>16</v>
      </c>
      <c r="D678">
        <v>0</v>
      </c>
      <c r="E678">
        <v>0</v>
      </c>
    </row>
    <row r="679" spans="1:5" x14ac:dyDescent="0.2">
      <c r="A679">
        <v>6</v>
      </c>
      <c r="B679">
        <v>16</v>
      </c>
      <c r="C679">
        <v>19</v>
      </c>
      <c r="D679">
        <v>0</v>
      </c>
      <c r="E679">
        <v>0</v>
      </c>
    </row>
    <row r="680" spans="1:5" x14ac:dyDescent="0.2">
      <c r="A680">
        <v>6</v>
      </c>
      <c r="B680">
        <v>16</v>
      </c>
      <c r="C680">
        <v>18</v>
      </c>
      <c r="D680">
        <v>0</v>
      </c>
      <c r="E680">
        <v>0</v>
      </c>
    </row>
    <row r="681" spans="1:5" x14ac:dyDescent="0.2">
      <c r="A681">
        <v>6</v>
      </c>
      <c r="B681">
        <v>16</v>
      </c>
      <c r="C681">
        <v>81</v>
      </c>
      <c r="D681">
        <v>0</v>
      </c>
      <c r="E681">
        <v>0</v>
      </c>
    </row>
    <row r="682" spans="1:5" x14ac:dyDescent="0.2">
      <c r="A682">
        <v>6</v>
      </c>
      <c r="B682">
        <v>16</v>
      </c>
      <c r="C682">
        <v>20</v>
      </c>
      <c r="D682">
        <v>0</v>
      </c>
      <c r="E682">
        <v>0</v>
      </c>
    </row>
    <row r="683" spans="1:5" x14ac:dyDescent="0.2">
      <c r="A683">
        <v>6</v>
      </c>
      <c r="B683">
        <v>16</v>
      </c>
      <c r="C683">
        <v>23</v>
      </c>
      <c r="D683">
        <v>0</v>
      </c>
      <c r="E683">
        <v>0</v>
      </c>
    </row>
    <row r="684" spans="1:5" x14ac:dyDescent="0.2">
      <c r="A684">
        <v>6</v>
      </c>
      <c r="B684">
        <v>16</v>
      </c>
      <c r="C684">
        <v>83</v>
      </c>
      <c r="D684">
        <v>0</v>
      </c>
      <c r="E684">
        <v>0</v>
      </c>
    </row>
    <row r="685" spans="1:5" x14ac:dyDescent="0.2">
      <c r="A685">
        <v>6</v>
      </c>
      <c r="B685">
        <v>16</v>
      </c>
      <c r="C685">
        <v>82</v>
      </c>
      <c r="D685">
        <v>0</v>
      </c>
      <c r="E685">
        <v>0</v>
      </c>
    </row>
    <row r="686" spans="1:5" x14ac:dyDescent="0.2">
      <c r="A686">
        <v>6</v>
      </c>
      <c r="B686">
        <v>16</v>
      </c>
      <c r="C686">
        <v>31</v>
      </c>
      <c r="D686">
        <v>0</v>
      </c>
      <c r="E686">
        <v>0</v>
      </c>
    </row>
    <row r="687" spans="1:5" x14ac:dyDescent="0.2">
      <c r="A687">
        <v>6</v>
      </c>
      <c r="B687">
        <v>16</v>
      </c>
      <c r="C687">
        <v>30</v>
      </c>
      <c r="D687">
        <v>0</v>
      </c>
      <c r="E687">
        <v>0</v>
      </c>
    </row>
    <row r="688" spans="1:5" x14ac:dyDescent="0.2">
      <c r="A688">
        <v>6</v>
      </c>
      <c r="B688">
        <v>16</v>
      </c>
      <c r="C688">
        <v>34</v>
      </c>
      <c r="D688">
        <v>0</v>
      </c>
      <c r="E688">
        <v>0</v>
      </c>
    </row>
    <row r="689" spans="1:5" x14ac:dyDescent="0.2">
      <c r="A689">
        <v>6</v>
      </c>
      <c r="B689">
        <v>16</v>
      </c>
      <c r="C689">
        <v>35</v>
      </c>
      <c r="D689">
        <v>0</v>
      </c>
      <c r="E689">
        <v>0</v>
      </c>
    </row>
    <row r="690" spans="1:5" x14ac:dyDescent="0.2">
      <c r="A690">
        <v>6</v>
      </c>
      <c r="B690">
        <v>16</v>
      </c>
      <c r="C690">
        <v>32</v>
      </c>
      <c r="D690">
        <v>0</v>
      </c>
      <c r="E690">
        <v>0</v>
      </c>
    </row>
    <row r="691" spans="1:5" x14ac:dyDescent="0.2">
      <c r="A691">
        <v>6</v>
      </c>
      <c r="B691">
        <v>16</v>
      </c>
      <c r="C691">
        <v>33</v>
      </c>
      <c r="D691">
        <v>0</v>
      </c>
      <c r="E691">
        <v>0</v>
      </c>
    </row>
    <row r="692" spans="1:5" x14ac:dyDescent="0.2">
      <c r="A692">
        <v>6</v>
      </c>
      <c r="B692">
        <v>16</v>
      </c>
      <c r="C692">
        <v>38</v>
      </c>
      <c r="D692">
        <v>0</v>
      </c>
      <c r="E692">
        <v>0</v>
      </c>
    </row>
    <row r="693" spans="1:5" x14ac:dyDescent="0.2">
      <c r="A693">
        <v>6</v>
      </c>
      <c r="B693">
        <v>16</v>
      </c>
      <c r="C693">
        <v>39</v>
      </c>
      <c r="D693">
        <v>0</v>
      </c>
      <c r="E693">
        <v>0</v>
      </c>
    </row>
    <row r="694" spans="1:5" x14ac:dyDescent="0.2">
      <c r="A694">
        <v>6</v>
      </c>
      <c r="B694">
        <v>16</v>
      </c>
      <c r="C694">
        <v>36</v>
      </c>
      <c r="D694">
        <v>0</v>
      </c>
      <c r="E694">
        <v>0</v>
      </c>
    </row>
    <row r="695" spans="1:5" x14ac:dyDescent="0.2">
      <c r="A695">
        <v>6</v>
      </c>
      <c r="B695">
        <v>16</v>
      </c>
      <c r="C695">
        <v>37</v>
      </c>
      <c r="D695">
        <v>0</v>
      </c>
      <c r="E695">
        <v>0</v>
      </c>
    </row>
    <row r="696" spans="1:5" x14ac:dyDescent="0.2">
      <c r="A696">
        <v>6</v>
      </c>
      <c r="B696">
        <v>16</v>
      </c>
      <c r="C696">
        <v>42</v>
      </c>
      <c r="D696">
        <v>0</v>
      </c>
      <c r="E696">
        <v>0</v>
      </c>
    </row>
    <row r="697" spans="1:5" x14ac:dyDescent="0.2">
      <c r="A697">
        <v>6</v>
      </c>
      <c r="B697">
        <v>16</v>
      </c>
      <c r="C697">
        <v>43</v>
      </c>
      <c r="D697">
        <v>0</v>
      </c>
      <c r="E697">
        <v>0</v>
      </c>
    </row>
    <row r="698" spans="1:5" x14ac:dyDescent="0.2">
      <c r="A698">
        <v>6</v>
      </c>
      <c r="B698">
        <v>16</v>
      </c>
      <c r="C698">
        <v>40</v>
      </c>
      <c r="D698">
        <v>0</v>
      </c>
      <c r="E698">
        <v>0</v>
      </c>
    </row>
    <row r="699" spans="1:5" x14ac:dyDescent="0.2">
      <c r="A699">
        <v>6</v>
      </c>
      <c r="B699">
        <v>16</v>
      </c>
      <c r="C699">
        <v>41</v>
      </c>
      <c r="D699">
        <v>0</v>
      </c>
      <c r="E699">
        <v>0</v>
      </c>
    </row>
    <row r="700" spans="1:5" x14ac:dyDescent="0.2">
      <c r="A700">
        <v>6</v>
      </c>
      <c r="B700">
        <v>16</v>
      </c>
      <c r="C700">
        <v>46</v>
      </c>
      <c r="D700">
        <v>0</v>
      </c>
      <c r="E700">
        <v>0</v>
      </c>
    </row>
    <row r="701" spans="1:5" x14ac:dyDescent="0.2">
      <c r="A701">
        <v>6</v>
      </c>
      <c r="B701">
        <v>16</v>
      </c>
      <c r="C701">
        <v>47</v>
      </c>
      <c r="D701">
        <v>0</v>
      </c>
      <c r="E701">
        <v>0</v>
      </c>
    </row>
    <row r="702" spans="1:5" x14ac:dyDescent="0.2">
      <c r="A702">
        <v>6</v>
      </c>
      <c r="B702">
        <v>16</v>
      </c>
      <c r="C702">
        <v>44</v>
      </c>
      <c r="D702">
        <v>0</v>
      </c>
      <c r="E702">
        <v>0</v>
      </c>
    </row>
    <row r="703" spans="1:5" x14ac:dyDescent="0.2">
      <c r="A703">
        <v>6</v>
      </c>
      <c r="B703">
        <v>16</v>
      </c>
      <c r="C703">
        <v>45</v>
      </c>
      <c r="D703">
        <v>0</v>
      </c>
      <c r="E703">
        <v>0</v>
      </c>
    </row>
    <row r="704" spans="1:5" x14ac:dyDescent="0.2">
      <c r="A704">
        <v>6</v>
      </c>
      <c r="B704">
        <v>16</v>
      </c>
      <c r="C704">
        <v>49</v>
      </c>
      <c r="D704">
        <v>0</v>
      </c>
      <c r="E704">
        <v>0</v>
      </c>
    </row>
    <row r="705" spans="1:5" x14ac:dyDescent="0.2">
      <c r="A705">
        <v>6</v>
      </c>
      <c r="B705">
        <v>16</v>
      </c>
      <c r="C705">
        <v>48</v>
      </c>
      <c r="D705">
        <v>0</v>
      </c>
      <c r="E705">
        <v>0</v>
      </c>
    </row>
    <row r="706" spans="1:5" x14ac:dyDescent="0.2">
      <c r="A706">
        <v>6</v>
      </c>
      <c r="B706">
        <v>17</v>
      </c>
      <c r="C706">
        <v>1</v>
      </c>
      <c r="D706">
        <v>0</v>
      </c>
      <c r="E706">
        <v>0</v>
      </c>
    </row>
    <row r="707" spans="1:5" x14ac:dyDescent="0.2">
      <c r="A707">
        <v>6</v>
      </c>
      <c r="B707">
        <v>17</v>
      </c>
      <c r="C707">
        <v>2</v>
      </c>
      <c r="D707">
        <v>0</v>
      </c>
      <c r="E707">
        <v>0</v>
      </c>
    </row>
    <row r="708" spans="1:5" x14ac:dyDescent="0.2">
      <c r="A708">
        <v>6</v>
      </c>
      <c r="B708">
        <v>17</v>
      </c>
      <c r="C708">
        <v>3</v>
      </c>
      <c r="D708">
        <v>0</v>
      </c>
      <c r="E708">
        <v>0</v>
      </c>
    </row>
    <row r="709" spans="1:5" x14ac:dyDescent="0.2">
      <c r="A709">
        <v>6</v>
      </c>
      <c r="B709">
        <v>17</v>
      </c>
      <c r="C709">
        <v>4</v>
      </c>
      <c r="D709">
        <v>4</v>
      </c>
      <c r="E709">
        <v>15</v>
      </c>
    </row>
    <row r="710" spans="1:5" x14ac:dyDescent="0.2">
      <c r="A710">
        <v>6</v>
      </c>
      <c r="B710">
        <v>17</v>
      </c>
      <c r="C710">
        <v>5</v>
      </c>
      <c r="D710">
        <v>6</v>
      </c>
      <c r="E710">
        <v>30</v>
      </c>
    </row>
    <row r="711" spans="1:5" x14ac:dyDescent="0.2">
      <c r="A711">
        <v>6</v>
      </c>
      <c r="B711">
        <v>17</v>
      </c>
      <c r="C711">
        <v>6</v>
      </c>
      <c r="D711">
        <v>0</v>
      </c>
      <c r="E711">
        <v>0</v>
      </c>
    </row>
    <row r="712" spans="1:5" x14ac:dyDescent="0.2">
      <c r="A712">
        <v>6</v>
      </c>
      <c r="B712">
        <v>17</v>
      </c>
      <c r="C712">
        <v>7</v>
      </c>
      <c r="D712">
        <v>0</v>
      </c>
      <c r="E712">
        <v>0</v>
      </c>
    </row>
    <row r="713" spans="1:5" x14ac:dyDescent="0.2">
      <c r="A713">
        <v>6</v>
      </c>
      <c r="B713">
        <v>17</v>
      </c>
      <c r="C713">
        <v>9</v>
      </c>
      <c r="D713">
        <v>0</v>
      </c>
      <c r="E713">
        <v>0</v>
      </c>
    </row>
    <row r="714" spans="1:5" x14ac:dyDescent="0.2">
      <c r="A714">
        <v>6</v>
      </c>
      <c r="B714">
        <v>17</v>
      </c>
      <c r="C714">
        <v>10</v>
      </c>
      <c r="D714">
        <v>0</v>
      </c>
      <c r="E714">
        <v>0</v>
      </c>
    </row>
    <row r="715" spans="1:5" x14ac:dyDescent="0.2">
      <c r="A715">
        <v>6</v>
      </c>
      <c r="B715">
        <v>17</v>
      </c>
      <c r="C715">
        <v>11</v>
      </c>
      <c r="D715">
        <v>3</v>
      </c>
      <c r="E715">
        <v>15</v>
      </c>
    </row>
    <row r="716" spans="1:5" x14ac:dyDescent="0.2">
      <c r="A716">
        <v>6</v>
      </c>
      <c r="B716">
        <v>17</v>
      </c>
      <c r="C716">
        <v>12</v>
      </c>
      <c r="D716">
        <v>0</v>
      </c>
      <c r="E716">
        <v>0</v>
      </c>
    </row>
    <row r="717" spans="1:5" x14ac:dyDescent="0.2">
      <c r="A717">
        <v>6</v>
      </c>
      <c r="B717">
        <v>17</v>
      </c>
      <c r="C717">
        <v>13</v>
      </c>
      <c r="D717">
        <v>5</v>
      </c>
      <c r="E717">
        <v>20</v>
      </c>
    </row>
    <row r="718" spans="1:5" x14ac:dyDescent="0.2">
      <c r="A718">
        <v>6</v>
      </c>
      <c r="B718">
        <v>17</v>
      </c>
      <c r="C718">
        <v>14</v>
      </c>
      <c r="D718">
        <v>0</v>
      </c>
      <c r="E718">
        <v>0</v>
      </c>
    </row>
    <row r="719" spans="1:5" x14ac:dyDescent="0.2">
      <c r="A719">
        <v>6</v>
      </c>
      <c r="B719">
        <v>17</v>
      </c>
      <c r="C719">
        <v>15</v>
      </c>
      <c r="D719">
        <v>0</v>
      </c>
      <c r="E719">
        <v>0</v>
      </c>
    </row>
    <row r="720" spans="1:5" x14ac:dyDescent="0.2">
      <c r="A720">
        <v>6</v>
      </c>
      <c r="B720">
        <v>17</v>
      </c>
      <c r="C720">
        <v>17</v>
      </c>
      <c r="D720">
        <v>0</v>
      </c>
      <c r="E720">
        <v>0</v>
      </c>
    </row>
    <row r="721" spans="1:5" x14ac:dyDescent="0.2">
      <c r="A721">
        <v>6</v>
      </c>
      <c r="B721">
        <v>17</v>
      </c>
      <c r="C721">
        <v>84</v>
      </c>
      <c r="D721">
        <v>0</v>
      </c>
      <c r="E721">
        <v>0</v>
      </c>
    </row>
    <row r="722" spans="1:5" x14ac:dyDescent="0.2">
      <c r="A722">
        <v>6</v>
      </c>
      <c r="B722">
        <v>17</v>
      </c>
      <c r="C722">
        <v>16</v>
      </c>
      <c r="D722">
        <v>0</v>
      </c>
      <c r="E722">
        <v>0</v>
      </c>
    </row>
    <row r="723" spans="1:5" x14ac:dyDescent="0.2">
      <c r="A723">
        <v>6</v>
      </c>
      <c r="B723">
        <v>17</v>
      </c>
      <c r="C723">
        <v>19</v>
      </c>
      <c r="D723">
        <v>0</v>
      </c>
      <c r="E723">
        <v>0</v>
      </c>
    </row>
    <row r="724" spans="1:5" x14ac:dyDescent="0.2">
      <c r="A724">
        <v>6</v>
      </c>
      <c r="B724">
        <v>17</v>
      </c>
      <c r="C724">
        <v>18</v>
      </c>
      <c r="D724">
        <v>0</v>
      </c>
      <c r="E724">
        <v>0</v>
      </c>
    </row>
    <row r="725" spans="1:5" x14ac:dyDescent="0.2">
      <c r="A725">
        <v>6</v>
      </c>
      <c r="B725">
        <v>17</v>
      </c>
      <c r="C725">
        <v>81</v>
      </c>
      <c r="D725">
        <v>0</v>
      </c>
      <c r="E725">
        <v>0</v>
      </c>
    </row>
    <row r="726" spans="1:5" x14ac:dyDescent="0.2">
      <c r="A726">
        <v>6</v>
      </c>
      <c r="B726">
        <v>17</v>
      </c>
      <c r="C726">
        <v>20</v>
      </c>
      <c r="D726">
        <v>0</v>
      </c>
      <c r="E726">
        <v>0</v>
      </c>
    </row>
    <row r="727" spans="1:5" x14ac:dyDescent="0.2">
      <c r="A727">
        <v>6</v>
      </c>
      <c r="B727">
        <v>17</v>
      </c>
      <c r="C727">
        <v>23</v>
      </c>
      <c r="D727">
        <v>0</v>
      </c>
      <c r="E727">
        <v>0</v>
      </c>
    </row>
    <row r="728" spans="1:5" x14ac:dyDescent="0.2">
      <c r="A728">
        <v>6</v>
      </c>
      <c r="B728">
        <v>17</v>
      </c>
      <c r="C728">
        <v>83</v>
      </c>
      <c r="D728">
        <v>0</v>
      </c>
      <c r="E728">
        <v>0</v>
      </c>
    </row>
    <row r="729" spans="1:5" x14ac:dyDescent="0.2">
      <c r="A729">
        <v>6</v>
      </c>
      <c r="B729">
        <v>17</v>
      </c>
      <c r="C729">
        <v>82</v>
      </c>
      <c r="D729">
        <v>0</v>
      </c>
      <c r="E729">
        <v>0</v>
      </c>
    </row>
    <row r="730" spans="1:5" x14ac:dyDescent="0.2">
      <c r="A730">
        <v>6</v>
      </c>
      <c r="B730">
        <v>17</v>
      </c>
      <c r="C730">
        <v>31</v>
      </c>
      <c r="D730">
        <v>10</v>
      </c>
      <c r="E730">
        <v>20</v>
      </c>
    </row>
    <row r="731" spans="1:5" x14ac:dyDescent="0.2">
      <c r="A731">
        <v>6</v>
      </c>
      <c r="B731">
        <v>17</v>
      </c>
      <c r="C731">
        <v>30</v>
      </c>
      <c r="D731">
        <v>0</v>
      </c>
      <c r="E731">
        <v>0</v>
      </c>
    </row>
    <row r="732" spans="1:5" x14ac:dyDescent="0.2">
      <c r="A732">
        <v>6</v>
      </c>
      <c r="B732">
        <v>17</v>
      </c>
      <c r="C732">
        <v>34</v>
      </c>
      <c r="D732">
        <v>0</v>
      </c>
      <c r="E732">
        <v>0</v>
      </c>
    </row>
    <row r="733" spans="1:5" x14ac:dyDescent="0.2">
      <c r="A733">
        <v>6</v>
      </c>
      <c r="B733">
        <v>17</v>
      </c>
      <c r="C733">
        <v>35</v>
      </c>
      <c r="D733">
        <v>0</v>
      </c>
      <c r="E733">
        <v>0</v>
      </c>
    </row>
    <row r="734" spans="1:5" x14ac:dyDescent="0.2">
      <c r="A734">
        <v>6</v>
      </c>
      <c r="B734">
        <v>17</v>
      </c>
      <c r="C734">
        <v>32</v>
      </c>
      <c r="D734">
        <v>0</v>
      </c>
      <c r="E734">
        <v>0</v>
      </c>
    </row>
    <row r="735" spans="1:5" x14ac:dyDescent="0.2">
      <c r="A735">
        <v>6</v>
      </c>
      <c r="B735">
        <v>17</v>
      </c>
      <c r="C735">
        <v>33</v>
      </c>
      <c r="D735">
        <v>0</v>
      </c>
      <c r="E735">
        <v>0</v>
      </c>
    </row>
    <row r="736" spans="1:5" x14ac:dyDescent="0.2">
      <c r="A736">
        <v>6</v>
      </c>
      <c r="B736">
        <v>17</v>
      </c>
      <c r="C736">
        <v>38</v>
      </c>
      <c r="D736">
        <v>0</v>
      </c>
      <c r="E736">
        <v>0</v>
      </c>
    </row>
    <row r="737" spans="1:5" x14ac:dyDescent="0.2">
      <c r="A737">
        <v>6</v>
      </c>
      <c r="B737">
        <v>17</v>
      </c>
      <c r="C737">
        <v>39</v>
      </c>
      <c r="D737">
        <v>0</v>
      </c>
      <c r="E737">
        <v>0</v>
      </c>
    </row>
    <row r="738" spans="1:5" x14ac:dyDescent="0.2">
      <c r="A738">
        <v>6</v>
      </c>
      <c r="B738">
        <v>17</v>
      </c>
      <c r="C738">
        <v>36</v>
      </c>
      <c r="D738">
        <v>0</v>
      </c>
      <c r="E738">
        <v>0</v>
      </c>
    </row>
    <row r="739" spans="1:5" x14ac:dyDescent="0.2">
      <c r="A739">
        <v>6</v>
      </c>
      <c r="B739">
        <v>17</v>
      </c>
      <c r="C739">
        <v>37</v>
      </c>
      <c r="D739">
        <v>0</v>
      </c>
      <c r="E739">
        <v>0</v>
      </c>
    </row>
    <row r="740" spans="1:5" x14ac:dyDescent="0.2">
      <c r="A740">
        <v>6</v>
      </c>
      <c r="B740">
        <v>17</v>
      </c>
      <c r="C740">
        <v>42</v>
      </c>
      <c r="D740">
        <v>0</v>
      </c>
      <c r="E740">
        <v>0</v>
      </c>
    </row>
    <row r="741" spans="1:5" x14ac:dyDescent="0.2">
      <c r="A741">
        <v>6</v>
      </c>
      <c r="B741">
        <v>17</v>
      </c>
      <c r="C741">
        <v>43</v>
      </c>
      <c r="D741">
        <v>0</v>
      </c>
      <c r="E741">
        <v>0</v>
      </c>
    </row>
    <row r="742" spans="1:5" x14ac:dyDescent="0.2">
      <c r="A742">
        <v>6</v>
      </c>
      <c r="B742">
        <v>17</v>
      </c>
      <c r="C742">
        <v>40</v>
      </c>
      <c r="D742">
        <v>0</v>
      </c>
      <c r="E742">
        <v>0</v>
      </c>
    </row>
    <row r="743" spans="1:5" x14ac:dyDescent="0.2">
      <c r="A743">
        <v>6</v>
      </c>
      <c r="B743">
        <v>17</v>
      </c>
      <c r="C743">
        <v>41</v>
      </c>
      <c r="D743">
        <v>0</v>
      </c>
      <c r="E743">
        <v>0</v>
      </c>
    </row>
    <row r="744" spans="1:5" x14ac:dyDescent="0.2">
      <c r="A744">
        <v>6</v>
      </c>
      <c r="B744">
        <v>17</v>
      </c>
      <c r="C744">
        <v>46</v>
      </c>
      <c r="D744">
        <v>0</v>
      </c>
      <c r="E744">
        <v>0</v>
      </c>
    </row>
    <row r="745" spans="1:5" x14ac:dyDescent="0.2">
      <c r="A745">
        <v>6</v>
      </c>
      <c r="B745">
        <v>17</v>
      </c>
      <c r="C745">
        <v>47</v>
      </c>
      <c r="D745">
        <v>0</v>
      </c>
      <c r="E745">
        <v>0</v>
      </c>
    </row>
    <row r="746" spans="1:5" x14ac:dyDescent="0.2">
      <c r="A746">
        <v>6</v>
      </c>
      <c r="B746">
        <v>17</v>
      </c>
      <c r="C746">
        <v>44</v>
      </c>
      <c r="D746">
        <v>0</v>
      </c>
      <c r="E746">
        <v>0</v>
      </c>
    </row>
    <row r="747" spans="1:5" x14ac:dyDescent="0.2">
      <c r="A747">
        <v>6</v>
      </c>
      <c r="B747">
        <v>17</v>
      </c>
      <c r="C747">
        <v>45</v>
      </c>
      <c r="D747">
        <v>0</v>
      </c>
      <c r="E747">
        <v>0</v>
      </c>
    </row>
    <row r="748" spans="1:5" x14ac:dyDescent="0.2">
      <c r="A748">
        <v>6</v>
      </c>
      <c r="B748">
        <v>17</v>
      </c>
      <c r="C748">
        <v>49</v>
      </c>
      <c r="D748">
        <v>0</v>
      </c>
      <c r="E748">
        <v>0</v>
      </c>
    </row>
    <row r="749" spans="1:5" x14ac:dyDescent="0.2">
      <c r="A749">
        <v>6</v>
      </c>
      <c r="B749">
        <v>17</v>
      </c>
      <c r="C749">
        <v>48</v>
      </c>
      <c r="D749">
        <v>0</v>
      </c>
      <c r="E749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124"/>
  <sheetViews>
    <sheetView workbookViewId="0">
      <selection activeCell="G3" sqref="G3"/>
    </sheetView>
  </sheetViews>
  <sheetFormatPr defaultRowHeight="12.75" x14ac:dyDescent="0.2"/>
  <cols>
    <col min="1" max="1" width="12.7109375" customWidth="1"/>
    <col min="4" max="4" width="17" bestFit="1" customWidth="1"/>
    <col min="5" max="5" width="12.5703125" bestFit="1" customWidth="1"/>
    <col min="6" max="6" width="16" bestFit="1" customWidth="1"/>
  </cols>
  <sheetData>
    <row r="1" spans="1:7" ht="13.5" thickBot="1" x14ac:dyDescent="0.25">
      <c r="A1" s="11" t="s">
        <v>102</v>
      </c>
      <c r="B1" s="12" t="s">
        <v>98</v>
      </c>
      <c r="C1" s="13" t="s">
        <v>99</v>
      </c>
      <c r="D1" t="s">
        <v>198</v>
      </c>
      <c r="E1" t="s">
        <v>197</v>
      </c>
      <c r="F1" s="14" t="s">
        <v>200</v>
      </c>
      <c r="G1" s="14" t="s">
        <v>201</v>
      </c>
    </row>
    <row r="2" spans="1:7" ht="13.5" thickTop="1" x14ac:dyDescent="0.2">
      <c r="A2">
        <f>delta_pi[[#This Row],[product_id]]</f>
        <v>16</v>
      </c>
      <c r="B2">
        <f>delta_pi[[#This Row],[delta]]</f>
        <v>151.08115104893477</v>
      </c>
      <c r="C2">
        <f>delta_pi[[#This Row],[pi]]</f>
        <v>-9.173626420712738</v>
      </c>
      <c r="D2" s="2" t="str">
        <f>IF(score_calc[[#This Row],[delta]]&lt;=param[GAP_TOL]*param[sum_gamma],score_calc[[#This Row],[pi]],"")</f>
        <v/>
      </c>
      <c r="E2" s="2">
        <f>param[S_R]+param[KAPPA]*(score_calc[[#This Row],[pi]]-pi_min[pi_min])/param[sum_gamma]</f>
        <v>56.619294385938446</v>
      </c>
      <c r="F2">
        <f>param[S_R]*param[GAP_MAX]/(param[GAP_MAX]-param[GAP_TOL])-param[S_R]*score_calc[[#This Row],[delta]]/(param[sum_gamma]*(param[GAP_MAX]-param[GAP_TOL]))</f>
        <v>77.399801543287111</v>
      </c>
      <c r="G2" s="2">
        <f>IF(score_calc[[#This Row],[ok_products_pi]]="",score_calc[[#This Row],[score_not_rec]],score_calc[[#This Row],[score_rec]])</f>
        <v>77.399801543287111</v>
      </c>
    </row>
    <row r="3" spans="1:7" x14ac:dyDescent="0.2">
      <c r="A3">
        <f>delta_pi[[#This Row],[product_id]]</f>
        <v>32</v>
      </c>
      <c r="B3">
        <f>delta_pi[[#This Row],[delta]]</f>
        <v>162.45034166411835</v>
      </c>
      <c r="C3">
        <f>delta_pi[[#This Row],[pi]]</f>
        <v>-12.722038161576252</v>
      </c>
      <c r="D3" s="2" t="str">
        <f>IF(score_calc[[#This Row],[delta]]&lt;=param[GAP_TOL]*param[sum_gamma],score_calc[[#This Row],[pi]],"")</f>
        <v/>
      </c>
      <c r="E3" s="2">
        <f>param[S_R]+param[KAPPA]*(score_calc[[#This Row],[pi]]-pi_min[pi_min])/param[sum_gamma]</f>
        <v>55.199929689593034</v>
      </c>
      <c r="F3">
        <f>param[S_R]*param[GAP_MAX]/(param[GAP_MAX]-param[GAP_TOL])-param[S_R]*score_calc[[#This Row],[delta]]/(param[sum_gamma]*(param[GAP_MAX]-param[GAP_TOL]))</f>
        <v>75.439596264807179</v>
      </c>
      <c r="G3" s="2">
        <f>IF(score_calc[[#This Row],[ok_products_pi]]="",score_calc[[#This Row],[score_not_rec]],score_calc[[#This Row],[score_rec]])</f>
        <v>75.439596264807179</v>
      </c>
    </row>
    <row r="4" spans="1:7" x14ac:dyDescent="0.2">
      <c r="A4">
        <f>delta_pi[[#This Row],[product_id]]</f>
        <v>33</v>
      </c>
      <c r="B4">
        <f>delta_pi[[#This Row],[delta]]</f>
        <v>136.6927060614955</v>
      </c>
      <c r="C4">
        <f>delta_pi[[#This Row],[pi]]</f>
        <v>-3.6001591899798431</v>
      </c>
      <c r="D4" s="2" t="str">
        <f>IF(score_calc[[#This Row],[delta]]&lt;=param[GAP_TOL]*param[sum_gamma],score_calc[[#This Row],[pi]],"")</f>
        <v/>
      </c>
      <c r="E4" s="2">
        <f>param[S_R]+param[KAPPA]*(score_calc[[#This Row],[pi]]-pi_min[pi_min])/param[sum_gamma]</f>
        <v>58.848681278231595</v>
      </c>
      <c r="F4">
        <f>param[S_R]*param[GAP_MAX]/(param[GAP_MAX]-param[GAP_TOL])-param[S_R]*score_calc[[#This Row],[delta]]/(param[sum_gamma]*(param[GAP_MAX]-param[GAP_TOL]))</f>
        <v>79.880567920431815</v>
      </c>
      <c r="G4" s="2">
        <f>IF(score_calc[[#This Row],[ok_products_pi]]="",score_calc[[#This Row],[score_not_rec]],score_calc[[#This Row],[score_rec]])</f>
        <v>79.880567920431815</v>
      </c>
    </row>
    <row r="5" spans="1:7" x14ac:dyDescent="0.2">
      <c r="A5">
        <f>delta_pi[[#This Row],[product_id]]</f>
        <v>37</v>
      </c>
      <c r="B5">
        <f>delta_pi[[#This Row],[delta]]</f>
        <v>433.38375292905846</v>
      </c>
      <c r="C5">
        <f>delta_pi[[#This Row],[pi]]</f>
        <v>-154.64260544078977</v>
      </c>
      <c r="D5" s="2" t="str">
        <f>IF(score_calc[[#This Row],[delta]]&lt;=param[GAP_TOL]*param[sum_gamma],score_calc[[#This Row],[pi]],"")</f>
        <v/>
      </c>
      <c r="E5" s="2">
        <f>param[S_R]+param[KAPPA]*(score_calc[[#This Row],[pi]]-pi_min[pi_min])/param[sum_gamma]</f>
        <v>-1.5682972220923688</v>
      </c>
      <c r="F5">
        <f>param[S_R]*param[GAP_MAX]/(param[GAP_MAX]-param[GAP_TOL])-param[S_R]*score_calc[[#This Row],[delta]]/(param[sum_gamma]*(param[GAP_MAX]-param[GAP_TOL]))</f>
        <v>28.726939150162337</v>
      </c>
      <c r="G5" s="2">
        <f>IF(score_calc[[#This Row],[ok_products_pi]]="",score_calc[[#This Row],[score_not_rec]],score_calc[[#This Row],[score_rec]])</f>
        <v>28.726939150162337</v>
      </c>
    </row>
    <row r="6" spans="1:7" x14ac:dyDescent="0.2">
      <c r="A6">
        <f>delta_pi[[#This Row],[product_id]]</f>
        <v>69</v>
      </c>
      <c r="B6">
        <f>delta_pi[[#This Row],[delta]]</f>
        <v>88.825067982450022</v>
      </c>
      <c r="C6">
        <f>delta_pi[[#This Row],[pi]]</f>
        <v>58.694667433624971</v>
      </c>
      <c r="D6" s="2" t="str">
        <f>IF(score_calc[[#This Row],[delta]]&lt;=param[GAP_TOL]*param[sum_gamma],score_calc[[#This Row],[pi]],"")</f>
        <v/>
      </c>
      <c r="E6" s="2">
        <f>param[S_R]+param[KAPPA]*(score_calc[[#This Row],[pi]]-pi_min[pi_min])/param[sum_gamma]</f>
        <v>83.766611927673523</v>
      </c>
      <c r="F6">
        <f>param[S_R]*param[GAP_MAX]/(param[GAP_MAX]-param[GAP_TOL])-param[S_R]*score_calc[[#This Row],[delta]]/(param[sum_gamma]*(param[GAP_MAX]-param[GAP_TOL]))</f>
        <v>88.133608968543101</v>
      </c>
      <c r="G6" s="2">
        <f>IF(score_calc[[#This Row],[ok_products_pi]]="",score_calc[[#This Row],[score_not_rec]],score_calc[[#This Row],[score_rec]])</f>
        <v>88.133608968543101</v>
      </c>
    </row>
    <row r="7" spans="1:7" x14ac:dyDescent="0.2">
      <c r="A7">
        <f>delta_pi[[#This Row],[product_id]]</f>
        <v>73</v>
      </c>
      <c r="B7">
        <f>delta_pi[[#This Row],[delta]]</f>
        <v>172.00689974277378</v>
      </c>
      <c r="C7">
        <f>delta_pi[[#This Row],[pi]]</f>
        <v>-0.14148673893803654</v>
      </c>
      <c r="D7" s="2" t="str">
        <f>IF(score_calc[[#This Row],[delta]]&lt;=param[GAP_TOL]*param[sum_gamma],score_calc[[#This Row],[pi]],"")</f>
        <v/>
      </c>
      <c r="E7" s="2">
        <f>param[S_R]+param[KAPPA]*(score_calc[[#This Row],[pi]]-pi_min[pi_min])/param[sum_gamma]</f>
        <v>60.232150258648325</v>
      </c>
      <c r="F7">
        <f>param[S_R]*param[GAP_MAX]/(param[GAP_MAX]-param[GAP_TOL])-param[S_R]*score_calc[[#This Row],[delta]]/(param[sum_gamma]*(param[GAP_MAX]-param[GAP_TOL]))</f>
        <v>73.791913837452796</v>
      </c>
      <c r="G7" s="2">
        <f>IF(score_calc[[#This Row],[ok_products_pi]]="",score_calc[[#This Row],[score_not_rec]],score_calc[[#This Row],[score_rec]])</f>
        <v>73.791913837452796</v>
      </c>
    </row>
    <row r="8" spans="1:7" x14ac:dyDescent="0.2">
      <c r="A8">
        <f>delta_pi[[#This Row],[product_id]]</f>
        <v>74</v>
      </c>
      <c r="B8">
        <f>delta_pi[[#This Row],[delta]]</f>
        <v>409.61763955824114</v>
      </c>
      <c r="C8">
        <f>delta_pi[[#This Row],[pi]]</f>
        <v>-142.68081206973685</v>
      </c>
      <c r="D8" s="2" t="str">
        <f>IF(score_calc[[#This Row],[delta]]&lt;=param[GAP_TOL]*param[sum_gamma],score_calc[[#This Row],[pi]],"")</f>
        <v/>
      </c>
      <c r="E8" s="2">
        <f>param[S_R]+param[KAPPA]*(score_calc[[#This Row],[pi]]-pi_min[pi_min])/param[sum_gamma]</f>
        <v>3.2164201263288135</v>
      </c>
      <c r="F8">
        <f>param[S_R]*param[GAP_MAX]/(param[GAP_MAX]-param[GAP_TOL])-param[S_R]*score_calc[[#This Row],[delta]]/(param[sum_gamma]*(param[GAP_MAX]-param[GAP_TOL]))</f>
        <v>32.82454490375153</v>
      </c>
      <c r="G8" s="2">
        <f>IF(score_calc[[#This Row],[ok_products_pi]]="",score_calc[[#This Row],[score_not_rec]],score_calc[[#This Row],[score_rec]])</f>
        <v>32.82454490375153</v>
      </c>
    </row>
    <row r="9" spans="1:7" x14ac:dyDescent="0.2">
      <c r="A9">
        <f>delta_pi[[#This Row],[product_id]]</f>
        <v>76</v>
      </c>
      <c r="B9">
        <f>delta_pi[[#This Row],[delta]]</f>
        <v>102.67739470853589</v>
      </c>
      <c r="C9">
        <f>delta_pi[[#This Row],[pi]]</f>
        <v>25.035717216124006</v>
      </c>
      <c r="D9" s="2" t="str">
        <f>IF(score_calc[[#This Row],[delta]]&lt;=param[GAP_TOL]*param[sum_gamma],score_calc[[#This Row],[pi]],"")</f>
        <v/>
      </c>
      <c r="E9" s="2">
        <f>param[S_R]+param[KAPPA]*(score_calc[[#This Row],[pi]]-pi_min[pi_min])/param[sum_gamma]</f>
        <v>70.303031840673142</v>
      </c>
      <c r="F9">
        <f>param[S_R]*param[GAP_MAX]/(param[GAP_MAX]-param[GAP_TOL])-param[S_R]*score_calc[[#This Row],[delta]]/(param[sum_gamma]*(param[GAP_MAX]-param[GAP_TOL]))</f>
        <v>85.745276774390362</v>
      </c>
      <c r="G9" s="2">
        <f>IF(score_calc[[#This Row],[ok_products_pi]]="",score_calc[[#This Row],[score_not_rec]],score_calc[[#This Row],[score_rec]])</f>
        <v>85.745276774390362</v>
      </c>
    </row>
    <row r="10" spans="1:7" x14ac:dyDescent="0.2">
      <c r="A10">
        <f>delta_pi[[#This Row],[product_id]]</f>
        <v>78</v>
      </c>
      <c r="B10">
        <f>delta_pi[[#This Row],[delta]]</f>
        <v>102.8272194277459</v>
      </c>
      <c r="C10">
        <f>delta_pi[[#This Row],[pi]]</f>
        <v>21.268859768630996</v>
      </c>
      <c r="D10" s="2" t="str">
        <f>IF(score_calc[[#This Row],[delta]]&lt;=param[GAP_TOL]*param[sum_gamma],score_calc[[#This Row],[pi]],"")</f>
        <v/>
      </c>
      <c r="E10" s="2">
        <f>param[S_R]+param[KAPPA]*(score_calc[[#This Row],[pi]]-pi_min[pi_min])/param[sum_gamma]</f>
        <v>68.796288861675947</v>
      </c>
      <c r="F10">
        <f>param[S_R]*param[GAP_MAX]/(param[GAP_MAX]-param[GAP_TOL])-param[S_R]*score_calc[[#This Row],[delta]]/(param[sum_gamma]*(param[GAP_MAX]-param[GAP_TOL]))</f>
        <v>85.719444926250702</v>
      </c>
      <c r="G10" s="2">
        <f>IF(score_calc[[#This Row],[ok_products_pi]]="",score_calc[[#This Row],[score_not_rec]],score_calc[[#This Row],[score_rec]])</f>
        <v>85.719444926250702</v>
      </c>
    </row>
    <row r="11" spans="1:7" x14ac:dyDescent="0.2">
      <c r="A11">
        <f>delta_pi[[#This Row],[product_id]]</f>
        <v>81</v>
      </c>
      <c r="B11">
        <f>delta_pi[[#This Row],[delta]]</f>
        <v>51.703129456287073</v>
      </c>
      <c r="C11">
        <f>delta_pi[[#This Row],[pi]]</f>
        <v>122.32935121214641</v>
      </c>
      <c r="D11" s="2" t="str">
        <f>IF(score_calc[[#This Row],[delta]]&lt;=param[GAP_TOL]*param[sum_gamma],score_calc[[#This Row],[pi]],"")</f>
        <v/>
      </c>
      <c r="E11" s="2">
        <f>param[S_R]+param[KAPPA]*(score_calc[[#This Row],[pi]]-pi_min[pi_min])/param[sum_gamma]</f>
        <v>109.2204854390821</v>
      </c>
      <c r="F11">
        <f>param[S_R]*param[GAP_MAX]/(param[GAP_MAX]-param[GAP_TOL])-param[S_R]*score_calc[[#This Row],[delta]]/(param[sum_gamma]*(param[GAP_MAX]-param[GAP_TOL]))</f>
        <v>94.533943197191888</v>
      </c>
      <c r="G11" s="2">
        <f>IF(score_calc[[#This Row],[ok_products_pi]]="",score_calc[[#This Row],[score_not_rec]],score_calc[[#This Row],[score_rec]])</f>
        <v>94.533943197191888</v>
      </c>
    </row>
    <row r="12" spans="1:7" x14ac:dyDescent="0.2">
      <c r="A12">
        <f>delta_pi[[#This Row],[product_id]]</f>
        <v>83</v>
      </c>
      <c r="B12">
        <f>delta_pi[[#This Row],[delta]]</f>
        <v>20.53238505562075</v>
      </c>
      <c r="C12">
        <f>delta_pi[[#This Row],[pi]]</f>
        <v>90.292426275604072</v>
      </c>
      <c r="D12" s="2" t="str">
        <f>IF(score_calc[[#This Row],[delta]]&lt;=param[GAP_TOL]*param[sum_gamma],score_calc[[#This Row],[pi]],"")</f>
        <v/>
      </c>
      <c r="E12" s="2">
        <f>param[S_R]+param[KAPPA]*(score_calc[[#This Row],[pi]]-pi_min[pi_min])/param[sum_gamma]</f>
        <v>96.405715464465175</v>
      </c>
      <c r="F12">
        <f>param[S_R]*param[GAP_MAX]/(param[GAP_MAX]-param[GAP_TOL])-param[S_R]*score_calc[[#This Row],[delta]]/(param[sum_gamma]*(param[GAP_MAX]-param[GAP_TOL]))</f>
        <v>99.908209473168839</v>
      </c>
      <c r="G12" s="2">
        <f>IF(score_calc[[#This Row],[ok_products_pi]]="",score_calc[[#This Row],[score_not_rec]],score_calc[[#This Row],[score_rec]])</f>
        <v>99.908209473168839</v>
      </c>
    </row>
    <row r="13" spans="1:7" x14ac:dyDescent="0.2">
      <c r="A13">
        <f>delta_pi[[#This Row],[product_id]]</f>
        <v>94</v>
      </c>
      <c r="B13">
        <f>delta_pi[[#This Row],[delta]]</f>
        <v>357.73912126106359</v>
      </c>
      <c r="C13">
        <f>delta_pi[[#This Row],[pi]]</f>
        <v>-97.160801758839241</v>
      </c>
      <c r="D13" s="2" t="str">
        <f>IF(score_calc[[#This Row],[delta]]&lt;=param[GAP_TOL]*param[sum_gamma],score_calc[[#This Row],[pi]],"")</f>
        <v/>
      </c>
      <c r="E13" s="2">
        <f>param[S_R]+param[KAPPA]*(score_calc[[#This Row],[pi]]-pi_min[pi_min])/param[sum_gamma]</f>
        <v>21.424424250687849</v>
      </c>
      <c r="F13">
        <f>param[S_R]*param[GAP_MAX]/(param[GAP_MAX]-param[GAP_TOL])-param[S_R]*score_calc[[#This Row],[delta]]/(param[sum_gamma]*(param[GAP_MAX]-param[GAP_TOL]))</f>
        <v>41.769117023954564</v>
      </c>
      <c r="G13" s="2">
        <f>IF(score_calc[[#This Row],[ok_products_pi]]="",score_calc[[#This Row],[score_not_rec]],score_calc[[#This Row],[score_rec]])</f>
        <v>41.769117023954564</v>
      </c>
    </row>
    <row r="14" spans="1:7" x14ac:dyDescent="0.2">
      <c r="A14">
        <f>delta_pi[[#This Row],[product_id]]</f>
        <v>96</v>
      </c>
      <c r="B14">
        <f>delta_pi[[#This Row],[delta]]</f>
        <v>76.207687778090843</v>
      </c>
      <c r="C14">
        <f>delta_pi[[#This Row],[pi]]</f>
        <v>42.79522430176759</v>
      </c>
      <c r="D14" s="2" t="str">
        <f>IF(score_calc[[#This Row],[delta]]&lt;=param[GAP_TOL]*param[sum_gamma],score_calc[[#This Row],[pi]],"")</f>
        <v/>
      </c>
      <c r="E14" s="2">
        <f>param[S_R]+param[KAPPA]*(score_calc[[#This Row],[pi]]-pi_min[pi_min])/param[sum_gamma]</f>
        <v>77.406834674930579</v>
      </c>
      <c r="F14">
        <f>param[S_R]*param[GAP_MAX]/(param[GAP_MAX]-param[GAP_TOL])-param[S_R]*score_calc[[#This Row],[delta]]/(param[sum_gamma]*(param[GAP_MAX]-param[GAP_TOL]))</f>
        <v>90.309019348605034</v>
      </c>
      <c r="G14" s="2">
        <f>IF(score_calc[[#This Row],[ok_products_pi]]="",score_calc[[#This Row],[score_not_rec]],score_calc[[#This Row],[score_rec]])</f>
        <v>90.309019348605034</v>
      </c>
    </row>
    <row r="15" spans="1:7" x14ac:dyDescent="0.2">
      <c r="A15">
        <f>delta_pi[[#This Row],[product_id]]</f>
        <v>97</v>
      </c>
      <c r="B15">
        <f>delta_pi[[#This Row],[delta]]</f>
        <v>195.83699243434191</v>
      </c>
      <c r="C15">
        <f>delta_pi[[#This Row],[pi]]</f>
        <v>-9.0827909979791084</v>
      </c>
      <c r="D15" s="2" t="str">
        <f>IF(score_calc[[#This Row],[delta]]&lt;=param[GAP_TOL]*param[sum_gamma],score_calc[[#This Row],[pi]],"")</f>
        <v/>
      </c>
      <c r="E15" s="2">
        <f>param[S_R]+param[KAPPA]*(score_calc[[#This Row],[pi]]-pi_min[pi_min])/param[sum_gamma]</f>
        <v>56.655628555031896</v>
      </c>
      <c r="F15">
        <f>param[S_R]*param[GAP_MAX]/(param[GAP_MAX]-param[GAP_TOL])-param[S_R]*score_calc[[#This Row],[delta]]/(param[sum_gamma]*(param[GAP_MAX]-param[GAP_TOL]))</f>
        <v>69.683277166492772</v>
      </c>
      <c r="G15" s="2">
        <f>IF(score_calc[[#This Row],[ok_products_pi]]="",score_calc[[#This Row],[score_not_rec]],score_calc[[#This Row],[score_rec]])</f>
        <v>69.683277166492772</v>
      </c>
    </row>
    <row r="16" spans="1:7" x14ac:dyDescent="0.2">
      <c r="A16">
        <f>delta_pi[[#This Row],[product_id]]</f>
        <v>98</v>
      </c>
      <c r="B16">
        <f>delta_pi[[#This Row],[delta]]</f>
        <v>121.54083686020159</v>
      </c>
      <c r="C16">
        <f>delta_pi[[#This Row],[pi]]</f>
        <v>1.2291645615606184</v>
      </c>
      <c r="D16" s="2" t="str">
        <f>IF(score_calc[[#This Row],[delta]]&lt;=param[GAP_TOL]*param[sum_gamma],score_calc[[#This Row],[pi]],"")</f>
        <v/>
      </c>
      <c r="E16" s="2">
        <f>param[S_R]+param[KAPPA]*(score_calc[[#This Row],[pi]]-pi_min[pi_min])/param[sum_gamma]</f>
        <v>60.780410778847788</v>
      </c>
      <c r="F16">
        <f>param[S_R]*param[GAP_MAX]/(param[GAP_MAX]-param[GAP_TOL])-param[S_R]*score_calc[[#This Row],[delta]]/(param[sum_gamma]*(param[GAP_MAX]-param[GAP_TOL]))</f>
        <v>82.492959162034211</v>
      </c>
      <c r="G16" s="2">
        <f>IF(score_calc[[#This Row],[ok_products_pi]]="",score_calc[[#This Row],[score_not_rec]],score_calc[[#This Row],[score_rec]])</f>
        <v>82.492959162034211</v>
      </c>
    </row>
    <row r="17" spans="1:7" x14ac:dyDescent="0.2">
      <c r="A17">
        <f>delta_pi[[#This Row],[product_id]]</f>
        <v>99</v>
      </c>
      <c r="B17">
        <f>delta_pi[[#This Row],[delta]]</f>
        <v>389.63932011341529</v>
      </c>
      <c r="C17">
        <f>delta_pi[[#This Row],[pi]]</f>
        <v>-117.48768331218214</v>
      </c>
      <c r="D17" s="2" t="str">
        <f>IF(score_calc[[#This Row],[delta]]&lt;=param[GAP_TOL]*param[sum_gamma],score_calc[[#This Row],[pi]],"")</f>
        <v/>
      </c>
      <c r="E17" s="2">
        <f>param[S_R]+param[KAPPA]*(score_calc[[#This Row],[pi]]-pi_min[pi_min])/param[sum_gamma]</f>
        <v>13.293671629350683</v>
      </c>
      <c r="F17">
        <f>param[S_R]*param[GAP_MAX]/(param[GAP_MAX]-param[GAP_TOL])-param[S_R]*score_calc[[#This Row],[delta]]/(param[sum_gamma]*(param[GAP_MAX]-param[GAP_TOL]))</f>
        <v>36.269082739066334</v>
      </c>
      <c r="G17" s="2">
        <f>IF(score_calc[[#This Row],[ok_products_pi]]="",score_calc[[#This Row],[score_not_rec]],score_calc[[#This Row],[score_rec]])</f>
        <v>36.269082739066334</v>
      </c>
    </row>
    <row r="18" spans="1:7" x14ac:dyDescent="0.2">
      <c r="A18">
        <f>delta_pi[[#This Row],[product_id]]</f>
        <v>101</v>
      </c>
      <c r="B18">
        <f>delta_pi[[#This Row],[delta]]</f>
        <v>117.23669521801443</v>
      </c>
      <c r="C18">
        <f>delta_pi[[#This Row],[pi]]</f>
        <v>5.2440513329158698</v>
      </c>
      <c r="D18" s="2" t="str">
        <f>IF(score_calc[[#This Row],[delta]]&lt;=param[GAP_TOL]*param[sum_gamma],score_calc[[#This Row],[pi]],"")</f>
        <v/>
      </c>
      <c r="E18" s="2">
        <f>param[S_R]+param[KAPPA]*(score_calc[[#This Row],[pi]]-pi_min[pi_min])/param[sum_gamma]</f>
        <v>62.386365487389888</v>
      </c>
      <c r="F18">
        <f>param[S_R]*param[GAP_MAX]/(param[GAP_MAX]-param[GAP_TOL])-param[S_R]*score_calc[[#This Row],[delta]]/(param[sum_gamma]*(param[GAP_MAX]-param[GAP_TOL]))</f>
        <v>83.235052548618199</v>
      </c>
      <c r="G18" s="2">
        <f>IF(score_calc[[#This Row],[ok_products_pi]]="",score_calc[[#This Row],[score_not_rec]],score_calc[[#This Row],[score_rec]])</f>
        <v>83.235052548618199</v>
      </c>
    </row>
    <row r="19" spans="1:7" x14ac:dyDescent="0.2">
      <c r="A19">
        <f>delta_pi[[#This Row],[product_id]]</f>
        <v>102</v>
      </c>
      <c r="B19">
        <f>delta_pi[[#This Row],[delta]]</f>
        <v>221.98467499011593</v>
      </c>
      <c r="C19">
        <f>delta_pi[[#This Row],[pi]]</f>
        <v>-31.314591088703626</v>
      </c>
      <c r="D19" s="2" t="str">
        <f>IF(score_calc[[#This Row],[delta]]&lt;=param[GAP_TOL]*param[sum_gamma],score_calc[[#This Row],[pi]],"")</f>
        <v/>
      </c>
      <c r="E19" s="2">
        <f>param[S_R]+param[KAPPA]*(score_calc[[#This Row],[pi]]-pi_min[pi_min])/param[sum_gamma]</f>
        <v>47.762908518742087</v>
      </c>
      <c r="F19">
        <f>param[S_R]*param[GAP_MAX]/(param[GAP_MAX]-param[GAP_TOL])-param[S_R]*score_calc[[#This Row],[delta]]/(param[sum_gamma]*(param[GAP_MAX]-param[GAP_TOL]))</f>
        <v>65.175056036186902</v>
      </c>
      <c r="G19" s="2">
        <f>IF(score_calc[[#This Row],[ok_products_pi]]="",score_calc[[#This Row],[score_not_rec]],score_calc[[#This Row],[score_rec]])</f>
        <v>65.175056036186902</v>
      </c>
    </row>
    <row r="20" spans="1:7" x14ac:dyDescent="0.2">
      <c r="A20">
        <f>delta_pi[[#This Row],[product_id]]</f>
        <v>103</v>
      </c>
      <c r="B20">
        <f>delta_pi[[#This Row],[delta]]</f>
        <v>255.14481336370022</v>
      </c>
      <c r="C20">
        <f>delta_pi[[#This Row],[pi]]</f>
        <v>-60.015454309248568</v>
      </c>
      <c r="D20" s="2" t="str">
        <f>IF(score_calc[[#This Row],[delta]]&lt;=param[GAP_TOL]*param[sum_gamma],score_calc[[#This Row],[pi]],"")</f>
        <v/>
      </c>
      <c r="E20" s="2">
        <f>param[S_R]+param[KAPPA]*(score_calc[[#This Row],[pi]]-pi_min[pi_min])/param[sum_gamma]</f>
        <v>36.282563230524111</v>
      </c>
      <c r="F20">
        <f>param[S_R]*param[GAP_MAX]/(param[GAP_MAX]-param[GAP_TOL])-param[S_R]*score_calc[[#This Row],[delta]]/(param[sum_gamma]*(param[GAP_MAX]-param[GAP_TOL]))</f>
        <v>59.45779079936203</v>
      </c>
      <c r="G20" s="2">
        <f>IF(score_calc[[#This Row],[ok_products_pi]]="",score_calc[[#This Row],[score_not_rec]],score_calc[[#This Row],[score_rec]])</f>
        <v>59.45779079936203</v>
      </c>
    </row>
    <row r="21" spans="1:7" x14ac:dyDescent="0.2">
      <c r="A21">
        <f>delta_pi[[#This Row],[product_id]]</f>
        <v>104</v>
      </c>
      <c r="B21">
        <f>delta_pi[[#This Row],[delta]]</f>
        <v>149.26754692616518</v>
      </c>
      <c r="C21">
        <f>delta_pi[[#This Row],[pi]]</f>
        <v>6.17453225544212</v>
      </c>
      <c r="D21" s="2" t="str">
        <f>IF(score_calc[[#This Row],[delta]]&lt;=param[GAP_TOL]*param[sum_gamma],score_calc[[#This Row],[pi]],"")</f>
        <v/>
      </c>
      <c r="E21" s="2">
        <f>param[S_R]+param[KAPPA]*(score_calc[[#This Row],[pi]]-pi_min[pi_min])/param[sum_gamma]</f>
        <v>62.758557856400387</v>
      </c>
      <c r="F21">
        <f>param[S_R]*param[GAP_MAX]/(param[GAP_MAX]-param[GAP_TOL])-param[S_R]*score_calc[[#This Row],[delta]]/(param[sum_gamma]*(param[GAP_MAX]-param[GAP_TOL]))</f>
        <v>77.712491909281866</v>
      </c>
      <c r="G21" s="2">
        <f>IF(score_calc[[#This Row],[ok_products_pi]]="",score_calc[[#This Row],[score_not_rec]],score_calc[[#This Row],[score_rec]])</f>
        <v>77.712491909281866</v>
      </c>
    </row>
    <row r="22" spans="1:7" x14ac:dyDescent="0.2">
      <c r="A22">
        <f>delta_pi[[#This Row],[product_id]]</f>
        <v>105</v>
      </c>
      <c r="B22">
        <f>delta_pi[[#This Row],[delta]]</f>
        <v>171.59530391743755</v>
      </c>
      <c r="C22">
        <f>delta_pi[[#This Row],[pi]]</f>
        <v>-22.967522766184878</v>
      </c>
      <c r="D22" s="2" t="str">
        <f>IF(score_calc[[#This Row],[delta]]&lt;=param[GAP_TOL]*param[sum_gamma],score_calc[[#This Row],[pi]],"")</f>
        <v/>
      </c>
      <c r="E22" s="2">
        <f>param[S_R]+param[KAPPA]*(score_calc[[#This Row],[pi]]-pi_min[pi_min])/param[sum_gamma]</f>
        <v>51.101735847749588</v>
      </c>
      <c r="F22">
        <f>param[S_R]*param[GAP_MAX]/(param[GAP_MAX]-param[GAP_TOL])-param[S_R]*score_calc[[#This Row],[delta]]/(param[sum_gamma]*(param[GAP_MAX]-param[GAP_TOL]))</f>
        <v>73.862878634924556</v>
      </c>
      <c r="G22" s="2">
        <f>IF(score_calc[[#This Row],[ok_products_pi]]="",score_calc[[#This Row],[score_not_rec]],score_calc[[#This Row],[score_rec]])</f>
        <v>73.862878634924556</v>
      </c>
    </row>
    <row r="23" spans="1:7" x14ac:dyDescent="0.2">
      <c r="A23">
        <f>delta_pi[[#This Row],[product_id]]</f>
        <v>106</v>
      </c>
      <c r="B23">
        <f>delta_pi[[#This Row],[delta]]</f>
        <v>140.29484606276796</v>
      </c>
      <c r="C23">
        <f>delta_pi[[#This Row],[pi]]</f>
        <v>-19.454900262725225</v>
      </c>
      <c r="D23" s="2" t="str">
        <f>IF(score_calc[[#This Row],[delta]]&lt;=param[GAP_TOL]*param[sum_gamma],score_calc[[#This Row],[pi]],"")</f>
        <v/>
      </c>
      <c r="E23" s="2">
        <f>param[S_R]+param[KAPPA]*(score_calc[[#This Row],[pi]]-pi_min[pi_min])/param[sum_gamma]</f>
        <v>52.506784849133453</v>
      </c>
      <c r="F23">
        <f>param[S_R]*param[GAP_MAX]/(param[GAP_MAX]-param[GAP_TOL])-param[S_R]*score_calc[[#This Row],[delta]]/(param[sum_gamma]*(param[GAP_MAX]-param[GAP_TOL]))</f>
        <v>79.259509299522762</v>
      </c>
      <c r="G23" s="2">
        <f>IF(score_calc[[#This Row],[ok_products_pi]]="",score_calc[[#This Row],[score_not_rec]],score_calc[[#This Row],[score_rec]])</f>
        <v>79.259509299522762</v>
      </c>
    </row>
    <row r="24" spans="1:7" x14ac:dyDescent="0.2">
      <c r="A24">
        <f>delta_pi[[#This Row],[product_id]]</f>
        <v>107</v>
      </c>
      <c r="B24">
        <f>delta_pi[[#This Row],[delta]]</f>
        <v>139.37137752068483</v>
      </c>
      <c r="C24">
        <f>delta_pi[[#This Row],[pi]]</f>
        <v>-7.0664036694449388</v>
      </c>
      <c r="D24" s="2" t="str">
        <f>IF(score_calc[[#This Row],[delta]]&lt;=param[GAP_TOL]*param[sum_gamma],score_calc[[#This Row],[pi]],"")</f>
        <v/>
      </c>
      <c r="E24" s="2">
        <f>param[S_R]+param[KAPPA]*(score_calc[[#This Row],[pi]]-pi_min[pi_min])/param[sum_gamma]</f>
        <v>57.462183486445568</v>
      </c>
      <c r="F24">
        <f>param[S_R]*param[GAP_MAX]/(param[GAP_MAX]-param[GAP_TOL])-param[S_R]*score_calc[[#This Row],[delta]]/(param[sum_gamma]*(param[GAP_MAX]-param[GAP_TOL]))</f>
        <v>79.418728013675036</v>
      </c>
      <c r="G24" s="2">
        <f>IF(score_calc[[#This Row],[ok_products_pi]]="",score_calc[[#This Row],[score_not_rec]],score_calc[[#This Row],[score_rec]])</f>
        <v>79.418728013675036</v>
      </c>
    </row>
    <row r="25" spans="1:7" x14ac:dyDescent="0.2">
      <c r="A25">
        <f>delta_pi[[#This Row],[product_id]]</f>
        <v>110</v>
      </c>
      <c r="B25">
        <f>delta_pi[[#This Row],[delta]]</f>
        <v>284.82225759896698</v>
      </c>
      <c r="C25">
        <f>delta_pi[[#This Row],[pi]]</f>
        <v>-76.035499312998283</v>
      </c>
      <c r="D25" s="2" t="str">
        <f>IF(score_calc[[#This Row],[delta]]&lt;=param[GAP_TOL]*param[sum_gamma],score_calc[[#This Row],[pi]],"")</f>
        <v/>
      </c>
      <c r="E25" s="2">
        <f>param[S_R]+param[KAPPA]*(score_calc[[#This Row],[pi]]-pi_min[pi_min])/param[sum_gamma]</f>
        <v>29.874545229024221</v>
      </c>
      <c r="F25">
        <f>param[S_R]*param[GAP_MAX]/(param[GAP_MAX]-param[GAP_TOL])-param[S_R]*score_calc[[#This Row],[delta]]/(param[sum_gamma]*(param[GAP_MAX]-param[GAP_TOL]))</f>
        <v>54.340990069143629</v>
      </c>
      <c r="G25" s="2">
        <f>IF(score_calc[[#This Row],[ok_products_pi]]="",score_calc[[#This Row],[score_not_rec]],score_calc[[#This Row],[score_rec]])</f>
        <v>54.340990069143629</v>
      </c>
    </row>
    <row r="26" spans="1:7" x14ac:dyDescent="0.2">
      <c r="A26">
        <f>delta_pi[[#This Row],[product_id]]</f>
        <v>111</v>
      </c>
      <c r="B26">
        <f>delta_pi[[#This Row],[delta]]</f>
        <v>221.18687081215091</v>
      </c>
      <c r="C26">
        <f>delta_pi[[#This Row],[pi]]</f>
        <v>-44.910514858344577</v>
      </c>
      <c r="D26" s="2" t="str">
        <f>IF(score_calc[[#This Row],[delta]]&lt;=param[GAP_TOL]*param[sum_gamma],score_calc[[#This Row],[pi]],"")</f>
        <v/>
      </c>
      <c r="E26" s="2">
        <f>param[S_R]+param[KAPPA]*(score_calc[[#This Row],[pi]]-pi_min[pi_min])/param[sum_gamma]</f>
        <v>42.324539010885708</v>
      </c>
      <c r="F26">
        <f>param[S_R]*param[GAP_MAX]/(param[GAP_MAX]-param[GAP_TOL])-param[S_R]*score_calc[[#This Row],[delta]]/(param[sum_gamma]*(param[GAP_MAX]-param[GAP_TOL]))</f>
        <v>65.312608480663641</v>
      </c>
      <c r="G26" s="2">
        <f>IF(score_calc[[#This Row],[ok_products_pi]]="",score_calc[[#This Row],[score_not_rec]],score_calc[[#This Row],[score_rec]])</f>
        <v>65.312608480663641</v>
      </c>
    </row>
    <row r="27" spans="1:7" x14ac:dyDescent="0.2">
      <c r="A27">
        <f>delta_pi[[#This Row],[product_id]]</f>
        <v>112</v>
      </c>
      <c r="B27">
        <f>delta_pi[[#This Row],[delta]]</f>
        <v>229.79066276655135</v>
      </c>
      <c r="C27">
        <f>delta_pi[[#This Row],[pi]]</f>
        <v>-19.127409447477277</v>
      </c>
      <c r="D27" s="2" t="str">
        <f>IF(score_calc[[#This Row],[delta]]&lt;=param[GAP_TOL]*param[sum_gamma],score_calc[[#This Row],[pi]],"")</f>
        <v/>
      </c>
      <c r="E27" s="2">
        <f>param[S_R]+param[KAPPA]*(score_calc[[#This Row],[pi]]-pi_min[pi_min])/param[sum_gamma]</f>
        <v>52.637781175232632</v>
      </c>
      <c r="F27">
        <f>param[S_R]*param[GAP_MAX]/(param[GAP_MAX]-param[GAP_TOL])-param[S_R]*score_calc[[#This Row],[delta]]/(param[sum_gamma]*(param[GAP_MAX]-param[GAP_TOL]))</f>
        <v>63.829196074732529</v>
      </c>
      <c r="G27" s="2">
        <f>IF(score_calc[[#This Row],[ok_products_pi]]="",score_calc[[#This Row],[score_not_rec]],score_calc[[#This Row],[score_rec]])</f>
        <v>63.829196074732529</v>
      </c>
    </row>
    <row r="28" spans="1:7" x14ac:dyDescent="0.2">
      <c r="A28">
        <f>delta_pi[[#This Row],[product_id]]</f>
        <v>113</v>
      </c>
      <c r="B28">
        <f>delta_pi[[#This Row],[delta]]</f>
        <v>389.08525450262039</v>
      </c>
      <c r="C28">
        <f>delta_pi[[#This Row],[pi]]</f>
        <v>-118.21343629540122</v>
      </c>
      <c r="D28" s="2" t="str">
        <f>IF(score_calc[[#This Row],[delta]]&lt;=param[GAP_TOL]*param[sum_gamma],score_calc[[#This Row],[pi]],"")</f>
        <v/>
      </c>
      <c r="E28" s="2">
        <f>param[S_R]+param[KAPPA]*(score_calc[[#This Row],[pi]]-pi_min[pi_min])/param[sum_gamma]</f>
        <v>13.003370436063051</v>
      </c>
      <c r="F28">
        <f>param[S_R]*param[GAP_MAX]/(param[GAP_MAX]-param[GAP_TOL])-param[S_R]*score_calc[[#This Row],[delta]]/(param[sum_gamma]*(param[GAP_MAX]-param[GAP_TOL]))</f>
        <v>36.364611292651659</v>
      </c>
      <c r="G28" s="2">
        <f>IF(score_calc[[#This Row],[ok_products_pi]]="",score_calc[[#This Row],[score_not_rec]],score_calc[[#This Row],[score_rec]])</f>
        <v>36.364611292651659</v>
      </c>
    </row>
    <row r="29" spans="1:7" x14ac:dyDescent="0.2">
      <c r="A29">
        <f>delta_pi[[#This Row],[product_id]]</f>
        <v>114</v>
      </c>
      <c r="B29">
        <f>delta_pi[[#This Row],[delta]]</f>
        <v>20.535575659389519</v>
      </c>
      <c r="C29">
        <f>delta_pi[[#This Row],[pi]]</f>
        <v>154.98787991180069</v>
      </c>
      <c r="D29" s="2" t="str">
        <f>IF(score_calc[[#This Row],[delta]]&lt;=param[GAP_TOL]*param[sum_gamma],score_calc[[#This Row],[pi]],"")</f>
        <v/>
      </c>
      <c r="E29" s="2">
        <f>param[S_R]+param[KAPPA]*(score_calc[[#This Row],[pi]]-pi_min[pi_min])/param[sum_gamma]</f>
        <v>122.28389691894381</v>
      </c>
      <c r="F29">
        <f>param[S_R]*param[GAP_MAX]/(param[GAP_MAX]-param[GAP_TOL])-param[S_R]*score_calc[[#This Row],[delta]]/(param[sum_gamma]*(param[GAP_MAX]-param[GAP_TOL]))</f>
        <v>99.907659369070771</v>
      </c>
      <c r="G29" s="2">
        <f>IF(score_calc[[#This Row],[ok_products_pi]]="",score_calc[[#This Row],[score_not_rec]],score_calc[[#This Row],[score_rec]])</f>
        <v>99.907659369070771</v>
      </c>
    </row>
    <row r="30" spans="1:7" x14ac:dyDescent="0.2">
      <c r="A30">
        <f>delta_pi[[#This Row],[product_id]]</f>
        <v>117</v>
      </c>
      <c r="B30">
        <f>delta_pi[[#This Row],[delta]]</f>
        <v>112.65073922265563</v>
      </c>
      <c r="C30">
        <f>delta_pi[[#This Row],[pi]]</f>
        <v>4.8237279044701786</v>
      </c>
      <c r="D30" s="2" t="str">
        <f>IF(score_calc[[#This Row],[delta]]&lt;=param[GAP_TOL]*param[sum_gamma],score_calc[[#This Row],[pi]],"")</f>
        <v/>
      </c>
      <c r="E30" s="2">
        <f>param[S_R]+param[KAPPA]*(score_calc[[#This Row],[pi]]-pi_min[pi_min])/param[sum_gamma]</f>
        <v>62.21823611601161</v>
      </c>
      <c r="F30">
        <f>param[S_R]*param[GAP_MAX]/(param[GAP_MAX]-param[GAP_TOL])-param[S_R]*score_calc[[#This Row],[delta]]/(param[sum_gamma]*(param[GAP_MAX]-param[GAP_TOL]))</f>
        <v>84.02573461678351</v>
      </c>
      <c r="G30" s="2">
        <f>IF(score_calc[[#This Row],[ok_products_pi]]="",score_calc[[#This Row],[score_not_rec]],score_calc[[#This Row],[score_rec]])</f>
        <v>84.02573461678351</v>
      </c>
    </row>
    <row r="31" spans="1:7" x14ac:dyDescent="0.2">
      <c r="A31">
        <f>delta_pi[[#This Row],[product_id]]</f>
        <v>120</v>
      </c>
      <c r="B31">
        <f>delta_pi[[#This Row],[delta]]</f>
        <v>124.18872084037389</v>
      </c>
      <c r="C31">
        <f>delta_pi[[#This Row],[pi]]</f>
        <v>25.807289754434589</v>
      </c>
      <c r="D31" s="2" t="str">
        <f>IF(score_calc[[#This Row],[delta]]&lt;=param[GAP_TOL]*param[sum_gamma],score_calc[[#This Row],[pi]],"")</f>
        <v/>
      </c>
      <c r="E31" s="2">
        <f>param[S_R]+param[KAPPA]*(score_calc[[#This Row],[pi]]-pi_min[pi_min])/param[sum_gamma]</f>
        <v>70.611660855997371</v>
      </c>
      <c r="F31">
        <f>param[S_R]*param[GAP_MAX]/(param[GAP_MAX]-param[GAP_TOL])-param[S_R]*score_calc[[#This Row],[delta]]/(param[sum_gamma]*(param[GAP_MAX]-param[GAP_TOL]))</f>
        <v>82.036427441314842</v>
      </c>
      <c r="G31" s="2">
        <f>IF(score_calc[[#This Row],[ok_products_pi]]="",score_calc[[#This Row],[score_not_rec]],score_calc[[#This Row],[score_rec]])</f>
        <v>82.036427441314842</v>
      </c>
    </row>
    <row r="32" spans="1:7" x14ac:dyDescent="0.2">
      <c r="A32">
        <f>delta_pi[[#This Row],[product_id]]</f>
        <v>121</v>
      </c>
      <c r="B32">
        <f>delta_pi[[#This Row],[delta]]</f>
        <v>412.85136787343771</v>
      </c>
      <c r="C32">
        <f>delta_pi[[#This Row],[pi]]</f>
        <v>-131.65906430231581</v>
      </c>
      <c r="D32" s="2" t="str">
        <f>IF(score_calc[[#This Row],[delta]]&lt;=param[GAP_TOL]*param[sum_gamma],score_calc[[#This Row],[pi]],"")</f>
        <v/>
      </c>
      <c r="E32" s="2">
        <f>param[S_R]+param[KAPPA]*(score_calc[[#This Row],[pi]]-pi_min[pi_min])/param[sum_gamma]</f>
        <v>7.6251192332972124</v>
      </c>
      <c r="F32">
        <f>param[S_R]*param[GAP_MAX]/(param[GAP_MAX]-param[GAP_TOL])-param[S_R]*score_calc[[#This Row],[delta]]/(param[sum_gamma]*(param[GAP_MAX]-param[GAP_TOL]))</f>
        <v>32.267005539062467</v>
      </c>
      <c r="G32" s="2">
        <f>IF(score_calc[[#This Row],[ok_products_pi]]="",score_calc[[#This Row],[score_not_rec]],score_calc[[#This Row],[score_rec]])</f>
        <v>32.267005539062467</v>
      </c>
    </row>
    <row r="33" spans="1:7" x14ac:dyDescent="0.2">
      <c r="A33">
        <f>delta_pi[[#This Row],[product_id]]</f>
        <v>122</v>
      </c>
      <c r="B33">
        <f>delta_pi[[#This Row],[delta]]</f>
        <v>81.851393417557176</v>
      </c>
      <c r="C33">
        <f>delta_pi[[#This Row],[pi]]</f>
        <v>24.150153737101725</v>
      </c>
      <c r="D33" s="2" t="str">
        <f>IF(score_calc[[#This Row],[delta]]&lt;=param[GAP_TOL]*param[sum_gamma],score_calc[[#This Row],[pi]],"")</f>
        <v/>
      </c>
      <c r="E33" s="2">
        <f>param[S_R]+param[KAPPA]*(score_calc[[#This Row],[pi]]-pi_min[pi_min])/param[sum_gamma]</f>
        <v>69.948806449064222</v>
      </c>
      <c r="F33">
        <f>param[S_R]*param[GAP_MAX]/(param[GAP_MAX]-param[GAP_TOL])-param[S_R]*score_calc[[#This Row],[delta]]/(param[sum_gamma]*(param[GAP_MAX]-param[GAP_TOL]))</f>
        <v>89.335966652145316</v>
      </c>
      <c r="G33" s="2">
        <f>IF(score_calc[[#This Row],[ok_products_pi]]="",score_calc[[#This Row],[score_not_rec]],score_calc[[#This Row],[score_rec]])</f>
        <v>89.335966652145316</v>
      </c>
    </row>
    <row r="34" spans="1:7" x14ac:dyDescent="0.2">
      <c r="A34">
        <f>delta_pi[[#This Row],[product_id]]</f>
        <v>123</v>
      </c>
      <c r="B34">
        <f>delta_pi[[#This Row],[delta]]</f>
        <v>68.292682926829272</v>
      </c>
      <c r="C34">
        <f>delta_pi[[#This Row],[pi]]</f>
        <v>76.246472686824319</v>
      </c>
      <c r="D34" s="2" t="str">
        <f>IF(score_calc[[#This Row],[delta]]&lt;=param[GAP_TOL]*param[sum_gamma],score_calc[[#This Row],[pi]],"")</f>
        <v/>
      </c>
      <c r="E34" s="2">
        <f>param[S_R]+param[KAPPA]*(score_calc[[#This Row],[pi]]-pi_min[pi_min])/param[sum_gamma]</f>
        <v>90.787334028953268</v>
      </c>
      <c r="F34">
        <f>param[S_R]*param[GAP_MAX]/(param[GAP_MAX]-param[GAP_TOL])-param[S_R]*score_calc[[#This Row],[delta]]/(param[sum_gamma]*(param[GAP_MAX]-param[GAP_TOL]))</f>
        <v>91.67367535744323</v>
      </c>
      <c r="G34" s="2">
        <f>IF(score_calc[[#This Row],[ok_products_pi]]="",score_calc[[#This Row],[score_not_rec]],score_calc[[#This Row],[score_rec]])</f>
        <v>91.67367535744323</v>
      </c>
    </row>
    <row r="35" spans="1:7" x14ac:dyDescent="0.2">
      <c r="A35">
        <f>delta_pi[[#This Row],[product_id]]</f>
        <v>124</v>
      </c>
      <c r="B35">
        <f>delta_pi[[#This Row],[delta]]</f>
        <v>68.292682926829272</v>
      </c>
      <c r="C35">
        <f>delta_pi[[#This Row],[pi]]</f>
        <v>131.3569663044627</v>
      </c>
      <c r="D35" s="2" t="str">
        <f>IF(score_calc[[#This Row],[delta]]&lt;=param[GAP_TOL]*param[sum_gamma],score_calc[[#This Row],[pi]],"")</f>
        <v/>
      </c>
      <c r="E35" s="2">
        <f>param[S_R]+param[KAPPA]*(score_calc[[#This Row],[pi]]-pi_min[pi_min])/param[sum_gamma]</f>
        <v>112.83153147600862</v>
      </c>
      <c r="F35">
        <f>param[S_R]*param[GAP_MAX]/(param[GAP_MAX]-param[GAP_TOL])-param[S_R]*score_calc[[#This Row],[delta]]/(param[sum_gamma]*(param[GAP_MAX]-param[GAP_TOL]))</f>
        <v>91.67367535744323</v>
      </c>
      <c r="G35" s="2">
        <f>IF(score_calc[[#This Row],[ok_products_pi]]="",score_calc[[#This Row],[score_not_rec]],score_calc[[#This Row],[score_rec]])</f>
        <v>91.67367535744323</v>
      </c>
    </row>
    <row r="36" spans="1:7" x14ac:dyDescent="0.2">
      <c r="A36">
        <f>delta_pi[[#This Row],[product_id]]</f>
        <v>125</v>
      </c>
      <c r="B36">
        <f>delta_pi[[#This Row],[delta]]</f>
        <v>110.99030487080091</v>
      </c>
      <c r="C36">
        <f>delta_pi[[#This Row],[pi]]</f>
        <v>-42.260900146075372</v>
      </c>
      <c r="D36" s="2" t="str">
        <f>IF(score_calc[[#This Row],[delta]]&lt;=param[GAP_TOL]*param[sum_gamma],score_calc[[#This Row],[pi]],"")</f>
        <v/>
      </c>
      <c r="E36" s="2">
        <f>param[S_R]+param[KAPPA]*(score_calc[[#This Row],[pi]]-pi_min[pi_min])/param[sum_gamma]</f>
        <v>43.384384895793389</v>
      </c>
      <c r="F36">
        <f>param[S_R]*param[GAP_MAX]/(param[GAP_MAX]-param[GAP_TOL])-param[S_R]*score_calc[[#This Row],[delta]]/(param[sum_gamma]*(param[GAP_MAX]-param[GAP_TOL]))</f>
        <v>84.31201640158605</v>
      </c>
      <c r="G36" s="2">
        <f>IF(score_calc[[#This Row],[ok_products_pi]]="",score_calc[[#This Row],[score_not_rec]],score_calc[[#This Row],[score_rec]])</f>
        <v>84.31201640158605</v>
      </c>
    </row>
    <row r="37" spans="1:7" x14ac:dyDescent="0.2">
      <c r="A37">
        <f>delta_pi[[#This Row],[product_id]]</f>
        <v>126</v>
      </c>
      <c r="B37">
        <f>delta_pi[[#This Row],[delta]]</f>
        <v>68.292682926829272</v>
      </c>
      <c r="C37">
        <f>delta_pi[[#This Row],[pi]]</f>
        <v>60.988180504154641</v>
      </c>
      <c r="D37" s="2" t="str">
        <f>IF(score_calc[[#This Row],[delta]]&lt;=param[GAP_TOL]*param[sum_gamma],score_calc[[#This Row],[pi]],"")</f>
        <v/>
      </c>
      <c r="E37" s="2">
        <f>param[S_R]+param[KAPPA]*(score_calc[[#This Row],[pi]]-pi_min[pi_min])/param[sum_gamma]</f>
        <v>84.6840171558854</v>
      </c>
      <c r="F37">
        <f>param[S_R]*param[GAP_MAX]/(param[GAP_MAX]-param[GAP_TOL])-param[S_R]*score_calc[[#This Row],[delta]]/(param[sum_gamma]*(param[GAP_MAX]-param[GAP_TOL]))</f>
        <v>91.67367535744323</v>
      </c>
      <c r="G37" s="2">
        <f>IF(score_calc[[#This Row],[ok_products_pi]]="",score_calc[[#This Row],[score_not_rec]],score_calc[[#This Row],[score_rec]])</f>
        <v>91.67367535744323</v>
      </c>
    </row>
    <row r="38" spans="1:7" x14ac:dyDescent="0.2">
      <c r="A38">
        <f>delta_pi[[#This Row],[product_id]]</f>
        <v>127</v>
      </c>
      <c r="B38">
        <f>delta_pi[[#This Row],[delta]]</f>
        <v>229.79066276655135</v>
      </c>
      <c r="C38">
        <f>delta_pi[[#This Row],[pi]]</f>
        <v>-26.826891921556744</v>
      </c>
      <c r="D38" s="2" t="str">
        <f>IF(score_calc[[#This Row],[delta]]&lt;=param[GAP_TOL]*param[sum_gamma],score_calc[[#This Row],[pi]],"")</f>
        <v/>
      </c>
      <c r="E38" s="2">
        <f>param[S_R]+param[KAPPA]*(score_calc[[#This Row],[pi]]-pi_min[pi_min])/param[sum_gamma]</f>
        <v>49.557988185600841</v>
      </c>
      <c r="F38">
        <f>param[S_R]*param[GAP_MAX]/(param[GAP_MAX]-param[GAP_TOL])-param[S_R]*score_calc[[#This Row],[delta]]/(param[sum_gamma]*(param[GAP_MAX]-param[GAP_TOL]))</f>
        <v>63.829196074732529</v>
      </c>
      <c r="G38" s="2">
        <f>IF(score_calc[[#This Row],[ok_products_pi]]="",score_calc[[#This Row],[score_not_rec]],score_calc[[#This Row],[score_rec]])</f>
        <v>63.829196074732529</v>
      </c>
    </row>
    <row r="39" spans="1:7" x14ac:dyDescent="0.2">
      <c r="A39">
        <f>delta_pi[[#This Row],[product_id]]</f>
        <v>129</v>
      </c>
      <c r="B39">
        <f>delta_pi[[#This Row],[delta]]</f>
        <v>105.48689484321746</v>
      </c>
      <c r="C39">
        <f>delta_pi[[#This Row],[pi]]</f>
        <v>59.467513455772803</v>
      </c>
      <c r="D39" s="2" t="str">
        <f>IF(score_calc[[#This Row],[delta]]&lt;=param[GAP_TOL]*param[sum_gamma],score_calc[[#This Row],[pi]],"")</f>
        <v/>
      </c>
      <c r="E39" s="2">
        <f>param[S_R]+param[KAPPA]*(score_calc[[#This Row],[pi]]-pi_min[pi_min])/param[sum_gamma]</f>
        <v>84.075750336532664</v>
      </c>
      <c r="F39">
        <f>param[S_R]*param[GAP_MAX]/(param[GAP_MAX]-param[GAP_TOL])-param[S_R]*score_calc[[#This Row],[delta]]/(param[sum_gamma]*(param[GAP_MAX]-param[GAP_TOL]))</f>
        <v>85.260880199445268</v>
      </c>
      <c r="G39" s="2">
        <f>IF(score_calc[[#This Row],[ok_products_pi]]="",score_calc[[#This Row],[score_not_rec]],score_calc[[#This Row],[score_rec]])</f>
        <v>85.260880199445268</v>
      </c>
    </row>
    <row r="40" spans="1:7" x14ac:dyDescent="0.2">
      <c r="A40">
        <f>delta_pi[[#This Row],[product_id]]</f>
        <v>130</v>
      </c>
      <c r="B40">
        <f>delta_pi[[#This Row],[delta]]</f>
        <v>20.53238505562075</v>
      </c>
      <c r="C40">
        <f>delta_pi[[#This Row],[pi]]</f>
        <v>125.25172019246716</v>
      </c>
      <c r="D40" s="2" t="str">
        <f>IF(score_calc[[#This Row],[delta]]&lt;=param[GAP_TOL]*param[sum_gamma],score_calc[[#This Row],[pi]],"")</f>
        <v/>
      </c>
      <c r="E40" s="2">
        <f>param[S_R]+param[KAPPA]*(score_calc[[#This Row],[pi]]-pi_min[pi_min])/param[sum_gamma]</f>
        <v>110.3894330312104</v>
      </c>
      <c r="F40">
        <f>param[S_R]*param[GAP_MAX]/(param[GAP_MAX]-param[GAP_TOL])-param[S_R]*score_calc[[#This Row],[delta]]/(param[sum_gamma]*(param[GAP_MAX]-param[GAP_TOL]))</f>
        <v>99.908209473168839</v>
      </c>
      <c r="G40" s="2">
        <f>IF(score_calc[[#This Row],[ok_products_pi]]="",score_calc[[#This Row],[score_not_rec]],score_calc[[#This Row],[score_rec]])</f>
        <v>99.908209473168839</v>
      </c>
    </row>
    <row r="41" spans="1:7" x14ac:dyDescent="0.2">
      <c r="A41">
        <f>delta_pi[[#This Row],[product_id]]</f>
        <v>131</v>
      </c>
      <c r="B41">
        <f>delta_pi[[#This Row],[delta]]</f>
        <v>73.863576698365563</v>
      </c>
      <c r="C41">
        <f>delta_pi[[#This Row],[pi]]</f>
        <v>70.309708271496703</v>
      </c>
      <c r="D41" s="2" t="str">
        <f>IF(score_calc[[#This Row],[delta]]&lt;=param[GAP_TOL]*param[sum_gamma],score_calc[[#This Row],[pi]],"")</f>
        <v/>
      </c>
      <c r="E41" s="2">
        <f>param[S_R]+param[KAPPA]*(score_calc[[#This Row],[pi]]-pi_min[pi_min])/param[sum_gamma]</f>
        <v>88.412628262822224</v>
      </c>
      <c r="F41">
        <f>param[S_R]*param[GAP_MAX]/(param[GAP_MAX]-param[GAP_TOL])-param[S_R]*score_calc[[#This Row],[delta]]/(param[sum_gamma]*(param[GAP_MAX]-param[GAP_TOL]))</f>
        <v>90.713176431316285</v>
      </c>
      <c r="G41" s="2">
        <f>IF(score_calc[[#This Row],[ok_products_pi]]="",score_calc[[#This Row],[score_not_rec]],score_calc[[#This Row],[score_rec]])</f>
        <v>90.713176431316285</v>
      </c>
    </row>
    <row r="42" spans="1:7" x14ac:dyDescent="0.2">
      <c r="A42">
        <f>delta_pi[[#This Row],[product_id]]</f>
        <v>132</v>
      </c>
      <c r="B42">
        <f>delta_pi[[#This Row],[delta]]</f>
        <v>115.60576219665639</v>
      </c>
      <c r="C42">
        <f>delta_pi[[#This Row],[pi]]</f>
        <v>12.125041986160715</v>
      </c>
      <c r="D42" s="2" t="str">
        <f>IF(score_calc[[#This Row],[delta]]&lt;=param[GAP_TOL]*param[sum_gamma],score_calc[[#This Row],[pi]],"")</f>
        <v/>
      </c>
      <c r="E42" s="2">
        <f>param[S_R]+param[KAPPA]*(score_calc[[#This Row],[pi]]-pi_min[pi_min])/param[sum_gamma]</f>
        <v>65.138761748687827</v>
      </c>
      <c r="F42">
        <f>param[S_R]*param[GAP_MAX]/(param[GAP_MAX]-param[GAP_TOL])-param[S_R]*score_calc[[#This Row],[delta]]/(param[sum_gamma]*(param[GAP_MAX]-param[GAP_TOL]))</f>
        <v>83.51624789712821</v>
      </c>
      <c r="G42" s="2">
        <f>IF(score_calc[[#This Row],[ok_products_pi]]="",score_calc[[#This Row],[score_not_rec]],score_calc[[#This Row],[score_rec]])</f>
        <v>83.51624789712821</v>
      </c>
    </row>
    <row r="43" spans="1:7" x14ac:dyDescent="0.2">
      <c r="A43">
        <f>delta_pi[[#This Row],[product_id]]</f>
        <v>134</v>
      </c>
      <c r="B43">
        <f>delta_pi[[#This Row],[delta]]</f>
        <v>389.63932011341529</v>
      </c>
      <c r="C43">
        <f>delta_pi[[#This Row],[pi]]</f>
        <v>-108.9088615560249</v>
      </c>
      <c r="D43" s="2" t="str">
        <f>IF(score_calc[[#This Row],[delta]]&lt;=param[GAP_TOL]*param[sum_gamma],score_calc[[#This Row],[pi]],"")</f>
        <v/>
      </c>
      <c r="E43" s="2">
        <f>param[S_R]+param[KAPPA]*(score_calc[[#This Row],[pi]]-pi_min[pi_min])/param[sum_gamma]</f>
        <v>16.725200331813582</v>
      </c>
      <c r="F43">
        <f>param[S_R]*param[GAP_MAX]/(param[GAP_MAX]-param[GAP_TOL])-param[S_R]*score_calc[[#This Row],[delta]]/(param[sum_gamma]*(param[GAP_MAX]-param[GAP_TOL]))</f>
        <v>36.269082739066334</v>
      </c>
      <c r="G43" s="2">
        <f>IF(score_calc[[#This Row],[ok_products_pi]]="",score_calc[[#This Row],[score_not_rec]],score_calc[[#This Row],[score_rec]])</f>
        <v>36.269082739066334</v>
      </c>
    </row>
    <row r="44" spans="1:7" x14ac:dyDescent="0.2">
      <c r="A44">
        <f>delta_pi[[#This Row],[product_id]]</f>
        <v>136</v>
      </c>
      <c r="B44">
        <f>delta_pi[[#This Row],[delta]]</f>
        <v>389.08525450262039</v>
      </c>
      <c r="C44">
        <f>delta_pi[[#This Row],[pi]]</f>
        <v>-119.59230277150121</v>
      </c>
      <c r="D44" s="2" t="str">
        <f>IF(score_calc[[#This Row],[delta]]&lt;=param[GAP_TOL]*param[sum_gamma],score_calc[[#This Row],[pi]],"")</f>
        <v/>
      </c>
      <c r="E44" s="2">
        <f>param[S_R]+param[KAPPA]*(score_calc[[#This Row],[pi]]-pi_min[pi_min])/param[sum_gamma]</f>
        <v>12.451823845623053</v>
      </c>
      <c r="F44">
        <f>param[S_R]*param[GAP_MAX]/(param[GAP_MAX]-param[GAP_TOL])-param[S_R]*score_calc[[#This Row],[delta]]/(param[sum_gamma]*(param[GAP_MAX]-param[GAP_TOL]))</f>
        <v>36.364611292651659</v>
      </c>
      <c r="G44" s="2">
        <f>IF(score_calc[[#This Row],[ok_products_pi]]="",score_calc[[#This Row],[score_not_rec]],score_calc[[#This Row],[score_rec]])</f>
        <v>36.364611292651659</v>
      </c>
    </row>
    <row r="45" spans="1:7" x14ac:dyDescent="0.2">
      <c r="A45">
        <f>delta_pi[[#This Row],[product_id]]</f>
        <v>137</v>
      </c>
      <c r="B45">
        <f>delta_pi[[#This Row],[delta]]</f>
        <v>165.47227839562782</v>
      </c>
      <c r="C45">
        <f>delta_pi[[#This Row],[pi]]</f>
        <v>-33.005807021130011</v>
      </c>
      <c r="D45" s="2" t="str">
        <f>IF(score_calc[[#This Row],[delta]]&lt;=param[GAP_TOL]*param[sum_gamma],score_calc[[#This Row],[pi]],"")</f>
        <v/>
      </c>
      <c r="E45" s="2">
        <f>param[S_R]+param[KAPPA]*(score_calc[[#This Row],[pi]]-pi_min[pi_min])/param[sum_gamma]</f>
        <v>47.086422145771529</v>
      </c>
      <c r="F45">
        <f>param[S_R]*param[GAP_MAX]/(param[GAP_MAX]-param[GAP_TOL])-param[S_R]*score_calc[[#This Row],[delta]]/(param[sum_gamma]*(param[GAP_MAX]-param[GAP_TOL]))</f>
        <v>74.918572690408993</v>
      </c>
      <c r="G45" s="2">
        <f>IF(score_calc[[#This Row],[ok_products_pi]]="",score_calc[[#This Row],[score_not_rec]],score_calc[[#This Row],[score_rec]])</f>
        <v>74.918572690408993</v>
      </c>
    </row>
    <row r="46" spans="1:7" x14ac:dyDescent="0.2">
      <c r="A46">
        <f>delta_pi[[#This Row],[product_id]]</f>
        <v>140</v>
      </c>
      <c r="B46">
        <f>delta_pi[[#This Row],[delta]]</f>
        <v>389.08525450262039</v>
      </c>
      <c r="C46">
        <f>delta_pi[[#This Row],[pi]]</f>
        <v>-117.72004621325881</v>
      </c>
      <c r="D46" s="2" t="str">
        <f>IF(score_calc[[#This Row],[delta]]&lt;=param[GAP_TOL]*param[sum_gamma],score_calc[[#This Row],[pi]],"")</f>
        <v/>
      </c>
      <c r="E46" s="2">
        <f>param[S_R]+param[KAPPA]*(score_calc[[#This Row],[pi]]-pi_min[pi_min])/param[sum_gamma]</f>
        <v>13.200726468920024</v>
      </c>
      <c r="F46">
        <f>param[S_R]*param[GAP_MAX]/(param[GAP_MAX]-param[GAP_TOL])-param[S_R]*score_calc[[#This Row],[delta]]/(param[sum_gamma]*(param[GAP_MAX]-param[GAP_TOL]))</f>
        <v>36.364611292651659</v>
      </c>
      <c r="G46" s="2">
        <f>IF(score_calc[[#This Row],[ok_products_pi]]="",score_calc[[#This Row],[score_not_rec]],score_calc[[#This Row],[score_rec]])</f>
        <v>36.364611292651659</v>
      </c>
    </row>
    <row r="47" spans="1:7" x14ac:dyDescent="0.2">
      <c r="A47">
        <f>delta_pi[[#This Row],[product_id]]</f>
        <v>143</v>
      </c>
      <c r="B47">
        <f>delta_pi[[#This Row],[delta]]</f>
        <v>155.74356751452777</v>
      </c>
      <c r="C47">
        <f>delta_pi[[#This Row],[pi]]</f>
        <v>-55.456004823298407</v>
      </c>
      <c r="D47" s="2" t="str">
        <f>IF(score_calc[[#This Row],[delta]]&lt;=param[GAP_TOL]*param[sum_gamma],score_calc[[#This Row],[pi]],"")</f>
        <v/>
      </c>
      <c r="E47" s="2">
        <f>param[S_R]+param[KAPPA]*(score_calc[[#This Row],[pi]]-pi_min[pi_min])/param[sum_gamma]</f>
        <v>38.10634302490417</v>
      </c>
      <c r="F47">
        <f>param[S_R]*param[GAP_MAX]/(param[GAP_MAX]-param[GAP_TOL])-param[S_R]*score_calc[[#This Row],[delta]]/(param[sum_gamma]*(param[GAP_MAX]-param[GAP_TOL]))</f>
        <v>76.595936635426256</v>
      </c>
      <c r="G47" s="2">
        <f>IF(score_calc[[#This Row],[ok_products_pi]]="",score_calc[[#This Row],[score_not_rec]],score_calc[[#This Row],[score_rec]])</f>
        <v>76.595936635426256</v>
      </c>
    </row>
    <row r="48" spans="1:7" x14ac:dyDescent="0.2">
      <c r="A48">
        <f>delta_pi[[#This Row],[product_id]]</f>
        <v>147</v>
      </c>
      <c r="B48">
        <f>delta_pi[[#This Row],[delta]]</f>
        <v>76.25659924833505</v>
      </c>
      <c r="C48">
        <f>delta_pi[[#This Row],[pi]]</f>
        <v>43.139970882208516</v>
      </c>
      <c r="D48" s="2" t="str">
        <f>IF(score_calc[[#This Row],[delta]]&lt;=param[GAP_TOL]*param[sum_gamma],score_calc[[#This Row],[pi]],"")</f>
        <v/>
      </c>
      <c r="E48" s="2">
        <f>param[S_R]+param[KAPPA]*(score_calc[[#This Row],[pi]]-pi_min[pi_min])/param[sum_gamma]</f>
        <v>77.544733307106952</v>
      </c>
      <c r="F48">
        <f>param[S_R]*param[GAP_MAX]/(param[GAP_MAX]-param[GAP_TOL])-param[S_R]*score_calc[[#This Row],[delta]]/(param[sum_gamma]*(param[GAP_MAX]-param[GAP_TOL]))</f>
        <v>90.300586336493964</v>
      </c>
      <c r="G48" s="2">
        <f>IF(score_calc[[#This Row],[ok_products_pi]]="",score_calc[[#This Row],[score_not_rec]],score_calc[[#This Row],[score_rec]])</f>
        <v>90.300586336493964</v>
      </c>
    </row>
    <row r="49" spans="1:7" x14ac:dyDescent="0.2">
      <c r="A49">
        <f>delta_pi[[#This Row],[product_id]]</f>
        <v>148</v>
      </c>
      <c r="B49">
        <f>delta_pi[[#This Row],[delta]]</f>
        <v>76.25659924833505</v>
      </c>
      <c r="C49">
        <f>delta_pi[[#This Row],[pi]]</f>
        <v>43.139970882208516</v>
      </c>
      <c r="D49" s="2" t="str">
        <f>IF(score_calc[[#This Row],[delta]]&lt;=param[GAP_TOL]*param[sum_gamma],score_calc[[#This Row],[pi]],"")</f>
        <v/>
      </c>
      <c r="E49" s="2">
        <f>param[S_R]+param[KAPPA]*(score_calc[[#This Row],[pi]]-pi_min[pi_min])/param[sum_gamma]</f>
        <v>77.544733307106952</v>
      </c>
      <c r="F49">
        <f>param[S_R]*param[GAP_MAX]/(param[GAP_MAX]-param[GAP_TOL])-param[S_R]*score_calc[[#This Row],[delta]]/(param[sum_gamma]*(param[GAP_MAX]-param[GAP_TOL]))</f>
        <v>90.300586336493964</v>
      </c>
      <c r="G49" s="2">
        <f>IF(score_calc[[#This Row],[ok_products_pi]]="",score_calc[[#This Row],[score_not_rec]],score_calc[[#This Row],[score_rec]])</f>
        <v>90.300586336493964</v>
      </c>
    </row>
    <row r="50" spans="1:7" x14ac:dyDescent="0.2">
      <c r="A50">
        <f>delta_pi[[#This Row],[product_id]]</f>
        <v>149</v>
      </c>
      <c r="B50">
        <f>delta_pi[[#This Row],[delta]]</f>
        <v>389.08525450262039</v>
      </c>
      <c r="C50">
        <f>delta_pi[[#This Row],[pi]]</f>
        <v>-118.70766980331932</v>
      </c>
      <c r="D50" s="2" t="str">
        <f>IF(score_calc[[#This Row],[delta]]&lt;=param[GAP_TOL]*param[sum_gamma],score_calc[[#This Row],[pi]],"")</f>
        <v/>
      </c>
      <c r="E50" s="2">
        <f>param[S_R]+param[KAPPA]*(score_calc[[#This Row],[pi]]-pi_min[pi_min])/param[sum_gamma]</f>
        <v>12.805677032895815</v>
      </c>
      <c r="F50">
        <f>param[S_R]*param[GAP_MAX]/(param[GAP_MAX]-param[GAP_TOL])-param[S_R]*score_calc[[#This Row],[delta]]/(param[sum_gamma]*(param[GAP_MAX]-param[GAP_TOL]))</f>
        <v>36.364611292651659</v>
      </c>
      <c r="G50" s="2">
        <f>IF(score_calc[[#This Row],[ok_products_pi]]="",score_calc[[#This Row],[score_not_rec]],score_calc[[#This Row],[score_rec]])</f>
        <v>36.364611292651659</v>
      </c>
    </row>
    <row r="51" spans="1:7" x14ac:dyDescent="0.2">
      <c r="A51">
        <f>delta_pi[[#This Row],[product_id]]</f>
        <v>150</v>
      </c>
      <c r="B51">
        <f>delta_pi[[#This Row],[delta]]</f>
        <v>389.08525450262039</v>
      </c>
      <c r="C51">
        <f>delta_pi[[#This Row],[pi]]</f>
        <v>-118.70766980331932</v>
      </c>
      <c r="D51" s="2" t="str">
        <f>IF(score_calc[[#This Row],[delta]]&lt;=param[GAP_TOL]*param[sum_gamma],score_calc[[#This Row],[pi]],"")</f>
        <v/>
      </c>
      <c r="E51" s="2">
        <f>param[S_R]+param[KAPPA]*(score_calc[[#This Row],[pi]]-pi_min[pi_min])/param[sum_gamma]</f>
        <v>12.805677032895815</v>
      </c>
      <c r="F51">
        <f>param[S_R]*param[GAP_MAX]/(param[GAP_MAX]-param[GAP_TOL])-param[S_R]*score_calc[[#This Row],[delta]]/(param[sum_gamma]*(param[GAP_MAX]-param[GAP_TOL]))</f>
        <v>36.364611292651659</v>
      </c>
      <c r="G51" s="2">
        <f>IF(score_calc[[#This Row],[ok_products_pi]]="",score_calc[[#This Row],[score_not_rec]],score_calc[[#This Row],[score_rec]])</f>
        <v>36.364611292651659</v>
      </c>
    </row>
    <row r="52" spans="1:7" x14ac:dyDescent="0.2">
      <c r="A52">
        <f>delta_pi[[#This Row],[product_id]]</f>
        <v>151</v>
      </c>
      <c r="B52">
        <f>delta_pi[[#This Row],[delta]]</f>
        <v>76.25659924833505</v>
      </c>
      <c r="C52">
        <f>delta_pi[[#This Row],[pi]]</f>
        <v>24.902360179173868</v>
      </c>
      <c r="D52" s="2" t="str">
        <f>IF(score_calc[[#This Row],[delta]]&lt;=param[GAP_TOL]*param[sum_gamma],score_calc[[#This Row],[pi]],"")</f>
        <v/>
      </c>
      <c r="E52" s="2">
        <f>param[S_R]+param[KAPPA]*(score_calc[[#This Row],[pi]]-pi_min[pi_min])/param[sum_gamma]</f>
        <v>70.24968902589309</v>
      </c>
      <c r="F52">
        <f>param[S_R]*param[GAP_MAX]/(param[GAP_MAX]-param[GAP_TOL])-param[S_R]*score_calc[[#This Row],[delta]]/(param[sum_gamma]*(param[GAP_MAX]-param[GAP_TOL]))</f>
        <v>90.300586336493964</v>
      </c>
      <c r="G52" s="2">
        <f>IF(score_calc[[#This Row],[ok_products_pi]]="",score_calc[[#This Row],[score_not_rec]],score_calc[[#This Row],[score_rec]])</f>
        <v>90.300586336493964</v>
      </c>
    </row>
    <row r="53" spans="1:7" x14ac:dyDescent="0.2">
      <c r="A53">
        <f>delta_pi[[#This Row],[product_id]]</f>
        <v>154</v>
      </c>
      <c r="B53">
        <f>delta_pi[[#This Row],[delta]]</f>
        <v>170.15339636300342</v>
      </c>
      <c r="C53">
        <f>delta_pi[[#This Row],[pi]]</f>
        <v>-31.975068453697034</v>
      </c>
      <c r="D53" s="2" t="str">
        <f>IF(score_calc[[#This Row],[delta]]&lt;=param[GAP_TOL]*param[sum_gamma],score_calc[[#This Row],[pi]],"")</f>
        <v/>
      </c>
      <c r="E53" s="2">
        <f>param[S_R]+param[KAPPA]*(score_calc[[#This Row],[pi]]-pi_min[pi_min])/param[sum_gamma]</f>
        <v>47.498717572744724</v>
      </c>
      <c r="F53">
        <f>param[S_R]*param[GAP_MAX]/(param[GAP_MAX]-param[GAP_TOL])-param[S_R]*score_calc[[#This Row],[delta]]/(param[sum_gamma]*(param[GAP_MAX]-param[GAP_TOL]))</f>
        <v>74.11148338568907</v>
      </c>
      <c r="G53" s="2">
        <f>IF(score_calc[[#This Row],[ok_products_pi]]="",score_calc[[#This Row],[score_not_rec]],score_calc[[#This Row],[score_rec]])</f>
        <v>74.11148338568907</v>
      </c>
    </row>
    <row r="54" spans="1:7" x14ac:dyDescent="0.2">
      <c r="A54">
        <f>delta_pi[[#This Row],[product_id]]</f>
        <v>155</v>
      </c>
      <c r="B54">
        <f>delta_pi[[#This Row],[delta]]</f>
        <v>409.61763955824114</v>
      </c>
      <c r="C54">
        <f>delta_pi[[#This Row],[pi]]</f>
        <v>-142.87677169148847</v>
      </c>
      <c r="D54" s="2" t="str">
        <f>IF(score_calc[[#This Row],[delta]]&lt;=param[GAP_TOL]*param[sum_gamma],score_calc[[#This Row],[pi]],"")</f>
        <v/>
      </c>
      <c r="E54" s="2">
        <f>param[S_R]+param[KAPPA]*(score_calc[[#This Row],[pi]]-pi_min[pi_min])/param[sum_gamma]</f>
        <v>3.1380362776281601</v>
      </c>
      <c r="F54">
        <f>param[S_R]*param[GAP_MAX]/(param[GAP_MAX]-param[GAP_TOL])-param[S_R]*score_calc[[#This Row],[delta]]/(param[sum_gamma]*(param[GAP_MAX]-param[GAP_TOL]))</f>
        <v>32.82454490375153</v>
      </c>
      <c r="G54" s="2">
        <f>IF(score_calc[[#This Row],[ok_products_pi]]="",score_calc[[#This Row],[score_not_rec]],score_calc[[#This Row],[score_rec]])</f>
        <v>32.82454490375153</v>
      </c>
    </row>
    <row r="55" spans="1:7" x14ac:dyDescent="0.2">
      <c r="A55">
        <f>delta_pi[[#This Row],[product_id]]</f>
        <v>156</v>
      </c>
      <c r="B55">
        <f>delta_pi[[#This Row],[delta]]</f>
        <v>174.28132895670109</v>
      </c>
      <c r="C55">
        <f>delta_pi[[#This Row],[pi]]</f>
        <v>-38.481120795971329</v>
      </c>
      <c r="D55" s="2" t="str">
        <f>IF(score_calc[[#This Row],[delta]]&lt;=param[GAP_TOL]*param[sum_gamma],score_calc[[#This Row],[pi]],"")</f>
        <v/>
      </c>
      <c r="E55" s="2">
        <f>param[S_R]+param[KAPPA]*(score_calc[[#This Row],[pi]]-pi_min[pi_min])/param[sum_gamma]</f>
        <v>44.896296635835007</v>
      </c>
      <c r="F55">
        <f>param[S_R]*param[GAP_MAX]/(param[GAP_MAX]-param[GAP_TOL])-param[S_R]*score_calc[[#This Row],[delta]]/(param[sum_gamma]*(param[GAP_MAX]-param[GAP_TOL]))</f>
        <v>73.399770869534308</v>
      </c>
      <c r="G55" s="2">
        <f>IF(score_calc[[#This Row],[ok_products_pi]]="",score_calc[[#This Row],[score_not_rec]],score_calc[[#This Row],[score_rec]])</f>
        <v>73.399770869534308</v>
      </c>
    </row>
    <row r="56" spans="1:7" x14ac:dyDescent="0.2">
      <c r="A56">
        <f>delta_pi[[#This Row],[product_id]]</f>
        <v>157</v>
      </c>
      <c r="B56">
        <f>delta_pi[[#This Row],[delta]]</f>
        <v>167.77666199156451</v>
      </c>
      <c r="C56">
        <f>delta_pi[[#This Row],[pi]]</f>
        <v>-35.227934249283557</v>
      </c>
      <c r="D56" s="2" t="str">
        <f>IF(score_calc[[#This Row],[delta]]&lt;=param[GAP_TOL]*param[sum_gamma],score_calc[[#This Row],[pi]],"")</f>
        <v/>
      </c>
      <c r="E56" s="2">
        <f>param[S_R]+param[KAPPA]*(score_calc[[#This Row],[pi]]-pi_min[pi_min])/param[sum_gamma]</f>
        <v>46.197571254510109</v>
      </c>
      <c r="F56">
        <f>param[S_R]*param[GAP_MAX]/(param[GAP_MAX]-param[GAP_TOL])-param[S_R]*score_calc[[#This Row],[delta]]/(param[sum_gamma]*(param[GAP_MAX]-param[GAP_TOL]))</f>
        <v>74.521265173868187</v>
      </c>
      <c r="G56" s="2">
        <f>IF(score_calc[[#This Row],[ok_products_pi]]="",score_calc[[#This Row],[score_not_rec]],score_calc[[#This Row],[score_rec]])</f>
        <v>74.521265173868187</v>
      </c>
    </row>
    <row r="57" spans="1:7" x14ac:dyDescent="0.2">
      <c r="A57">
        <f>delta_pi[[#This Row],[product_id]]</f>
        <v>158</v>
      </c>
      <c r="B57">
        <f>delta_pi[[#This Row],[delta]]</f>
        <v>117.14347482088831</v>
      </c>
      <c r="C57">
        <f>delta_pi[[#This Row],[pi]]</f>
        <v>13.034447829623495</v>
      </c>
      <c r="D57" s="2" t="str">
        <f>IF(score_calc[[#This Row],[delta]]&lt;=param[GAP_TOL]*param[sum_gamma],score_calc[[#This Row],[pi]],"")</f>
        <v/>
      </c>
      <c r="E57" s="2">
        <f>param[S_R]+param[KAPPA]*(score_calc[[#This Row],[pi]]-pi_min[pi_min])/param[sum_gamma]</f>
        <v>65.502524086072938</v>
      </c>
      <c r="F57">
        <f>param[S_R]*param[GAP_MAX]/(param[GAP_MAX]-param[GAP_TOL])-param[S_R]*score_calc[[#This Row],[delta]]/(param[sum_gamma]*(param[GAP_MAX]-param[GAP_TOL]))</f>
        <v>83.251125030881326</v>
      </c>
      <c r="G57" s="2">
        <f>IF(score_calc[[#This Row],[ok_products_pi]]="",score_calc[[#This Row],[score_not_rec]],score_calc[[#This Row],[score_rec]])</f>
        <v>83.251125030881326</v>
      </c>
    </row>
    <row r="58" spans="1:7" x14ac:dyDescent="0.2">
      <c r="A58">
        <f>delta_pi[[#This Row],[product_id]]</f>
        <v>159</v>
      </c>
      <c r="B58">
        <f>delta_pi[[#This Row],[delta]]</f>
        <v>82.145009652915135</v>
      </c>
      <c r="C58">
        <f>delta_pi[[#This Row],[pi]]</f>
        <v>15.863860442402727</v>
      </c>
      <c r="D58" s="2" t="str">
        <f>IF(score_calc[[#This Row],[delta]]&lt;=param[GAP_TOL]*param[sum_gamma],score_calc[[#This Row],[pi]],"")</f>
        <v/>
      </c>
      <c r="E58" s="2">
        <f>param[S_R]+param[KAPPA]*(score_calc[[#This Row],[pi]]-pi_min[pi_min])/param[sum_gamma]</f>
        <v>66.63428913118463</v>
      </c>
      <c r="F58">
        <f>param[S_R]*param[GAP_MAX]/(param[GAP_MAX]-param[GAP_TOL])-param[S_R]*score_calc[[#This Row],[delta]]/(param[sum_gamma]*(param[GAP_MAX]-param[GAP_TOL]))</f>
        <v>89.285343163290491</v>
      </c>
      <c r="G58" s="2">
        <f>IF(score_calc[[#This Row],[ok_products_pi]]="",score_calc[[#This Row],[score_not_rec]],score_calc[[#This Row],[score_rec]])</f>
        <v>89.285343163290491</v>
      </c>
    </row>
    <row r="59" spans="1:7" x14ac:dyDescent="0.2">
      <c r="A59">
        <f>delta_pi[[#This Row],[product_id]]</f>
        <v>160</v>
      </c>
      <c r="B59">
        <f>delta_pi[[#This Row],[delta]]</f>
        <v>117.57868151618757</v>
      </c>
      <c r="C59">
        <f>delta_pi[[#This Row],[pi]]</f>
        <v>1.5607169316891951</v>
      </c>
      <c r="D59" s="2" t="str">
        <f>IF(score_calc[[#This Row],[delta]]&lt;=param[GAP_TOL]*param[sum_gamma],score_calc[[#This Row],[pi]],"")</f>
        <v/>
      </c>
      <c r="E59" s="2">
        <f>param[S_R]+param[KAPPA]*(score_calc[[#This Row],[pi]]-pi_min[pi_min])/param[sum_gamma]</f>
        <v>60.91303172689922</v>
      </c>
      <c r="F59">
        <f>param[S_R]*param[GAP_MAX]/(param[GAP_MAX]-param[GAP_TOL])-param[S_R]*score_calc[[#This Row],[delta]]/(param[sum_gamma]*(param[GAP_MAX]-param[GAP_TOL]))</f>
        <v>83.176089393760762</v>
      </c>
      <c r="G59" s="2">
        <f>IF(score_calc[[#This Row],[ok_products_pi]]="",score_calc[[#This Row],[score_not_rec]],score_calc[[#This Row],[score_rec]])</f>
        <v>83.176089393760762</v>
      </c>
    </row>
    <row r="60" spans="1:7" x14ac:dyDescent="0.2">
      <c r="A60">
        <f>delta_pi[[#This Row],[product_id]]</f>
        <v>161</v>
      </c>
      <c r="B60">
        <f>delta_pi[[#This Row],[delta]]</f>
        <v>41.037584229953723</v>
      </c>
      <c r="C60">
        <f>delta_pi[[#This Row],[pi]]</f>
        <v>149.26038261356607</v>
      </c>
      <c r="D60" s="2" t="str">
        <f>IF(score_calc[[#This Row],[delta]]&lt;=param[GAP_TOL]*param[sum_gamma],score_calc[[#This Row],[pi]],"")</f>
        <v/>
      </c>
      <c r="E60" s="2">
        <f>param[S_R]+param[KAPPA]*(score_calc[[#This Row],[pi]]-pi_min[pi_min])/param[sum_gamma]</f>
        <v>119.99289799964997</v>
      </c>
      <c r="F60">
        <f>param[S_R]*param[GAP_MAX]/(param[GAP_MAX]-param[GAP_TOL])-param[S_R]*score_calc[[#This Row],[delta]]/(param[sum_gamma]*(param[GAP_MAX]-param[GAP_TOL]))</f>
        <v>96.372830305180401</v>
      </c>
      <c r="G60" s="2">
        <f>IF(score_calc[[#This Row],[ok_products_pi]]="",score_calc[[#This Row],[score_not_rec]],score_calc[[#This Row],[score_rec]])</f>
        <v>96.372830305180401</v>
      </c>
    </row>
    <row r="61" spans="1:7" x14ac:dyDescent="0.2">
      <c r="A61">
        <f>delta_pi[[#This Row],[product_id]]</f>
        <v>162</v>
      </c>
      <c r="B61">
        <f>delta_pi[[#This Row],[delta]]</f>
        <v>412.85136787343771</v>
      </c>
      <c r="C61">
        <f>delta_pi[[#This Row],[pi]]</f>
        <v>-129.68183958431175</v>
      </c>
      <c r="D61" s="2" t="str">
        <f>IF(score_calc[[#This Row],[delta]]&lt;=param[GAP_TOL]*param[sum_gamma],score_calc[[#This Row],[pi]],"")</f>
        <v/>
      </c>
      <c r="E61" s="2">
        <f>param[S_R]+param[KAPPA]*(score_calc[[#This Row],[pi]]-pi_min[pi_min])/param[sum_gamma]</f>
        <v>8.4160091204988561</v>
      </c>
      <c r="F61">
        <f>param[S_R]*param[GAP_MAX]/(param[GAP_MAX]-param[GAP_TOL])-param[S_R]*score_calc[[#This Row],[delta]]/(param[sum_gamma]*(param[GAP_MAX]-param[GAP_TOL]))</f>
        <v>32.267005539062467</v>
      </c>
      <c r="G61" s="2">
        <f>IF(score_calc[[#This Row],[ok_products_pi]]="",score_calc[[#This Row],[score_not_rec]],score_calc[[#This Row],[score_rec]])</f>
        <v>32.267005539062467</v>
      </c>
    </row>
    <row r="62" spans="1:7" x14ac:dyDescent="0.2">
      <c r="A62">
        <f>delta_pi[[#This Row],[product_id]]</f>
        <v>163</v>
      </c>
      <c r="B62">
        <f>delta_pi[[#This Row],[delta]]</f>
        <v>412.85136787343771</v>
      </c>
      <c r="C62">
        <f>delta_pi[[#This Row],[pi]]</f>
        <v>-129.68183958431175</v>
      </c>
      <c r="D62" s="2" t="str">
        <f>IF(score_calc[[#This Row],[delta]]&lt;=param[GAP_TOL]*param[sum_gamma],score_calc[[#This Row],[pi]],"")</f>
        <v/>
      </c>
      <c r="E62" s="2">
        <f>param[S_R]+param[KAPPA]*(score_calc[[#This Row],[pi]]-pi_min[pi_min])/param[sum_gamma]</f>
        <v>8.4160091204988561</v>
      </c>
      <c r="F62">
        <f>param[S_R]*param[GAP_MAX]/(param[GAP_MAX]-param[GAP_TOL])-param[S_R]*score_calc[[#This Row],[delta]]/(param[sum_gamma]*(param[GAP_MAX]-param[GAP_TOL]))</f>
        <v>32.267005539062467</v>
      </c>
      <c r="G62" s="2">
        <f>IF(score_calc[[#This Row],[ok_products_pi]]="",score_calc[[#This Row],[score_not_rec]],score_calc[[#This Row],[score_rec]])</f>
        <v>32.267005539062467</v>
      </c>
    </row>
    <row r="63" spans="1:7" x14ac:dyDescent="0.2">
      <c r="A63">
        <f>delta_pi[[#This Row],[product_id]]</f>
        <v>164</v>
      </c>
      <c r="B63">
        <f>delta_pi[[#This Row],[delta]]</f>
        <v>409.61763955824114</v>
      </c>
      <c r="C63">
        <f>delta_pi[[#This Row],[pi]]</f>
        <v>-143.66347440485609</v>
      </c>
      <c r="D63" s="2" t="str">
        <f>IF(score_calc[[#This Row],[delta]]&lt;=param[GAP_TOL]*param[sum_gamma],score_calc[[#This Row],[pi]],"")</f>
        <v/>
      </c>
      <c r="E63" s="2">
        <f>param[S_R]+param[KAPPA]*(score_calc[[#This Row],[pi]]-pi_min[pi_min])/param[sum_gamma]</f>
        <v>2.8233551922810989</v>
      </c>
      <c r="F63">
        <f>param[S_R]*param[GAP_MAX]/(param[GAP_MAX]-param[GAP_TOL])-param[S_R]*score_calc[[#This Row],[delta]]/(param[sum_gamma]*(param[GAP_MAX]-param[GAP_TOL]))</f>
        <v>32.82454490375153</v>
      </c>
      <c r="G63" s="2">
        <f>IF(score_calc[[#This Row],[ok_products_pi]]="",score_calc[[#This Row],[score_not_rec]],score_calc[[#This Row],[score_rec]])</f>
        <v>32.82454490375153</v>
      </c>
    </row>
    <row r="64" spans="1:7" x14ac:dyDescent="0.2">
      <c r="A64">
        <f>delta_pi[[#This Row],[product_id]]</f>
        <v>166</v>
      </c>
      <c r="B64">
        <f>delta_pi[[#This Row],[delta]]</f>
        <v>3.9016514039404275</v>
      </c>
      <c r="C64">
        <f>delta_pi[[#This Row],[pi]]</f>
        <v>99.27813761444115</v>
      </c>
      <c r="D64" s="2">
        <f>IF(score_calc[[#This Row],[delta]]&lt;=param[GAP_TOL]*param[sum_gamma],score_calc[[#This Row],[pi]],"")</f>
        <v>99.27813761444115</v>
      </c>
      <c r="E64" s="2">
        <f>param[S_R]+param[KAPPA]*(score_calc[[#This Row],[pi]]-pi_min[pi_min])/param[sum_gamma]</f>
        <v>100</v>
      </c>
      <c r="F64">
        <f>param[S_R]*param[GAP_MAX]/(param[GAP_MAX]-param[GAP_TOL])-param[S_R]*score_calc[[#This Row],[delta]]/(param[sum_gamma]*(param[GAP_MAX]-param[GAP_TOL]))</f>
        <v>102.7755773441482</v>
      </c>
      <c r="G64" s="2">
        <f>IF(score_calc[[#This Row],[ok_products_pi]]="",score_calc[[#This Row],[score_not_rec]],score_calc[[#This Row],[score_rec]])</f>
        <v>100</v>
      </c>
    </row>
    <row r="65" spans="1:7" x14ac:dyDescent="0.2">
      <c r="A65">
        <f>delta_pi[[#This Row],[product_id]]</f>
        <v>168</v>
      </c>
      <c r="B65">
        <f>delta_pi[[#This Row],[delta]]</f>
        <v>412.85136787343771</v>
      </c>
      <c r="C65">
        <f>delta_pi[[#This Row],[pi]]</f>
        <v>-131.70133762566678</v>
      </c>
      <c r="D65" s="2" t="str">
        <f>IF(score_calc[[#This Row],[delta]]&lt;=param[GAP_TOL]*param[sum_gamma],score_calc[[#This Row],[pi]],"")</f>
        <v/>
      </c>
      <c r="E65" s="2">
        <f>param[S_R]+param[KAPPA]*(score_calc[[#This Row],[pi]]-pi_min[pi_min])/param[sum_gamma]</f>
        <v>7.6082099039568192</v>
      </c>
      <c r="F65">
        <f>param[S_R]*param[GAP_MAX]/(param[GAP_MAX]-param[GAP_TOL])-param[S_R]*score_calc[[#This Row],[delta]]/(param[sum_gamma]*(param[GAP_MAX]-param[GAP_TOL]))</f>
        <v>32.267005539062467</v>
      </c>
      <c r="G65" s="2">
        <f>IF(score_calc[[#This Row],[ok_products_pi]]="",score_calc[[#This Row],[score_not_rec]],score_calc[[#This Row],[score_rec]])</f>
        <v>32.267005539062467</v>
      </c>
    </row>
    <row r="66" spans="1:7" x14ac:dyDescent="0.2">
      <c r="A66">
        <f>delta_pi[[#This Row],[product_id]]</f>
        <v>169</v>
      </c>
      <c r="B66">
        <f>delta_pi[[#This Row],[delta]]</f>
        <v>409.61763955824114</v>
      </c>
      <c r="C66">
        <f>delta_pi[[#This Row],[pi]]</f>
        <v>-142.87677169148847</v>
      </c>
      <c r="D66" s="2" t="str">
        <f>IF(score_calc[[#This Row],[delta]]&lt;=param[GAP_TOL]*param[sum_gamma],score_calc[[#This Row],[pi]],"")</f>
        <v/>
      </c>
      <c r="E66" s="2">
        <f>param[S_R]+param[KAPPA]*(score_calc[[#This Row],[pi]]-pi_min[pi_min])/param[sum_gamma]</f>
        <v>3.1380362776281601</v>
      </c>
      <c r="F66">
        <f>param[S_R]*param[GAP_MAX]/(param[GAP_MAX]-param[GAP_TOL])-param[S_R]*score_calc[[#This Row],[delta]]/(param[sum_gamma]*(param[GAP_MAX]-param[GAP_TOL]))</f>
        <v>32.82454490375153</v>
      </c>
      <c r="G66" s="2">
        <f>IF(score_calc[[#This Row],[ok_products_pi]]="",score_calc[[#This Row],[score_not_rec]],score_calc[[#This Row],[score_rec]])</f>
        <v>32.82454490375153</v>
      </c>
    </row>
    <row r="67" spans="1:7" x14ac:dyDescent="0.2">
      <c r="A67">
        <f>delta_pi[[#This Row],[product_id]]</f>
        <v>170</v>
      </c>
      <c r="B67">
        <f>delta_pi[[#This Row],[delta]]</f>
        <v>101.5728592387478</v>
      </c>
      <c r="C67">
        <f>delta_pi[[#This Row],[pi]]</f>
        <v>28.325705161686564</v>
      </c>
      <c r="D67" s="2" t="str">
        <f>IF(score_calc[[#This Row],[delta]]&lt;=param[GAP_TOL]*param[sum_gamma],score_calc[[#This Row],[pi]],"")</f>
        <v/>
      </c>
      <c r="E67" s="2">
        <f>param[S_R]+param[KAPPA]*(score_calc[[#This Row],[pi]]-pi_min[pi_min])/param[sum_gamma]</f>
        <v>71.619027018898166</v>
      </c>
      <c r="F67">
        <f>param[S_R]*param[GAP_MAX]/(param[GAP_MAX]-param[GAP_TOL])-param[S_R]*score_calc[[#This Row],[delta]]/(param[sum_gamma]*(param[GAP_MAX]-param[GAP_TOL]))</f>
        <v>85.935713924353834</v>
      </c>
      <c r="G67" s="2">
        <f>IF(score_calc[[#This Row],[ok_products_pi]]="",score_calc[[#This Row],[score_not_rec]],score_calc[[#This Row],[score_rec]])</f>
        <v>85.935713924353834</v>
      </c>
    </row>
    <row r="68" spans="1:7" x14ac:dyDescent="0.2">
      <c r="A68">
        <f>delta_pi[[#This Row],[product_id]]</f>
        <v>171</v>
      </c>
      <c r="B68">
        <f>delta_pi[[#This Row],[delta]]</f>
        <v>361.89503415621385</v>
      </c>
      <c r="C68">
        <f>delta_pi[[#This Row],[pi]]</f>
        <v>-100.49350163034187</v>
      </c>
      <c r="D68" s="2" t="str">
        <f>IF(score_calc[[#This Row],[delta]]&lt;=param[GAP_TOL]*param[sum_gamma],score_calc[[#This Row],[pi]],"")</f>
        <v/>
      </c>
      <c r="E68" s="2">
        <f>param[S_R]+param[KAPPA]*(score_calc[[#This Row],[pi]]-pi_min[pi_min])/param[sum_gamma]</f>
        <v>20.091344302086796</v>
      </c>
      <c r="F68">
        <f>param[S_R]*param[GAP_MAX]/(param[GAP_MAX]-param[GAP_TOL])-param[S_R]*score_calc[[#This Row],[delta]]/(param[sum_gamma]*(param[GAP_MAX]-param[GAP_TOL]))</f>
        <v>41.052580317894162</v>
      </c>
      <c r="G68" s="2">
        <f>IF(score_calc[[#This Row],[ok_products_pi]]="",score_calc[[#This Row],[score_not_rec]],score_calc[[#This Row],[score_rec]])</f>
        <v>41.052580317894162</v>
      </c>
    </row>
    <row r="69" spans="1:7" x14ac:dyDescent="0.2">
      <c r="A69">
        <f>delta_pi[[#This Row],[product_id]]</f>
        <v>172</v>
      </c>
      <c r="B69">
        <f>delta_pi[[#This Row],[delta]]</f>
        <v>71.449905878342747</v>
      </c>
      <c r="C69">
        <f>delta_pi[[#This Row],[pi]]</f>
        <v>124.09723428613344</v>
      </c>
      <c r="D69" s="2" t="str">
        <f>IF(score_calc[[#This Row],[delta]]&lt;=param[GAP_TOL]*param[sum_gamma],score_calc[[#This Row],[pi]],"")</f>
        <v/>
      </c>
      <c r="E69" s="2">
        <f>param[S_R]+param[KAPPA]*(score_calc[[#This Row],[pi]]-pi_min[pi_min])/param[sum_gamma]</f>
        <v>109.92763866867692</v>
      </c>
      <c r="F69">
        <f>param[S_R]*param[GAP_MAX]/(param[GAP_MAX]-param[GAP_TOL])-param[S_R]*score_calc[[#This Row],[delta]]/(param[sum_gamma]*(param[GAP_MAX]-param[GAP_TOL]))</f>
        <v>91.129326572699526</v>
      </c>
      <c r="G69" s="2">
        <f>IF(score_calc[[#This Row],[ok_products_pi]]="",score_calc[[#This Row],[score_not_rec]],score_calc[[#This Row],[score_rec]])</f>
        <v>91.129326572699526</v>
      </c>
    </row>
    <row r="70" spans="1:7" x14ac:dyDescent="0.2">
      <c r="A70">
        <f>delta_pi[[#This Row],[product_id]]</f>
        <v>173</v>
      </c>
      <c r="B70">
        <f>delta_pi[[#This Row],[delta]]</f>
        <v>93.608942917242018</v>
      </c>
      <c r="C70">
        <f>delta_pi[[#This Row],[pi]]</f>
        <v>101.8214911246848</v>
      </c>
      <c r="D70" s="2" t="str">
        <f>IF(score_calc[[#This Row],[delta]]&lt;=param[GAP_TOL]*param[sum_gamma],score_calc[[#This Row],[pi]],"")</f>
        <v/>
      </c>
      <c r="E70" s="2">
        <f>param[S_R]+param[KAPPA]*(score_calc[[#This Row],[pi]]-pi_min[pi_min])/param[sum_gamma]</f>
        <v>101.01734140409746</v>
      </c>
      <c r="F70">
        <f>param[S_R]*param[GAP_MAX]/(param[GAP_MAX]-param[GAP_TOL])-param[S_R]*score_calc[[#This Row],[delta]]/(param[sum_gamma]*(param[GAP_MAX]-param[GAP_TOL]))</f>
        <v>87.3088029453031</v>
      </c>
      <c r="G70" s="2">
        <f>IF(score_calc[[#This Row],[ok_products_pi]]="",score_calc[[#This Row],[score_not_rec]],score_calc[[#This Row],[score_rec]])</f>
        <v>87.3088029453031</v>
      </c>
    </row>
    <row r="71" spans="1:7" x14ac:dyDescent="0.2">
      <c r="A71">
        <f>delta_pi[[#This Row],[product_id]]</f>
        <v>174</v>
      </c>
      <c r="B71">
        <f>delta_pi[[#This Row],[delta]]</f>
        <v>79.990058620981983</v>
      </c>
      <c r="C71">
        <f>delta_pi[[#This Row],[pi]]</f>
        <v>39.137981541583017</v>
      </c>
      <c r="D71" s="2" t="str">
        <f>IF(score_calc[[#This Row],[delta]]&lt;=param[GAP_TOL]*param[sum_gamma],score_calc[[#This Row],[pi]],"")</f>
        <v/>
      </c>
      <c r="E71" s="2">
        <f>param[S_R]+param[KAPPA]*(score_calc[[#This Row],[pi]]-pi_min[pi_min])/param[sum_gamma]</f>
        <v>75.943937570856747</v>
      </c>
      <c r="F71">
        <f>param[S_R]*param[GAP_MAX]/(param[GAP_MAX]-param[GAP_TOL])-param[S_R]*score_calc[[#This Row],[delta]]/(param[sum_gamma]*(param[GAP_MAX]-param[GAP_TOL]))</f>
        <v>89.656886444658284</v>
      </c>
      <c r="G71" s="2">
        <f>IF(score_calc[[#This Row],[ok_products_pi]]="",score_calc[[#This Row],[score_not_rec]],score_calc[[#This Row],[score_rec]])</f>
        <v>89.656886444658284</v>
      </c>
    </row>
    <row r="72" spans="1:7" x14ac:dyDescent="0.2">
      <c r="A72">
        <f>delta_pi[[#This Row],[product_id]]</f>
        <v>175</v>
      </c>
      <c r="B72">
        <f>delta_pi[[#This Row],[delta]]</f>
        <v>252.43868467521895</v>
      </c>
      <c r="C72">
        <f>delta_pi[[#This Row],[pi]]</f>
        <v>-78.821450556882496</v>
      </c>
      <c r="D72" s="2" t="str">
        <f>IF(score_calc[[#This Row],[delta]]&lt;=param[GAP_TOL]*param[sum_gamma],score_calc[[#This Row],[pi]],"")</f>
        <v/>
      </c>
      <c r="E72" s="2">
        <f>param[S_R]+param[KAPPA]*(score_calc[[#This Row],[pi]]-pi_min[pi_min])/param[sum_gamma]</f>
        <v>28.760164731470539</v>
      </c>
      <c r="F72">
        <f>param[S_R]*param[GAP_MAX]/(param[GAP_MAX]-param[GAP_TOL])-param[S_R]*score_calc[[#This Row],[delta]]/(param[sum_gamma]*(param[GAP_MAX]-param[GAP_TOL]))</f>
        <v>59.924364711169154</v>
      </c>
      <c r="G72" s="2">
        <f>IF(score_calc[[#This Row],[ok_products_pi]]="",score_calc[[#This Row],[score_not_rec]],score_calc[[#This Row],[score_rec]])</f>
        <v>59.924364711169154</v>
      </c>
    </row>
    <row r="73" spans="1:7" x14ac:dyDescent="0.2">
      <c r="A73">
        <f>delta_pi[[#This Row],[product_id]]</f>
        <v>178</v>
      </c>
      <c r="B73">
        <f>delta_pi[[#This Row],[delta]]</f>
        <v>96.7889843039558</v>
      </c>
      <c r="C73">
        <f>delta_pi[[#This Row],[pi]]</f>
        <v>12.170821815750307</v>
      </c>
      <c r="D73" s="2" t="str">
        <f>IF(score_calc[[#This Row],[delta]]&lt;=param[GAP_TOL]*param[sum_gamma],score_calc[[#This Row],[pi]],"")</f>
        <v/>
      </c>
      <c r="E73" s="2">
        <f>param[S_R]+param[KAPPA]*(score_calc[[#This Row],[pi]]-pi_min[pi_min])/param[sum_gamma]</f>
        <v>65.157073680523666</v>
      </c>
      <c r="F73">
        <f>param[S_R]*param[GAP_MAX]/(param[GAP_MAX]-param[GAP_TOL])-param[S_R]*score_calc[[#This Row],[delta]]/(param[sum_gamma]*(param[GAP_MAX]-param[GAP_TOL]))</f>
        <v>86.760519947593821</v>
      </c>
      <c r="G73" s="2">
        <f>IF(score_calc[[#This Row],[ok_products_pi]]="",score_calc[[#This Row],[score_not_rec]],score_calc[[#This Row],[score_rec]])</f>
        <v>86.760519947593821</v>
      </c>
    </row>
    <row r="74" spans="1:7" x14ac:dyDescent="0.2">
      <c r="A74">
        <f>delta_pi[[#This Row],[product_id]]</f>
        <v>179</v>
      </c>
      <c r="B74">
        <f>delta_pi[[#This Row],[delta]]</f>
        <v>76.25659924833505</v>
      </c>
      <c r="C74">
        <f>delta_pi[[#This Row],[pi]]</f>
        <v>42.229420266212941</v>
      </c>
      <c r="D74" s="2" t="str">
        <f>IF(score_calc[[#This Row],[delta]]&lt;=param[GAP_TOL]*param[sum_gamma],score_calc[[#This Row],[pi]],"")</f>
        <v/>
      </c>
      <c r="E74" s="2">
        <f>param[S_R]+param[KAPPA]*(score_calc[[#This Row],[pi]]-pi_min[pi_min])/param[sum_gamma]</f>
        <v>77.180513060708719</v>
      </c>
      <c r="F74">
        <f>param[S_R]*param[GAP_MAX]/(param[GAP_MAX]-param[GAP_TOL])-param[S_R]*score_calc[[#This Row],[delta]]/(param[sum_gamma]*(param[GAP_MAX]-param[GAP_TOL]))</f>
        <v>90.300586336493964</v>
      </c>
      <c r="G74" s="2">
        <f>IF(score_calc[[#This Row],[ok_products_pi]]="",score_calc[[#This Row],[score_not_rec]],score_calc[[#This Row],[score_rec]])</f>
        <v>90.300586336493964</v>
      </c>
    </row>
    <row r="75" spans="1:7" x14ac:dyDescent="0.2">
      <c r="A75">
        <f>delta_pi[[#This Row],[product_id]]</f>
        <v>180</v>
      </c>
      <c r="B75">
        <f>delta_pi[[#This Row],[delta]]</f>
        <v>110.1524324193005</v>
      </c>
      <c r="C75">
        <f>delta_pi[[#This Row],[pi]]</f>
        <v>15.828973978275013</v>
      </c>
      <c r="D75" s="2" t="str">
        <f>IF(score_calc[[#This Row],[delta]]&lt;=param[GAP_TOL]*param[sum_gamma],score_calc[[#This Row],[pi]],"")</f>
        <v/>
      </c>
      <c r="E75" s="2">
        <f>param[S_R]+param[KAPPA]*(score_calc[[#This Row],[pi]]-pi_min[pi_min])/param[sum_gamma]</f>
        <v>66.620334545533552</v>
      </c>
      <c r="F75">
        <f>param[S_R]*param[GAP_MAX]/(param[GAP_MAX]-param[GAP_TOL])-param[S_R]*score_calc[[#This Row],[delta]]/(param[sum_gamma]*(param[GAP_MAX]-param[GAP_TOL]))</f>
        <v>84.456477169086128</v>
      </c>
      <c r="G75" s="2">
        <f>IF(score_calc[[#This Row],[ok_products_pi]]="",score_calc[[#This Row],[score_not_rec]],score_calc[[#This Row],[score_rec]])</f>
        <v>84.456477169086128</v>
      </c>
    </row>
    <row r="76" spans="1:7" x14ac:dyDescent="0.2">
      <c r="A76">
        <f>delta_pi[[#This Row],[product_id]]</f>
        <v>182</v>
      </c>
      <c r="B76">
        <f>delta_pi[[#This Row],[delta]]</f>
        <v>114.19236363683946</v>
      </c>
      <c r="C76">
        <f>delta_pi[[#This Row],[pi]]</f>
        <v>6.7767842467202222</v>
      </c>
      <c r="D76" s="2" t="str">
        <f>IF(score_calc[[#This Row],[delta]]&lt;=param[GAP_TOL]*param[sum_gamma],score_calc[[#This Row],[pi]],"")</f>
        <v/>
      </c>
      <c r="E76" s="2">
        <f>param[S_R]+param[KAPPA]*(score_calc[[#This Row],[pi]]-pi_min[pi_min])/param[sum_gamma]</f>
        <v>62.999458652911628</v>
      </c>
      <c r="F76">
        <f>param[S_R]*param[GAP_MAX]/(param[GAP_MAX]-param[GAP_TOL])-param[S_R]*score_calc[[#This Row],[delta]]/(param[sum_gamma]*(param[GAP_MAX]-param[GAP_TOL]))</f>
        <v>83.759937303993198</v>
      </c>
      <c r="G76" s="2">
        <f>IF(score_calc[[#This Row],[ok_products_pi]]="",score_calc[[#This Row],[score_not_rec]],score_calc[[#This Row],[score_rec]])</f>
        <v>83.759937303993198</v>
      </c>
    </row>
    <row r="77" spans="1:7" x14ac:dyDescent="0.2">
      <c r="A77">
        <f>delta_pi[[#This Row],[product_id]]</f>
        <v>183</v>
      </c>
      <c r="B77">
        <f>delta_pi[[#This Row],[delta]]</f>
        <v>290.06562589661445</v>
      </c>
      <c r="C77">
        <f>delta_pi[[#This Row],[pi]]</f>
        <v>-82.341697290310464</v>
      </c>
      <c r="D77" s="2" t="str">
        <f>IF(score_calc[[#This Row],[delta]]&lt;=param[GAP_TOL]*param[sum_gamma],score_calc[[#This Row],[pi]],"")</f>
        <v/>
      </c>
      <c r="E77" s="2">
        <f>param[S_R]+param[KAPPA]*(score_calc[[#This Row],[pi]]-pi_min[pi_min])/param[sum_gamma]</f>
        <v>27.352066038099366</v>
      </c>
      <c r="F77">
        <f>param[S_R]*param[GAP_MAX]/(param[GAP_MAX]-param[GAP_TOL])-param[S_R]*score_calc[[#This Row],[delta]]/(param[sum_gamma]*(param[GAP_MAX]-param[GAP_TOL]))</f>
        <v>53.436961052307858</v>
      </c>
      <c r="G77" s="2">
        <f>IF(score_calc[[#This Row],[ok_products_pi]]="",score_calc[[#This Row],[score_not_rec]],score_calc[[#This Row],[score_rec]])</f>
        <v>53.436961052307858</v>
      </c>
    </row>
    <row r="78" spans="1:7" x14ac:dyDescent="0.2">
      <c r="A78">
        <f>delta_pi[[#This Row],[product_id]]</f>
        <v>185</v>
      </c>
      <c r="B78">
        <f>delta_pi[[#This Row],[delta]]</f>
        <v>257.58188275367775</v>
      </c>
      <c r="C78">
        <f>delta_pi[[#This Row],[pi]]</f>
        <v>-58.132733006471</v>
      </c>
      <c r="D78" s="2" t="str">
        <f>IF(score_calc[[#This Row],[delta]]&lt;=param[GAP_TOL]*param[sum_gamma],score_calc[[#This Row],[pi]],"")</f>
        <v/>
      </c>
      <c r="E78" s="2">
        <f>param[S_R]+param[KAPPA]*(score_calc[[#This Row],[pi]]-pi_min[pi_min])/param[sum_gamma]</f>
        <v>37.035651751635143</v>
      </c>
      <c r="F78">
        <f>param[S_R]*param[GAP_MAX]/(param[GAP_MAX]-param[GAP_TOL])-param[S_R]*score_calc[[#This Row],[delta]]/(param[sum_gamma]*(param[GAP_MAX]-param[GAP_TOL]))</f>
        <v>59.037606421779699</v>
      </c>
      <c r="G78" s="2">
        <f>IF(score_calc[[#This Row],[ok_products_pi]]="",score_calc[[#This Row],[score_not_rec]],score_calc[[#This Row],[score_rec]])</f>
        <v>59.037606421779699</v>
      </c>
    </row>
    <row r="79" spans="1:7" x14ac:dyDescent="0.2">
      <c r="A79">
        <f>delta_pi[[#This Row],[product_id]]</f>
        <v>186</v>
      </c>
      <c r="B79">
        <f>delta_pi[[#This Row],[delta]]</f>
        <v>117.57868151618757</v>
      </c>
      <c r="C79">
        <f>delta_pi[[#This Row],[pi]]</f>
        <v>53.063683294151154</v>
      </c>
      <c r="D79" s="2" t="str">
        <f>IF(score_calc[[#This Row],[delta]]&lt;=param[GAP_TOL]*param[sum_gamma],score_calc[[#This Row],[pi]],"")</f>
        <v/>
      </c>
      <c r="E79" s="2">
        <f>param[S_R]+param[KAPPA]*(score_calc[[#This Row],[pi]]-pi_min[pi_min])/param[sum_gamma]</f>
        <v>81.514218271884005</v>
      </c>
      <c r="F79">
        <f>param[S_R]*param[GAP_MAX]/(param[GAP_MAX]-param[GAP_TOL])-param[S_R]*score_calc[[#This Row],[delta]]/(param[sum_gamma]*(param[GAP_MAX]-param[GAP_TOL]))</f>
        <v>83.176089393760762</v>
      </c>
      <c r="G79" s="2">
        <f>IF(score_calc[[#This Row],[ok_products_pi]]="",score_calc[[#This Row],[score_not_rec]],score_calc[[#This Row],[score_rec]])</f>
        <v>83.176089393760762</v>
      </c>
    </row>
    <row r="80" spans="1:7" x14ac:dyDescent="0.2">
      <c r="A80">
        <f>delta_pi[[#This Row],[product_id]]</f>
        <v>188</v>
      </c>
      <c r="B80">
        <f>delta_pi[[#This Row],[delta]]</f>
        <v>412.85136787343771</v>
      </c>
      <c r="C80">
        <f>delta_pi[[#This Row],[pi]]</f>
        <v>-131.70133762566678</v>
      </c>
      <c r="D80" s="2" t="str">
        <f>IF(score_calc[[#This Row],[delta]]&lt;=param[GAP_TOL]*param[sum_gamma],score_calc[[#This Row],[pi]],"")</f>
        <v/>
      </c>
      <c r="E80" s="2">
        <f>param[S_R]+param[KAPPA]*(score_calc[[#This Row],[pi]]-pi_min[pi_min])/param[sum_gamma]</f>
        <v>7.6082099039568192</v>
      </c>
      <c r="F80">
        <f>param[S_R]*param[GAP_MAX]/(param[GAP_MAX]-param[GAP_TOL])-param[S_R]*score_calc[[#This Row],[delta]]/(param[sum_gamma]*(param[GAP_MAX]-param[GAP_TOL]))</f>
        <v>32.267005539062467</v>
      </c>
      <c r="G80" s="2">
        <f>IF(score_calc[[#This Row],[ok_products_pi]]="",score_calc[[#This Row],[score_not_rec]],score_calc[[#This Row],[score_rec]])</f>
        <v>32.267005539062467</v>
      </c>
    </row>
    <row r="81" spans="1:7" x14ac:dyDescent="0.2">
      <c r="A81">
        <f>delta_pi[[#This Row],[product_id]]</f>
        <v>189</v>
      </c>
      <c r="B81">
        <f>delta_pi[[#This Row],[delta]]</f>
        <v>110.1524324193005</v>
      </c>
      <c r="C81">
        <f>delta_pi[[#This Row],[pi]]</f>
        <v>-0.32910379572479798</v>
      </c>
      <c r="D81" s="2" t="str">
        <f>IF(score_calc[[#This Row],[delta]]&lt;=param[GAP_TOL]*param[sum_gamma],score_calc[[#This Row],[pi]],"")</f>
        <v/>
      </c>
      <c r="E81" s="2">
        <f>param[S_R]+param[KAPPA]*(score_calc[[#This Row],[pi]]-pi_min[pi_min])/param[sum_gamma]</f>
        <v>60.157103435933621</v>
      </c>
      <c r="F81">
        <f>param[S_R]*param[GAP_MAX]/(param[GAP_MAX]-param[GAP_TOL])-param[S_R]*score_calc[[#This Row],[delta]]/(param[sum_gamma]*(param[GAP_MAX]-param[GAP_TOL]))</f>
        <v>84.456477169086128</v>
      </c>
      <c r="G81" s="2">
        <f>IF(score_calc[[#This Row],[ok_products_pi]]="",score_calc[[#This Row],[score_not_rec]],score_calc[[#This Row],[score_rec]])</f>
        <v>84.456477169086128</v>
      </c>
    </row>
    <row r="82" spans="1:7" x14ac:dyDescent="0.2">
      <c r="A82">
        <f>delta_pi[[#This Row],[product_id]]</f>
        <v>190</v>
      </c>
      <c r="B82">
        <f>delta_pi[[#This Row],[delta]]</f>
        <v>73.076557861621268</v>
      </c>
      <c r="C82">
        <f>delta_pi[[#This Row],[pi]]</f>
        <v>83.305175709339835</v>
      </c>
      <c r="D82" s="2" t="str">
        <f>IF(score_calc[[#This Row],[delta]]&lt;=param[GAP_TOL]*param[sum_gamma],score_calc[[#This Row],[pi]],"")</f>
        <v/>
      </c>
      <c r="E82" s="2">
        <f>param[S_R]+param[KAPPA]*(score_calc[[#This Row],[pi]]-pi_min[pi_min])/param[sum_gamma]</f>
        <v>93.610815237959471</v>
      </c>
      <c r="F82">
        <f>param[S_R]*param[GAP_MAX]/(param[GAP_MAX]-param[GAP_TOL])-param[S_R]*score_calc[[#This Row],[delta]]/(param[sum_gamma]*(param[GAP_MAX]-param[GAP_TOL]))</f>
        <v>90.848869334203229</v>
      </c>
      <c r="G82" s="2">
        <f>IF(score_calc[[#This Row],[ok_products_pi]]="",score_calc[[#This Row],[score_not_rec]],score_calc[[#This Row],[score_rec]])</f>
        <v>90.848869334203229</v>
      </c>
    </row>
    <row r="83" spans="1:7" x14ac:dyDescent="0.2">
      <c r="A83">
        <f>delta_pi[[#This Row],[product_id]]</f>
        <v>191</v>
      </c>
      <c r="B83">
        <f>delta_pi[[#This Row],[delta]]</f>
        <v>175.22445386314917</v>
      </c>
      <c r="C83">
        <f>delta_pi[[#This Row],[pi]]</f>
        <v>-30.626138128952519</v>
      </c>
      <c r="D83" s="2" t="str">
        <f>IF(score_calc[[#This Row],[delta]]&lt;=param[GAP_TOL]*param[sum_gamma],score_calc[[#This Row],[pi]],"")</f>
        <v/>
      </c>
      <c r="E83" s="2">
        <f>param[S_R]+param[KAPPA]*(score_calc[[#This Row],[pi]]-pi_min[pi_min])/param[sum_gamma]</f>
        <v>48.03828970264253</v>
      </c>
      <c r="F83">
        <f>param[S_R]*param[GAP_MAX]/(param[GAP_MAX]-param[GAP_TOL])-param[S_R]*score_calc[[#This Row],[delta]]/(param[sum_gamma]*(param[GAP_MAX]-param[GAP_TOL]))</f>
        <v>73.237163127043246</v>
      </c>
      <c r="G83" s="2">
        <f>IF(score_calc[[#This Row],[ok_products_pi]]="",score_calc[[#This Row],[score_not_rec]],score_calc[[#This Row],[score_rec]])</f>
        <v>73.237163127043246</v>
      </c>
    </row>
    <row r="84" spans="1:7" x14ac:dyDescent="0.2">
      <c r="A84">
        <f>delta_pi[[#This Row],[product_id]]</f>
        <v>192</v>
      </c>
      <c r="B84">
        <f>delta_pi[[#This Row],[delta]]</f>
        <v>151.47451468715303</v>
      </c>
      <c r="C84">
        <f>delta_pi[[#This Row],[pi]]</f>
        <v>-12.295585027409569</v>
      </c>
      <c r="D84" s="2" t="str">
        <f>IF(score_calc[[#This Row],[delta]]&lt;=param[GAP_TOL]*param[sum_gamma],score_calc[[#This Row],[pi]],"")</f>
        <v/>
      </c>
      <c r="E84" s="2">
        <f>param[S_R]+param[KAPPA]*(score_calc[[#This Row],[pi]]-pi_min[pi_min])/param[sum_gamma]</f>
        <v>55.370510943259717</v>
      </c>
      <c r="F84">
        <f>param[S_R]*param[GAP_MAX]/(param[GAP_MAX]-param[GAP_TOL])-param[S_R]*score_calc[[#This Row],[delta]]/(param[sum_gamma]*(param[GAP_MAX]-param[GAP_TOL]))</f>
        <v>77.331980226352925</v>
      </c>
      <c r="G84" s="2">
        <f>IF(score_calc[[#This Row],[ok_products_pi]]="",score_calc[[#This Row],[score_not_rec]],score_calc[[#This Row],[score_rec]])</f>
        <v>77.331980226352925</v>
      </c>
    </row>
    <row r="85" spans="1:7" x14ac:dyDescent="0.2">
      <c r="A85">
        <f>delta_pi[[#This Row],[product_id]]</f>
        <v>194</v>
      </c>
      <c r="B85">
        <f>delta_pi[[#This Row],[delta]]</f>
        <v>221.6690307913953</v>
      </c>
      <c r="C85">
        <f>delta_pi[[#This Row],[pi]]</f>
        <v>-59.286342110597651</v>
      </c>
      <c r="D85" s="2" t="str">
        <f>IF(score_calc[[#This Row],[delta]]&lt;=param[GAP_TOL]*param[sum_gamma],score_calc[[#This Row],[pi]],"")</f>
        <v/>
      </c>
      <c r="E85" s="2">
        <f>param[S_R]+param[KAPPA]*(score_calc[[#This Row],[pi]]-pi_min[pi_min])/param[sum_gamma]</f>
        <v>36.574208109984475</v>
      </c>
      <c r="F85">
        <f>param[S_R]*param[GAP_MAX]/(param[GAP_MAX]-param[GAP_TOL])-param[S_R]*score_calc[[#This Row],[delta]]/(param[sum_gamma]*(param[GAP_MAX]-param[GAP_TOL]))</f>
        <v>65.229477449759429</v>
      </c>
      <c r="G85" s="2">
        <f>IF(score_calc[[#This Row],[ok_products_pi]]="",score_calc[[#This Row],[score_not_rec]],score_calc[[#This Row],[score_rec]])</f>
        <v>65.229477449759429</v>
      </c>
    </row>
    <row r="86" spans="1:7" x14ac:dyDescent="0.2">
      <c r="A86">
        <f>delta_pi[[#This Row],[product_id]]</f>
        <v>195</v>
      </c>
      <c r="B86">
        <f>delta_pi[[#This Row],[delta]]</f>
        <v>188.73893592383246</v>
      </c>
      <c r="C86">
        <f>delta_pi[[#This Row],[pi]]</f>
        <v>-44.945776392876525</v>
      </c>
      <c r="D86" s="2" t="str">
        <f>IF(score_calc[[#This Row],[delta]]&lt;=param[GAP_TOL]*param[sum_gamma],score_calc[[#This Row],[pi]],"")</f>
        <v/>
      </c>
      <c r="E86" s="2">
        <f>param[S_R]+param[KAPPA]*(score_calc[[#This Row],[pi]]-pi_min[pi_min])/param[sum_gamma]</f>
        <v>42.310434397072932</v>
      </c>
      <c r="F86">
        <f>param[S_R]*param[GAP_MAX]/(param[GAP_MAX]-param[GAP_TOL])-param[S_R]*score_calc[[#This Row],[delta]]/(param[sum_gamma]*(param[GAP_MAX]-param[GAP_TOL]))</f>
        <v>70.907080013132344</v>
      </c>
      <c r="G86" s="2">
        <f>IF(score_calc[[#This Row],[ok_products_pi]]="",score_calc[[#This Row],[score_not_rec]],score_calc[[#This Row],[score_rec]])</f>
        <v>70.907080013132344</v>
      </c>
    </row>
    <row r="87" spans="1:7" x14ac:dyDescent="0.2">
      <c r="A87">
        <f>delta_pi[[#This Row],[product_id]]</f>
        <v>196</v>
      </c>
      <c r="B87">
        <f>delta_pi[[#This Row],[delta]]</f>
        <v>243.67094236650388</v>
      </c>
      <c r="C87">
        <f>delta_pi[[#This Row],[pi]]</f>
        <v>-70.441081420915339</v>
      </c>
      <c r="D87" s="2" t="str">
        <f>IF(score_calc[[#This Row],[delta]]&lt;=param[GAP_TOL]*param[sum_gamma],score_calc[[#This Row],[pi]],"")</f>
        <v/>
      </c>
      <c r="E87" s="2">
        <f>param[S_R]+param[KAPPA]*(score_calc[[#This Row],[pi]]-pi_min[pi_min])/param[sum_gamma]</f>
        <v>32.112312385857408</v>
      </c>
      <c r="F87">
        <f>param[S_R]*param[GAP_MAX]/(param[GAP_MAX]-param[GAP_TOL])-param[S_R]*score_calc[[#This Row],[delta]]/(param[sum_gamma]*(param[GAP_MAX]-param[GAP_TOL]))</f>
        <v>61.436044419568297</v>
      </c>
      <c r="G87" s="2">
        <f>IF(score_calc[[#This Row],[ok_products_pi]]="",score_calc[[#This Row],[score_not_rec]],score_calc[[#This Row],[score_rec]])</f>
        <v>61.436044419568297</v>
      </c>
    </row>
    <row r="88" spans="1:7" x14ac:dyDescent="0.2">
      <c r="A88">
        <f>delta_pi[[#This Row],[product_id]]</f>
        <v>197</v>
      </c>
      <c r="B88">
        <f>delta_pi[[#This Row],[delta]]</f>
        <v>221.6690307913953</v>
      </c>
      <c r="C88">
        <f>delta_pi[[#This Row],[pi]]</f>
        <v>-66.47206122574967</v>
      </c>
      <c r="D88" s="2" t="str">
        <f>IF(score_calc[[#This Row],[delta]]&lt;=param[GAP_TOL]*param[sum_gamma],score_calc[[#This Row],[pi]],"")</f>
        <v/>
      </c>
      <c r="E88" s="2">
        <f>param[S_R]+param[KAPPA]*(score_calc[[#This Row],[pi]]-pi_min[pi_min])/param[sum_gamma]</f>
        <v>33.699920463923675</v>
      </c>
      <c r="F88">
        <f>param[S_R]*param[GAP_MAX]/(param[GAP_MAX]-param[GAP_TOL])-param[S_R]*score_calc[[#This Row],[delta]]/(param[sum_gamma]*(param[GAP_MAX]-param[GAP_TOL]))</f>
        <v>65.229477449759429</v>
      </c>
      <c r="G88" s="2">
        <f>IF(score_calc[[#This Row],[ok_products_pi]]="",score_calc[[#This Row],[score_not_rec]],score_calc[[#This Row],[score_rec]])</f>
        <v>65.229477449759429</v>
      </c>
    </row>
    <row r="89" spans="1:7" x14ac:dyDescent="0.2">
      <c r="A89">
        <f>delta_pi[[#This Row],[product_id]]</f>
        <v>198</v>
      </c>
      <c r="B89">
        <f>delta_pi[[#This Row],[delta]]</f>
        <v>132.51353450771234</v>
      </c>
      <c r="C89">
        <f>delta_pi[[#This Row],[pi]]</f>
        <v>5.2896030993105807</v>
      </c>
      <c r="D89" s="2" t="str">
        <f>IF(score_calc[[#This Row],[delta]]&lt;=param[GAP_TOL]*param[sum_gamma],score_calc[[#This Row],[pi]],"")</f>
        <v/>
      </c>
      <c r="E89" s="2">
        <f>param[S_R]+param[KAPPA]*(score_calc[[#This Row],[pi]]-pi_min[pi_min])/param[sum_gamma]</f>
        <v>62.404586193947772</v>
      </c>
      <c r="F89">
        <f>param[S_R]*param[GAP_MAX]/(param[GAP_MAX]-param[GAP_TOL])-param[S_R]*score_calc[[#This Row],[delta]]/(param[sum_gamma]*(param[GAP_MAX]-param[GAP_TOL]))</f>
        <v>80.601114740049596</v>
      </c>
      <c r="G89" s="2">
        <f>IF(score_calc[[#This Row],[ok_products_pi]]="",score_calc[[#This Row],[score_not_rec]],score_calc[[#This Row],[score_rec]])</f>
        <v>80.601114740049596</v>
      </c>
    </row>
    <row r="90" spans="1:7" x14ac:dyDescent="0.2">
      <c r="A90">
        <f>delta_pi[[#This Row],[product_id]]</f>
        <v>200</v>
      </c>
      <c r="B90">
        <f>delta_pi[[#This Row],[delta]]</f>
        <v>110.1524324193005</v>
      </c>
      <c r="C90">
        <f>delta_pi[[#This Row],[pi]]</f>
        <v>-1.5974405960598252</v>
      </c>
      <c r="D90" s="2" t="str">
        <f>IF(score_calc[[#This Row],[delta]]&lt;=param[GAP_TOL]*param[sum_gamma],score_calc[[#This Row],[pi]],"")</f>
        <v/>
      </c>
      <c r="E90" s="2">
        <f>param[S_R]+param[KAPPA]*(score_calc[[#This Row],[pi]]-pi_min[pi_min])/param[sum_gamma]</f>
        <v>59.64976871579961</v>
      </c>
      <c r="F90">
        <f>param[S_R]*param[GAP_MAX]/(param[GAP_MAX]-param[GAP_TOL])-param[S_R]*score_calc[[#This Row],[delta]]/(param[sum_gamma]*(param[GAP_MAX]-param[GAP_TOL]))</f>
        <v>84.456477169086128</v>
      </c>
      <c r="G90" s="2">
        <f>IF(score_calc[[#This Row],[ok_products_pi]]="",score_calc[[#This Row],[score_not_rec]],score_calc[[#This Row],[score_rec]])</f>
        <v>84.456477169086128</v>
      </c>
    </row>
    <row r="91" spans="1:7" x14ac:dyDescent="0.2">
      <c r="A91">
        <f>delta_pi[[#This Row],[product_id]]</f>
        <v>201</v>
      </c>
      <c r="B91">
        <f>delta_pi[[#This Row],[delta]]</f>
        <v>153.74894390108034</v>
      </c>
      <c r="C91">
        <f>delta_pi[[#This Row],[pi]]</f>
        <v>-13.502081638489685</v>
      </c>
      <c r="D91" s="2" t="str">
        <f>IF(score_calc[[#This Row],[delta]]&lt;=param[GAP_TOL]*param[sum_gamma],score_calc[[#This Row],[pi]],"")</f>
        <v/>
      </c>
      <c r="E91" s="2">
        <f>param[S_R]+param[KAPPA]*(score_calc[[#This Row],[pi]]-pi_min[pi_min])/param[sum_gamma]</f>
        <v>54.887912298827672</v>
      </c>
      <c r="F91">
        <f>param[S_R]*param[GAP_MAX]/(param[GAP_MAX]-param[GAP_TOL])-param[S_R]*score_calc[[#This Row],[delta]]/(param[sum_gamma]*(param[GAP_MAX]-param[GAP_TOL]))</f>
        <v>76.939837258434423</v>
      </c>
      <c r="G91" s="2">
        <f>IF(score_calc[[#This Row],[ok_products_pi]]="",score_calc[[#This Row],[score_not_rec]],score_calc[[#This Row],[score_rec]])</f>
        <v>76.939837258434423</v>
      </c>
    </row>
    <row r="92" spans="1:7" x14ac:dyDescent="0.2">
      <c r="A92">
        <f>delta_pi[[#This Row],[product_id]]</f>
        <v>202</v>
      </c>
      <c r="B92">
        <f>delta_pi[[#This Row],[delta]]</f>
        <v>77.484679171542467</v>
      </c>
      <c r="C92">
        <f>delta_pi[[#This Row],[pi]]</f>
        <v>39.62412708743738</v>
      </c>
      <c r="D92" s="2" t="str">
        <f>IF(score_calc[[#This Row],[delta]]&lt;=param[GAP_TOL]*param[sum_gamma],score_calc[[#This Row],[pi]],"")</f>
        <v/>
      </c>
      <c r="E92" s="2">
        <f>param[S_R]+param[KAPPA]*(score_calc[[#This Row],[pi]]-pi_min[pi_min])/param[sum_gamma]</f>
        <v>76.138395789198498</v>
      </c>
      <c r="F92">
        <f>param[S_R]*param[GAP_MAX]/(param[GAP_MAX]-param[GAP_TOL])-param[S_R]*score_calc[[#This Row],[delta]]/(param[sum_gamma]*(param[GAP_MAX]-param[GAP_TOL]))</f>
        <v>90.08884841869957</v>
      </c>
      <c r="G92" s="2">
        <f>IF(score_calc[[#This Row],[ok_products_pi]]="",score_calc[[#This Row],[score_not_rec]],score_calc[[#This Row],[score_rec]])</f>
        <v>90.08884841869957</v>
      </c>
    </row>
    <row r="93" spans="1:7" x14ac:dyDescent="0.2">
      <c r="A93">
        <f>delta_pi[[#This Row],[product_id]]</f>
        <v>203</v>
      </c>
      <c r="B93">
        <f>delta_pi[[#This Row],[delta]]</f>
        <v>152.70259461036045</v>
      </c>
      <c r="C93">
        <f>delta_pi[[#This Row],[pi]]</f>
        <v>-14.410803617404117</v>
      </c>
      <c r="D93" s="2" t="str">
        <f>IF(score_calc[[#This Row],[delta]]&lt;=param[GAP_TOL]*param[sum_gamma],score_calc[[#This Row],[pi]],"")</f>
        <v/>
      </c>
      <c r="E93" s="2">
        <f>param[S_R]+param[KAPPA]*(score_calc[[#This Row],[pi]]-pi_min[pi_min])/param[sum_gamma]</f>
        <v>54.524423507261893</v>
      </c>
      <c r="F93">
        <f>param[S_R]*param[GAP_MAX]/(param[GAP_MAX]-param[GAP_TOL])-param[S_R]*score_calc[[#This Row],[delta]]/(param[sum_gamma]*(param[GAP_MAX]-param[GAP_TOL]))</f>
        <v>77.120242308558545</v>
      </c>
      <c r="G93" s="2">
        <f>IF(score_calc[[#This Row],[ok_products_pi]]="",score_calc[[#This Row],[score_not_rec]],score_calc[[#This Row],[score_rec]])</f>
        <v>77.120242308558545</v>
      </c>
    </row>
    <row r="94" spans="1:7" x14ac:dyDescent="0.2">
      <c r="A94">
        <f>delta_pi[[#This Row],[product_id]]</f>
        <v>204</v>
      </c>
      <c r="B94">
        <f>delta_pi[[#This Row],[delta]]</f>
        <v>385.10708191623633</v>
      </c>
      <c r="C94">
        <f>delta_pi[[#This Row],[pi]]</f>
        <v>-112.59920664065379</v>
      </c>
      <c r="D94" s="2" t="str">
        <f>IF(score_calc[[#This Row],[delta]]&lt;=param[GAP_TOL]*param[sum_gamma],score_calc[[#This Row],[pi]],"")</f>
        <v/>
      </c>
      <c r="E94" s="2">
        <f>param[S_R]+param[KAPPA]*(score_calc[[#This Row],[pi]]-pi_min[pi_min])/param[sum_gamma]</f>
        <v>15.249062297962013</v>
      </c>
      <c r="F94">
        <f>param[S_R]*param[GAP_MAX]/(param[GAP_MAX]-param[GAP_TOL])-param[S_R]*score_calc[[#This Row],[delta]]/(param[sum_gamma]*(param[GAP_MAX]-param[GAP_TOL]))</f>
        <v>37.050503117890287</v>
      </c>
      <c r="G94" s="2">
        <f>IF(score_calc[[#This Row],[ok_products_pi]]="",score_calc[[#This Row],[score_not_rec]],score_calc[[#This Row],[score_rec]])</f>
        <v>37.050503117890287</v>
      </c>
    </row>
    <row r="95" spans="1:7" x14ac:dyDescent="0.2">
      <c r="A95">
        <f>delta_pi[[#This Row],[product_id]]</f>
        <v>205</v>
      </c>
      <c r="B95">
        <f>delta_pi[[#This Row],[delta]]</f>
        <v>151.47451468715303</v>
      </c>
      <c r="C95">
        <f>delta_pi[[#This Row],[pi]]</f>
        <v>-14.991369821723689</v>
      </c>
      <c r="D95" s="2" t="str">
        <f>IF(score_calc[[#This Row],[delta]]&lt;=param[GAP_TOL]*param[sum_gamma],score_calc[[#This Row],[pi]],"")</f>
        <v/>
      </c>
      <c r="E95" s="2">
        <f>param[S_R]+param[KAPPA]*(score_calc[[#This Row],[pi]]-pi_min[pi_min])/param[sum_gamma]</f>
        <v>54.292197025534058</v>
      </c>
      <c r="F95">
        <f>param[S_R]*param[GAP_MAX]/(param[GAP_MAX]-param[GAP_TOL])-param[S_R]*score_calc[[#This Row],[delta]]/(param[sum_gamma]*(param[GAP_MAX]-param[GAP_TOL]))</f>
        <v>77.331980226352925</v>
      </c>
      <c r="G95" s="2">
        <f>IF(score_calc[[#This Row],[ok_products_pi]]="",score_calc[[#This Row],[score_not_rec]],score_calc[[#This Row],[score_rec]])</f>
        <v>77.331980226352925</v>
      </c>
    </row>
    <row r="96" spans="1:7" x14ac:dyDescent="0.2">
      <c r="A96">
        <f>delta_pi[[#This Row],[product_id]]</f>
        <v>206</v>
      </c>
      <c r="B96">
        <f>delta_pi[[#This Row],[delta]]</f>
        <v>110.1524324193005</v>
      </c>
      <c r="C96">
        <f>delta_pi[[#This Row],[pi]]</f>
        <v>-0.32910379572479798</v>
      </c>
      <c r="D96" s="2" t="str">
        <f>IF(score_calc[[#This Row],[delta]]&lt;=param[GAP_TOL]*param[sum_gamma],score_calc[[#This Row],[pi]],"")</f>
        <v/>
      </c>
      <c r="E96" s="2">
        <f>param[S_R]+param[KAPPA]*(score_calc[[#This Row],[pi]]-pi_min[pi_min])/param[sum_gamma]</f>
        <v>60.157103435933621</v>
      </c>
      <c r="F96">
        <f>param[S_R]*param[GAP_MAX]/(param[GAP_MAX]-param[GAP_TOL])-param[S_R]*score_calc[[#This Row],[delta]]/(param[sum_gamma]*(param[GAP_MAX]-param[GAP_TOL]))</f>
        <v>84.456477169086128</v>
      </c>
      <c r="G96" s="2">
        <f>IF(score_calc[[#This Row],[ok_products_pi]]="",score_calc[[#This Row],[score_not_rec]],score_calc[[#This Row],[score_rec]])</f>
        <v>84.456477169086128</v>
      </c>
    </row>
    <row r="97" spans="1:7" x14ac:dyDescent="0.2">
      <c r="A97">
        <f>delta_pi[[#This Row],[product_id]]</f>
        <v>207</v>
      </c>
      <c r="B97">
        <f>delta_pi[[#This Row],[delta]]</f>
        <v>136.72305259871135</v>
      </c>
      <c r="C97">
        <f>delta_pi[[#This Row],[pi]]</f>
        <v>-16.042828135293476</v>
      </c>
      <c r="D97" s="2" t="str">
        <f>IF(score_calc[[#This Row],[delta]]&lt;=param[GAP_TOL]*param[sum_gamma],score_calc[[#This Row],[pi]],"")</f>
        <v/>
      </c>
      <c r="E97" s="2">
        <f>param[S_R]+param[KAPPA]*(score_calc[[#This Row],[pi]]-pi_min[pi_min])/param[sum_gamma]</f>
        <v>53.871613700106153</v>
      </c>
      <c r="F97">
        <f>param[S_R]*param[GAP_MAX]/(param[GAP_MAX]-param[GAP_TOL])-param[S_R]*score_calc[[#This Row],[delta]]/(param[sum_gamma]*(param[GAP_MAX]-param[GAP_TOL]))</f>
        <v>79.87533575884288</v>
      </c>
      <c r="G97" s="2">
        <f>IF(score_calc[[#This Row],[ok_products_pi]]="",score_calc[[#This Row],[score_not_rec]],score_calc[[#This Row],[score_rec]])</f>
        <v>79.87533575884288</v>
      </c>
    </row>
    <row r="98" spans="1:7" x14ac:dyDescent="0.2">
      <c r="A98">
        <f>delta_pi[[#This Row],[product_id]]</f>
        <v>208</v>
      </c>
      <c r="B98">
        <f>delta_pi[[#This Row],[delta]]</f>
        <v>389.08525450262039</v>
      </c>
      <c r="C98">
        <f>delta_pi[[#This Row],[pi]]</f>
        <v>-117.70678959500049</v>
      </c>
      <c r="D98" s="2" t="str">
        <f>IF(score_calc[[#This Row],[delta]]&lt;=param[GAP_TOL]*param[sum_gamma],score_calc[[#This Row],[pi]],"")</f>
        <v/>
      </c>
      <c r="E98" s="2">
        <f>param[S_R]+param[KAPPA]*(score_calc[[#This Row],[pi]]-pi_min[pi_min])/param[sum_gamma]</f>
        <v>13.206029116223348</v>
      </c>
      <c r="F98">
        <f>param[S_R]*param[GAP_MAX]/(param[GAP_MAX]-param[GAP_TOL])-param[S_R]*score_calc[[#This Row],[delta]]/(param[sum_gamma]*(param[GAP_MAX]-param[GAP_TOL]))</f>
        <v>36.364611292651659</v>
      </c>
      <c r="G98" s="2">
        <f>IF(score_calc[[#This Row],[ok_products_pi]]="",score_calc[[#This Row],[score_not_rec]],score_calc[[#This Row],[score_rec]])</f>
        <v>36.364611292651659</v>
      </c>
    </row>
    <row r="99" spans="1:7" x14ac:dyDescent="0.2">
      <c r="A99">
        <f>delta_pi[[#This Row],[product_id]]</f>
        <v>209</v>
      </c>
      <c r="B99">
        <f>delta_pi[[#This Row],[delta]]</f>
        <v>103.69426581679669</v>
      </c>
      <c r="C99">
        <f>delta_pi[[#This Row],[pi]]</f>
        <v>5.7712376833086765</v>
      </c>
      <c r="D99" s="2" t="str">
        <f>IF(score_calc[[#This Row],[delta]]&lt;=param[GAP_TOL]*param[sum_gamma],score_calc[[#This Row],[pi]],"")</f>
        <v/>
      </c>
      <c r="E99" s="2">
        <f>param[S_R]+param[KAPPA]*(score_calc[[#This Row],[pi]]-pi_min[pi_min])/param[sum_gamma]</f>
        <v>62.597240027547016</v>
      </c>
      <c r="F99">
        <f>param[S_R]*param[GAP_MAX]/(param[GAP_MAX]-param[GAP_TOL])-param[S_R]*score_calc[[#This Row],[delta]]/(param[sum_gamma]*(param[GAP_MAX]-param[GAP_TOL]))</f>
        <v>85.569954169517814</v>
      </c>
      <c r="G99" s="2">
        <f>IF(score_calc[[#This Row],[ok_products_pi]]="",score_calc[[#This Row],[score_not_rec]],score_calc[[#This Row],[score_rec]])</f>
        <v>85.569954169517814</v>
      </c>
    </row>
    <row r="100" spans="1:7" x14ac:dyDescent="0.2">
      <c r="A100">
        <f>delta_pi[[#This Row],[product_id]]</f>
        <v>210</v>
      </c>
      <c r="B100">
        <f>delta_pi[[#This Row],[delta]]</f>
        <v>119.73363254812072</v>
      </c>
      <c r="C100">
        <f>delta_pi[[#This Row],[pi]]</f>
        <v>27.096930006778159</v>
      </c>
      <c r="D100" s="2" t="str">
        <f>IF(score_calc[[#This Row],[delta]]&lt;=param[GAP_TOL]*param[sum_gamma],score_calc[[#This Row],[pi]],"")</f>
        <v/>
      </c>
      <c r="E100" s="2">
        <f>param[S_R]+param[KAPPA]*(score_calc[[#This Row],[pi]]-pi_min[pi_min])/param[sum_gamma]</f>
        <v>71.127516956934798</v>
      </c>
      <c r="F100">
        <f>param[S_R]*param[GAP_MAX]/(param[GAP_MAX]-param[GAP_TOL])-param[S_R]*score_calc[[#This Row],[delta]]/(param[sum_gamma]*(param[GAP_MAX]-param[GAP_TOL]))</f>
        <v>82.804546112392984</v>
      </c>
      <c r="G100" s="2">
        <f>IF(score_calc[[#This Row],[ok_products_pi]]="",score_calc[[#This Row],[score_not_rec]],score_calc[[#This Row],[score_rec]])</f>
        <v>82.804546112392984</v>
      </c>
    </row>
    <row r="101" spans="1:7" x14ac:dyDescent="0.2">
      <c r="A101">
        <f>delta_pi[[#This Row],[product_id]]</f>
        <v>211</v>
      </c>
      <c r="B101">
        <f>delta_pi[[#This Row],[delta]]</f>
        <v>389.08525450262039</v>
      </c>
      <c r="C101">
        <f>delta_pi[[#This Row],[pi]]</f>
        <v>-117.72004621325881</v>
      </c>
      <c r="D101" s="2" t="str">
        <f>IF(score_calc[[#This Row],[delta]]&lt;=param[GAP_TOL]*param[sum_gamma],score_calc[[#This Row],[pi]],"")</f>
        <v/>
      </c>
      <c r="E101" s="2">
        <f>param[S_R]+param[KAPPA]*(score_calc[[#This Row],[pi]]-pi_min[pi_min])/param[sum_gamma]</f>
        <v>13.200726468920024</v>
      </c>
      <c r="F101">
        <f>param[S_R]*param[GAP_MAX]/(param[GAP_MAX]-param[GAP_TOL])-param[S_R]*score_calc[[#This Row],[delta]]/(param[sum_gamma]*(param[GAP_MAX]-param[GAP_TOL]))</f>
        <v>36.364611292651659</v>
      </c>
      <c r="G101" s="2">
        <f>IF(score_calc[[#This Row],[ok_products_pi]]="",score_calc[[#This Row],[score_not_rec]],score_calc[[#This Row],[score_rec]])</f>
        <v>36.364611292651659</v>
      </c>
    </row>
    <row r="102" spans="1:7" x14ac:dyDescent="0.2">
      <c r="A102">
        <f>delta_pi[[#This Row],[product_id]]</f>
        <v>213</v>
      </c>
      <c r="B102">
        <f>delta_pi[[#This Row],[delta]]</f>
        <v>385.10708191623633</v>
      </c>
      <c r="C102">
        <f>delta_pi[[#This Row],[pi]]</f>
        <v>-112.59920664065379</v>
      </c>
      <c r="D102" s="2" t="str">
        <f>IF(score_calc[[#This Row],[delta]]&lt;=param[GAP_TOL]*param[sum_gamma],score_calc[[#This Row],[pi]],"")</f>
        <v/>
      </c>
      <c r="E102" s="2">
        <f>param[S_R]+param[KAPPA]*(score_calc[[#This Row],[pi]]-pi_min[pi_min])/param[sum_gamma]</f>
        <v>15.249062297962013</v>
      </c>
      <c r="F102">
        <f>param[S_R]*param[GAP_MAX]/(param[GAP_MAX]-param[GAP_TOL])-param[S_R]*score_calc[[#This Row],[delta]]/(param[sum_gamma]*(param[GAP_MAX]-param[GAP_TOL]))</f>
        <v>37.050503117890287</v>
      </c>
      <c r="G102" s="2">
        <f>IF(score_calc[[#This Row],[ok_products_pi]]="",score_calc[[#This Row],[score_not_rec]],score_calc[[#This Row],[score_rec]])</f>
        <v>37.050503117890287</v>
      </c>
    </row>
    <row r="103" spans="1:7" x14ac:dyDescent="0.2">
      <c r="A103">
        <f>delta_pi[[#This Row],[product_id]]</f>
        <v>214</v>
      </c>
      <c r="B103">
        <f>delta_pi[[#This Row],[delta]]</f>
        <v>409.61763955824114</v>
      </c>
      <c r="C103">
        <f>delta_pi[[#This Row],[pi]]</f>
        <v>-143.66347440485609</v>
      </c>
      <c r="D103" s="2" t="str">
        <f>IF(score_calc[[#This Row],[delta]]&lt;=param[GAP_TOL]*param[sum_gamma],score_calc[[#This Row],[pi]],"")</f>
        <v/>
      </c>
      <c r="E103" s="2">
        <f>param[S_R]+param[KAPPA]*(score_calc[[#This Row],[pi]]-pi_min[pi_min])/param[sum_gamma]</f>
        <v>2.8233551922810989</v>
      </c>
      <c r="F103">
        <f>param[S_R]*param[GAP_MAX]/(param[GAP_MAX]-param[GAP_TOL])-param[S_R]*score_calc[[#This Row],[delta]]/(param[sum_gamma]*(param[GAP_MAX]-param[GAP_TOL]))</f>
        <v>32.82454490375153</v>
      </c>
      <c r="G103" s="2">
        <f>IF(score_calc[[#This Row],[ok_products_pi]]="",score_calc[[#This Row],[score_not_rec]],score_calc[[#This Row],[score_rec]])</f>
        <v>32.82454490375153</v>
      </c>
    </row>
    <row r="104" spans="1:7" x14ac:dyDescent="0.2">
      <c r="A104">
        <f>delta_pi[[#This Row],[product_id]]</f>
        <v>215</v>
      </c>
      <c r="B104">
        <f>delta_pi[[#This Row],[delta]]</f>
        <v>433.38375292905846</v>
      </c>
      <c r="C104">
        <f>delta_pi[[#This Row],[pi]]</f>
        <v>-154.83856506254139</v>
      </c>
      <c r="D104" s="2" t="str">
        <f>IF(score_calc[[#This Row],[delta]]&lt;=param[GAP_TOL]*param[sum_gamma],score_calc[[#This Row],[pi]],"")</f>
        <v/>
      </c>
      <c r="E104" s="2">
        <f>param[S_R]+param[KAPPA]*(score_calc[[#This Row],[pi]]-pi_min[pi_min])/param[sum_gamma]</f>
        <v>-1.6466810707930222</v>
      </c>
      <c r="F104">
        <f>param[S_R]*param[GAP_MAX]/(param[GAP_MAX]-param[GAP_TOL])-param[S_R]*score_calc[[#This Row],[delta]]/(param[sum_gamma]*(param[GAP_MAX]-param[GAP_TOL]))</f>
        <v>28.726939150162337</v>
      </c>
      <c r="G104" s="2">
        <f>IF(score_calc[[#This Row],[ok_products_pi]]="",score_calc[[#This Row],[score_not_rec]],score_calc[[#This Row],[score_rec]])</f>
        <v>28.726939150162337</v>
      </c>
    </row>
    <row r="105" spans="1:7" x14ac:dyDescent="0.2">
      <c r="A105">
        <f>delta_pi[[#This Row],[product_id]]</f>
        <v>216</v>
      </c>
      <c r="B105">
        <f>delta_pi[[#This Row],[delta]]</f>
        <v>69.66572914838622</v>
      </c>
      <c r="C105">
        <f>delta_pi[[#This Row],[pi]]</f>
        <v>120.85373201918773</v>
      </c>
      <c r="D105" s="2" t="str">
        <f>IF(score_calc[[#This Row],[delta]]&lt;=param[GAP_TOL]*param[sum_gamma],score_calc[[#This Row],[pi]],"")</f>
        <v/>
      </c>
      <c r="E105" s="2">
        <f>param[S_R]+param[KAPPA]*(score_calc[[#This Row],[pi]]-pi_min[pi_min])/param[sum_gamma]</f>
        <v>108.63023776189863</v>
      </c>
      <c r="F105">
        <f>param[S_R]*param[GAP_MAX]/(param[GAP_MAX]-param[GAP_TOL])-param[S_R]*score_calc[[#This Row],[delta]]/(param[sum_gamma]*(param[GAP_MAX]-param[GAP_TOL]))</f>
        <v>91.436943250278233</v>
      </c>
      <c r="G105" s="2">
        <f>IF(score_calc[[#This Row],[ok_products_pi]]="",score_calc[[#This Row],[score_not_rec]],score_calc[[#This Row],[score_rec]])</f>
        <v>91.436943250278233</v>
      </c>
    </row>
    <row r="106" spans="1:7" x14ac:dyDescent="0.2">
      <c r="A106">
        <f>delta_pi[[#This Row],[product_id]]</f>
        <v>218</v>
      </c>
      <c r="B106">
        <f>delta_pi[[#This Row],[delta]]</f>
        <v>0.30704484894285811</v>
      </c>
      <c r="C106">
        <f>delta_pi[[#This Row],[pi]]</f>
        <v>111.05311171408972</v>
      </c>
      <c r="D106" s="2">
        <f>IF(score_calc[[#This Row],[delta]]&lt;=param[GAP_TOL]*param[sum_gamma],score_calc[[#This Row],[pi]],"")</f>
        <v>111.05311171408972</v>
      </c>
      <c r="E106" s="2">
        <f>param[S_R]+param[KAPPA]*(score_calc[[#This Row],[pi]]-pi_min[pi_min])/param[sum_gamma]</f>
        <v>104.70998963985943</v>
      </c>
      <c r="F106">
        <f>param[S_R]*param[GAP_MAX]/(param[GAP_MAX]-param[GAP_TOL])-param[S_R]*score_calc[[#This Row],[delta]]/(param[sum_gamma]*(param[GAP_MAX]-param[GAP_TOL]))</f>
        <v>103.39533709500985</v>
      </c>
      <c r="G106" s="2">
        <f>IF(score_calc[[#This Row],[ok_products_pi]]="",score_calc[[#This Row],[score_not_rec]],score_calc[[#This Row],[score_rec]])</f>
        <v>104.70998963985943</v>
      </c>
    </row>
    <row r="107" spans="1:7" x14ac:dyDescent="0.2">
      <c r="A107">
        <f>delta_pi[[#This Row],[product_id]]</f>
        <v>219</v>
      </c>
      <c r="B107">
        <f>delta_pi[[#This Row],[delta]]</f>
        <v>99.250980184831803</v>
      </c>
      <c r="C107">
        <f>delta_pi[[#This Row],[pi]]</f>
        <v>21.327664900322524</v>
      </c>
      <c r="D107" s="2" t="str">
        <f>IF(score_calc[[#This Row],[delta]]&lt;=param[GAP_TOL]*param[sum_gamma],score_calc[[#This Row],[pi]],"")</f>
        <v/>
      </c>
      <c r="E107" s="2">
        <f>param[S_R]+param[KAPPA]*(score_calc[[#This Row],[pi]]-pi_min[pi_min])/param[sum_gamma]</f>
        <v>68.819810914352544</v>
      </c>
      <c r="F107">
        <f>param[S_R]*param[GAP_MAX]/(param[GAP_MAX]-param[GAP_TOL])-param[S_R]*score_calc[[#This Row],[delta]]/(param[sum_gamma]*(param[GAP_MAX]-param[GAP_TOL]))</f>
        <v>86.336037899166939</v>
      </c>
      <c r="G107" s="2">
        <f>IF(score_calc[[#This Row],[ok_products_pi]]="",score_calc[[#This Row],[score_not_rec]],score_calc[[#This Row],[score_rec]])</f>
        <v>86.336037899166939</v>
      </c>
    </row>
    <row r="108" spans="1:7" x14ac:dyDescent="0.2">
      <c r="A108">
        <f>delta_pi[[#This Row],[product_id]]</f>
        <v>220</v>
      </c>
      <c r="B108">
        <f>delta_pi[[#This Row],[delta]]</f>
        <v>130.9918623238641</v>
      </c>
      <c r="C108">
        <f>delta_pi[[#This Row],[pi]]</f>
        <v>7.2383287511467937</v>
      </c>
      <c r="D108" s="2" t="str">
        <f>IF(score_calc[[#This Row],[delta]]&lt;=param[GAP_TOL]*param[sum_gamma],score_calc[[#This Row],[pi]],"")</f>
        <v/>
      </c>
      <c r="E108" s="2">
        <f>param[S_R]+param[KAPPA]*(score_calc[[#This Row],[pi]]-pi_min[pi_min])/param[sum_gamma]</f>
        <v>63.184076454682256</v>
      </c>
      <c r="F108">
        <f>param[S_R]*param[GAP_MAX]/(param[GAP_MAX]-param[GAP_TOL])-param[S_R]*score_calc[[#This Row],[delta]]/(param[sum_gamma]*(param[GAP_MAX]-param[GAP_TOL]))</f>
        <v>80.863472013126881</v>
      </c>
      <c r="G108" s="2">
        <f>IF(score_calc[[#This Row],[ok_products_pi]]="",score_calc[[#This Row],[score_not_rec]],score_calc[[#This Row],[score_rec]])</f>
        <v>80.863472013126881</v>
      </c>
    </row>
    <row r="109" spans="1:7" x14ac:dyDescent="0.2">
      <c r="A109">
        <f>delta_pi[[#This Row],[product_id]]</f>
        <v>221</v>
      </c>
      <c r="B109">
        <f>delta_pi[[#This Row],[delta]]</f>
        <v>108.33010832002735</v>
      </c>
      <c r="C109">
        <f>delta_pi[[#This Row],[pi]]</f>
        <v>75.971635775069487</v>
      </c>
      <c r="D109" s="2" t="str">
        <f>IF(score_calc[[#This Row],[delta]]&lt;=param[GAP_TOL]*param[sum_gamma],score_calc[[#This Row],[pi]],"")</f>
        <v/>
      </c>
      <c r="E109" s="2">
        <f>param[S_R]+param[KAPPA]*(score_calc[[#This Row],[pi]]-pi_min[pi_min])/param[sum_gamma]</f>
        <v>90.677399264251335</v>
      </c>
      <c r="F109">
        <f>param[S_R]*param[GAP_MAX]/(param[GAP_MAX]-param[GAP_TOL])-param[S_R]*score_calc[[#This Row],[delta]]/(param[sum_gamma]*(param[GAP_MAX]-param[GAP_TOL]))</f>
        <v>84.770670979305635</v>
      </c>
      <c r="G109" s="2">
        <f>IF(score_calc[[#This Row],[ok_products_pi]]="",score_calc[[#This Row],[score_not_rec]],score_calc[[#This Row],[score_rec]])</f>
        <v>84.770670979305635</v>
      </c>
    </row>
    <row r="110" spans="1:7" x14ac:dyDescent="0.2">
      <c r="A110">
        <f>delta_pi[[#This Row],[product_id]]</f>
        <v>222</v>
      </c>
      <c r="B110">
        <f>delta_pi[[#This Row],[delta]]</f>
        <v>151.47451468715303</v>
      </c>
      <c r="C110">
        <f>delta_pi[[#This Row],[pi]]</f>
        <v>9.1063535417012265</v>
      </c>
      <c r="D110" s="2" t="str">
        <f>IF(score_calc[[#This Row],[delta]]&lt;=param[GAP_TOL]*param[sum_gamma],score_calc[[#This Row],[pi]],"")</f>
        <v/>
      </c>
      <c r="E110" s="2">
        <f>param[S_R]+param[KAPPA]*(score_calc[[#This Row],[pi]]-pi_min[pi_min])/param[sum_gamma]</f>
        <v>63.931286370904033</v>
      </c>
      <c r="F110">
        <f>param[S_R]*param[GAP_MAX]/(param[GAP_MAX]-param[GAP_TOL])-param[S_R]*score_calc[[#This Row],[delta]]/(param[sum_gamma]*(param[GAP_MAX]-param[GAP_TOL]))</f>
        <v>77.331980226352925</v>
      </c>
      <c r="G110" s="2">
        <f>IF(score_calc[[#This Row],[ok_products_pi]]="",score_calc[[#This Row],[score_not_rec]],score_calc[[#This Row],[score_rec]])</f>
        <v>77.331980226352925</v>
      </c>
    </row>
    <row r="111" spans="1:7" x14ac:dyDescent="0.2">
      <c r="A111">
        <f>delta_pi[[#This Row],[product_id]]</f>
        <v>225</v>
      </c>
      <c r="B111">
        <f>delta_pi[[#This Row],[delta]]</f>
        <v>70.128967554447058</v>
      </c>
      <c r="C111">
        <f>delta_pi[[#This Row],[pi]]</f>
        <v>50.152624629429205</v>
      </c>
      <c r="D111" s="2" t="str">
        <f>IF(score_calc[[#This Row],[delta]]&lt;=param[GAP_TOL]*param[sum_gamma],score_calc[[#This Row],[pi]],"")</f>
        <v/>
      </c>
      <c r="E111" s="2">
        <f>param[S_R]+param[KAPPA]*(score_calc[[#This Row],[pi]]-pi_min[pi_min])/param[sum_gamma]</f>
        <v>80.349794805995231</v>
      </c>
      <c r="F111">
        <f>param[S_R]*param[GAP_MAX]/(param[GAP_MAX]-param[GAP_TOL])-param[S_R]*score_calc[[#This Row],[delta]]/(param[sum_gamma]*(param[GAP_MAX]-param[GAP_TOL]))</f>
        <v>91.357074559578095</v>
      </c>
      <c r="G111" s="2">
        <f>IF(score_calc[[#This Row],[ok_products_pi]]="",score_calc[[#This Row],[score_not_rec]],score_calc[[#This Row],[score_rec]])</f>
        <v>91.357074559578095</v>
      </c>
    </row>
    <row r="112" spans="1:7" x14ac:dyDescent="0.2">
      <c r="A112">
        <f>delta_pi[[#This Row],[product_id]]</f>
        <v>228</v>
      </c>
      <c r="B112">
        <f>delta_pi[[#This Row],[delta]]</f>
        <v>76.895665336855416</v>
      </c>
      <c r="C112">
        <f>delta_pi[[#This Row],[pi]]</f>
        <v>59.660106740783995</v>
      </c>
      <c r="D112" s="2" t="str">
        <f>IF(score_calc[[#This Row],[delta]]&lt;=param[GAP_TOL]*param[sum_gamma],score_calc[[#This Row],[pi]],"")</f>
        <v/>
      </c>
      <c r="E112" s="2">
        <f>param[S_R]+param[KAPPA]*(score_calc[[#This Row],[pi]]-pi_min[pi_min])/param[sum_gamma]</f>
        <v>84.152787650537135</v>
      </c>
      <c r="F112">
        <f>param[S_R]*param[GAP_MAX]/(param[GAP_MAX]-param[GAP_TOL])-param[S_R]*score_calc[[#This Row],[delta]]/(param[sum_gamma]*(param[GAP_MAX]-param[GAP_TOL]))</f>
        <v>90.190402528128374</v>
      </c>
      <c r="G112" s="2">
        <f>IF(score_calc[[#This Row],[ok_products_pi]]="",score_calc[[#This Row],[score_not_rec]],score_calc[[#This Row],[score_rec]])</f>
        <v>90.190402528128374</v>
      </c>
    </row>
    <row r="113" spans="1:7" x14ac:dyDescent="0.2">
      <c r="A113">
        <f>delta_pi[[#This Row],[product_id]]</f>
        <v>229</v>
      </c>
      <c r="B113">
        <f>delta_pi[[#This Row],[delta]]</f>
        <v>117.57868151618757</v>
      </c>
      <c r="C113">
        <f>delta_pi[[#This Row],[pi]]</f>
        <v>26.98644161995319</v>
      </c>
      <c r="D113" s="2" t="str">
        <f>IF(score_calc[[#This Row],[delta]]&lt;=param[GAP_TOL]*param[sum_gamma],score_calc[[#This Row],[pi]],"")</f>
        <v/>
      </c>
      <c r="E113" s="2">
        <f>param[S_R]+param[KAPPA]*(score_calc[[#This Row],[pi]]-pi_min[pi_min])/param[sum_gamma]</f>
        <v>71.083321602204819</v>
      </c>
      <c r="F113">
        <f>param[S_R]*param[GAP_MAX]/(param[GAP_MAX]-param[GAP_TOL])-param[S_R]*score_calc[[#This Row],[delta]]/(param[sum_gamma]*(param[GAP_MAX]-param[GAP_TOL]))</f>
        <v>83.176089393760762</v>
      </c>
      <c r="G113" s="2">
        <f>IF(score_calc[[#This Row],[ok_products_pi]]="",score_calc[[#This Row],[score_not_rec]],score_calc[[#This Row],[score_rec]])</f>
        <v>83.176089393760762</v>
      </c>
    </row>
    <row r="114" spans="1:7" x14ac:dyDescent="0.2">
      <c r="A114">
        <f>delta_pi[[#This Row],[product_id]]</f>
        <v>230</v>
      </c>
      <c r="B114">
        <f>delta_pi[[#This Row],[delta]]</f>
        <v>90.653785015241098</v>
      </c>
      <c r="C114">
        <f>delta_pi[[#This Row],[pi]]</f>
        <v>122.28619541354897</v>
      </c>
      <c r="D114" s="2" t="str">
        <f>IF(score_calc[[#This Row],[delta]]&lt;=param[GAP_TOL]*param[sum_gamma],score_calc[[#This Row],[pi]],"")</f>
        <v/>
      </c>
      <c r="E114" s="2">
        <f>param[S_R]+param[KAPPA]*(score_calc[[#This Row],[pi]]-pi_min[pi_min])/param[sum_gamma]</f>
        <v>109.20322311964313</v>
      </c>
      <c r="F114">
        <f>param[S_R]*param[GAP_MAX]/(param[GAP_MAX]-param[GAP_TOL])-param[S_R]*score_calc[[#This Row],[delta]]/(param[sum_gamma]*(param[GAP_MAX]-param[GAP_TOL]))</f>
        <v>87.818312928406712</v>
      </c>
      <c r="G114" s="2">
        <f>IF(score_calc[[#This Row],[ok_products_pi]]="",score_calc[[#This Row],[score_not_rec]],score_calc[[#This Row],[score_rec]])</f>
        <v>87.818312928406712</v>
      </c>
    </row>
    <row r="115" spans="1:7" x14ac:dyDescent="0.2">
      <c r="A115">
        <f>delta_pi[[#This Row],[product_id]]</f>
        <v>232</v>
      </c>
      <c r="B115">
        <f>delta_pi[[#This Row],[delta]]</f>
        <v>102.8272194277459</v>
      </c>
      <c r="C115">
        <f>delta_pi[[#This Row],[pi]]</f>
        <v>21.268859768630996</v>
      </c>
      <c r="D115" s="2" t="str">
        <f>IF(score_calc[[#This Row],[delta]]&lt;=param[GAP_TOL]*param[sum_gamma],score_calc[[#This Row],[pi]],"")</f>
        <v/>
      </c>
      <c r="E115" s="2">
        <f>param[S_R]+param[KAPPA]*(score_calc[[#This Row],[pi]]-pi_min[pi_min])/param[sum_gamma]</f>
        <v>68.796288861675947</v>
      </c>
      <c r="F115">
        <f>param[S_R]*param[GAP_MAX]/(param[GAP_MAX]-param[GAP_TOL])-param[S_R]*score_calc[[#This Row],[delta]]/(param[sum_gamma]*(param[GAP_MAX]-param[GAP_TOL]))</f>
        <v>85.719444926250702</v>
      </c>
      <c r="G115" s="2">
        <f>IF(score_calc[[#This Row],[ok_products_pi]]="",score_calc[[#This Row],[score_not_rec]],score_calc[[#This Row],[score_rec]])</f>
        <v>85.719444926250702</v>
      </c>
    </row>
    <row r="116" spans="1:7" x14ac:dyDescent="0.2">
      <c r="A116">
        <f>delta_pi[[#This Row],[product_id]]</f>
        <v>233</v>
      </c>
      <c r="B116">
        <f>delta_pi[[#This Row],[delta]]</f>
        <v>97.781859973817291</v>
      </c>
      <c r="C116">
        <f>delta_pi[[#This Row],[pi]]</f>
        <v>71.93509252451841</v>
      </c>
      <c r="D116" s="2" t="str">
        <f>IF(score_calc[[#This Row],[delta]]&lt;=param[GAP_TOL]*param[sum_gamma],score_calc[[#This Row],[pi]],"")</f>
        <v/>
      </c>
      <c r="E116" s="2">
        <f>param[S_R]+param[KAPPA]*(score_calc[[#This Row],[pi]]-pi_min[pi_min])/param[sum_gamma]</f>
        <v>89.062781964030904</v>
      </c>
      <c r="F116">
        <f>param[S_R]*param[GAP_MAX]/(param[GAP_MAX]-param[GAP_TOL])-param[S_R]*score_calc[[#This Row],[delta]]/(param[sum_gamma]*(param[GAP_MAX]-param[GAP_TOL]))</f>
        <v>86.589334487272879</v>
      </c>
      <c r="G116" s="2">
        <f>IF(score_calc[[#This Row],[ok_products_pi]]="",score_calc[[#This Row],[score_not_rec]],score_calc[[#This Row],[score_rec]])</f>
        <v>86.589334487272879</v>
      </c>
    </row>
    <row r="117" spans="1:7" x14ac:dyDescent="0.2">
      <c r="A117">
        <f>delta_pi[[#This Row],[product_id]]</f>
        <v>234</v>
      </c>
      <c r="B117">
        <f>delta_pi[[#This Row],[delta]]</f>
        <v>22.204410602793569</v>
      </c>
      <c r="C117">
        <f>delta_pi[[#This Row],[pi]]</f>
        <v>131.84370951203744</v>
      </c>
      <c r="D117" s="2" t="str">
        <f>IF(score_calc[[#This Row],[delta]]&lt;=param[GAP_TOL]*param[sum_gamma],score_calc[[#This Row],[pi]],"")</f>
        <v/>
      </c>
      <c r="E117" s="2">
        <f>param[S_R]+param[KAPPA]*(score_calc[[#This Row],[pi]]-pi_min[pi_min])/param[sum_gamma]</f>
        <v>113.02622875903852</v>
      </c>
      <c r="F117">
        <f>param[S_R]*param[GAP_MAX]/(param[GAP_MAX]-param[GAP_TOL])-param[S_R]*score_calc[[#This Row],[delta]]/(param[sum_gamma]*(param[GAP_MAX]-param[GAP_TOL]))</f>
        <v>99.619929206414909</v>
      </c>
      <c r="G117" s="2">
        <f>IF(score_calc[[#This Row],[ok_products_pi]]="",score_calc[[#This Row],[score_not_rec]],score_calc[[#This Row],[score_rec]])</f>
        <v>99.619929206414909</v>
      </c>
    </row>
    <row r="118" spans="1:7" x14ac:dyDescent="0.2">
      <c r="A118">
        <f>delta_pi[[#This Row],[product_id]]</f>
        <v>235</v>
      </c>
      <c r="B118">
        <f>delta_pi[[#This Row],[delta]]</f>
        <v>22.204410602793569</v>
      </c>
      <c r="C118">
        <f>delta_pi[[#This Row],[pi]]</f>
        <v>157.2046682455348</v>
      </c>
      <c r="D118" s="2" t="str">
        <f>IF(score_calc[[#This Row],[delta]]&lt;=param[GAP_TOL]*param[sum_gamma],score_calc[[#This Row],[pi]],"")</f>
        <v/>
      </c>
      <c r="E118" s="2">
        <f>param[S_R]+param[KAPPA]*(score_calc[[#This Row],[pi]]-pi_min[pi_min])/param[sum_gamma]</f>
        <v>123.17061225243746</v>
      </c>
      <c r="F118">
        <f>param[S_R]*param[GAP_MAX]/(param[GAP_MAX]-param[GAP_TOL])-param[S_R]*score_calc[[#This Row],[delta]]/(param[sum_gamma]*(param[GAP_MAX]-param[GAP_TOL]))</f>
        <v>99.619929206414909</v>
      </c>
      <c r="G118" s="2">
        <f>IF(score_calc[[#This Row],[ok_products_pi]]="",score_calc[[#This Row],[score_not_rec]],score_calc[[#This Row],[score_rec]])</f>
        <v>99.619929206414909</v>
      </c>
    </row>
    <row r="119" spans="1:7" x14ac:dyDescent="0.2">
      <c r="A119">
        <f>delta_pi[[#This Row],[product_id]]</f>
        <v>236</v>
      </c>
      <c r="B119">
        <f>delta_pi[[#This Row],[delta]]</f>
        <v>100.91105947612515</v>
      </c>
      <c r="C119">
        <f>delta_pi[[#This Row],[pi]]</f>
        <v>70.623199278498845</v>
      </c>
      <c r="D119" s="2" t="str">
        <f>IF(score_calc[[#This Row],[delta]]&lt;=param[GAP_TOL]*param[sum_gamma],score_calc[[#This Row],[pi]],"")</f>
        <v/>
      </c>
      <c r="E119" s="2">
        <f>param[S_R]+param[KAPPA]*(score_calc[[#This Row],[pi]]-pi_min[pi_min])/param[sum_gamma]</f>
        <v>88.538024665623084</v>
      </c>
      <c r="F119">
        <f>param[S_R]*param[GAP_MAX]/(param[GAP_MAX]-param[GAP_TOL])-param[S_R]*score_calc[[#This Row],[delta]]/(param[sum_gamma]*(param[GAP_MAX]-param[GAP_TOL]))</f>
        <v>86.04981733170257</v>
      </c>
      <c r="G119" s="2">
        <f>IF(score_calc[[#This Row],[ok_products_pi]]="",score_calc[[#This Row],[score_not_rec]],score_calc[[#This Row],[score_rec]])</f>
        <v>86.04981733170257</v>
      </c>
    </row>
    <row r="120" spans="1:7" x14ac:dyDescent="0.2">
      <c r="A120">
        <f>delta_pi[[#This Row],[product_id]]</f>
        <v>237</v>
      </c>
      <c r="B120">
        <f>delta_pi[[#This Row],[delta]]</f>
        <v>100.91105947612515</v>
      </c>
      <c r="C120">
        <f>delta_pi[[#This Row],[pi]]</f>
        <v>125.01365508759616</v>
      </c>
      <c r="D120" s="2" t="str">
        <f>IF(score_calc[[#This Row],[delta]]&lt;=param[GAP_TOL]*param[sum_gamma],score_calc[[#This Row],[pi]],"")</f>
        <v/>
      </c>
      <c r="E120" s="2">
        <f>param[S_R]+param[KAPPA]*(score_calc[[#This Row],[pi]]-pi_min[pi_min])/param[sum_gamma]</f>
        <v>110.29420698926201</v>
      </c>
      <c r="F120">
        <f>param[S_R]*param[GAP_MAX]/(param[GAP_MAX]-param[GAP_TOL])-param[S_R]*score_calc[[#This Row],[delta]]/(param[sum_gamma]*(param[GAP_MAX]-param[GAP_TOL]))</f>
        <v>86.04981733170257</v>
      </c>
      <c r="G120" s="2">
        <f>IF(score_calc[[#This Row],[ok_products_pi]]="",score_calc[[#This Row],[score_not_rec]],score_calc[[#This Row],[score_rec]])</f>
        <v>86.04981733170257</v>
      </c>
    </row>
    <row r="121" spans="1:7" x14ac:dyDescent="0.2">
      <c r="A121">
        <f>delta_pi[[#This Row],[product_id]]</f>
        <v>238</v>
      </c>
      <c r="B121">
        <f>delta_pi[[#This Row],[delta]]</f>
        <v>153.74894390108034</v>
      </c>
      <c r="C121">
        <f>delta_pi[[#This Row],[pi]]</f>
        <v>-24.251799594540177</v>
      </c>
      <c r="D121" s="2" t="str">
        <f>IF(score_calc[[#This Row],[delta]]&lt;=param[GAP_TOL]*param[sum_gamma],score_calc[[#This Row],[pi]],"")</f>
        <v/>
      </c>
      <c r="E121" s="2">
        <f>param[S_R]+param[KAPPA]*(score_calc[[#This Row],[pi]]-pi_min[pi_min])/param[sum_gamma]</f>
        <v>50.588025116407472</v>
      </c>
      <c r="F121">
        <f>param[S_R]*param[GAP_MAX]/(param[GAP_MAX]-param[GAP_TOL])-param[S_R]*score_calc[[#This Row],[delta]]/(param[sum_gamma]*(param[GAP_MAX]-param[GAP_TOL]))</f>
        <v>76.939837258434423</v>
      </c>
      <c r="G121" s="2">
        <f>IF(score_calc[[#This Row],[ok_products_pi]]="",score_calc[[#This Row],[score_not_rec]],score_calc[[#This Row],[score_rec]])</f>
        <v>76.939837258434423</v>
      </c>
    </row>
    <row r="123" spans="1:7" x14ac:dyDescent="0.2">
      <c r="E123" t="s">
        <v>199</v>
      </c>
    </row>
    <row r="124" spans="1:7" x14ac:dyDescent="0.2">
      <c r="E124">
        <f>MIN(score_calc[ok_products_pi])</f>
        <v>99.27813761444115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122"/>
  <sheetViews>
    <sheetView workbookViewId="0">
      <selection activeCell="J32" sqref="J32"/>
    </sheetView>
  </sheetViews>
  <sheetFormatPr defaultRowHeight="12.75" x14ac:dyDescent="0.2"/>
  <cols>
    <col min="1" max="1" width="13.85546875" bestFit="1" customWidth="1"/>
    <col min="2" max="2" width="11.7109375" customWidth="1"/>
    <col min="3" max="4" width="4" customWidth="1"/>
    <col min="5" max="6" width="7" customWidth="1"/>
    <col min="7" max="9" width="6" customWidth="1"/>
    <col min="10" max="10" width="4" customWidth="1"/>
    <col min="11" max="11" width="6" customWidth="1"/>
    <col min="12" max="12" width="7" customWidth="1"/>
    <col min="13" max="13" width="6" customWidth="1"/>
    <col min="14" max="14" width="4" customWidth="1"/>
    <col min="15" max="15" width="6" customWidth="1"/>
    <col min="16" max="17" width="4" customWidth="1"/>
    <col min="18" max="18" width="6" customWidth="1"/>
    <col min="19" max="19" width="4" customWidth="1"/>
    <col min="20" max="22" width="6" customWidth="1"/>
    <col min="23" max="23" width="7" customWidth="1"/>
    <col min="24" max="25" width="6" customWidth="1"/>
    <col min="26" max="26" width="4" customWidth="1"/>
    <col min="27" max="27" width="6" customWidth="1"/>
    <col min="28" max="29" width="4" customWidth="1"/>
    <col min="30" max="30" width="6" customWidth="1"/>
    <col min="31" max="31" width="7" customWidth="1"/>
    <col min="32" max="32" width="4" customWidth="1"/>
    <col min="33" max="33" width="6" customWidth="1"/>
    <col min="34" max="35" width="4" customWidth="1"/>
    <col min="36" max="36" width="6" customWidth="1"/>
    <col min="37" max="37" width="4" customWidth="1"/>
    <col min="38" max="39" width="6" customWidth="1"/>
    <col min="40" max="42" width="4" customWidth="1"/>
    <col min="43" max="43" width="6" customWidth="1"/>
    <col min="44" max="45" width="4" customWidth="1"/>
    <col min="46" max="46" width="6" customWidth="1"/>
    <col min="47" max="48" width="7" customWidth="1"/>
    <col min="49" max="49" width="6" customWidth="1"/>
    <col min="50" max="50" width="4" customWidth="1"/>
    <col min="51" max="51" width="7" customWidth="1"/>
    <col min="52" max="53" width="4" customWidth="1"/>
    <col min="54" max="54" width="6" customWidth="1"/>
    <col min="55" max="55" width="4" customWidth="1"/>
    <col min="56" max="56" width="6" customWidth="1"/>
    <col min="57" max="58" width="7" customWidth="1"/>
    <col min="59" max="59" width="6" customWidth="1"/>
    <col min="60" max="61" width="4" customWidth="1"/>
    <col min="62" max="62" width="7" customWidth="1"/>
    <col min="63" max="64" width="4" customWidth="1"/>
    <col min="65" max="65" width="6" customWidth="1"/>
    <col min="66" max="66" width="7" customWidth="1"/>
    <col min="67" max="68" width="4" customWidth="1"/>
    <col min="69" max="69" width="7" customWidth="1"/>
    <col min="70" max="70" width="6" customWidth="1"/>
    <col min="71" max="71" width="7" customWidth="1"/>
    <col min="72" max="76" width="6" customWidth="1"/>
    <col min="77" max="77" width="7" customWidth="1"/>
    <col min="78" max="78" width="6" customWidth="1"/>
    <col min="79" max="79" width="4" customWidth="1"/>
    <col min="80" max="81" width="6" customWidth="1"/>
    <col min="82" max="82" width="7" customWidth="1"/>
    <col min="83" max="84" width="5" customWidth="1"/>
    <col min="85" max="85" width="8" customWidth="1"/>
    <col min="86" max="86" width="5" customWidth="1"/>
    <col min="87" max="89" width="8" customWidth="1"/>
    <col min="90" max="90" width="7" customWidth="1"/>
    <col min="91" max="91" width="5" customWidth="1"/>
    <col min="92" max="92" width="8" customWidth="1"/>
    <col min="93" max="94" width="5" customWidth="1"/>
    <col min="95" max="95" width="7" customWidth="1"/>
    <col min="96" max="96" width="8" customWidth="1"/>
    <col min="97" max="98" width="7" customWidth="1"/>
    <col min="99" max="99" width="8" customWidth="1"/>
    <col min="100" max="100" width="7" customWidth="1"/>
    <col min="101" max="101" width="8" customWidth="1"/>
    <col min="102" max="102" width="5" customWidth="1"/>
    <col min="103" max="103" width="7" customWidth="1"/>
    <col min="104" max="105" width="5" customWidth="1"/>
    <col min="106" max="106" width="11.7109375" bestFit="1" customWidth="1"/>
  </cols>
  <sheetData>
    <row r="1" spans="1:2" x14ac:dyDescent="0.2">
      <c r="A1" s="15" t="s">
        <v>102</v>
      </c>
      <c r="B1" t="s">
        <v>204</v>
      </c>
    </row>
    <row r="2" spans="1:2" x14ac:dyDescent="0.2">
      <c r="A2" s="16">
        <v>16</v>
      </c>
      <c r="B2" s="2">
        <v>599.65</v>
      </c>
    </row>
    <row r="3" spans="1:2" x14ac:dyDescent="0.2">
      <c r="A3" s="16">
        <v>32</v>
      </c>
      <c r="B3" s="2">
        <v>574.9</v>
      </c>
    </row>
    <row r="4" spans="1:2" x14ac:dyDescent="0.2">
      <c r="A4" s="16">
        <v>33</v>
      </c>
      <c r="B4" s="2">
        <v>549.6</v>
      </c>
    </row>
    <row r="5" spans="1:2" x14ac:dyDescent="0.2">
      <c r="A5" s="16">
        <v>37</v>
      </c>
      <c r="B5" s="2">
        <v>239</v>
      </c>
    </row>
    <row r="6" spans="1:2" x14ac:dyDescent="0.2">
      <c r="A6" s="16">
        <v>69</v>
      </c>
      <c r="B6" s="2">
        <v>939.6</v>
      </c>
    </row>
    <row r="7" spans="1:2" x14ac:dyDescent="0.2">
      <c r="A7" s="16">
        <v>73</v>
      </c>
      <c r="B7" s="2">
        <v>539.9</v>
      </c>
    </row>
    <row r="8" spans="1:2" x14ac:dyDescent="0.2">
      <c r="A8" s="16">
        <v>74</v>
      </c>
      <c r="B8" s="2">
        <v>259.60000000000002</v>
      </c>
    </row>
    <row r="9" spans="1:2" x14ac:dyDescent="0.2">
      <c r="A9" s="16">
        <v>76</v>
      </c>
      <c r="B9" s="2">
        <v>819</v>
      </c>
    </row>
    <row r="10" spans="1:2" x14ac:dyDescent="0.2">
      <c r="A10" s="16">
        <v>78</v>
      </c>
      <c r="B10" s="2">
        <v>869.65</v>
      </c>
    </row>
    <row r="11" spans="1:2" x14ac:dyDescent="0.2">
      <c r="A11" s="16">
        <v>81</v>
      </c>
      <c r="B11" s="2">
        <v>1499.65</v>
      </c>
    </row>
    <row r="12" spans="1:2" x14ac:dyDescent="0.2">
      <c r="A12" s="16">
        <v>83</v>
      </c>
      <c r="B12" s="2">
        <v>799.6</v>
      </c>
    </row>
    <row r="13" spans="1:2" x14ac:dyDescent="0.2">
      <c r="A13" s="16">
        <v>94</v>
      </c>
      <c r="B13" s="2">
        <v>934.9</v>
      </c>
    </row>
    <row r="14" spans="1:2" x14ac:dyDescent="0.2">
      <c r="A14" s="16">
        <v>96</v>
      </c>
      <c r="B14" s="2">
        <v>1099</v>
      </c>
    </row>
    <row r="15" spans="1:2" x14ac:dyDescent="0.2">
      <c r="A15" s="16">
        <v>97</v>
      </c>
      <c r="B15" s="2">
        <v>699</v>
      </c>
    </row>
    <row r="16" spans="1:2" x14ac:dyDescent="0.2">
      <c r="A16" s="16">
        <v>98</v>
      </c>
      <c r="B16" s="2">
        <v>775</v>
      </c>
    </row>
    <row r="17" spans="1:2" x14ac:dyDescent="0.2">
      <c r="A17" s="16">
        <v>99</v>
      </c>
      <c r="B17" s="2">
        <v>329</v>
      </c>
    </row>
    <row r="18" spans="1:2" x14ac:dyDescent="0.2">
      <c r="A18" s="16">
        <v>101</v>
      </c>
      <c r="B18" s="2">
        <v>599</v>
      </c>
    </row>
    <row r="19" spans="1:2" x14ac:dyDescent="0.2">
      <c r="A19" s="16">
        <v>102</v>
      </c>
      <c r="B19" s="2">
        <v>469</v>
      </c>
    </row>
    <row r="20" spans="1:2" x14ac:dyDescent="0.2">
      <c r="A20" s="16">
        <v>103</v>
      </c>
      <c r="B20" s="2">
        <v>589</v>
      </c>
    </row>
    <row r="21" spans="1:2" x14ac:dyDescent="0.2">
      <c r="A21" s="16">
        <v>104</v>
      </c>
      <c r="B21" s="2">
        <v>572</v>
      </c>
    </row>
    <row r="22" spans="1:2" x14ac:dyDescent="0.2">
      <c r="A22" s="16">
        <v>105</v>
      </c>
      <c r="B22" s="2">
        <v>459</v>
      </c>
    </row>
    <row r="23" spans="1:2" x14ac:dyDescent="0.2">
      <c r="A23" s="16">
        <v>106</v>
      </c>
      <c r="B23" s="2">
        <v>679</v>
      </c>
    </row>
    <row r="24" spans="1:2" x14ac:dyDescent="0.2">
      <c r="A24" s="16">
        <v>107</v>
      </c>
      <c r="B24" s="2">
        <v>749</v>
      </c>
    </row>
    <row r="25" spans="1:2" x14ac:dyDescent="0.2">
      <c r="A25" s="16">
        <v>110</v>
      </c>
      <c r="B25" s="2">
        <v>1499</v>
      </c>
    </row>
    <row r="26" spans="1:2" x14ac:dyDescent="0.2">
      <c r="A26" s="16">
        <v>111</v>
      </c>
      <c r="B26" s="2">
        <v>539</v>
      </c>
    </row>
    <row r="27" spans="1:2" x14ac:dyDescent="0.2">
      <c r="A27" s="16">
        <v>112</v>
      </c>
      <c r="B27" s="2">
        <v>449.6</v>
      </c>
    </row>
    <row r="28" spans="1:2" x14ac:dyDescent="0.2">
      <c r="A28" s="16">
        <v>113</v>
      </c>
      <c r="B28" s="2">
        <v>289</v>
      </c>
    </row>
    <row r="29" spans="1:2" x14ac:dyDescent="0.2">
      <c r="A29" s="16">
        <v>114</v>
      </c>
      <c r="B29" s="2">
        <v>1499.6</v>
      </c>
    </row>
    <row r="30" spans="1:2" x14ac:dyDescent="0.2">
      <c r="A30" s="16">
        <v>117</v>
      </c>
      <c r="B30" s="2">
        <v>558.70000000000005</v>
      </c>
    </row>
    <row r="31" spans="1:2" x14ac:dyDescent="0.2">
      <c r="A31" s="16">
        <v>120</v>
      </c>
      <c r="B31" s="2">
        <v>559</v>
      </c>
    </row>
    <row r="32" spans="1:2" x14ac:dyDescent="0.2">
      <c r="A32" s="16">
        <v>121</v>
      </c>
      <c r="B32" s="2">
        <v>279.60000000000002</v>
      </c>
    </row>
    <row r="33" spans="1:2" x14ac:dyDescent="0.2">
      <c r="A33" s="16">
        <v>122</v>
      </c>
      <c r="B33" s="2">
        <v>1438</v>
      </c>
    </row>
    <row r="34" spans="1:2" x14ac:dyDescent="0.2">
      <c r="A34" s="16">
        <v>123</v>
      </c>
      <c r="B34" s="2">
        <v>1949.6</v>
      </c>
    </row>
    <row r="35" spans="1:2" x14ac:dyDescent="0.2">
      <c r="A35" s="16">
        <v>124</v>
      </c>
      <c r="B35" s="2">
        <v>2149</v>
      </c>
    </row>
    <row r="36" spans="1:2" x14ac:dyDescent="0.2">
      <c r="A36" s="16">
        <v>125</v>
      </c>
      <c r="B36" s="2">
        <v>959.9</v>
      </c>
    </row>
    <row r="37" spans="1:2" x14ac:dyDescent="0.2">
      <c r="A37" s="16">
        <v>126</v>
      </c>
      <c r="B37" s="2">
        <v>1749</v>
      </c>
    </row>
    <row r="38" spans="1:2" x14ac:dyDescent="0.2">
      <c r="A38" s="16">
        <v>127</v>
      </c>
      <c r="B38" s="2">
        <v>649.75</v>
      </c>
    </row>
    <row r="39" spans="1:2" x14ac:dyDescent="0.2">
      <c r="A39" s="16">
        <v>129</v>
      </c>
      <c r="B39" s="2">
        <v>859</v>
      </c>
    </row>
    <row r="40" spans="1:2" x14ac:dyDescent="0.2">
      <c r="A40" s="16">
        <v>130</v>
      </c>
      <c r="B40" s="2">
        <v>1092.05</v>
      </c>
    </row>
    <row r="41" spans="1:2" x14ac:dyDescent="0.2">
      <c r="A41" s="16">
        <v>131</v>
      </c>
      <c r="B41" s="2">
        <v>2189</v>
      </c>
    </row>
    <row r="42" spans="1:2" x14ac:dyDescent="0.2">
      <c r="A42" s="16">
        <v>132</v>
      </c>
      <c r="B42" s="2">
        <v>699.65</v>
      </c>
    </row>
    <row r="43" spans="1:2" x14ac:dyDescent="0.2">
      <c r="A43" s="16">
        <v>134</v>
      </c>
      <c r="B43" s="2">
        <v>229</v>
      </c>
    </row>
    <row r="44" spans="1:2" x14ac:dyDescent="0.2">
      <c r="A44" s="16">
        <v>136</v>
      </c>
      <c r="B44" s="2">
        <v>279</v>
      </c>
    </row>
    <row r="45" spans="1:2" x14ac:dyDescent="0.2">
      <c r="A45" s="16">
        <v>137</v>
      </c>
      <c r="B45" s="2">
        <v>519</v>
      </c>
    </row>
    <row r="46" spans="1:2" x14ac:dyDescent="0.2">
      <c r="A46" s="16">
        <v>140</v>
      </c>
      <c r="B46" s="2">
        <v>289</v>
      </c>
    </row>
    <row r="47" spans="1:2" x14ac:dyDescent="0.2">
      <c r="A47" s="16">
        <v>143</v>
      </c>
      <c r="B47" s="2">
        <v>599.6</v>
      </c>
    </row>
    <row r="48" spans="1:2" x14ac:dyDescent="0.2">
      <c r="A48" s="16">
        <v>147</v>
      </c>
      <c r="B48" s="2">
        <v>799.65</v>
      </c>
    </row>
    <row r="49" spans="1:2" x14ac:dyDescent="0.2">
      <c r="A49" s="16">
        <v>148</v>
      </c>
      <c r="B49" s="2">
        <v>789</v>
      </c>
    </row>
    <row r="50" spans="1:2" x14ac:dyDescent="0.2">
      <c r="A50" s="16">
        <v>149</v>
      </c>
      <c r="B50" s="2">
        <v>399.75</v>
      </c>
    </row>
    <row r="51" spans="1:2" x14ac:dyDescent="0.2">
      <c r="A51" s="16">
        <v>150</v>
      </c>
      <c r="B51" s="2">
        <v>364.9</v>
      </c>
    </row>
    <row r="52" spans="1:2" x14ac:dyDescent="0.2">
      <c r="A52" s="16">
        <v>151</v>
      </c>
      <c r="B52" s="2">
        <v>749.65</v>
      </c>
    </row>
    <row r="53" spans="1:2" x14ac:dyDescent="0.2">
      <c r="A53" s="16">
        <v>154</v>
      </c>
      <c r="B53" s="2">
        <v>569</v>
      </c>
    </row>
    <row r="54" spans="1:2" x14ac:dyDescent="0.2">
      <c r="A54" s="16">
        <v>155</v>
      </c>
      <c r="B54" s="2">
        <v>279.89999999999998</v>
      </c>
    </row>
    <row r="55" spans="1:2" x14ac:dyDescent="0.2">
      <c r="A55" s="16">
        <v>156</v>
      </c>
      <c r="B55" s="2">
        <v>449</v>
      </c>
    </row>
    <row r="56" spans="1:2" x14ac:dyDescent="0.2">
      <c r="A56" s="16">
        <v>157</v>
      </c>
      <c r="B56" s="2">
        <v>490.65</v>
      </c>
    </row>
    <row r="57" spans="1:2" x14ac:dyDescent="0.2">
      <c r="A57" s="16">
        <v>158</v>
      </c>
      <c r="B57" s="2">
        <v>599.99</v>
      </c>
    </row>
    <row r="58" spans="1:2" x14ac:dyDescent="0.2">
      <c r="A58" s="16">
        <v>159</v>
      </c>
      <c r="B58" s="2">
        <v>799.6</v>
      </c>
    </row>
    <row r="59" spans="1:2" x14ac:dyDescent="0.2">
      <c r="A59" s="16">
        <v>160</v>
      </c>
      <c r="B59" s="2">
        <v>514.9</v>
      </c>
    </row>
    <row r="60" spans="1:2" x14ac:dyDescent="0.2">
      <c r="A60" s="16">
        <v>161</v>
      </c>
      <c r="B60" s="2">
        <v>1514.9</v>
      </c>
    </row>
    <row r="61" spans="1:2" x14ac:dyDescent="0.2">
      <c r="A61" s="16">
        <v>162</v>
      </c>
      <c r="B61" s="2">
        <v>229</v>
      </c>
    </row>
    <row r="62" spans="1:2" x14ac:dyDescent="0.2">
      <c r="A62" s="16">
        <v>163</v>
      </c>
      <c r="B62" s="2">
        <v>249</v>
      </c>
    </row>
    <row r="63" spans="1:2" x14ac:dyDescent="0.2">
      <c r="A63" s="16">
        <v>164</v>
      </c>
      <c r="B63" s="2">
        <v>279.64999999999998</v>
      </c>
    </row>
    <row r="64" spans="1:2" x14ac:dyDescent="0.2">
      <c r="A64" s="16">
        <v>166</v>
      </c>
      <c r="B64" s="2">
        <v>929.9</v>
      </c>
    </row>
    <row r="65" spans="1:2" x14ac:dyDescent="0.2">
      <c r="A65" s="16">
        <v>168</v>
      </c>
      <c r="B65" s="2">
        <v>259.89999999999998</v>
      </c>
    </row>
    <row r="66" spans="1:2" x14ac:dyDescent="0.2">
      <c r="A66" s="16">
        <v>169</v>
      </c>
      <c r="B66" s="2">
        <v>329.6</v>
      </c>
    </row>
    <row r="67" spans="1:2" x14ac:dyDescent="0.2">
      <c r="A67" s="16">
        <v>170</v>
      </c>
      <c r="B67" s="2">
        <v>699.9</v>
      </c>
    </row>
    <row r="68" spans="1:2" x14ac:dyDescent="0.2">
      <c r="A68" s="16">
        <v>171</v>
      </c>
      <c r="B68" s="2">
        <v>359.9</v>
      </c>
    </row>
    <row r="69" spans="1:2" x14ac:dyDescent="0.2">
      <c r="A69" s="16">
        <v>172</v>
      </c>
      <c r="B69" s="2">
        <v>999.6</v>
      </c>
    </row>
    <row r="70" spans="1:2" x14ac:dyDescent="0.2">
      <c r="A70" s="16">
        <v>173</v>
      </c>
      <c r="B70" s="2">
        <v>1019</v>
      </c>
    </row>
    <row r="71" spans="1:2" x14ac:dyDescent="0.2">
      <c r="A71" s="16">
        <v>174</v>
      </c>
      <c r="B71" s="2">
        <v>649</v>
      </c>
    </row>
    <row r="72" spans="1:2" x14ac:dyDescent="0.2">
      <c r="A72" s="16">
        <v>175</v>
      </c>
      <c r="B72" s="2">
        <v>349</v>
      </c>
    </row>
    <row r="73" spans="1:2" x14ac:dyDescent="0.2">
      <c r="A73" s="16">
        <v>178</v>
      </c>
      <c r="B73" s="2">
        <v>499</v>
      </c>
    </row>
    <row r="74" spans="1:2" x14ac:dyDescent="0.2">
      <c r="A74" s="16">
        <v>179</v>
      </c>
      <c r="B74" s="2">
        <v>799.65</v>
      </c>
    </row>
    <row r="75" spans="1:2" x14ac:dyDescent="0.2">
      <c r="A75" s="16">
        <v>180</v>
      </c>
      <c r="B75" s="2">
        <v>599.6</v>
      </c>
    </row>
    <row r="76" spans="1:2" x14ac:dyDescent="0.2">
      <c r="A76" s="16">
        <v>182</v>
      </c>
      <c r="B76" s="2">
        <v>649</v>
      </c>
    </row>
    <row r="77" spans="1:2" x14ac:dyDescent="0.2">
      <c r="A77" s="16">
        <v>183</v>
      </c>
      <c r="B77" s="2">
        <v>349</v>
      </c>
    </row>
    <row r="78" spans="1:2" x14ac:dyDescent="0.2">
      <c r="A78" s="16">
        <v>185</v>
      </c>
      <c r="B78" s="2">
        <v>549.6</v>
      </c>
    </row>
    <row r="79" spans="1:2" x14ac:dyDescent="0.2">
      <c r="A79" s="16">
        <v>186</v>
      </c>
      <c r="B79" s="2">
        <v>599.65</v>
      </c>
    </row>
    <row r="80" spans="1:2" x14ac:dyDescent="0.2">
      <c r="A80" s="16">
        <v>188</v>
      </c>
      <c r="B80" s="2">
        <v>271.5</v>
      </c>
    </row>
    <row r="81" spans="1:2" x14ac:dyDescent="0.2">
      <c r="A81" s="16">
        <v>189</v>
      </c>
      <c r="B81" s="2">
        <v>640.9</v>
      </c>
    </row>
    <row r="82" spans="1:2" x14ac:dyDescent="0.2">
      <c r="A82" s="16">
        <v>190</v>
      </c>
      <c r="B82" s="2">
        <v>799.65</v>
      </c>
    </row>
    <row r="83" spans="1:2" x14ac:dyDescent="0.2">
      <c r="A83" s="16">
        <v>191</v>
      </c>
      <c r="B83" s="2">
        <v>419.9</v>
      </c>
    </row>
    <row r="84" spans="1:2" x14ac:dyDescent="0.2">
      <c r="A84" s="16">
        <v>192</v>
      </c>
      <c r="B84" s="2">
        <v>479.9</v>
      </c>
    </row>
    <row r="85" spans="1:2" x14ac:dyDescent="0.2">
      <c r="A85" s="16">
        <v>194</v>
      </c>
      <c r="B85" s="2">
        <v>1249</v>
      </c>
    </row>
    <row r="86" spans="1:2" x14ac:dyDescent="0.2">
      <c r="A86" s="16">
        <v>195</v>
      </c>
      <c r="B86" s="2">
        <v>1509.9</v>
      </c>
    </row>
    <row r="87" spans="1:2" x14ac:dyDescent="0.2">
      <c r="A87" s="16">
        <v>196</v>
      </c>
      <c r="B87" s="2">
        <v>949.9</v>
      </c>
    </row>
    <row r="88" spans="1:2" x14ac:dyDescent="0.2">
      <c r="A88" s="16">
        <v>197</v>
      </c>
      <c r="B88" s="2">
        <v>1089</v>
      </c>
    </row>
    <row r="89" spans="1:2" x14ac:dyDescent="0.2">
      <c r="A89" s="16">
        <v>198</v>
      </c>
      <c r="B89" s="2">
        <v>649</v>
      </c>
    </row>
    <row r="90" spans="1:2" x14ac:dyDescent="0.2">
      <c r="A90" s="16">
        <v>200</v>
      </c>
      <c r="B90" s="2">
        <v>539</v>
      </c>
    </row>
    <row r="91" spans="1:2" x14ac:dyDescent="0.2">
      <c r="A91" s="16">
        <v>201</v>
      </c>
      <c r="B91" s="2">
        <v>399.9</v>
      </c>
    </row>
    <row r="92" spans="1:2" x14ac:dyDescent="0.2">
      <c r="A92" s="16">
        <v>202</v>
      </c>
      <c r="B92" s="2">
        <v>739</v>
      </c>
    </row>
    <row r="93" spans="1:2" x14ac:dyDescent="0.2">
      <c r="A93" s="16">
        <v>203</v>
      </c>
      <c r="B93" s="2">
        <v>549</v>
      </c>
    </row>
    <row r="94" spans="1:2" x14ac:dyDescent="0.2">
      <c r="A94" s="16">
        <v>204</v>
      </c>
      <c r="B94" s="2">
        <v>329</v>
      </c>
    </row>
    <row r="95" spans="1:2" x14ac:dyDescent="0.2">
      <c r="A95" s="16">
        <v>205</v>
      </c>
      <c r="B95" s="2">
        <v>449</v>
      </c>
    </row>
    <row r="96" spans="1:2" x14ac:dyDescent="0.2">
      <c r="A96" s="16">
        <v>206</v>
      </c>
      <c r="B96" s="2">
        <v>599.65</v>
      </c>
    </row>
    <row r="97" spans="1:2" x14ac:dyDescent="0.2">
      <c r="A97" s="16">
        <v>207</v>
      </c>
      <c r="B97" s="2">
        <v>519</v>
      </c>
    </row>
    <row r="98" spans="1:2" x14ac:dyDescent="0.2">
      <c r="A98" s="16">
        <v>208</v>
      </c>
      <c r="B98" s="2">
        <v>299.60000000000002</v>
      </c>
    </row>
    <row r="99" spans="1:2" x14ac:dyDescent="0.2">
      <c r="A99" s="16">
        <v>209</v>
      </c>
      <c r="B99" s="2">
        <v>1140.97</v>
      </c>
    </row>
    <row r="100" spans="1:2" x14ac:dyDescent="0.2">
      <c r="A100" s="16">
        <v>210</v>
      </c>
      <c r="B100" s="2">
        <v>539.9</v>
      </c>
    </row>
    <row r="101" spans="1:2" x14ac:dyDescent="0.2">
      <c r="A101" s="16">
        <v>211</v>
      </c>
      <c r="B101" s="2">
        <v>249</v>
      </c>
    </row>
    <row r="102" spans="1:2" x14ac:dyDescent="0.2">
      <c r="A102" s="16">
        <v>213</v>
      </c>
      <c r="B102" s="2">
        <v>299.60000000000002</v>
      </c>
    </row>
    <row r="103" spans="1:2" x14ac:dyDescent="0.2">
      <c r="A103" s="16">
        <v>214</v>
      </c>
      <c r="B103" s="2">
        <v>329</v>
      </c>
    </row>
    <row r="104" spans="1:2" x14ac:dyDescent="0.2">
      <c r="A104" s="16">
        <v>215</v>
      </c>
      <c r="B104" s="2">
        <v>249.75</v>
      </c>
    </row>
    <row r="105" spans="1:2" x14ac:dyDescent="0.2">
      <c r="A105" s="16">
        <v>216</v>
      </c>
      <c r="B105" s="2">
        <v>999.65</v>
      </c>
    </row>
    <row r="106" spans="1:2" x14ac:dyDescent="0.2">
      <c r="A106" s="16">
        <v>218</v>
      </c>
      <c r="B106" s="2">
        <v>999</v>
      </c>
    </row>
    <row r="107" spans="1:2" x14ac:dyDescent="0.2">
      <c r="A107" s="16">
        <v>219</v>
      </c>
      <c r="B107" s="2">
        <v>589</v>
      </c>
    </row>
    <row r="108" spans="1:2" x14ac:dyDescent="0.2">
      <c r="A108" s="16">
        <v>220</v>
      </c>
      <c r="B108" s="2">
        <v>669</v>
      </c>
    </row>
    <row r="109" spans="1:2" x14ac:dyDescent="0.2">
      <c r="A109" s="16">
        <v>221</v>
      </c>
      <c r="B109" s="2">
        <v>999.3</v>
      </c>
    </row>
    <row r="110" spans="1:2" x14ac:dyDescent="0.2">
      <c r="A110" s="16">
        <v>222</v>
      </c>
      <c r="B110" s="2">
        <v>599.6</v>
      </c>
    </row>
    <row r="111" spans="1:2" x14ac:dyDescent="0.2">
      <c r="A111" s="16">
        <v>225</v>
      </c>
      <c r="B111" s="2">
        <v>1099.6500000000001</v>
      </c>
    </row>
    <row r="112" spans="1:2" x14ac:dyDescent="0.2">
      <c r="A112" s="16">
        <v>228</v>
      </c>
      <c r="B112" s="2">
        <v>699.6</v>
      </c>
    </row>
    <row r="113" spans="1:2" x14ac:dyDescent="0.2">
      <c r="A113" s="16">
        <v>229</v>
      </c>
      <c r="B113" s="2">
        <v>549.6</v>
      </c>
    </row>
    <row r="114" spans="1:2" x14ac:dyDescent="0.2">
      <c r="A114" s="16">
        <v>230</v>
      </c>
      <c r="B114" s="2">
        <v>1019</v>
      </c>
    </row>
    <row r="115" spans="1:2" x14ac:dyDescent="0.2">
      <c r="A115" s="16">
        <v>232</v>
      </c>
      <c r="B115" s="2">
        <v>699.65</v>
      </c>
    </row>
    <row r="116" spans="1:2" x14ac:dyDescent="0.2">
      <c r="A116" s="16">
        <v>233</v>
      </c>
      <c r="B116" s="2">
        <v>899.65</v>
      </c>
    </row>
    <row r="117" spans="1:2" x14ac:dyDescent="0.2">
      <c r="A117" s="16">
        <v>234</v>
      </c>
      <c r="B117" s="2">
        <v>1099.6500000000001</v>
      </c>
    </row>
    <row r="118" spans="1:2" x14ac:dyDescent="0.2">
      <c r="A118" s="16">
        <v>235</v>
      </c>
      <c r="B118" s="2">
        <v>1699.65</v>
      </c>
    </row>
    <row r="119" spans="1:2" x14ac:dyDescent="0.2">
      <c r="A119" s="16">
        <v>236</v>
      </c>
      <c r="B119" s="2">
        <v>899.6</v>
      </c>
    </row>
    <row r="120" spans="1:2" x14ac:dyDescent="0.2">
      <c r="A120" s="16">
        <v>237</v>
      </c>
      <c r="B120" s="2">
        <v>1199.5999999999999</v>
      </c>
    </row>
    <row r="121" spans="1:2" x14ac:dyDescent="0.2">
      <c r="A121" s="16">
        <v>238</v>
      </c>
      <c r="B121" s="2">
        <v>499</v>
      </c>
    </row>
    <row r="122" spans="1:2" x14ac:dyDescent="0.2">
      <c r="A122" s="16" t="s">
        <v>203</v>
      </c>
      <c r="B122" s="2">
        <v>229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H121"/>
  <sheetViews>
    <sheetView workbookViewId="0">
      <selection activeCell="D12" sqref="D12"/>
    </sheetView>
  </sheetViews>
  <sheetFormatPr defaultRowHeight="12.75" x14ac:dyDescent="0.2"/>
  <cols>
    <col min="1" max="1" width="11.7109375" customWidth="1"/>
    <col min="2" max="2" width="8" bestFit="1" customWidth="1"/>
    <col min="3" max="3" width="12" bestFit="1" customWidth="1"/>
    <col min="4" max="4" width="13.28515625" bestFit="1" customWidth="1"/>
    <col min="5" max="5" width="12.85546875" bestFit="1" customWidth="1"/>
    <col min="7" max="7" width="17" customWidth="1"/>
    <col min="8" max="8" width="9.140625" hidden="1" customWidth="1"/>
    <col min="9" max="9" width="17" customWidth="1"/>
    <col min="10" max="123" width="17" bestFit="1" customWidth="1"/>
    <col min="124" max="124" width="11.7109375" bestFit="1" customWidth="1"/>
  </cols>
  <sheetData>
    <row r="1" spans="1:6" x14ac:dyDescent="0.2">
      <c r="A1" t="s">
        <v>102</v>
      </c>
      <c r="B1" t="s">
        <v>202</v>
      </c>
      <c r="C1" t="s">
        <v>201</v>
      </c>
      <c r="D1" t="s">
        <v>205</v>
      </c>
      <c r="E1" t="s">
        <v>207</v>
      </c>
      <c r="F1" t="s">
        <v>208</v>
      </c>
    </row>
    <row r="2" spans="1:6" x14ac:dyDescent="0.2">
      <c r="A2">
        <v>162</v>
      </c>
      <c r="B2">
        <v>229</v>
      </c>
      <c r="C2">
        <v>32.267005539062467</v>
      </c>
      <c r="D2">
        <v>0.14090395431905006</v>
      </c>
      <c r="E2" s="2">
        <f>MAX(good_deals_calc[[#This Row],[score]],E1)</f>
        <v>32.267005539062467</v>
      </c>
      <c r="F2" s="2"/>
    </row>
    <row r="3" spans="1:6" x14ac:dyDescent="0.2">
      <c r="A3">
        <v>134</v>
      </c>
      <c r="B3">
        <v>229</v>
      </c>
      <c r="C3">
        <v>36.269082739066334</v>
      </c>
      <c r="D3">
        <v>0.15838027396972199</v>
      </c>
      <c r="E3" s="2">
        <f>MAX(good_deals_calc[[#This Row],[score]],E2)</f>
        <v>36.269082739066334</v>
      </c>
      <c r="F3" s="2"/>
    </row>
    <row r="4" spans="1:6" x14ac:dyDescent="0.2">
      <c r="A4">
        <v>37</v>
      </c>
      <c r="B4">
        <v>239</v>
      </c>
      <c r="C4">
        <v>28.726939150162337</v>
      </c>
      <c r="D4">
        <v>0.12019639811783404</v>
      </c>
      <c r="E4" s="2">
        <f>MAX(good_deals_calc[[#This Row],[score]],E3)</f>
        <v>36.269082739066334</v>
      </c>
      <c r="F4" s="2"/>
    </row>
    <row r="5" spans="1:6" x14ac:dyDescent="0.2">
      <c r="A5">
        <v>163</v>
      </c>
      <c r="B5">
        <v>249</v>
      </c>
      <c r="C5">
        <v>32.267005539062467</v>
      </c>
      <c r="D5">
        <v>0.1295863676267569</v>
      </c>
      <c r="E5" s="2">
        <f>MAX(good_deals_calc[[#This Row],[score]],E4)</f>
        <v>36.269082739066334</v>
      </c>
      <c r="F5" s="2"/>
    </row>
    <row r="6" spans="1:6" x14ac:dyDescent="0.2">
      <c r="A6">
        <v>211</v>
      </c>
      <c r="B6">
        <v>249</v>
      </c>
      <c r="C6">
        <v>36.364611292651659</v>
      </c>
      <c r="D6">
        <v>0.14604261563313919</v>
      </c>
      <c r="E6" s="2">
        <f>MAX(good_deals_calc[[#This Row],[score]],E5)</f>
        <v>36.364611292651659</v>
      </c>
      <c r="F6" s="2"/>
    </row>
    <row r="7" spans="1:6" x14ac:dyDescent="0.2">
      <c r="A7">
        <v>215</v>
      </c>
      <c r="B7">
        <v>249.75</v>
      </c>
      <c r="C7">
        <v>28.726939150162337</v>
      </c>
      <c r="D7">
        <v>0.11502277938002937</v>
      </c>
      <c r="E7" s="2">
        <f>MAX(good_deals_calc[[#This Row],[score]],E6)</f>
        <v>36.364611292651659</v>
      </c>
      <c r="F7" s="2"/>
    </row>
    <row r="8" spans="1:6" x14ac:dyDescent="0.2">
      <c r="A8">
        <v>74</v>
      </c>
      <c r="B8">
        <v>259.60000000000002</v>
      </c>
      <c r="C8">
        <v>32.82454490375153</v>
      </c>
      <c r="D8">
        <v>0.12644277697901204</v>
      </c>
      <c r="E8" s="2">
        <f>MAX(good_deals_calc[[#This Row],[score]],E7)</f>
        <v>36.364611292651659</v>
      </c>
      <c r="F8" s="2"/>
    </row>
    <row r="9" spans="1:6" x14ac:dyDescent="0.2">
      <c r="A9">
        <v>168</v>
      </c>
      <c r="B9">
        <v>259.89999999999998</v>
      </c>
      <c r="C9">
        <v>32.267005539062467</v>
      </c>
      <c r="D9">
        <v>0.12415161808027114</v>
      </c>
      <c r="E9" s="2">
        <f>MAX(good_deals_calc[[#This Row],[score]],E8)</f>
        <v>36.364611292651659</v>
      </c>
      <c r="F9" s="2"/>
    </row>
    <row r="10" spans="1:6" x14ac:dyDescent="0.2">
      <c r="A10">
        <v>188</v>
      </c>
      <c r="B10">
        <v>271.5</v>
      </c>
      <c r="C10">
        <v>32.267005539062467</v>
      </c>
      <c r="D10">
        <v>0.11884716588973285</v>
      </c>
      <c r="E10" s="2">
        <f>MAX(good_deals_calc[[#This Row],[score]],E9)</f>
        <v>36.364611292651659</v>
      </c>
      <c r="F10" s="2"/>
    </row>
    <row r="11" spans="1:6" x14ac:dyDescent="0.2">
      <c r="A11">
        <v>136</v>
      </c>
      <c r="B11">
        <v>279</v>
      </c>
      <c r="C11">
        <v>36.364611292651659</v>
      </c>
      <c r="D11">
        <v>0.13033910857581241</v>
      </c>
      <c r="E11" s="2">
        <f>MAX(good_deals_calc[[#This Row],[score]],E10)</f>
        <v>36.364611292651659</v>
      </c>
      <c r="F11" s="2"/>
    </row>
    <row r="12" spans="1:6" x14ac:dyDescent="0.2">
      <c r="A12">
        <v>121</v>
      </c>
      <c r="B12">
        <v>279.60000000000002</v>
      </c>
      <c r="C12">
        <v>32.267005539062467</v>
      </c>
      <c r="D12">
        <v>0.115404168594644</v>
      </c>
      <c r="E12" s="2">
        <f>MAX(good_deals_calc[[#This Row],[score]],E11)</f>
        <v>36.364611292651659</v>
      </c>
      <c r="F12" s="2"/>
    </row>
    <row r="13" spans="1:6" x14ac:dyDescent="0.2">
      <c r="A13">
        <v>164</v>
      </c>
      <c r="B13">
        <v>279.64999999999998</v>
      </c>
      <c r="C13">
        <v>32.82454490375153</v>
      </c>
      <c r="D13">
        <v>0.11737723906222611</v>
      </c>
      <c r="E13" s="2">
        <f>MAX(good_deals_calc[[#This Row],[score]],E12)</f>
        <v>36.364611292651659</v>
      </c>
      <c r="F13" s="2"/>
    </row>
    <row r="14" spans="1:6" x14ac:dyDescent="0.2">
      <c r="A14">
        <v>155</v>
      </c>
      <c r="B14">
        <v>279.89999999999998</v>
      </c>
      <c r="C14">
        <v>32.82454490375153</v>
      </c>
      <c r="D14">
        <v>0.11727240051358176</v>
      </c>
      <c r="E14" s="2">
        <f>MAX(good_deals_calc[[#This Row],[score]],E13)</f>
        <v>36.364611292651659</v>
      </c>
      <c r="F14" s="2"/>
    </row>
    <row r="15" spans="1:6" x14ac:dyDescent="0.2">
      <c r="A15">
        <v>113</v>
      </c>
      <c r="B15">
        <v>289</v>
      </c>
      <c r="C15">
        <v>36.364611292651659</v>
      </c>
      <c r="D15">
        <v>0.12582910481886386</v>
      </c>
      <c r="E15" s="2">
        <f>MAX(good_deals_calc[[#This Row],[score]],E14)</f>
        <v>36.364611292651659</v>
      </c>
      <c r="F15" s="2"/>
    </row>
    <row r="16" spans="1:6" x14ac:dyDescent="0.2">
      <c r="A16">
        <v>140</v>
      </c>
      <c r="B16">
        <v>289</v>
      </c>
      <c r="C16">
        <v>36.364611292651659</v>
      </c>
      <c r="D16">
        <v>0.12582910481886386</v>
      </c>
      <c r="E16" s="2">
        <f>MAX(good_deals_calc[[#This Row],[score]],E15)</f>
        <v>36.364611292651659</v>
      </c>
      <c r="F16" s="2"/>
    </row>
    <row r="17" spans="1:6" x14ac:dyDescent="0.2">
      <c r="A17">
        <v>208</v>
      </c>
      <c r="B17">
        <v>299.60000000000002</v>
      </c>
      <c r="C17">
        <v>36.364611292651659</v>
      </c>
      <c r="D17">
        <v>0.12137720725184131</v>
      </c>
      <c r="E17" s="2">
        <f>MAX(good_deals_calc[[#This Row],[score]],E16)</f>
        <v>36.364611292651659</v>
      </c>
      <c r="F17" s="2"/>
    </row>
    <row r="18" spans="1:6" x14ac:dyDescent="0.2">
      <c r="A18">
        <v>213</v>
      </c>
      <c r="B18">
        <v>299.60000000000002</v>
      </c>
      <c r="C18">
        <v>37.050503117890287</v>
      </c>
      <c r="D18">
        <v>0.12366656581405301</v>
      </c>
      <c r="E18" s="2">
        <f>MAX(good_deals_calc[[#This Row],[score]],E17)</f>
        <v>37.050503117890287</v>
      </c>
      <c r="F18" s="2"/>
    </row>
    <row r="19" spans="1:6" x14ac:dyDescent="0.2">
      <c r="A19">
        <v>214</v>
      </c>
      <c r="B19">
        <v>329</v>
      </c>
      <c r="C19">
        <v>32.82454490375153</v>
      </c>
      <c r="D19">
        <v>9.977065320289219E-2</v>
      </c>
      <c r="E19" s="2">
        <f>MAX(good_deals_calc[[#This Row],[score]],E18)</f>
        <v>37.050503117890287</v>
      </c>
      <c r="F19" s="2"/>
    </row>
    <row r="20" spans="1:6" x14ac:dyDescent="0.2">
      <c r="A20">
        <v>99</v>
      </c>
      <c r="B20">
        <v>329</v>
      </c>
      <c r="C20">
        <v>36.269082739066334</v>
      </c>
      <c r="D20">
        <v>0.11024037306707092</v>
      </c>
      <c r="E20" s="2">
        <f>MAX(good_deals_calc[[#This Row],[score]],E19)</f>
        <v>37.050503117890287</v>
      </c>
      <c r="F20" s="2"/>
    </row>
    <row r="21" spans="1:6" x14ac:dyDescent="0.2">
      <c r="A21">
        <v>204</v>
      </c>
      <c r="B21">
        <v>329</v>
      </c>
      <c r="C21">
        <v>37.050503117890287</v>
      </c>
      <c r="D21">
        <v>0.11261551099662701</v>
      </c>
      <c r="E21" s="2">
        <f>MAX(good_deals_calc[[#This Row],[score]],E20)</f>
        <v>37.050503117890287</v>
      </c>
      <c r="F21" s="2"/>
    </row>
    <row r="22" spans="1:6" x14ac:dyDescent="0.2">
      <c r="A22">
        <v>169</v>
      </c>
      <c r="B22">
        <v>329.6</v>
      </c>
      <c r="C22">
        <v>32.82454490375153</v>
      </c>
      <c r="D22">
        <v>9.9589031868178177E-2</v>
      </c>
      <c r="E22" s="2">
        <f>MAX(good_deals_calc[[#This Row],[score]],E21)</f>
        <v>37.050503117890287</v>
      </c>
      <c r="F22" s="2"/>
    </row>
    <row r="23" spans="1:6" x14ac:dyDescent="0.2">
      <c r="A23">
        <v>183</v>
      </c>
      <c r="B23">
        <v>349</v>
      </c>
      <c r="C23">
        <v>53.436961052307858</v>
      </c>
      <c r="D23">
        <v>0.153114501582544</v>
      </c>
      <c r="E23" s="2">
        <f>MAX(good_deals_calc[[#This Row],[score]],E22)</f>
        <v>53.436961052307858</v>
      </c>
      <c r="F23" s="2"/>
    </row>
    <row r="24" spans="1:6" x14ac:dyDescent="0.2">
      <c r="A24">
        <v>175</v>
      </c>
      <c r="B24">
        <v>349</v>
      </c>
      <c r="C24">
        <v>59.924364711169154</v>
      </c>
      <c r="D24">
        <v>0.17170305074833569</v>
      </c>
      <c r="E24" s="2">
        <f>MAX(good_deals_calc[[#This Row],[score]],E23)</f>
        <v>59.924364711169154</v>
      </c>
      <c r="F24" s="2"/>
    </row>
    <row r="25" spans="1:6" x14ac:dyDescent="0.2">
      <c r="A25">
        <v>171</v>
      </c>
      <c r="B25">
        <v>359.9</v>
      </c>
      <c r="C25">
        <v>41.052580317894162</v>
      </c>
      <c r="D25">
        <v>0.1140666305026234</v>
      </c>
      <c r="E25" s="2">
        <f>MAX(good_deals_calc[[#This Row],[score]],E24)</f>
        <v>59.924364711169154</v>
      </c>
      <c r="F25" s="2"/>
    </row>
    <row r="26" spans="1:6" x14ac:dyDescent="0.2">
      <c r="A26">
        <v>150</v>
      </c>
      <c r="B26">
        <v>364.9</v>
      </c>
      <c r="C26">
        <v>36.364611292651659</v>
      </c>
      <c r="D26">
        <v>9.9656375151141854E-2</v>
      </c>
      <c r="E26" s="2">
        <f>MAX(good_deals_calc[[#This Row],[score]],E25)</f>
        <v>59.924364711169154</v>
      </c>
      <c r="F26" s="2"/>
    </row>
    <row r="27" spans="1:6" x14ac:dyDescent="0.2">
      <c r="A27">
        <v>149</v>
      </c>
      <c r="B27">
        <v>399.75</v>
      </c>
      <c r="C27">
        <v>36.364611292651659</v>
      </c>
      <c r="D27">
        <v>9.0968383471298708E-2</v>
      </c>
      <c r="E27" s="2">
        <f>MAX(good_deals_calc[[#This Row],[score]],E26)</f>
        <v>59.924364711169154</v>
      </c>
      <c r="F27" s="2"/>
    </row>
    <row r="28" spans="1:6" x14ac:dyDescent="0.2">
      <c r="A28">
        <v>201</v>
      </c>
      <c r="B28">
        <v>399.9</v>
      </c>
      <c r="C28">
        <v>76.939837258434423</v>
      </c>
      <c r="D28">
        <v>0.19239769256922837</v>
      </c>
      <c r="E28" s="2">
        <f>MAX(good_deals_calc[[#This Row],[score]],E27)</f>
        <v>76.939837258434423</v>
      </c>
      <c r="F28" s="2" t="s">
        <v>206</v>
      </c>
    </row>
    <row r="29" spans="1:6" x14ac:dyDescent="0.2">
      <c r="A29">
        <v>191</v>
      </c>
      <c r="B29">
        <v>419.9</v>
      </c>
      <c r="C29">
        <v>73.237163127043246</v>
      </c>
      <c r="D29">
        <v>0.17441572547521611</v>
      </c>
      <c r="E29" s="2">
        <f>MAX(good_deals_calc[[#This Row],[score]],E28)</f>
        <v>76.939837258434423</v>
      </c>
      <c r="F29" s="2"/>
    </row>
    <row r="30" spans="1:6" x14ac:dyDescent="0.2">
      <c r="A30">
        <v>156</v>
      </c>
      <c r="B30">
        <v>449</v>
      </c>
      <c r="C30">
        <v>73.399770869534308</v>
      </c>
      <c r="D30">
        <v>0.16347387721499845</v>
      </c>
      <c r="E30" s="2">
        <f>MAX(good_deals_calc[[#This Row],[score]],E29)</f>
        <v>76.939837258434423</v>
      </c>
      <c r="F30" s="2"/>
    </row>
    <row r="31" spans="1:6" x14ac:dyDescent="0.2">
      <c r="A31">
        <v>205</v>
      </c>
      <c r="B31">
        <v>449</v>
      </c>
      <c r="C31">
        <v>77.331980226352925</v>
      </c>
      <c r="D31">
        <v>0.17223158179588624</v>
      </c>
      <c r="E31" s="2">
        <f>MAX(good_deals_calc[[#This Row],[score]],E30)</f>
        <v>77.331980226352925</v>
      </c>
      <c r="F31" s="2" t="s">
        <v>206</v>
      </c>
    </row>
    <row r="32" spans="1:6" x14ac:dyDescent="0.2">
      <c r="A32">
        <v>112</v>
      </c>
      <c r="B32">
        <v>449.6</v>
      </c>
      <c r="C32">
        <v>63.829196074732529</v>
      </c>
      <c r="D32">
        <v>0.14196885247938729</v>
      </c>
      <c r="E32" s="2">
        <f>MAX(good_deals_calc[[#This Row],[score]],E31)</f>
        <v>77.331980226352925</v>
      </c>
      <c r="F32" s="2"/>
    </row>
    <row r="33" spans="1:6" x14ac:dyDescent="0.2">
      <c r="A33">
        <v>105</v>
      </c>
      <c r="B33">
        <v>459</v>
      </c>
      <c r="C33">
        <v>73.862878634924556</v>
      </c>
      <c r="D33">
        <v>0.16092130421552192</v>
      </c>
      <c r="E33" s="2">
        <f>MAX(good_deals_calc[[#This Row],[score]],E32)</f>
        <v>77.331980226352925</v>
      </c>
      <c r="F33" s="2"/>
    </row>
    <row r="34" spans="1:6" x14ac:dyDescent="0.2">
      <c r="A34">
        <v>102</v>
      </c>
      <c r="B34">
        <v>469</v>
      </c>
      <c r="C34">
        <v>65.175056036186902</v>
      </c>
      <c r="D34">
        <v>0.1389660043415499</v>
      </c>
      <c r="E34" s="2">
        <f>MAX(good_deals_calc[[#This Row],[score]],E33)</f>
        <v>77.331980226352925</v>
      </c>
      <c r="F34" s="2"/>
    </row>
    <row r="35" spans="1:6" x14ac:dyDescent="0.2">
      <c r="A35">
        <v>192</v>
      </c>
      <c r="B35">
        <v>479.9</v>
      </c>
      <c r="C35">
        <v>77.331980226352925</v>
      </c>
      <c r="D35">
        <v>0.16114186335976854</v>
      </c>
      <c r="E35" s="2">
        <f>MAX(good_deals_calc[[#This Row],[score]],E34)</f>
        <v>77.331980226352925</v>
      </c>
      <c r="F35" s="2"/>
    </row>
    <row r="36" spans="1:6" x14ac:dyDescent="0.2">
      <c r="A36">
        <v>157</v>
      </c>
      <c r="B36">
        <v>490.65</v>
      </c>
      <c r="C36">
        <v>74.521265173868187</v>
      </c>
      <c r="D36">
        <v>0.15188273753972931</v>
      </c>
      <c r="E36" s="2">
        <f>MAX(good_deals_calc[[#This Row],[score]],E35)</f>
        <v>77.331980226352925</v>
      </c>
      <c r="F36" s="2"/>
    </row>
    <row r="37" spans="1:6" x14ac:dyDescent="0.2">
      <c r="A37">
        <v>238</v>
      </c>
      <c r="B37">
        <v>499</v>
      </c>
      <c r="C37">
        <v>76.939837258434423</v>
      </c>
      <c r="D37">
        <v>0.15418805061810506</v>
      </c>
      <c r="E37" s="2">
        <f>MAX(good_deals_calc[[#This Row],[score]],E36)</f>
        <v>77.331980226352925</v>
      </c>
      <c r="F37" s="2"/>
    </row>
    <row r="38" spans="1:6" x14ac:dyDescent="0.2">
      <c r="A38">
        <v>178</v>
      </c>
      <c r="B38">
        <v>499</v>
      </c>
      <c r="C38">
        <v>86.760519947593821</v>
      </c>
      <c r="D38">
        <v>0.17386877745008783</v>
      </c>
      <c r="E38" s="2">
        <f>MAX(good_deals_calc[[#This Row],[score]],E37)</f>
        <v>86.760519947593821</v>
      </c>
      <c r="F38" s="2" t="s">
        <v>206</v>
      </c>
    </row>
    <row r="39" spans="1:6" x14ac:dyDescent="0.2">
      <c r="A39">
        <v>160</v>
      </c>
      <c r="B39">
        <v>514.9</v>
      </c>
      <c r="C39">
        <v>83.176089393760762</v>
      </c>
      <c r="D39">
        <v>0.16153833636387796</v>
      </c>
      <c r="E39" s="2">
        <f>MAX(good_deals_calc[[#This Row],[score]],E38)</f>
        <v>86.760519947593821</v>
      </c>
      <c r="F39" s="2"/>
    </row>
    <row r="40" spans="1:6" x14ac:dyDescent="0.2">
      <c r="A40">
        <v>137</v>
      </c>
      <c r="B40">
        <v>519</v>
      </c>
      <c r="C40">
        <v>74.918572690408993</v>
      </c>
      <c r="D40">
        <v>0.14435177782352407</v>
      </c>
      <c r="E40" s="2">
        <f>MAX(good_deals_calc[[#This Row],[score]],E39)</f>
        <v>86.760519947593821</v>
      </c>
      <c r="F40" s="2"/>
    </row>
    <row r="41" spans="1:6" x14ac:dyDescent="0.2">
      <c r="A41">
        <v>207</v>
      </c>
      <c r="B41">
        <v>519</v>
      </c>
      <c r="C41">
        <v>79.87533575884288</v>
      </c>
      <c r="D41">
        <v>0.15390238103823292</v>
      </c>
      <c r="E41" s="2">
        <f>MAX(good_deals_calc[[#This Row],[score]],E40)</f>
        <v>86.760519947593821</v>
      </c>
      <c r="F41" s="2"/>
    </row>
    <row r="42" spans="1:6" x14ac:dyDescent="0.2">
      <c r="A42">
        <v>111</v>
      </c>
      <c r="B42">
        <v>539</v>
      </c>
      <c r="C42">
        <v>65.312608480663641</v>
      </c>
      <c r="D42">
        <v>0.12117367065058189</v>
      </c>
      <c r="E42" s="2">
        <f>MAX(good_deals_calc[[#This Row],[score]],E41)</f>
        <v>86.760519947593821</v>
      </c>
      <c r="F42" s="2"/>
    </row>
    <row r="43" spans="1:6" x14ac:dyDescent="0.2">
      <c r="A43">
        <v>200</v>
      </c>
      <c r="B43">
        <v>539</v>
      </c>
      <c r="C43">
        <v>84.456477169086128</v>
      </c>
      <c r="D43">
        <v>0.15669105226175534</v>
      </c>
      <c r="E43" s="2">
        <f>MAX(good_deals_calc[[#This Row],[score]],E42)</f>
        <v>86.760519947593821</v>
      </c>
      <c r="F43" s="2"/>
    </row>
    <row r="44" spans="1:6" x14ac:dyDescent="0.2">
      <c r="A44">
        <v>73</v>
      </c>
      <c r="B44">
        <v>539.9</v>
      </c>
      <c r="C44">
        <v>73.791913837452796</v>
      </c>
      <c r="D44">
        <v>0.13667700284766215</v>
      </c>
      <c r="E44" s="2">
        <f>MAX(good_deals_calc[[#This Row],[score]],E43)</f>
        <v>86.760519947593821</v>
      </c>
      <c r="F44" s="2"/>
    </row>
    <row r="45" spans="1:6" x14ac:dyDescent="0.2">
      <c r="A45">
        <v>210</v>
      </c>
      <c r="B45">
        <v>539.9</v>
      </c>
      <c r="C45">
        <v>82.804546112392984</v>
      </c>
      <c r="D45">
        <v>0.15337015394034634</v>
      </c>
      <c r="E45" s="2">
        <f>MAX(good_deals_calc[[#This Row],[score]],E44)</f>
        <v>86.760519947593821</v>
      </c>
      <c r="F45" s="2"/>
    </row>
    <row r="46" spans="1:6" x14ac:dyDescent="0.2">
      <c r="A46">
        <v>203</v>
      </c>
      <c r="B46">
        <v>549</v>
      </c>
      <c r="C46">
        <v>77.120242308558545</v>
      </c>
      <c r="D46">
        <v>0.14047402970593542</v>
      </c>
      <c r="E46" s="2">
        <f>MAX(good_deals_calc[[#This Row],[score]],E45)</f>
        <v>86.760519947593821</v>
      </c>
      <c r="F46" s="2"/>
    </row>
    <row r="47" spans="1:6" x14ac:dyDescent="0.2">
      <c r="A47">
        <v>185</v>
      </c>
      <c r="B47">
        <v>549.6</v>
      </c>
      <c r="C47">
        <v>59.037606421779699</v>
      </c>
      <c r="D47">
        <v>0.10741922565826</v>
      </c>
      <c r="E47" s="2">
        <f>MAX(good_deals_calc[[#This Row],[score]],E46)</f>
        <v>86.760519947593821</v>
      </c>
      <c r="F47" s="2"/>
    </row>
    <row r="48" spans="1:6" x14ac:dyDescent="0.2">
      <c r="A48">
        <v>33</v>
      </c>
      <c r="B48">
        <v>549.6</v>
      </c>
      <c r="C48">
        <v>79.880567920431815</v>
      </c>
      <c r="D48">
        <v>0.1453431002919065</v>
      </c>
      <c r="E48" s="2">
        <f>MAX(good_deals_calc[[#This Row],[score]],E47)</f>
        <v>86.760519947593821</v>
      </c>
      <c r="F48" s="2"/>
    </row>
    <row r="49" spans="1:6" x14ac:dyDescent="0.2">
      <c r="A49">
        <v>229</v>
      </c>
      <c r="B49">
        <v>549.6</v>
      </c>
      <c r="C49">
        <v>83.176089393760762</v>
      </c>
      <c r="D49">
        <v>0.15133931840203924</v>
      </c>
      <c r="E49" s="2">
        <f>MAX(good_deals_calc[[#This Row],[score]],E48)</f>
        <v>86.760519947593821</v>
      </c>
      <c r="F49" s="2"/>
    </row>
    <row r="50" spans="1:6" x14ac:dyDescent="0.2">
      <c r="A50">
        <v>117</v>
      </c>
      <c r="B50">
        <v>558.70000000000005</v>
      </c>
      <c r="C50">
        <v>84.02573461678351</v>
      </c>
      <c r="D50">
        <v>0.15039508612275551</v>
      </c>
      <c r="E50" s="2">
        <f>MAX(good_deals_calc[[#This Row],[score]],E49)</f>
        <v>86.760519947593821</v>
      </c>
      <c r="F50" s="2"/>
    </row>
    <row r="51" spans="1:6" x14ac:dyDescent="0.2">
      <c r="A51">
        <v>120</v>
      </c>
      <c r="B51">
        <v>559</v>
      </c>
      <c r="C51">
        <v>82.036427441314842</v>
      </c>
      <c r="D51">
        <v>0.14675568415262047</v>
      </c>
      <c r="E51" s="2">
        <f>MAX(good_deals_calc[[#This Row],[score]],E50)</f>
        <v>86.760519947593821</v>
      </c>
      <c r="F51" s="2"/>
    </row>
    <row r="52" spans="1:6" x14ac:dyDescent="0.2">
      <c r="A52">
        <v>154</v>
      </c>
      <c r="B52">
        <v>569</v>
      </c>
      <c r="C52">
        <v>74.11148338568907</v>
      </c>
      <c r="D52">
        <v>0.1302486526989263</v>
      </c>
      <c r="E52" s="2">
        <f>MAX(good_deals_calc[[#This Row],[score]],E51)</f>
        <v>86.760519947593821</v>
      </c>
      <c r="F52" s="2"/>
    </row>
    <row r="53" spans="1:6" x14ac:dyDescent="0.2">
      <c r="A53">
        <v>104</v>
      </c>
      <c r="B53">
        <v>572</v>
      </c>
      <c r="C53">
        <v>77.712491909281866</v>
      </c>
      <c r="D53">
        <v>0.13586099984140187</v>
      </c>
      <c r="E53" s="2">
        <f>MAX(good_deals_calc[[#This Row],[score]],E52)</f>
        <v>86.760519947593821</v>
      </c>
      <c r="F53" s="2"/>
    </row>
    <row r="54" spans="1:6" x14ac:dyDescent="0.2">
      <c r="A54">
        <v>32</v>
      </c>
      <c r="B54">
        <v>574.9</v>
      </c>
      <c r="C54">
        <v>75.439596264807179</v>
      </c>
      <c r="D54">
        <v>0.13122211908994116</v>
      </c>
      <c r="E54" s="2">
        <f>MAX(good_deals_calc[[#This Row],[score]],E53)</f>
        <v>86.760519947593821</v>
      </c>
      <c r="F54" s="2"/>
    </row>
    <row r="55" spans="1:6" x14ac:dyDescent="0.2">
      <c r="A55">
        <v>103</v>
      </c>
      <c r="B55">
        <v>589</v>
      </c>
      <c r="C55">
        <v>59.45779079936203</v>
      </c>
      <c r="D55">
        <v>0.10094701324170124</v>
      </c>
      <c r="E55" s="2">
        <f>MAX(good_deals_calc[[#This Row],[score]],E54)</f>
        <v>86.760519947593821</v>
      </c>
      <c r="F55" s="2"/>
    </row>
    <row r="56" spans="1:6" x14ac:dyDescent="0.2">
      <c r="A56">
        <v>219</v>
      </c>
      <c r="B56">
        <v>589</v>
      </c>
      <c r="C56">
        <v>86.336037899166939</v>
      </c>
      <c r="D56">
        <v>0.1465807095062257</v>
      </c>
      <c r="E56" s="2">
        <f>MAX(good_deals_calc[[#This Row],[score]],E55)</f>
        <v>86.760519947593821</v>
      </c>
      <c r="F56" s="2"/>
    </row>
    <row r="57" spans="1:6" x14ac:dyDescent="0.2">
      <c r="A57">
        <v>101</v>
      </c>
      <c r="B57">
        <v>599</v>
      </c>
      <c r="C57">
        <v>83.235052548618199</v>
      </c>
      <c r="D57">
        <v>0.13895668205111553</v>
      </c>
      <c r="E57" s="2">
        <f>MAX(good_deals_calc[[#This Row],[score]],E56)</f>
        <v>86.760519947593821</v>
      </c>
      <c r="F57" s="2"/>
    </row>
    <row r="58" spans="1:6" x14ac:dyDescent="0.2">
      <c r="A58">
        <v>143</v>
      </c>
      <c r="B58">
        <v>599.6</v>
      </c>
      <c r="C58">
        <v>76.595936635426256</v>
      </c>
      <c r="D58">
        <v>0.1277450577642199</v>
      </c>
      <c r="E58" s="2">
        <f>MAX(good_deals_calc[[#This Row],[score]],E57)</f>
        <v>86.760519947593821</v>
      </c>
      <c r="F58" s="2"/>
    </row>
    <row r="59" spans="1:6" x14ac:dyDescent="0.2">
      <c r="A59">
        <v>222</v>
      </c>
      <c r="B59">
        <v>599.6</v>
      </c>
      <c r="C59">
        <v>77.331980226352925</v>
      </c>
      <c r="D59">
        <v>0.12897261545422437</v>
      </c>
      <c r="E59" s="2">
        <f>MAX(good_deals_calc[[#This Row],[score]],E58)</f>
        <v>86.760519947593821</v>
      </c>
      <c r="F59" s="2"/>
    </row>
    <row r="60" spans="1:6" x14ac:dyDescent="0.2">
      <c r="A60">
        <v>180</v>
      </c>
      <c r="B60">
        <v>599.6</v>
      </c>
      <c r="C60">
        <v>84.456477169086128</v>
      </c>
      <c r="D60">
        <v>0.14085469841408627</v>
      </c>
      <c r="E60" s="2">
        <f>MAX(good_deals_calc[[#This Row],[score]],E59)</f>
        <v>86.760519947593821</v>
      </c>
      <c r="F60" s="2"/>
    </row>
    <row r="61" spans="1:6" x14ac:dyDescent="0.2">
      <c r="A61">
        <v>16</v>
      </c>
      <c r="B61">
        <v>599.65</v>
      </c>
      <c r="C61">
        <v>77.399801543287111</v>
      </c>
      <c r="D61">
        <v>0.12907496296720938</v>
      </c>
      <c r="E61" s="2">
        <f>MAX(good_deals_calc[[#This Row],[score]],E60)</f>
        <v>86.760519947593821</v>
      </c>
      <c r="F61" s="2"/>
    </row>
    <row r="62" spans="1:6" x14ac:dyDescent="0.2">
      <c r="A62">
        <v>186</v>
      </c>
      <c r="B62">
        <v>599.65</v>
      </c>
      <c r="C62">
        <v>83.176089393760762</v>
      </c>
      <c r="D62">
        <v>0.1387077284978917</v>
      </c>
      <c r="E62" s="2">
        <f>MAX(good_deals_calc[[#This Row],[score]],E61)</f>
        <v>86.760519947593821</v>
      </c>
      <c r="F62" s="2"/>
    </row>
    <row r="63" spans="1:6" x14ac:dyDescent="0.2">
      <c r="A63">
        <v>206</v>
      </c>
      <c r="B63">
        <v>599.65</v>
      </c>
      <c r="C63">
        <v>84.456477169086128</v>
      </c>
      <c r="D63">
        <v>0.14084295367145189</v>
      </c>
      <c r="E63" s="2">
        <f>MAX(good_deals_calc[[#This Row],[score]],E62)</f>
        <v>86.760519947593821</v>
      </c>
      <c r="F63" s="2"/>
    </row>
    <row r="64" spans="1:6" x14ac:dyDescent="0.2">
      <c r="A64">
        <v>158</v>
      </c>
      <c r="B64">
        <v>599.99</v>
      </c>
      <c r="C64">
        <v>83.251125030881326</v>
      </c>
      <c r="D64">
        <v>0.13875418762126257</v>
      </c>
      <c r="E64" s="2">
        <f>MAX(good_deals_calc[[#This Row],[score]],E63)</f>
        <v>86.760519947593821</v>
      </c>
      <c r="F64" s="2"/>
    </row>
    <row r="65" spans="1:6" x14ac:dyDescent="0.2">
      <c r="A65">
        <v>189</v>
      </c>
      <c r="B65">
        <v>640.9</v>
      </c>
      <c r="C65">
        <v>84.456477169086128</v>
      </c>
      <c r="D65">
        <v>0.13177793285861467</v>
      </c>
      <c r="E65" s="2">
        <f>MAX(good_deals_calc[[#This Row],[score]],E64)</f>
        <v>86.760519947593821</v>
      </c>
      <c r="F65" s="2"/>
    </row>
    <row r="66" spans="1:6" x14ac:dyDescent="0.2">
      <c r="A66">
        <v>198</v>
      </c>
      <c r="B66">
        <v>649</v>
      </c>
      <c r="C66">
        <v>80.601114740049596</v>
      </c>
      <c r="D66">
        <v>0.12419278080130909</v>
      </c>
      <c r="E66" s="2">
        <f>MAX(good_deals_calc[[#This Row],[score]],E65)</f>
        <v>86.760519947593821</v>
      </c>
      <c r="F66" s="2"/>
    </row>
    <row r="67" spans="1:6" x14ac:dyDescent="0.2">
      <c r="A67">
        <v>182</v>
      </c>
      <c r="B67">
        <v>649</v>
      </c>
      <c r="C67">
        <v>83.759937303993198</v>
      </c>
      <c r="D67">
        <v>0.1290599958459063</v>
      </c>
      <c r="E67" s="2">
        <f>MAX(good_deals_calc[[#This Row],[score]],E66)</f>
        <v>86.760519947593821</v>
      </c>
      <c r="F67" s="2"/>
    </row>
    <row r="68" spans="1:6" x14ac:dyDescent="0.2">
      <c r="A68">
        <v>174</v>
      </c>
      <c r="B68">
        <v>649</v>
      </c>
      <c r="C68">
        <v>89.656886444658284</v>
      </c>
      <c r="D68">
        <v>0.13814620407497424</v>
      </c>
      <c r="E68" s="2">
        <f>MAX(good_deals_calc[[#This Row],[score]],E67)</f>
        <v>89.656886444658284</v>
      </c>
      <c r="F68" s="2" t="s">
        <v>206</v>
      </c>
    </row>
    <row r="69" spans="1:6" x14ac:dyDescent="0.2">
      <c r="A69">
        <v>127</v>
      </c>
      <c r="B69">
        <v>649.75</v>
      </c>
      <c r="C69">
        <v>63.829196074732529</v>
      </c>
      <c r="D69">
        <v>9.8236546479003511E-2</v>
      </c>
      <c r="E69" s="2">
        <f>MAX(good_deals_calc[[#This Row],[score]],E68)</f>
        <v>89.656886444658284</v>
      </c>
      <c r="F69" s="2"/>
    </row>
    <row r="70" spans="1:6" x14ac:dyDescent="0.2">
      <c r="A70">
        <v>220</v>
      </c>
      <c r="B70">
        <v>669</v>
      </c>
      <c r="C70">
        <v>80.863472013126881</v>
      </c>
      <c r="D70">
        <v>0.12087215547552597</v>
      </c>
      <c r="E70" s="2">
        <f>MAX(good_deals_calc[[#This Row],[score]],E69)</f>
        <v>89.656886444658284</v>
      </c>
      <c r="F70" s="2"/>
    </row>
    <row r="71" spans="1:6" x14ac:dyDescent="0.2">
      <c r="A71">
        <v>106</v>
      </c>
      <c r="B71">
        <v>679</v>
      </c>
      <c r="C71">
        <v>79.259509299522762</v>
      </c>
      <c r="D71">
        <v>0.11672976332772129</v>
      </c>
      <c r="E71" s="2">
        <f>MAX(good_deals_calc[[#This Row],[score]],E70)</f>
        <v>89.656886444658284</v>
      </c>
      <c r="F71" s="2"/>
    </row>
    <row r="72" spans="1:6" x14ac:dyDescent="0.2">
      <c r="A72">
        <v>97</v>
      </c>
      <c r="B72">
        <v>699</v>
      </c>
      <c r="C72">
        <v>69.683277166492772</v>
      </c>
      <c r="D72">
        <v>9.9689953027886649E-2</v>
      </c>
      <c r="E72" s="2">
        <f>MAX(good_deals_calc[[#This Row],[score]],E71)</f>
        <v>89.656886444658284</v>
      </c>
      <c r="F72" s="2"/>
    </row>
    <row r="73" spans="1:6" x14ac:dyDescent="0.2">
      <c r="A73">
        <v>228</v>
      </c>
      <c r="B73">
        <v>699.6</v>
      </c>
      <c r="C73">
        <v>90.190402528128374</v>
      </c>
      <c r="D73">
        <v>0.12891709909681012</v>
      </c>
      <c r="E73" s="2">
        <f>MAX(good_deals_calc[[#This Row],[score]],E72)</f>
        <v>90.190402528128374</v>
      </c>
      <c r="F73" s="2" t="s">
        <v>206</v>
      </c>
    </row>
    <row r="74" spans="1:6" x14ac:dyDescent="0.2">
      <c r="A74">
        <v>132</v>
      </c>
      <c r="B74">
        <v>699.65</v>
      </c>
      <c r="C74">
        <v>83.51624789712821</v>
      </c>
      <c r="D74">
        <v>0.11936860987226215</v>
      </c>
      <c r="E74" s="2">
        <f>MAX(good_deals_calc[[#This Row],[score]],E73)</f>
        <v>90.190402528128374</v>
      </c>
      <c r="F74" s="2"/>
    </row>
    <row r="75" spans="1:6" x14ac:dyDescent="0.2">
      <c r="A75">
        <v>232</v>
      </c>
      <c r="B75">
        <v>699.65</v>
      </c>
      <c r="C75">
        <v>85.719444926250702</v>
      </c>
      <c r="D75">
        <v>0.12251760869899336</v>
      </c>
      <c r="E75" s="2">
        <f>MAX(good_deals_calc[[#This Row],[score]],E74)</f>
        <v>90.190402528128374</v>
      </c>
      <c r="F75" s="2"/>
    </row>
    <row r="76" spans="1:6" x14ac:dyDescent="0.2">
      <c r="A76">
        <v>170</v>
      </c>
      <c r="B76">
        <v>699.9</v>
      </c>
      <c r="C76">
        <v>85.935713924353834</v>
      </c>
      <c r="D76">
        <v>0.12278284601279302</v>
      </c>
      <c r="E76" s="2">
        <f>MAX(good_deals_calc[[#This Row],[score]],E75)</f>
        <v>90.190402528128374</v>
      </c>
      <c r="F76" s="2"/>
    </row>
    <row r="77" spans="1:6" x14ac:dyDescent="0.2">
      <c r="A77">
        <v>202</v>
      </c>
      <c r="B77">
        <v>739</v>
      </c>
      <c r="C77">
        <v>90.08884841869957</v>
      </c>
      <c r="D77">
        <v>0.12190642546508737</v>
      </c>
      <c r="E77" s="2">
        <f>MAX(good_deals_calc[[#This Row],[score]],E76)</f>
        <v>90.190402528128374</v>
      </c>
      <c r="F77" s="2"/>
    </row>
    <row r="78" spans="1:6" x14ac:dyDescent="0.2">
      <c r="A78">
        <v>107</v>
      </c>
      <c r="B78">
        <v>749</v>
      </c>
      <c r="C78">
        <v>79.418728013675036</v>
      </c>
      <c r="D78">
        <v>0.10603301470450606</v>
      </c>
      <c r="E78" s="2">
        <f>MAX(good_deals_calc[[#This Row],[score]],E77)</f>
        <v>90.190402528128374</v>
      </c>
      <c r="F78" s="2"/>
    </row>
    <row r="79" spans="1:6" x14ac:dyDescent="0.2">
      <c r="A79">
        <v>151</v>
      </c>
      <c r="B79">
        <v>749.65</v>
      </c>
      <c r="C79">
        <v>90.300586336493964</v>
      </c>
      <c r="D79">
        <v>0.12045699504634692</v>
      </c>
      <c r="E79" s="2">
        <f>MAX(good_deals_calc[[#This Row],[score]],E78)</f>
        <v>90.300586336493964</v>
      </c>
      <c r="F79" s="2" t="s">
        <v>206</v>
      </c>
    </row>
    <row r="80" spans="1:6" x14ac:dyDescent="0.2">
      <c r="A80">
        <v>98</v>
      </c>
      <c r="B80">
        <v>775</v>
      </c>
      <c r="C80">
        <v>82.492959162034211</v>
      </c>
      <c r="D80">
        <v>0.10644252795101189</v>
      </c>
      <c r="E80" s="2">
        <f>MAX(good_deals_calc[[#This Row],[score]],E79)</f>
        <v>90.300586336493964</v>
      </c>
      <c r="F80" s="2"/>
    </row>
    <row r="81" spans="1:6" x14ac:dyDescent="0.2">
      <c r="A81">
        <v>148</v>
      </c>
      <c r="B81">
        <v>789</v>
      </c>
      <c r="C81">
        <v>90.300586336493964</v>
      </c>
      <c r="D81">
        <v>0.11444941234029653</v>
      </c>
      <c r="E81" s="2">
        <f>MAX(good_deals_calc[[#This Row],[score]],E80)</f>
        <v>90.300586336493964</v>
      </c>
      <c r="F81" s="2"/>
    </row>
    <row r="82" spans="1:6" x14ac:dyDescent="0.2">
      <c r="A82">
        <v>159</v>
      </c>
      <c r="B82">
        <v>799.6</v>
      </c>
      <c r="C82">
        <v>89.285343163290491</v>
      </c>
      <c r="D82">
        <v>0.11166251020921772</v>
      </c>
      <c r="E82" s="2">
        <f>MAX(good_deals_calc[[#This Row],[score]],E81)</f>
        <v>90.300586336493964</v>
      </c>
      <c r="F82" s="2"/>
    </row>
    <row r="83" spans="1:6" x14ac:dyDescent="0.2">
      <c r="A83">
        <v>83</v>
      </c>
      <c r="B83">
        <v>799.6</v>
      </c>
      <c r="C83">
        <v>99.908209473168839</v>
      </c>
      <c r="D83">
        <v>0.12494773570931571</v>
      </c>
      <c r="E83" s="2">
        <f>MAX(good_deals_calc[[#This Row],[score]],E82)</f>
        <v>99.908209473168839</v>
      </c>
      <c r="F83" s="2" t="s">
        <v>206</v>
      </c>
    </row>
    <row r="84" spans="1:6" x14ac:dyDescent="0.2">
      <c r="A84">
        <v>147</v>
      </c>
      <c r="B84">
        <v>799.65</v>
      </c>
      <c r="C84">
        <v>90.300586336493964</v>
      </c>
      <c r="D84">
        <v>0.11292513766834736</v>
      </c>
      <c r="E84" s="2">
        <f>MAX(good_deals_calc[[#This Row],[score]],E83)</f>
        <v>99.908209473168839</v>
      </c>
      <c r="F84" s="2"/>
    </row>
    <row r="85" spans="1:6" x14ac:dyDescent="0.2">
      <c r="A85">
        <v>179</v>
      </c>
      <c r="B85">
        <v>799.65</v>
      </c>
      <c r="C85">
        <v>90.300586336493964</v>
      </c>
      <c r="D85">
        <v>0.11292513766834736</v>
      </c>
      <c r="E85" s="2">
        <f>MAX(good_deals_calc[[#This Row],[score]],E84)</f>
        <v>99.908209473168839</v>
      </c>
      <c r="F85" s="2"/>
    </row>
    <row r="86" spans="1:6" x14ac:dyDescent="0.2">
      <c r="A86">
        <v>190</v>
      </c>
      <c r="B86">
        <v>799.65</v>
      </c>
      <c r="C86">
        <v>90.848869334203229</v>
      </c>
      <c r="D86">
        <v>0.11361079138898672</v>
      </c>
      <c r="E86" s="2">
        <f>MAX(good_deals_calc[[#This Row],[score]],E85)</f>
        <v>99.908209473168839</v>
      </c>
      <c r="F86" s="2"/>
    </row>
    <row r="87" spans="1:6" x14ac:dyDescent="0.2">
      <c r="A87">
        <v>76</v>
      </c>
      <c r="B87">
        <v>819</v>
      </c>
      <c r="C87">
        <v>85.745276774390362</v>
      </c>
      <c r="D87">
        <v>0.10469508763661826</v>
      </c>
      <c r="E87" s="2">
        <f>MAX(good_deals_calc[[#This Row],[score]],E86)</f>
        <v>99.908209473168839</v>
      </c>
      <c r="F87" s="2"/>
    </row>
    <row r="88" spans="1:6" x14ac:dyDescent="0.2">
      <c r="A88">
        <v>129</v>
      </c>
      <c r="B88">
        <v>859</v>
      </c>
      <c r="C88">
        <v>85.260880199445268</v>
      </c>
      <c r="D88">
        <v>9.9255972292718583E-2</v>
      </c>
      <c r="E88" s="2">
        <f>MAX(good_deals_calc[[#This Row],[score]],E87)</f>
        <v>99.908209473168839</v>
      </c>
      <c r="F88" s="2"/>
    </row>
    <row r="89" spans="1:6" x14ac:dyDescent="0.2">
      <c r="A89">
        <v>78</v>
      </c>
      <c r="B89">
        <v>869.65</v>
      </c>
      <c r="C89">
        <v>85.719444926250702</v>
      </c>
      <c r="D89">
        <v>9.8567751309435639E-2</v>
      </c>
      <c r="E89" s="2">
        <f>MAX(good_deals_calc[[#This Row],[score]],E88)</f>
        <v>99.908209473168839</v>
      </c>
      <c r="F89" s="2"/>
    </row>
    <row r="90" spans="1:6" x14ac:dyDescent="0.2">
      <c r="A90">
        <v>236</v>
      </c>
      <c r="B90">
        <v>899.6</v>
      </c>
      <c r="C90">
        <v>86.04981733170257</v>
      </c>
      <c r="D90">
        <v>9.5653420777792986E-2</v>
      </c>
      <c r="E90" s="2">
        <f>MAX(good_deals_calc[[#This Row],[score]],E89)</f>
        <v>99.908209473168839</v>
      </c>
      <c r="F90" s="2"/>
    </row>
    <row r="91" spans="1:6" x14ac:dyDescent="0.2">
      <c r="A91">
        <v>233</v>
      </c>
      <c r="B91">
        <v>899.65</v>
      </c>
      <c r="C91">
        <v>86.589334487272879</v>
      </c>
      <c r="D91">
        <v>9.624780135305161E-2</v>
      </c>
      <c r="E91" s="2">
        <f>MAX(good_deals_calc[[#This Row],[score]],E90)</f>
        <v>99.908209473168839</v>
      </c>
      <c r="F91" s="2"/>
    </row>
    <row r="92" spans="1:6" x14ac:dyDescent="0.2">
      <c r="A92">
        <v>166</v>
      </c>
      <c r="B92">
        <v>929.9</v>
      </c>
      <c r="C92">
        <v>100</v>
      </c>
      <c r="D92">
        <v>0.10753844499408539</v>
      </c>
      <c r="E92" s="2">
        <f>MAX(good_deals_calc[[#This Row],[score]],E91)</f>
        <v>100</v>
      </c>
      <c r="F92" s="2" t="s">
        <v>206</v>
      </c>
    </row>
    <row r="93" spans="1:6" x14ac:dyDescent="0.2">
      <c r="A93">
        <v>94</v>
      </c>
      <c r="B93">
        <v>934.9</v>
      </c>
      <c r="C93">
        <v>41.769117023954564</v>
      </c>
      <c r="D93">
        <v>4.4677630788271007E-2</v>
      </c>
      <c r="E93" s="2">
        <f>MAX(good_deals_calc[[#This Row],[score]],E92)</f>
        <v>100</v>
      </c>
      <c r="F93" s="2"/>
    </row>
    <row r="94" spans="1:6" x14ac:dyDescent="0.2">
      <c r="A94">
        <v>69</v>
      </c>
      <c r="B94">
        <v>939.6</v>
      </c>
      <c r="C94">
        <v>88.133608968543101</v>
      </c>
      <c r="D94">
        <v>9.3799072976312362E-2</v>
      </c>
      <c r="E94" s="2">
        <f>MAX(good_deals_calc[[#This Row],[score]],E93)</f>
        <v>100</v>
      </c>
      <c r="F94" s="2"/>
    </row>
    <row r="95" spans="1:6" x14ac:dyDescent="0.2">
      <c r="A95">
        <v>196</v>
      </c>
      <c r="B95">
        <v>949.9</v>
      </c>
      <c r="C95">
        <v>61.436044419568297</v>
      </c>
      <c r="D95">
        <v>6.4676328476227285E-2</v>
      </c>
      <c r="E95" s="2">
        <f>MAX(good_deals_calc[[#This Row],[score]],E94)</f>
        <v>100</v>
      </c>
      <c r="F95" s="2"/>
    </row>
    <row r="96" spans="1:6" x14ac:dyDescent="0.2">
      <c r="A96">
        <v>125</v>
      </c>
      <c r="B96">
        <v>959.9</v>
      </c>
      <c r="C96">
        <v>84.31201640158605</v>
      </c>
      <c r="D96">
        <v>8.7834166477326864E-2</v>
      </c>
      <c r="E96" s="2">
        <f>MAX(good_deals_calc[[#This Row],[score]],E95)</f>
        <v>100</v>
      </c>
      <c r="F96" s="2"/>
    </row>
    <row r="97" spans="1:6" x14ac:dyDescent="0.2">
      <c r="A97">
        <v>218</v>
      </c>
      <c r="B97">
        <v>999</v>
      </c>
      <c r="C97">
        <v>104.70998963985943</v>
      </c>
      <c r="D97">
        <v>0.10481480444430373</v>
      </c>
      <c r="E97" s="2">
        <f>MAX(good_deals_calc[[#This Row],[score]],E96)</f>
        <v>104.70998963985943</v>
      </c>
      <c r="F97" s="2" t="s">
        <v>206</v>
      </c>
    </row>
    <row r="98" spans="1:6" x14ac:dyDescent="0.2">
      <c r="A98">
        <v>221</v>
      </c>
      <c r="B98">
        <v>999.3</v>
      </c>
      <c r="C98">
        <v>84.770670979305635</v>
      </c>
      <c r="D98">
        <v>8.4830052015716639E-2</v>
      </c>
      <c r="E98" s="2">
        <f>MAX(good_deals_calc[[#This Row],[score]],E97)</f>
        <v>104.70998963985943</v>
      </c>
      <c r="F98" s="2"/>
    </row>
    <row r="99" spans="1:6" x14ac:dyDescent="0.2">
      <c r="A99">
        <v>172</v>
      </c>
      <c r="B99">
        <v>999.6</v>
      </c>
      <c r="C99">
        <v>91.129326572699526</v>
      </c>
      <c r="D99">
        <v>9.1165792889855463E-2</v>
      </c>
      <c r="E99" s="2">
        <f>MAX(good_deals_calc[[#This Row],[score]],E98)</f>
        <v>104.70998963985943</v>
      </c>
      <c r="F99" s="2"/>
    </row>
    <row r="100" spans="1:6" x14ac:dyDescent="0.2">
      <c r="A100">
        <v>216</v>
      </c>
      <c r="B100">
        <v>999.65</v>
      </c>
      <c r="C100">
        <v>91.436943250278233</v>
      </c>
      <c r="D100">
        <v>9.1468957385363106E-2</v>
      </c>
      <c r="E100" s="2">
        <f>MAX(good_deals_calc[[#This Row],[score]],E99)</f>
        <v>104.70998963985943</v>
      </c>
      <c r="F100" s="2"/>
    </row>
    <row r="101" spans="1:6" x14ac:dyDescent="0.2">
      <c r="A101">
        <v>173</v>
      </c>
      <c r="B101">
        <v>1019</v>
      </c>
      <c r="C101">
        <v>87.3088029453031</v>
      </c>
      <c r="D101">
        <v>8.568086648214239E-2</v>
      </c>
      <c r="E101" s="2">
        <f>MAX(good_deals_calc[[#This Row],[score]],E100)</f>
        <v>104.70998963985943</v>
      </c>
      <c r="F101" s="2"/>
    </row>
    <row r="102" spans="1:6" x14ac:dyDescent="0.2">
      <c r="A102">
        <v>230</v>
      </c>
      <c r="B102">
        <v>1019</v>
      </c>
      <c r="C102">
        <v>87.818312928406712</v>
      </c>
      <c r="D102">
        <v>8.6180876279103744E-2</v>
      </c>
      <c r="E102" s="2">
        <f>MAX(good_deals_calc[[#This Row],[score]],E101)</f>
        <v>104.70998963985943</v>
      </c>
      <c r="F102" s="2"/>
    </row>
    <row r="103" spans="1:6" x14ac:dyDescent="0.2">
      <c r="A103">
        <v>197</v>
      </c>
      <c r="B103">
        <v>1089</v>
      </c>
      <c r="C103">
        <v>65.229477449759429</v>
      </c>
      <c r="D103">
        <v>5.9898510054875509E-2</v>
      </c>
      <c r="E103" s="2">
        <f>MAX(good_deals_calc[[#This Row],[score]],E102)</f>
        <v>104.70998963985943</v>
      </c>
      <c r="F103" s="2"/>
    </row>
    <row r="104" spans="1:6" x14ac:dyDescent="0.2">
      <c r="A104">
        <v>130</v>
      </c>
      <c r="B104">
        <v>1092.05</v>
      </c>
      <c r="C104">
        <v>99.908209473168839</v>
      </c>
      <c r="D104">
        <v>9.1486845357967903E-2</v>
      </c>
      <c r="E104" s="2">
        <f>MAX(good_deals_calc[[#This Row],[score]],E103)</f>
        <v>104.70998963985943</v>
      </c>
      <c r="F104" s="2"/>
    </row>
    <row r="105" spans="1:6" x14ac:dyDescent="0.2">
      <c r="A105">
        <v>96</v>
      </c>
      <c r="B105">
        <v>1099</v>
      </c>
      <c r="C105">
        <v>90.309019348605034</v>
      </c>
      <c r="D105">
        <v>8.2173811964153812E-2</v>
      </c>
      <c r="E105" s="2">
        <f>MAX(good_deals_calc[[#This Row],[score]],E104)</f>
        <v>104.70998963985943</v>
      </c>
      <c r="F105" s="2"/>
    </row>
    <row r="106" spans="1:6" x14ac:dyDescent="0.2">
      <c r="A106">
        <v>225</v>
      </c>
      <c r="B106">
        <v>1099.6500000000001</v>
      </c>
      <c r="C106">
        <v>91.357074559578095</v>
      </c>
      <c r="D106">
        <v>8.3078319974153672E-2</v>
      </c>
      <c r="E106" s="2">
        <f>MAX(good_deals_calc[[#This Row],[score]],E105)</f>
        <v>104.70998963985943</v>
      </c>
      <c r="F106" s="2"/>
    </row>
    <row r="107" spans="1:6" x14ac:dyDescent="0.2">
      <c r="A107">
        <v>234</v>
      </c>
      <c r="B107">
        <v>1099.6500000000001</v>
      </c>
      <c r="C107">
        <v>99.619929206414909</v>
      </c>
      <c r="D107">
        <v>9.0592396859377894E-2</v>
      </c>
      <c r="E107" s="2">
        <f>MAX(good_deals_calc[[#This Row],[score]],E106)</f>
        <v>104.70998963985943</v>
      </c>
      <c r="F107" s="2"/>
    </row>
    <row r="108" spans="1:6" x14ac:dyDescent="0.2">
      <c r="A108">
        <v>209</v>
      </c>
      <c r="B108">
        <v>1140.97</v>
      </c>
      <c r="C108">
        <v>85.569954169517814</v>
      </c>
      <c r="D108">
        <v>7.4997549602108568E-2</v>
      </c>
      <c r="E108" s="2">
        <f>MAX(good_deals_calc[[#This Row],[score]],E107)</f>
        <v>104.70998963985943</v>
      </c>
      <c r="F108" s="2"/>
    </row>
    <row r="109" spans="1:6" x14ac:dyDescent="0.2">
      <c r="A109">
        <v>237</v>
      </c>
      <c r="B109">
        <v>1199.5999999999999</v>
      </c>
      <c r="C109">
        <v>86.04981733170257</v>
      </c>
      <c r="D109">
        <v>7.1732091807021156E-2</v>
      </c>
      <c r="E109" s="2">
        <f>MAX(good_deals_calc[[#This Row],[score]],E108)</f>
        <v>104.70998963985943</v>
      </c>
      <c r="F109" s="2"/>
    </row>
    <row r="110" spans="1:6" x14ac:dyDescent="0.2">
      <c r="A110">
        <v>194</v>
      </c>
      <c r="B110">
        <v>1249</v>
      </c>
      <c r="C110">
        <v>65.229477449759429</v>
      </c>
      <c r="D110">
        <v>5.2225362249607228E-2</v>
      </c>
      <c r="E110" s="2">
        <f>MAX(good_deals_calc[[#This Row],[score]],E109)</f>
        <v>104.70998963985943</v>
      </c>
      <c r="F110" s="2"/>
    </row>
    <row r="111" spans="1:6" x14ac:dyDescent="0.2">
      <c r="A111">
        <v>122</v>
      </c>
      <c r="B111">
        <v>1438</v>
      </c>
      <c r="C111">
        <v>89.335966652145316</v>
      </c>
      <c r="D111">
        <v>6.2125150662131652E-2</v>
      </c>
      <c r="E111" s="2">
        <f>MAX(good_deals_calc[[#This Row],[score]],E110)</f>
        <v>104.70998963985943</v>
      </c>
      <c r="F111" s="2"/>
    </row>
    <row r="112" spans="1:6" x14ac:dyDescent="0.2">
      <c r="A112">
        <v>110</v>
      </c>
      <c r="B112">
        <v>1499</v>
      </c>
      <c r="C112">
        <v>54.340990069143629</v>
      </c>
      <c r="D112">
        <v>3.6251494375679538E-2</v>
      </c>
      <c r="E112" s="2">
        <f>MAX(good_deals_calc[[#This Row],[score]],E111)</f>
        <v>104.70998963985943</v>
      </c>
      <c r="F112" s="2"/>
    </row>
    <row r="113" spans="1:6" x14ac:dyDescent="0.2">
      <c r="A113">
        <v>114</v>
      </c>
      <c r="B113">
        <v>1499.6</v>
      </c>
      <c r="C113">
        <v>99.907659369070771</v>
      </c>
      <c r="D113">
        <v>6.6622872345339271E-2</v>
      </c>
      <c r="E113" s="2">
        <f>MAX(good_deals_calc[[#This Row],[score]],E112)</f>
        <v>104.70998963985943</v>
      </c>
      <c r="F113" s="2"/>
    </row>
    <row r="114" spans="1:6" x14ac:dyDescent="0.2">
      <c r="A114">
        <v>81</v>
      </c>
      <c r="B114">
        <v>1499.65</v>
      </c>
      <c r="C114">
        <v>94.533943197191888</v>
      </c>
      <c r="D114">
        <v>6.3037337510213634E-2</v>
      </c>
      <c r="E114" s="2">
        <f>MAX(good_deals_calc[[#This Row],[score]],E113)</f>
        <v>104.70998963985943</v>
      </c>
      <c r="F114" s="2"/>
    </row>
    <row r="115" spans="1:6" x14ac:dyDescent="0.2">
      <c r="A115">
        <v>195</v>
      </c>
      <c r="B115">
        <v>1509.9</v>
      </c>
      <c r="C115">
        <v>70.907080013132344</v>
      </c>
      <c r="D115">
        <v>4.6961441163740868E-2</v>
      </c>
      <c r="E115" s="2">
        <f>MAX(good_deals_calc[[#This Row],[score]],E114)</f>
        <v>104.70998963985943</v>
      </c>
      <c r="F115" s="2"/>
    </row>
    <row r="116" spans="1:6" x14ac:dyDescent="0.2">
      <c r="A116">
        <v>161</v>
      </c>
      <c r="B116">
        <v>1514.9</v>
      </c>
      <c r="C116">
        <v>96.372830305180401</v>
      </c>
      <c r="D116">
        <v>6.3616628361727101E-2</v>
      </c>
      <c r="E116" s="2">
        <f>MAX(good_deals_calc[[#This Row],[score]],E115)</f>
        <v>104.70998963985943</v>
      </c>
      <c r="F116" s="2"/>
    </row>
    <row r="117" spans="1:6" x14ac:dyDescent="0.2">
      <c r="A117">
        <v>235</v>
      </c>
      <c r="B117">
        <v>1699.65</v>
      </c>
      <c r="C117">
        <v>99.619929206414909</v>
      </c>
      <c r="D117">
        <v>5.8612025538443149E-2</v>
      </c>
      <c r="E117" s="2">
        <f>MAX(good_deals_calc[[#This Row],[score]],E116)</f>
        <v>104.70998963985943</v>
      </c>
      <c r="F117" s="2"/>
    </row>
    <row r="118" spans="1:6" x14ac:dyDescent="0.2">
      <c r="A118">
        <v>126</v>
      </c>
      <c r="B118">
        <v>1749</v>
      </c>
      <c r="C118">
        <v>91.67367535744323</v>
      </c>
      <c r="D118">
        <v>5.2414908723523862E-2</v>
      </c>
      <c r="E118" s="2">
        <f>MAX(good_deals_calc[[#This Row],[score]],E117)</f>
        <v>104.70998963985943</v>
      </c>
      <c r="F118" s="2"/>
    </row>
    <row r="119" spans="1:6" x14ac:dyDescent="0.2">
      <c r="A119">
        <v>123</v>
      </c>
      <c r="B119">
        <v>1949.6</v>
      </c>
      <c r="C119">
        <v>91.67367535744323</v>
      </c>
      <c r="D119">
        <v>4.7021786703653687E-2</v>
      </c>
      <c r="E119" s="2">
        <f>MAX(good_deals_calc[[#This Row],[score]],E118)</f>
        <v>104.70998963985943</v>
      </c>
      <c r="F119" s="2"/>
    </row>
    <row r="120" spans="1:6" x14ac:dyDescent="0.2">
      <c r="A120">
        <v>124</v>
      </c>
      <c r="B120">
        <v>2149</v>
      </c>
      <c r="C120">
        <v>91.67367535744323</v>
      </c>
      <c r="D120">
        <v>4.2658760054650177E-2</v>
      </c>
      <c r="E120" s="2">
        <f>MAX(good_deals_calc[[#This Row],[score]],E119)</f>
        <v>104.70998963985943</v>
      </c>
      <c r="F120" s="2"/>
    </row>
    <row r="121" spans="1:6" x14ac:dyDescent="0.2">
      <c r="A121">
        <v>131</v>
      </c>
      <c r="B121">
        <v>2189</v>
      </c>
      <c r="C121">
        <v>90.713176431316285</v>
      </c>
      <c r="D121">
        <v>4.1440464335914244E-2</v>
      </c>
      <c r="E121" s="2">
        <f>MAX(good_deals_calc[[#This Row],[score]],E120)</f>
        <v>104.70998963985943</v>
      </c>
      <c r="F12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N116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5" sqref="A5"/>
    </sheetView>
  </sheetViews>
  <sheetFormatPr defaultRowHeight="12.75" x14ac:dyDescent="0.2"/>
  <cols>
    <col min="1" max="1" width="10" customWidth="1"/>
    <col min="2" max="2" width="7.85546875" bestFit="1" customWidth="1"/>
    <col min="3" max="3" width="12.85546875" bestFit="1" customWidth="1"/>
    <col min="4" max="4" width="13.28515625" bestFit="1" customWidth="1"/>
    <col min="5" max="5" width="13.7109375" bestFit="1" customWidth="1"/>
  </cols>
  <sheetData>
    <row r="1" spans="1:14" ht="15" x14ac:dyDescent="0.25">
      <c r="E1" s="19" t="s">
        <v>202</v>
      </c>
      <c r="F1" s="19">
        <v>399.9</v>
      </c>
      <c r="G1" s="19">
        <v>449</v>
      </c>
      <c r="H1" s="19">
        <v>499</v>
      </c>
      <c r="I1" s="19">
        <v>649</v>
      </c>
      <c r="J1" s="19">
        <v>699.6</v>
      </c>
      <c r="K1" s="19">
        <v>749.65</v>
      </c>
      <c r="L1" s="19">
        <v>799.6</v>
      </c>
      <c r="M1" s="19">
        <v>929.9</v>
      </c>
      <c r="N1" s="19">
        <v>999</v>
      </c>
    </row>
    <row r="2" spans="1:14" ht="18" x14ac:dyDescent="0.25">
      <c r="C2" s="20" t="s">
        <v>219</v>
      </c>
      <c r="E2" s="18" t="s">
        <v>201</v>
      </c>
      <c r="F2" s="18">
        <v>76.939837258434423</v>
      </c>
      <c r="G2" s="18">
        <v>77.331980226352925</v>
      </c>
      <c r="H2" s="18">
        <v>86.760519947593821</v>
      </c>
      <c r="I2" s="18">
        <v>89.656886444658284</v>
      </c>
      <c r="J2" s="18">
        <v>90.190402528128374</v>
      </c>
      <c r="K2" s="18">
        <v>90.300586336493964</v>
      </c>
      <c r="L2" s="18">
        <v>99.908209473168839</v>
      </c>
      <c r="M2" s="18">
        <v>100</v>
      </c>
      <c r="N2" s="18">
        <v>104.70998963985943</v>
      </c>
    </row>
    <row r="3" spans="1:14" ht="15" x14ac:dyDescent="0.25">
      <c r="E3" s="17" t="s">
        <v>205</v>
      </c>
      <c r="F3" s="17">
        <v>0.19239769256922837</v>
      </c>
      <c r="G3" s="17">
        <v>0.17223158179588624</v>
      </c>
      <c r="H3" s="17">
        <v>0.17386877745008783</v>
      </c>
      <c r="I3" s="17">
        <v>0.13814620407497424</v>
      </c>
      <c r="J3" s="17">
        <v>0.12891709909681012</v>
      </c>
      <c r="K3" s="17">
        <v>0.12045699504634692</v>
      </c>
      <c r="L3" s="17">
        <v>0.12494773570931571</v>
      </c>
      <c r="M3" s="17">
        <v>0.10753844499408539</v>
      </c>
      <c r="N3" s="17">
        <v>0.10481480444430373</v>
      </c>
    </row>
    <row r="4" spans="1:14" x14ac:dyDescent="0.2">
      <c r="A4" t="s">
        <v>218</v>
      </c>
      <c r="B4" t="s">
        <v>202</v>
      </c>
      <c r="C4" t="s">
        <v>201</v>
      </c>
      <c r="D4" t="s">
        <v>205</v>
      </c>
      <c r="E4" t="s">
        <v>221</v>
      </c>
      <c r="F4" t="s">
        <v>209</v>
      </c>
      <c r="G4" t="s">
        <v>210</v>
      </c>
      <c r="H4" t="s">
        <v>211</v>
      </c>
      <c r="I4" t="s">
        <v>212</v>
      </c>
      <c r="J4" t="s">
        <v>213</v>
      </c>
      <c r="K4" t="s">
        <v>214</v>
      </c>
      <c r="L4" t="s">
        <v>215</v>
      </c>
      <c r="M4" t="s">
        <v>216</v>
      </c>
      <c r="N4" t="s">
        <v>217</v>
      </c>
    </row>
    <row r="5" spans="1:14" x14ac:dyDescent="0.2">
      <c r="A5">
        <v>162</v>
      </c>
      <c r="B5">
        <v>229</v>
      </c>
      <c r="C5">
        <v>32.267005539062467</v>
      </c>
      <c r="D5">
        <v>0.14090395431905006</v>
      </c>
      <c r="F5">
        <f>SQRT(((Table21[[#This Row],[price]]-F$1)/param[C_P])^2+((Table21[[#This Row],[score]]-F$2)/param[C_S])^2)</f>
        <v>9.5660441015653372</v>
      </c>
      <c r="G5">
        <f>SQRT(((Table21[[#This Row],[price]]-G$1)/param[C_P])^2+((Table21[[#This Row],[score]]-G$2)/param[C_S])^2)</f>
        <v>10.029659901643983</v>
      </c>
      <c r="H5">
        <f>SQRT(((Table21[[#This Row],[price]]-H$1)/param[C_P])^2+((Table21[[#This Row],[score]]-H$2)/param[C_S])^2)</f>
        <v>12.163129716635952</v>
      </c>
      <c r="I5">
        <f>SQRT(((Table21[[#This Row],[price]]-I$1)/param[C_P])^2+((Table21[[#This Row],[score]]-I$2)/param[C_S])^2)</f>
        <v>14.223358858382884</v>
      </c>
      <c r="J5">
        <f>SQRT(((Table21[[#This Row],[price]]-J$1)/param[C_P])^2+((Table21[[#This Row],[score]]-J$2)/param[C_S])^2)</f>
        <v>14.92616966103887</v>
      </c>
      <c r="K5">
        <f>SQRT(((Table21[[#This Row],[price]]-K$1)/param[C_P])^2+((Table21[[#This Row],[score]]-K$2)/param[C_S])^2)</f>
        <v>15.593153273372272</v>
      </c>
      <c r="L5">
        <f>SQRT(((Table21[[#This Row],[price]]-L$1)/param[C_P])^2+((Table21[[#This Row],[score]]-L$2)/param[C_S])^2)</f>
        <v>17.698786477784704</v>
      </c>
      <c r="M5">
        <f>SQRT(((Table21[[#This Row],[price]]-M$1)/param[C_P])^2+((Table21[[#This Row],[score]]-M$2)/param[C_S])^2)</f>
        <v>19.493964849301843</v>
      </c>
      <c r="N5">
        <f>SQRT(((Table21[[#This Row],[price]]-N$1)/param[C_P])^2+((Table21[[#This Row],[score]]-N$2)/param[C_S])^2)</f>
        <v>21.144253068319365</v>
      </c>
    </row>
    <row r="6" spans="1:14" x14ac:dyDescent="0.2">
      <c r="A6">
        <v>134</v>
      </c>
      <c r="B6">
        <v>229</v>
      </c>
      <c r="C6">
        <v>36.269082739066334</v>
      </c>
      <c r="D6">
        <v>0.15838027396972199</v>
      </c>
      <c r="F6">
        <f>SQRT(((Table21[[#This Row],[price]]-F$1)/param[C_P])^2+((Table21[[#This Row],[score]]-F$2)/param[C_S])^2)</f>
        <v>8.8231023414096246</v>
      </c>
      <c r="G6">
        <f>SQRT(((Table21[[#This Row],[price]]-G$1)/param[C_P])^2+((Table21[[#This Row],[score]]-G$2)/param[C_S])^2)</f>
        <v>9.3169985511459803</v>
      </c>
      <c r="H6">
        <f>SQRT(((Table21[[#This Row],[price]]-H$1)/param[C_P])^2+((Table21[[#This Row],[score]]-H$2)/param[C_S])^2)</f>
        <v>11.451436995211866</v>
      </c>
      <c r="I6">
        <f>SQRT(((Table21[[#This Row],[price]]-I$1)/param[C_P])^2+((Table21[[#This Row],[score]]-I$2)/param[C_S])^2)</f>
        <v>13.585665363914742</v>
      </c>
      <c r="J6">
        <f>SQRT(((Table21[[#This Row],[price]]-J$1)/param[C_P])^2+((Table21[[#This Row],[score]]-J$2)/param[C_S])^2)</f>
        <v>14.313842709481328</v>
      </c>
      <c r="K6">
        <f>SQRT(((Table21[[#This Row],[price]]-K$1)/param[C_P])^2+((Table21[[#This Row],[score]]-K$2)/param[C_S])^2)</f>
        <v>15.006888559590006</v>
      </c>
      <c r="L6">
        <f>SQRT(((Table21[[#This Row],[price]]-L$1)/param[C_P])^2+((Table21[[#This Row],[score]]-L$2)/param[C_S])^2)</f>
        <v>17.09477353050243</v>
      </c>
      <c r="M6">
        <f>SQRT(((Table21[[#This Row],[price]]-M$1)/param[C_P])^2+((Table21[[#This Row],[score]]-M$2)/param[C_S])^2)</f>
        <v>18.946490878175801</v>
      </c>
      <c r="N6">
        <f>SQRT(((Table21[[#This Row],[price]]-N$1)/param[C_P])^2+((Table21[[#This Row],[score]]-N$2)/param[C_S])^2)</f>
        <v>20.604036242836528</v>
      </c>
    </row>
    <row r="7" spans="1:14" x14ac:dyDescent="0.2">
      <c r="A7">
        <v>37</v>
      </c>
      <c r="B7">
        <v>239</v>
      </c>
      <c r="C7">
        <v>28.726939150162337</v>
      </c>
      <c r="D7">
        <v>0.12019639811783404</v>
      </c>
      <c r="F7">
        <f>SQRT(((Table21[[#This Row],[price]]-F$1)/param[C_P])^2+((Table21[[#This Row],[score]]-F$2)/param[C_S])^2)</f>
        <v>10.165375829744075</v>
      </c>
      <c r="G7">
        <f>SQRT(((Table21[[#This Row],[price]]-G$1)/param[C_P])^2+((Table21[[#This Row],[score]]-G$2)/param[C_S])^2)</f>
        <v>10.589523158326205</v>
      </c>
      <c r="H7">
        <f>SQRT(((Table21[[#This Row],[price]]-H$1)/param[C_P])^2+((Table21[[#This Row],[score]]-H$2)/param[C_S])^2)</f>
        <v>12.718327720533086</v>
      </c>
      <c r="I7">
        <f>SQRT(((Table21[[#This Row],[price]]-I$1)/param[C_P])^2+((Table21[[#This Row],[score]]-I$2)/param[C_S])^2)</f>
        <v>14.688033874293801</v>
      </c>
      <c r="J7">
        <f>SQRT(((Table21[[#This Row],[price]]-J$1)/param[C_P])^2+((Table21[[#This Row],[score]]-J$2)/param[C_S])^2)</f>
        <v>15.361355318349448</v>
      </c>
      <c r="K7">
        <f>SQRT(((Table21[[#This Row],[price]]-K$1)/param[C_P])^2+((Table21[[#This Row],[score]]-K$2)/param[C_S])^2)</f>
        <v>15.998685262016807</v>
      </c>
      <c r="L7">
        <f>SQRT(((Table21[[#This Row],[price]]-L$1)/param[C_P])^2+((Table21[[#This Row],[score]]-L$2)/param[C_S])^2)</f>
        <v>18.121254752137808</v>
      </c>
      <c r="M7">
        <f>SQRT(((Table21[[#This Row],[price]]-M$1)/param[C_P])^2+((Table21[[#This Row],[score]]-M$2)/param[C_S])^2)</f>
        <v>19.852735129351483</v>
      </c>
      <c r="N7">
        <f>SQRT(((Table21[[#This Row],[price]]-N$1)/param[C_P])^2+((Table21[[#This Row],[score]]-N$2)/param[C_S])^2)</f>
        <v>21.49364925899728</v>
      </c>
    </row>
    <row r="8" spans="1:14" x14ac:dyDescent="0.2">
      <c r="A8">
        <v>163</v>
      </c>
      <c r="B8">
        <v>249</v>
      </c>
      <c r="C8">
        <v>32.267005539062467</v>
      </c>
      <c r="D8">
        <v>0.1295863676267569</v>
      </c>
      <c r="F8">
        <f>SQRT(((Table21[[#This Row],[price]]-F$1)/param[C_P])^2+((Table21[[#This Row],[score]]-F$2)/param[C_S])^2)</f>
        <v>9.4305248927667318</v>
      </c>
      <c r="G8">
        <f>SQRT(((Table21[[#This Row],[price]]-G$1)/param[C_P])^2+((Table21[[#This Row],[score]]-G$2)/param[C_S])^2)</f>
        <v>9.8607341381179729</v>
      </c>
      <c r="H8">
        <f>SQRT(((Table21[[#This Row],[price]]-H$1)/param[C_P])^2+((Table21[[#This Row],[score]]-H$2)/param[C_S])^2)</f>
        <v>11.990901738556301</v>
      </c>
      <c r="I8">
        <f>SQRT(((Table21[[#This Row],[price]]-I$1)/param[C_P])^2+((Table21[[#This Row],[score]]-I$2)/param[C_S])^2)</f>
        <v>13.990851911672101</v>
      </c>
      <c r="J8">
        <f>SQRT(((Table21[[#This Row],[price]]-J$1)/param[C_P])^2+((Table21[[#This Row],[score]]-J$2)/param[C_S])^2)</f>
        <v>14.677225240150714</v>
      </c>
      <c r="K8">
        <f>SQRT(((Table21[[#This Row],[price]]-K$1)/param[C_P])^2+((Table21[[#This Row],[score]]-K$2)/param[C_S])^2)</f>
        <v>15.328927849229391</v>
      </c>
      <c r="L8">
        <f>SQRT(((Table21[[#This Row],[price]]-L$1)/param[C_P])^2+((Table21[[#This Row],[score]]-L$2)/param[C_S])^2)</f>
        <v>17.443550177249318</v>
      </c>
      <c r="M8">
        <f>SQRT(((Table21[[#This Row],[price]]-M$1)/param[C_P])^2+((Table21[[#This Row],[score]]-M$2)/param[C_S])^2)</f>
        <v>19.208338437923665</v>
      </c>
      <c r="N8">
        <f>SQRT(((Table21[[#This Row],[price]]-N$1)/param[C_P])^2+((Table21[[#This Row],[score]]-N$2)/param[C_S])^2)</f>
        <v>20.854722194676505</v>
      </c>
    </row>
    <row r="9" spans="1:14" x14ac:dyDescent="0.2">
      <c r="A9">
        <v>211</v>
      </c>
      <c r="B9">
        <v>249</v>
      </c>
      <c r="C9">
        <v>36.364611292651659</v>
      </c>
      <c r="D9">
        <v>0.14604261563313919</v>
      </c>
      <c r="F9">
        <f>SQRT(((Table21[[#This Row],[price]]-F$1)/param[C_P])^2+((Table21[[#This Row],[score]]-F$2)/param[C_S])^2)</f>
        <v>8.6580761423640329</v>
      </c>
      <c r="G9">
        <f>SQRT(((Table21[[#This Row],[price]]-G$1)/param[C_P])^2+((Table21[[#This Row],[score]]-G$2)/param[C_S])^2)</f>
        <v>9.1177306767637987</v>
      </c>
      <c r="H9">
        <f>SQRT(((Table21[[#This Row],[price]]-H$1)/param[C_P])^2+((Table21[[#This Row],[score]]-H$2)/param[C_S])^2)</f>
        <v>11.251217905910941</v>
      </c>
      <c r="I9">
        <f>SQRT(((Table21[[#This Row],[price]]-I$1)/param[C_P])^2+((Table21[[#This Row],[score]]-I$2)/param[C_S])^2)</f>
        <v>13.326764935087859</v>
      </c>
      <c r="J9">
        <f>SQRT(((Table21[[#This Row],[price]]-J$1)/param[C_P])^2+((Table21[[#This Row],[score]]-J$2)/param[C_S])^2)</f>
        <v>14.039400844943664</v>
      </c>
      <c r="K9">
        <f>SQRT(((Table21[[#This Row],[price]]-K$1)/param[C_P])^2+((Table21[[#This Row],[score]]-K$2)/param[C_S])^2)</f>
        <v>14.718143400483608</v>
      </c>
      <c r="L9">
        <f>SQRT(((Table21[[#This Row],[price]]-L$1)/param[C_P])^2+((Table21[[#This Row],[score]]-L$2)/param[C_S])^2)</f>
        <v>16.815935858259007</v>
      </c>
      <c r="M9">
        <f>SQRT(((Table21[[#This Row],[price]]-M$1)/param[C_P])^2+((Table21[[#This Row],[score]]-M$2)/param[C_S])^2)</f>
        <v>18.639432175831232</v>
      </c>
      <c r="N9">
        <f>SQRT(((Table21[[#This Row],[price]]-N$1)/param[C_P])^2+((Table21[[#This Row],[score]]-N$2)/param[C_S])^2)</f>
        <v>20.29393085769534</v>
      </c>
    </row>
    <row r="10" spans="1:14" x14ac:dyDescent="0.2">
      <c r="A10">
        <v>215</v>
      </c>
      <c r="B10">
        <v>249.75</v>
      </c>
      <c r="C10">
        <v>28.726939150162337</v>
      </c>
      <c r="D10">
        <v>0.11502277938002937</v>
      </c>
      <c r="F10">
        <f>SQRT(((Table21[[#This Row],[price]]-F$1)/param[C_P])^2+((Table21[[#This Row],[score]]-F$2)/param[C_S])^2)</f>
        <v>10.099373780583875</v>
      </c>
      <c r="G10">
        <f>SQRT(((Table21[[#This Row],[price]]-G$1)/param[C_P])^2+((Table21[[#This Row],[score]]-G$2)/param[C_S])^2)</f>
        <v>10.506104212348504</v>
      </c>
      <c r="H10">
        <f>SQRT(((Table21[[#This Row],[price]]-H$1)/param[C_P])^2+((Table21[[#This Row],[score]]-H$2)/param[C_S])^2)</f>
        <v>12.631946999844494</v>
      </c>
      <c r="I10">
        <f>SQRT(((Table21[[#This Row],[price]]-I$1)/param[C_P])^2+((Table21[[#This Row],[score]]-I$2)/param[C_S])^2)</f>
        <v>14.569096200259033</v>
      </c>
      <c r="J10">
        <f>SQRT(((Table21[[#This Row],[price]]-J$1)/param[C_P])^2+((Table21[[#This Row],[score]]-J$2)/param[C_S])^2)</f>
        <v>15.23339431041496</v>
      </c>
      <c r="K10">
        <f>SQRT(((Table21[[#This Row],[price]]-K$1)/param[C_P])^2+((Table21[[#This Row],[score]]-K$2)/param[C_S])^2)</f>
        <v>15.862300120508179</v>
      </c>
      <c r="L10">
        <f>SQRT(((Table21[[#This Row],[price]]-L$1)/param[C_P])^2+((Table21[[#This Row],[score]]-L$2)/param[C_S])^2)</f>
        <v>17.989022730317426</v>
      </c>
      <c r="M10">
        <f>SQRT(((Table21[[#This Row],[price]]-M$1)/param[C_P])^2+((Table21[[#This Row],[score]]-M$2)/param[C_S])^2)</f>
        <v>19.703694504234136</v>
      </c>
      <c r="N10">
        <f>SQRT(((Table21[[#This Row],[price]]-N$1)/param[C_P])^2+((Table21[[#This Row],[score]]-N$2)/param[C_S])^2)</f>
        <v>21.342145709107935</v>
      </c>
    </row>
    <row r="11" spans="1:14" x14ac:dyDescent="0.2">
      <c r="A11">
        <v>74</v>
      </c>
      <c r="B11">
        <v>259.60000000000002</v>
      </c>
      <c r="C11">
        <v>32.82454490375153</v>
      </c>
      <c r="D11">
        <v>0.12644277697901204</v>
      </c>
      <c r="F11">
        <f>SQRT(((Table21[[#This Row],[price]]-F$1)/param[C_P])^2+((Table21[[#This Row],[score]]-F$2)/param[C_S])^2)</f>
        <v>9.2585094254726386</v>
      </c>
      <c r="G11">
        <f>SQRT(((Table21[[#This Row],[price]]-G$1)/param[C_P])^2+((Table21[[#This Row],[score]]-G$2)/param[C_S])^2)</f>
        <v>9.6739555487826099</v>
      </c>
      <c r="H11">
        <f>SQRT(((Table21[[#This Row],[price]]-H$1)/param[C_P])^2+((Table21[[#This Row],[score]]-H$2)/param[C_S])^2)</f>
        <v>11.802055759790289</v>
      </c>
      <c r="I11">
        <f>SQRT(((Table21[[#This Row],[price]]-I$1)/param[C_P])^2+((Table21[[#This Row],[score]]-I$2)/param[C_S])^2)</f>
        <v>13.778590123843983</v>
      </c>
      <c r="J11">
        <f>SQRT(((Table21[[#This Row],[price]]-J$1)/param[C_P])^2+((Table21[[#This Row],[score]]-J$2)/param[C_S])^2)</f>
        <v>14.459379822081271</v>
      </c>
      <c r="K11">
        <f>SQRT(((Table21[[#This Row],[price]]-K$1)/param[C_P])^2+((Table21[[#This Row],[score]]-K$2)/param[C_S])^2)</f>
        <v>15.10627070296084</v>
      </c>
      <c r="L11">
        <f>SQRT(((Table21[[#This Row],[price]]-L$1)/param[C_P])^2+((Table21[[#This Row],[score]]-L$2)/param[C_S])^2)</f>
        <v>17.22349331821172</v>
      </c>
      <c r="M11">
        <f>SQRT(((Table21[[#This Row],[price]]-M$1)/param[C_P])^2+((Table21[[#This Row],[score]]-M$2)/param[C_S])^2)</f>
        <v>18.979528621531244</v>
      </c>
      <c r="N11">
        <f>SQRT(((Table21[[#This Row],[price]]-N$1)/param[C_P])^2+((Table21[[#This Row],[score]]-N$2)/param[C_S])^2)</f>
        <v>20.62487892319179</v>
      </c>
    </row>
    <row r="12" spans="1:14" x14ac:dyDescent="0.2">
      <c r="A12">
        <v>168</v>
      </c>
      <c r="B12">
        <v>259.89999999999998</v>
      </c>
      <c r="C12">
        <v>32.267005539062467</v>
      </c>
      <c r="D12">
        <v>0.12415161808027114</v>
      </c>
      <c r="F12">
        <f>SQRT(((Table21[[#This Row],[price]]-F$1)/param[C_P])^2+((Table21[[#This Row],[score]]-F$2)/param[C_S])^2)</f>
        <v>9.3630377417317394</v>
      </c>
      <c r="G12">
        <f>SQRT(((Table21[[#This Row],[price]]-G$1)/param[C_P])^2+((Table21[[#This Row],[score]]-G$2)/param[C_S])^2)</f>
        <v>9.7743338260285135</v>
      </c>
      <c r="H12">
        <f>SQRT(((Table21[[#This Row],[price]]-H$1)/param[C_P])^2+((Table21[[#This Row],[score]]-H$2)/param[C_S])^2)</f>
        <v>11.901648982544922</v>
      </c>
      <c r="I12">
        <f>SQRT(((Table21[[#This Row],[price]]-I$1)/param[C_P])^2+((Table21[[#This Row],[score]]-I$2)/param[C_S])^2)</f>
        <v>13.867352350551236</v>
      </c>
      <c r="J12">
        <f>SQRT(((Table21[[#This Row],[price]]-J$1)/param[C_P])^2+((Table21[[#This Row],[score]]-J$2)/param[C_S])^2)</f>
        <v>14.544388359436679</v>
      </c>
      <c r="K12">
        <f>SQRT(((Table21[[#This Row],[price]]-K$1)/param[C_P])^2+((Table21[[#This Row],[score]]-K$2)/param[C_S])^2)</f>
        <v>15.187425226379895</v>
      </c>
      <c r="L12">
        <f>SQRT(((Table21[[#This Row],[price]]-L$1)/param[C_P])^2+((Table21[[#This Row],[score]]-L$2)/param[C_S])^2)</f>
        <v>17.306754022236948</v>
      </c>
      <c r="M12">
        <f>SQRT(((Table21[[#This Row],[price]]-M$1)/param[C_P])^2+((Table21[[#This Row],[score]]-M$2)/param[C_S])^2)</f>
        <v>19.054404780675146</v>
      </c>
      <c r="N12">
        <f>SQRT(((Table21[[#This Row],[price]]-N$1)/param[C_P])^2+((Table21[[#This Row],[score]]-N$2)/param[C_S])^2)</f>
        <v>20.698477282571606</v>
      </c>
    </row>
    <row r="13" spans="1:14" x14ac:dyDescent="0.2">
      <c r="A13">
        <v>188</v>
      </c>
      <c r="B13">
        <v>271.5</v>
      </c>
      <c r="C13">
        <v>32.267005539062467</v>
      </c>
      <c r="D13">
        <v>0.11884716588973285</v>
      </c>
      <c r="F13">
        <f>SQRT(((Table21[[#This Row],[price]]-F$1)/param[C_P])^2+((Table21[[#This Row],[score]]-F$2)/param[C_S])^2)</f>
        <v>9.296294947617195</v>
      </c>
      <c r="G13">
        <f>SQRT(((Table21[[#This Row],[price]]-G$1)/param[C_P])^2+((Table21[[#This Row],[score]]-G$2)/param[C_S])^2)</f>
        <v>9.686928189196264</v>
      </c>
      <c r="H13">
        <f>SQRT(((Table21[[#This Row],[price]]-H$1)/param[C_P])^2+((Table21[[#This Row],[score]]-H$2)/param[C_S])^2)</f>
        <v>11.810343962125428</v>
      </c>
      <c r="I13">
        <f>SQRT(((Table21[[#This Row],[price]]-I$1)/param[C_P])^2+((Table21[[#This Row],[score]]-I$2)/param[C_S])^2)</f>
        <v>13.738502000376128</v>
      </c>
      <c r="J13">
        <f>SQRT(((Table21[[#This Row],[price]]-J$1)/param[C_P])^2+((Table21[[#This Row],[score]]-J$2)/param[C_S])^2)</f>
        <v>14.405299051047749</v>
      </c>
      <c r="K13">
        <f>SQRT(((Table21[[#This Row],[price]]-K$1)/param[C_P])^2+((Table21[[#This Row],[score]]-K$2)/param[C_S])^2)</f>
        <v>15.038844005005185</v>
      </c>
      <c r="L13">
        <f>SQRT(((Table21[[#This Row],[price]]-L$1)/param[C_P])^2+((Table21[[#This Row],[score]]-L$2)/param[C_S])^2)</f>
        <v>17.163016715782071</v>
      </c>
      <c r="M13">
        <f>SQRT(((Table21[[#This Row],[price]]-M$1)/param[C_P])^2+((Table21[[#This Row],[score]]-M$2)/param[C_S])^2)</f>
        <v>18.891970928037544</v>
      </c>
      <c r="N13">
        <f>SQRT(((Table21[[#This Row],[price]]-N$1)/param[C_P])^2+((Table21[[#This Row],[score]]-N$2)/param[C_S])^2)</f>
        <v>20.533434632743077</v>
      </c>
    </row>
    <row r="14" spans="1:14" x14ac:dyDescent="0.2">
      <c r="A14">
        <v>136</v>
      </c>
      <c r="B14">
        <v>279</v>
      </c>
      <c r="C14">
        <v>36.364611292651659</v>
      </c>
      <c r="D14">
        <v>0.13033910857581241</v>
      </c>
      <c r="F14">
        <f>SQRT(((Table21[[#This Row],[price]]-F$1)/param[C_P])^2+((Table21[[#This Row],[score]]-F$2)/param[C_S])^2)</f>
        <v>8.467625551887215</v>
      </c>
      <c r="G14">
        <f>SQRT(((Table21[[#This Row],[price]]-G$1)/param[C_P])^2+((Table21[[#This Row],[score]]-G$2)/param[C_S])^2)</f>
        <v>8.8709082226116873</v>
      </c>
      <c r="H14">
        <f>SQRT(((Table21[[#This Row],[price]]-H$1)/param[C_P])^2+((Table21[[#This Row],[score]]-H$2)/param[C_S])^2)</f>
        <v>10.997722690006826</v>
      </c>
      <c r="I14">
        <f>SQRT(((Table21[[#This Row],[price]]-I$1)/param[C_P])^2+((Table21[[#This Row],[score]]-I$2)/param[C_S])^2)</f>
        <v>12.975463908280402</v>
      </c>
      <c r="J14">
        <f>SQRT(((Table21[[#This Row],[price]]-J$1)/param[C_P])^2+((Table21[[#This Row],[score]]-J$2)/param[C_S])^2)</f>
        <v>13.662004834028016</v>
      </c>
      <c r="K14">
        <f>SQRT(((Table21[[#This Row],[price]]-K$1)/param[C_P])^2+((Table21[[#This Row],[score]]-K$2)/param[C_S])^2)</f>
        <v>14.316708600694476</v>
      </c>
      <c r="L14">
        <f>SQRT(((Table21[[#This Row],[price]]-L$1)/param[C_P])^2+((Table21[[#This Row],[score]]-L$2)/param[C_S])^2)</f>
        <v>16.429281749032153</v>
      </c>
      <c r="M14">
        <f>SQRT(((Table21[[#This Row],[price]]-M$1)/param[C_P])^2+((Table21[[#This Row],[score]]-M$2)/param[C_S])^2)</f>
        <v>18.20568130659802</v>
      </c>
      <c r="N14">
        <f>SQRT(((Table21[[#This Row],[price]]-N$1)/param[C_P])^2+((Table21[[#This Row],[score]]-N$2)/param[C_S])^2)</f>
        <v>19.854561935658996</v>
      </c>
    </row>
    <row r="15" spans="1:14" x14ac:dyDescent="0.2">
      <c r="A15">
        <v>121</v>
      </c>
      <c r="B15">
        <v>279.60000000000002</v>
      </c>
      <c r="C15">
        <v>32.267005539062467</v>
      </c>
      <c r="D15">
        <v>0.115404168594644</v>
      </c>
      <c r="F15">
        <f>SQRT(((Table21[[#This Row],[price]]-F$1)/param[C_P])^2+((Table21[[#This Row],[score]]-F$2)/param[C_S])^2)</f>
        <v>9.2528542489921985</v>
      </c>
      <c r="G15">
        <f>SQRT(((Table21[[#This Row],[price]]-G$1)/param[C_P])^2+((Table21[[#This Row],[score]]-G$2)/param[C_S])^2)</f>
        <v>9.6287393641455061</v>
      </c>
      <c r="H15">
        <f>SQRT(((Table21[[#This Row],[price]]-H$1)/param[C_P])^2+((Table21[[#This Row],[score]]-H$2)/param[C_S])^2)</f>
        <v>11.748883713090047</v>
      </c>
      <c r="I15">
        <f>SQRT(((Table21[[#This Row],[price]]-I$1)/param[C_P])^2+((Table21[[#This Row],[score]]-I$2)/param[C_S])^2)</f>
        <v>13.650145831248063</v>
      </c>
      <c r="J15">
        <f>SQRT(((Table21[[#This Row],[price]]-J$1)/param[C_P])^2+((Table21[[#This Row],[score]]-J$2)/param[C_S])^2)</f>
        <v>14.309605052205919</v>
      </c>
      <c r="K15">
        <f>SQRT(((Table21[[#This Row],[price]]-K$1)/param[C_P])^2+((Table21[[#This Row],[score]]-K$2)/param[C_S])^2)</f>
        <v>14.936353671725922</v>
      </c>
      <c r="L15">
        <f>SQRT(((Table21[[#This Row],[price]]-L$1)/param[C_P])^2+((Table21[[#This Row],[score]]-L$2)/param[C_S])^2)</f>
        <v>17.063800830595003</v>
      </c>
      <c r="M15">
        <f>SQRT(((Table21[[#This Row],[price]]-M$1)/param[C_P])^2+((Table21[[#This Row],[score]]-M$2)/param[C_S])^2)</f>
        <v>18.779413663525698</v>
      </c>
      <c r="N15">
        <f>SQRT(((Table21[[#This Row],[price]]-N$1)/param[C_P])^2+((Table21[[#This Row],[score]]-N$2)/param[C_S])^2)</f>
        <v>20.418961330516616</v>
      </c>
    </row>
    <row r="16" spans="1:14" x14ac:dyDescent="0.2">
      <c r="A16">
        <v>164</v>
      </c>
      <c r="B16">
        <v>279.64999999999998</v>
      </c>
      <c r="C16">
        <v>32.82454490375153</v>
      </c>
      <c r="D16">
        <v>0.11737723906222611</v>
      </c>
      <c r="F16">
        <f>SQRT(((Table21[[#This Row],[price]]-F$1)/param[C_P])^2+((Table21[[#This Row],[score]]-F$2)/param[C_S])^2)</f>
        <v>9.144965050866281</v>
      </c>
      <c r="G16">
        <f>SQRT(((Table21[[#This Row],[price]]-G$1)/param[C_P])^2+((Table21[[#This Row],[score]]-G$2)/param[C_S])^2)</f>
        <v>9.5240874082413711</v>
      </c>
      <c r="H16">
        <f>SQRT(((Table21[[#This Row],[price]]-H$1)/param[C_P])^2+((Table21[[#This Row],[score]]-H$2)/param[C_S])^2)</f>
        <v>11.645142556327903</v>
      </c>
      <c r="I16">
        <f>SQRT(((Table21[[#This Row],[price]]-I$1)/param[C_P])^2+((Table21[[#This Row],[score]]-I$2)/param[C_S])^2)</f>
        <v>13.555971776338684</v>
      </c>
      <c r="J16">
        <f>SQRT(((Table21[[#This Row],[price]]-J$1)/param[C_P])^2+((Table21[[#This Row],[score]]-J$2)/param[C_S])^2)</f>
        <v>14.218891160678142</v>
      </c>
      <c r="K16">
        <f>SQRT(((Table21[[#This Row],[price]]-K$1)/param[C_P])^2+((Table21[[#This Row],[score]]-K$2)/param[C_S])^2)</f>
        <v>14.849236126856256</v>
      </c>
      <c r="L16">
        <f>SQRT(((Table21[[#This Row],[price]]-L$1)/param[C_P])^2+((Table21[[#This Row],[score]]-L$2)/param[C_S])^2)</f>
        <v>16.974920414614136</v>
      </c>
      <c r="M16">
        <f>SQRT(((Table21[[#This Row],[price]]-M$1)/param[C_P])^2+((Table21[[#This Row],[score]]-M$2)/param[C_S])^2)</f>
        <v>18.698440996391216</v>
      </c>
      <c r="N16">
        <f>SQRT(((Table21[[#This Row],[price]]-N$1)/param[C_P])^2+((Table21[[#This Row],[score]]-N$2)/param[C_S])^2)</f>
        <v>20.339283556613317</v>
      </c>
    </row>
    <row r="17" spans="1:14" x14ac:dyDescent="0.2">
      <c r="A17">
        <v>155</v>
      </c>
      <c r="B17">
        <v>279.89999999999998</v>
      </c>
      <c r="C17">
        <v>32.82454490375153</v>
      </c>
      <c r="D17">
        <v>0.11727240051358176</v>
      </c>
      <c r="F17">
        <f>SQRT(((Table21[[#This Row],[price]]-F$1)/param[C_P])^2+((Table21[[#This Row],[score]]-F$2)/param[C_S])^2)</f>
        <v>9.1436513921718223</v>
      </c>
      <c r="G17">
        <f>SQRT(((Table21[[#This Row],[price]]-G$1)/param[C_P])^2+((Table21[[#This Row],[score]]-G$2)/param[C_S])^2)</f>
        <v>9.5223104318133771</v>
      </c>
      <c r="H17">
        <f>SQRT(((Table21[[#This Row],[price]]-H$1)/param[C_P])^2+((Table21[[#This Row],[score]]-H$2)/param[C_S])^2)</f>
        <v>11.643259859558196</v>
      </c>
      <c r="I17">
        <f>SQRT(((Table21[[#This Row],[price]]-I$1)/param[C_P])^2+((Table21[[#This Row],[score]]-I$2)/param[C_S])^2)</f>
        <v>13.553247795303198</v>
      </c>
      <c r="J17">
        <f>SQRT(((Table21[[#This Row],[price]]-J$1)/param[C_P])^2+((Table21[[#This Row],[score]]-J$2)/param[C_S])^2)</f>
        <v>14.215938267986781</v>
      </c>
      <c r="K17">
        <f>SQRT(((Table21[[#This Row],[price]]-K$1)/param[C_P])^2+((Table21[[#This Row],[score]]-K$2)/param[C_S])^2)</f>
        <v>14.846071485451395</v>
      </c>
      <c r="L17">
        <f>SQRT(((Table21[[#This Row],[price]]-L$1)/param[C_P])^2+((Table21[[#This Row],[score]]-L$2)/param[C_S])^2)</f>
        <v>16.971857826486875</v>
      </c>
      <c r="M17">
        <f>SQRT(((Table21[[#This Row],[price]]-M$1)/param[C_P])^2+((Table21[[#This Row],[score]]-M$2)/param[C_S])^2)</f>
        <v>18.694963778930511</v>
      </c>
      <c r="N17">
        <f>SQRT(((Table21[[#This Row],[price]]-N$1)/param[C_P])^2+((Table21[[#This Row],[score]]-N$2)/param[C_S])^2)</f>
        <v>20.335747111830457</v>
      </c>
    </row>
    <row r="18" spans="1:14" x14ac:dyDescent="0.2">
      <c r="A18">
        <v>113</v>
      </c>
      <c r="B18">
        <v>289</v>
      </c>
      <c r="C18">
        <v>36.364611292651659</v>
      </c>
      <c r="D18">
        <v>0.12582910481886386</v>
      </c>
      <c r="F18">
        <f>SQRT(((Table21[[#This Row],[price]]-F$1)/param[C_P])^2+((Table21[[#This Row],[score]]-F$2)/param[C_S])^2)</f>
        <v>8.4126976937824924</v>
      </c>
      <c r="G18">
        <f>SQRT(((Table21[[#This Row],[price]]-G$1)/param[C_P])^2+((Table21[[#This Row],[score]]-G$2)/param[C_S])^2)</f>
        <v>8.7961930796225509</v>
      </c>
      <c r="H18">
        <f>SQRT(((Table21[[#This Row],[price]]-H$1)/param[C_P])^2+((Table21[[#This Row],[score]]-H$2)/param[C_S])^2)</f>
        <v>10.91924467929403</v>
      </c>
      <c r="I18">
        <f>SQRT(((Table21[[#This Row],[price]]-I$1)/param[C_P])^2+((Table21[[#This Row],[score]]-I$2)/param[C_S])^2)</f>
        <v>12.862451696122605</v>
      </c>
      <c r="J18">
        <f>SQRT(((Table21[[#This Row],[price]]-J$1)/param[C_P])^2+((Table21[[#This Row],[score]]-J$2)/param[C_S])^2)</f>
        <v>13.539777549317598</v>
      </c>
      <c r="K18">
        <f>SQRT(((Table21[[#This Row],[price]]-K$1)/param[C_P])^2+((Table21[[#This Row],[score]]-K$2)/param[C_S])^2)</f>
        <v>14.186012306395309</v>
      </c>
      <c r="L18">
        <f>SQRT(((Table21[[#This Row],[price]]-L$1)/param[C_P])^2+((Table21[[#This Row],[score]]-L$2)/param[C_S])^2)</f>
        <v>16.303266506718249</v>
      </c>
      <c r="M18">
        <f>SQRT(((Table21[[#This Row],[price]]-M$1)/param[C_P])^2+((Table21[[#This Row],[score]]-M$2)/param[C_S])^2)</f>
        <v>18.063212112949696</v>
      </c>
      <c r="N18">
        <f>SQRT(((Table21[[#This Row],[price]]-N$1)/param[C_P])^2+((Table21[[#This Row],[score]]-N$2)/param[C_S])^2)</f>
        <v>19.709988068411381</v>
      </c>
    </row>
    <row r="19" spans="1:14" x14ac:dyDescent="0.2">
      <c r="A19">
        <v>140</v>
      </c>
      <c r="B19">
        <v>289</v>
      </c>
      <c r="C19">
        <v>36.364611292651659</v>
      </c>
      <c r="D19">
        <v>0.12582910481886386</v>
      </c>
      <c r="F19">
        <f>SQRT(((Table21[[#This Row],[price]]-F$1)/param[C_P])^2+((Table21[[#This Row],[score]]-F$2)/param[C_S])^2)</f>
        <v>8.4126976937824924</v>
      </c>
      <c r="G19">
        <f>SQRT(((Table21[[#This Row],[price]]-G$1)/param[C_P])^2+((Table21[[#This Row],[score]]-G$2)/param[C_S])^2)</f>
        <v>8.7961930796225509</v>
      </c>
      <c r="H19">
        <f>SQRT(((Table21[[#This Row],[price]]-H$1)/param[C_P])^2+((Table21[[#This Row],[score]]-H$2)/param[C_S])^2)</f>
        <v>10.91924467929403</v>
      </c>
      <c r="I19">
        <f>SQRT(((Table21[[#This Row],[price]]-I$1)/param[C_P])^2+((Table21[[#This Row],[score]]-I$2)/param[C_S])^2)</f>
        <v>12.862451696122605</v>
      </c>
      <c r="J19">
        <f>SQRT(((Table21[[#This Row],[price]]-J$1)/param[C_P])^2+((Table21[[#This Row],[score]]-J$2)/param[C_S])^2)</f>
        <v>13.539777549317598</v>
      </c>
      <c r="K19">
        <f>SQRT(((Table21[[#This Row],[price]]-K$1)/param[C_P])^2+((Table21[[#This Row],[score]]-K$2)/param[C_S])^2)</f>
        <v>14.186012306395309</v>
      </c>
      <c r="L19">
        <f>SQRT(((Table21[[#This Row],[price]]-L$1)/param[C_P])^2+((Table21[[#This Row],[score]]-L$2)/param[C_S])^2)</f>
        <v>16.303266506718249</v>
      </c>
      <c r="M19">
        <f>SQRT(((Table21[[#This Row],[price]]-M$1)/param[C_P])^2+((Table21[[#This Row],[score]]-M$2)/param[C_S])^2)</f>
        <v>18.063212112949696</v>
      </c>
      <c r="N19">
        <f>SQRT(((Table21[[#This Row],[price]]-N$1)/param[C_P])^2+((Table21[[#This Row],[score]]-N$2)/param[C_S])^2)</f>
        <v>19.709988068411381</v>
      </c>
    </row>
    <row r="20" spans="1:14" x14ac:dyDescent="0.2">
      <c r="A20">
        <v>208</v>
      </c>
      <c r="B20">
        <v>299.60000000000002</v>
      </c>
      <c r="C20">
        <v>36.364611292651659</v>
      </c>
      <c r="D20">
        <v>0.12137720725184131</v>
      </c>
      <c r="F20">
        <f>SQRT(((Table21[[#This Row],[price]]-F$1)/param[C_P])^2+((Table21[[#This Row],[score]]-F$2)/param[C_S])^2)</f>
        <v>8.3593058615517393</v>
      </c>
      <c r="G20">
        <f>SQRT(((Table21[[#This Row],[price]]-G$1)/param[C_P])^2+((Table21[[#This Row],[score]]-G$2)/param[C_S])^2)</f>
        <v>8.7213047586929129</v>
      </c>
      <c r="H20">
        <f>SQRT(((Table21[[#This Row],[price]]-H$1)/param[C_P])^2+((Table21[[#This Row],[score]]-H$2)/param[C_S])^2)</f>
        <v>10.839467162471179</v>
      </c>
      <c r="I20">
        <f>SQRT(((Table21[[#This Row],[price]]-I$1)/param[C_P])^2+((Table21[[#This Row],[score]]-I$2)/param[C_S])^2)</f>
        <v>12.744991472538821</v>
      </c>
      <c r="J20">
        <f>SQRT(((Table21[[#This Row],[price]]-J$1)/param[C_P])^2+((Table21[[#This Row],[score]]-J$2)/param[C_S])^2)</f>
        <v>13.412256785679466</v>
      </c>
      <c r="K20">
        <f>SQRT(((Table21[[#This Row],[price]]-K$1)/param[C_P])^2+((Table21[[#This Row],[score]]-K$2)/param[C_S])^2)</f>
        <v>14.049255395116111</v>
      </c>
      <c r="L20">
        <f>SQRT(((Table21[[#This Row],[price]]-L$1)/param[C_P])^2+((Table21[[#This Row],[score]]-L$2)/param[C_S])^2)</f>
        <v>16.171318894545401</v>
      </c>
      <c r="M20">
        <f>SQRT(((Table21[[#This Row],[price]]-M$1)/param[C_P])^2+((Table21[[#This Row],[score]]-M$2)/param[C_S])^2)</f>
        <v>17.913395653460363</v>
      </c>
      <c r="N20">
        <f>SQRT(((Table21[[#This Row],[price]]-N$1)/param[C_P])^2+((Table21[[#This Row],[score]]-N$2)/param[C_S])^2)</f>
        <v>19.557805952021283</v>
      </c>
    </row>
    <row r="21" spans="1:14" x14ac:dyDescent="0.2">
      <c r="A21">
        <v>213</v>
      </c>
      <c r="B21">
        <v>299.60000000000002</v>
      </c>
      <c r="C21">
        <v>37.050503117890287</v>
      </c>
      <c r="D21">
        <v>0.12366656581405301</v>
      </c>
      <c r="F21">
        <f>SQRT(((Table21[[#This Row],[price]]-F$1)/param[C_P])^2+((Table21[[#This Row],[score]]-F$2)/param[C_S])^2)</f>
        <v>8.2262017436383843</v>
      </c>
      <c r="G21">
        <f>SQRT(((Table21[[#This Row],[price]]-G$1)/param[C_P])^2+((Table21[[#This Row],[score]]-G$2)/param[C_S])^2)</f>
        <v>8.5925572399364327</v>
      </c>
      <c r="H21">
        <f>SQRT(((Table21[[#This Row],[price]]-H$1)/param[C_P])^2+((Table21[[#This Row],[score]]-H$2)/param[C_S])^2)</f>
        <v>10.71202944956633</v>
      </c>
      <c r="I21">
        <f>SQRT(((Table21[[#This Row],[price]]-I$1)/param[C_P])^2+((Table21[[#This Row],[score]]-I$2)/param[C_S])^2)</f>
        <v>12.630495107829866</v>
      </c>
      <c r="J21">
        <f>SQRT(((Table21[[#This Row],[price]]-J$1)/param[C_P])^2+((Table21[[#This Row],[score]]-J$2)/param[C_S])^2)</f>
        <v>13.30240415764041</v>
      </c>
      <c r="K21">
        <f>SQRT(((Table21[[#This Row],[price]]-K$1)/param[C_P])^2+((Table21[[#This Row],[score]]-K$2)/param[C_S])^2)</f>
        <v>13.944205087115174</v>
      </c>
      <c r="L21">
        <f>SQRT(((Table21[[#This Row],[price]]-L$1)/param[C_P])^2+((Table21[[#This Row],[score]]-L$2)/param[C_S])^2)</f>
        <v>16.063737109709468</v>
      </c>
      <c r="M21">
        <f>SQRT(((Table21[[#This Row],[price]]-M$1)/param[C_P])^2+((Table21[[#This Row],[score]]-M$2)/param[C_S])^2)</f>
        <v>17.816194944724579</v>
      </c>
      <c r="N21">
        <f>SQRT(((Table21[[#This Row],[price]]-N$1)/param[C_P])^2+((Table21[[#This Row],[score]]-N$2)/param[C_S])^2)</f>
        <v>19.462178414983789</v>
      </c>
    </row>
    <row r="22" spans="1:14" x14ac:dyDescent="0.2">
      <c r="A22">
        <v>214</v>
      </c>
      <c r="B22">
        <v>329</v>
      </c>
      <c r="C22">
        <v>32.82454490375153</v>
      </c>
      <c r="D22">
        <v>9.977065320289219E-2</v>
      </c>
      <c r="F22">
        <f>SQRT(((Table21[[#This Row],[price]]-F$1)/param[C_P])^2+((Table21[[#This Row],[score]]-F$2)/param[C_S])^2)</f>
        <v>8.9362791351639022</v>
      </c>
      <c r="G22">
        <f>SQRT(((Table21[[#This Row],[price]]-G$1)/param[C_P])^2+((Table21[[#This Row],[score]]-G$2)/param[C_S])^2)</f>
        <v>9.2193531204646799</v>
      </c>
      <c r="H22">
        <f>SQRT(((Table21[[#This Row],[price]]-H$1)/param[C_P])^2+((Table21[[#This Row],[score]]-H$2)/param[C_S])^2)</f>
        <v>11.310330506099243</v>
      </c>
      <c r="I22">
        <f>SQRT(((Table21[[#This Row],[price]]-I$1)/param[C_P])^2+((Table21[[#This Row],[score]]-I$2)/param[C_S])^2)</f>
        <v>13.044408832940302</v>
      </c>
      <c r="J22">
        <f>SQRT(((Table21[[#This Row],[price]]-J$1)/param[C_P])^2+((Table21[[#This Row],[score]]-J$2)/param[C_S])^2)</f>
        <v>13.659114496892213</v>
      </c>
      <c r="K22">
        <f>SQRT(((Table21[[#This Row],[price]]-K$1)/param[C_P])^2+((Table21[[#This Row],[score]]-K$2)/param[C_S])^2)</f>
        <v>14.244942349870461</v>
      </c>
      <c r="L22">
        <f>SQRT(((Table21[[#This Row],[price]]-L$1)/param[C_P])^2+((Table21[[#This Row],[score]]-L$2)/param[C_S])^2)</f>
        <v>16.388851884207259</v>
      </c>
      <c r="M22">
        <f>SQRT(((Table21[[#This Row],[price]]-M$1)/param[C_P])^2+((Table21[[#This Row],[score]]-M$2)/param[C_S])^2)</f>
        <v>18.025925626594706</v>
      </c>
      <c r="N22">
        <f>SQRT(((Table21[[#This Row],[price]]-N$1)/param[C_P])^2+((Table21[[#This Row],[score]]-N$2)/param[C_S])^2)</f>
        <v>19.65351588383923</v>
      </c>
    </row>
    <row r="23" spans="1:14" x14ac:dyDescent="0.2">
      <c r="A23">
        <v>99</v>
      </c>
      <c r="B23">
        <v>329</v>
      </c>
      <c r="C23">
        <v>36.269082739066334</v>
      </c>
      <c r="D23">
        <v>0.11024037306707092</v>
      </c>
      <c r="F23">
        <f>SQRT(((Table21[[#This Row],[price]]-F$1)/param[C_P])^2+((Table21[[#This Row],[score]]-F$2)/param[C_S])^2)</f>
        <v>8.2568235373530907</v>
      </c>
      <c r="G23">
        <f>SQRT(((Table21[[#This Row],[price]]-G$1)/param[C_P])^2+((Table21[[#This Row],[score]]-G$2)/param[C_S])^2)</f>
        <v>8.5560774892503346</v>
      </c>
      <c r="H23">
        <f>SQRT(((Table21[[#This Row],[price]]-H$1)/param[C_P])^2+((Table21[[#This Row],[score]]-H$2)/param[C_S])^2)</f>
        <v>10.655299585431981</v>
      </c>
      <c r="I23">
        <f>SQRT(((Table21[[#This Row],[price]]-I$1)/param[C_P])^2+((Table21[[#This Row],[score]]-I$2)/param[C_S])^2)</f>
        <v>12.448706895909819</v>
      </c>
      <c r="J23">
        <f>SQRT(((Table21[[#This Row],[price]]-J$1)/param[C_P])^2+((Table21[[#This Row],[score]]-J$2)/param[C_S])^2)</f>
        <v>13.085797381580221</v>
      </c>
      <c r="K23">
        <f>SQRT(((Table21[[#This Row],[price]]-K$1)/param[C_P])^2+((Table21[[#This Row],[score]]-K$2)/param[C_S])^2)</f>
        <v>13.695061308367823</v>
      </c>
      <c r="L23">
        <f>SQRT(((Table21[[#This Row],[price]]-L$1)/param[C_P])^2+((Table21[[#This Row],[score]]-L$2)/param[C_S])^2)</f>
        <v>15.829822552990493</v>
      </c>
      <c r="M23">
        <f>SQRT(((Table21[[#This Row],[price]]-M$1)/param[C_P])^2+((Table21[[#This Row],[score]]-M$2)/param[C_S])^2)</f>
        <v>17.518490705446027</v>
      </c>
      <c r="N23">
        <f>SQRT(((Table21[[#This Row],[price]]-N$1)/param[C_P])^2+((Table21[[#This Row],[score]]-N$2)/param[C_S])^2)</f>
        <v>19.155320657616805</v>
      </c>
    </row>
    <row r="24" spans="1:14" x14ac:dyDescent="0.2">
      <c r="A24">
        <v>204</v>
      </c>
      <c r="B24">
        <v>329</v>
      </c>
      <c r="C24">
        <v>37.050503117890287</v>
      </c>
      <c r="D24">
        <v>0.11261551099662701</v>
      </c>
      <c r="F24">
        <f>SQRT(((Table21[[#This Row],[price]]-F$1)/param[C_P])^2+((Table21[[#This Row],[score]]-F$2)/param[C_S])^2)</f>
        <v>8.102905844636183</v>
      </c>
      <c r="G24">
        <f>SQRT(((Table21[[#This Row],[price]]-G$1)/param[C_P])^2+((Table21[[#This Row],[score]]-G$2)/param[C_S])^2)</f>
        <v>8.4061820062132853</v>
      </c>
      <c r="H24">
        <f>SQRT(((Table21[[#This Row],[price]]-H$1)/param[C_P])^2+((Table21[[#This Row],[score]]-H$2)/param[C_S])^2)</f>
        <v>10.507303694496336</v>
      </c>
      <c r="I24">
        <f>SQRT(((Table21[[#This Row],[price]]-I$1)/param[C_P])^2+((Table21[[#This Row],[score]]-I$2)/param[C_S])^2)</f>
        <v>12.3149203273474</v>
      </c>
      <c r="J24">
        <f>SQRT(((Table21[[#This Row],[price]]-J$1)/param[C_P])^2+((Table21[[#This Row],[score]]-J$2)/param[C_S])^2)</f>
        <v>12.957302974508579</v>
      </c>
      <c r="K24">
        <f>SQRT(((Table21[[#This Row],[price]]-K$1)/param[C_P])^2+((Table21[[#This Row],[score]]-K$2)/param[C_S])^2)</f>
        <v>13.572082504594816</v>
      </c>
      <c r="L24">
        <f>SQRT(((Table21[[#This Row],[price]]-L$1)/param[C_P])^2+((Table21[[#This Row],[score]]-L$2)/param[C_S])^2)</f>
        <v>15.704438669683711</v>
      </c>
      <c r="M24">
        <f>SQRT(((Table21[[#This Row],[price]]-M$1)/param[C_P])^2+((Table21[[#This Row],[score]]-M$2)/param[C_S])^2)</f>
        <v>17.405111039819012</v>
      </c>
      <c r="N24">
        <f>SQRT(((Table21[[#This Row],[price]]-N$1)/param[C_P])^2+((Table21[[#This Row],[score]]-N$2)/param[C_S])^2)</f>
        <v>19.0439555937484</v>
      </c>
    </row>
    <row r="25" spans="1:14" x14ac:dyDescent="0.2">
      <c r="A25">
        <v>169</v>
      </c>
      <c r="B25">
        <v>329.6</v>
      </c>
      <c r="C25">
        <v>32.82454490375153</v>
      </c>
      <c r="D25">
        <v>9.9589031868178177E-2</v>
      </c>
      <c r="F25">
        <f>SQRT(((Table21[[#This Row],[price]]-F$1)/param[C_P])^2+((Table21[[#This Row],[score]]-F$2)/param[C_S])^2)</f>
        <v>8.93438284279142</v>
      </c>
      <c r="G25">
        <f>SQRT(((Table21[[#This Row],[price]]-G$1)/param[C_P])^2+((Table21[[#This Row],[score]]-G$2)/param[C_S])^2)</f>
        <v>9.2162365399235409</v>
      </c>
      <c r="H25">
        <f>SQRT(((Table21[[#This Row],[price]]-H$1)/param[C_P])^2+((Table21[[#This Row],[score]]-H$2)/param[C_S])^2)</f>
        <v>11.306728976905706</v>
      </c>
      <c r="I25">
        <f>SQRT(((Table21[[#This Row],[price]]-I$1)/param[C_P])^2+((Table21[[#This Row],[score]]-I$2)/param[C_S])^2)</f>
        <v>13.038525445804483</v>
      </c>
      <c r="J25">
        <f>SQRT(((Table21[[#This Row],[price]]-J$1)/param[C_P])^2+((Table21[[#This Row],[score]]-J$2)/param[C_S])^2)</f>
        <v>13.652606521804216</v>
      </c>
      <c r="K25">
        <f>SQRT(((Table21[[#This Row],[price]]-K$1)/param[C_P])^2+((Table21[[#This Row],[score]]-K$2)/param[C_S])^2)</f>
        <v>14.23785849596536</v>
      </c>
      <c r="L25">
        <f>SQRT(((Table21[[#This Row],[price]]-L$1)/param[C_P])^2+((Table21[[#This Row],[score]]-L$2)/param[C_S])^2)</f>
        <v>16.381963315869189</v>
      </c>
      <c r="M25">
        <f>SQRT(((Table21[[#This Row],[price]]-M$1)/param[C_P])^2+((Table21[[#This Row],[score]]-M$2)/param[C_S])^2)</f>
        <v>18.017927369581766</v>
      </c>
      <c r="N25">
        <f>SQRT(((Table21[[#This Row],[price]]-N$1)/param[C_P])^2+((Table21[[#This Row],[score]]-N$2)/param[C_S])^2)</f>
        <v>19.645336102910555</v>
      </c>
    </row>
    <row r="26" spans="1:14" x14ac:dyDescent="0.2">
      <c r="A26">
        <v>183</v>
      </c>
      <c r="B26">
        <v>349</v>
      </c>
      <c r="C26">
        <v>53.436961052307858</v>
      </c>
      <c r="D26">
        <v>0.153114501582544</v>
      </c>
      <c r="F26">
        <f>SQRT(((Table21[[#This Row],[price]]-F$1)/param[C_P])^2+((Table21[[#This Row],[score]]-F$2)/param[C_S])^2)</f>
        <v>4.8095458827648594</v>
      </c>
      <c r="G26">
        <f>SQRT(((Table21[[#This Row],[price]]-G$1)/param[C_P])^2+((Table21[[#This Row],[score]]-G$2)/param[C_S])^2)</f>
        <v>5.1806252183611248</v>
      </c>
      <c r="H26">
        <f>SQRT(((Table21[[#This Row],[price]]-H$1)/param[C_P])^2+((Table21[[#This Row],[score]]-H$2)/param[C_S])^2)</f>
        <v>7.3087880731283823</v>
      </c>
      <c r="I26">
        <f>SQRT(((Table21[[#This Row],[price]]-I$1)/param[C_P])^2+((Table21[[#This Row],[score]]-I$2)/param[C_S])^2)</f>
        <v>9.4061320327272266</v>
      </c>
      <c r="J26">
        <f>SQRT(((Table21[[#This Row],[price]]-J$1)/param[C_P])^2+((Table21[[#This Row],[score]]-J$2)/param[C_S])^2)</f>
        <v>10.158777604252519</v>
      </c>
      <c r="K26">
        <f>SQRT(((Table21[[#This Row],[price]]-K$1)/param[C_P])^2+((Table21[[#This Row],[score]]-K$2)/param[C_S])^2)</f>
        <v>10.888766861482313</v>
      </c>
      <c r="L26">
        <f>SQRT(((Table21[[#This Row],[price]]-L$1)/param[C_P])^2+((Table21[[#This Row],[score]]-L$2)/param[C_S])^2)</f>
        <v>12.946011787100112</v>
      </c>
      <c r="M26">
        <f>SQRT(((Table21[[#This Row],[price]]-M$1)/param[C_P])^2+((Table21[[#This Row],[score]]-M$2)/param[C_S])^2)</f>
        <v>14.889680582261388</v>
      </c>
      <c r="N26">
        <f>SQRT(((Table21[[#This Row],[price]]-N$1)/param[C_P])^2+((Table21[[#This Row],[score]]-N$2)/param[C_S])^2)</f>
        <v>16.557685177028677</v>
      </c>
    </row>
    <row r="27" spans="1:14" x14ac:dyDescent="0.2">
      <c r="A27">
        <v>175</v>
      </c>
      <c r="B27">
        <v>349</v>
      </c>
      <c r="C27">
        <v>59.924364711169154</v>
      </c>
      <c r="D27">
        <v>0.17170305074833569</v>
      </c>
      <c r="F27">
        <f>SQRT(((Table21[[#This Row],[price]]-F$1)/param[C_P])^2+((Table21[[#This Row],[score]]-F$2)/param[C_S])^2)</f>
        <v>3.5520946271558587</v>
      </c>
      <c r="G27">
        <f>SQRT(((Table21[[#This Row],[price]]-G$1)/param[C_P])^2+((Table21[[#This Row],[score]]-G$2)/param[C_S])^2)</f>
        <v>4.0150969000733561</v>
      </c>
      <c r="H27">
        <f>SQRT(((Table21[[#This Row],[price]]-H$1)/param[C_P])^2+((Table21[[#This Row],[score]]-H$2)/param[C_S])^2)</f>
        <v>6.1487534602502425</v>
      </c>
      <c r="I27">
        <f>SQRT(((Table21[[#This Row],[price]]-I$1)/param[C_P])^2+((Table21[[#This Row],[score]]-I$2)/param[C_S])^2)</f>
        <v>8.4475389283090099</v>
      </c>
      <c r="J27">
        <f>SQRT(((Table21[[#This Row],[price]]-J$1)/param[C_P])^2+((Table21[[#This Row],[score]]-J$2)/param[C_S])^2)</f>
        <v>9.2633398839459744</v>
      </c>
      <c r="K27">
        <f>SQRT(((Table21[[#This Row],[price]]-K$1)/param[C_P])^2+((Table21[[#This Row],[score]]-K$2)/param[C_S])^2)</f>
        <v>10.055683100079976</v>
      </c>
      <c r="L27">
        <f>SQRT(((Table21[[#This Row],[price]]-L$1)/param[C_P])^2+((Table21[[#This Row],[score]]-L$2)/param[C_S])^2)</f>
        <v>12.048421377013156</v>
      </c>
      <c r="M27">
        <f>SQRT(((Table21[[#This Row],[price]]-M$1)/param[C_P])^2+((Table21[[#This Row],[score]]-M$2)/param[C_S])^2)</f>
        <v>14.114538099142152</v>
      </c>
      <c r="N27">
        <f>SQRT(((Table21[[#This Row],[price]]-N$1)/param[C_P])^2+((Table21[[#This Row],[score]]-N$2)/param[C_S])^2)</f>
        <v>15.787022772205434</v>
      </c>
    </row>
    <row r="28" spans="1:14" x14ac:dyDescent="0.2">
      <c r="A28">
        <v>171</v>
      </c>
      <c r="B28">
        <v>359.9</v>
      </c>
      <c r="C28">
        <v>41.052580317894162</v>
      </c>
      <c r="D28">
        <v>0.1140666305026234</v>
      </c>
      <c r="F28">
        <f>SQRT(((Table21[[#This Row],[price]]-F$1)/param[C_P])^2+((Table21[[#This Row],[score]]-F$2)/param[C_S])^2)</f>
        <v>7.2218978411948065</v>
      </c>
      <c r="G28">
        <f>SQRT(((Table21[[#This Row],[price]]-G$1)/param[C_P])^2+((Table21[[#This Row],[score]]-G$2)/param[C_S])^2)</f>
        <v>7.4715004054550596</v>
      </c>
      <c r="H28">
        <f>SQRT(((Table21[[#This Row],[price]]-H$1)/param[C_P])^2+((Table21[[#This Row],[score]]-H$2)/param[C_S])^2)</f>
        <v>9.5555300118669901</v>
      </c>
      <c r="I28">
        <f>SQRT(((Table21[[#This Row],[price]]-I$1)/param[C_P])^2+((Table21[[#This Row],[score]]-I$2)/param[C_S])^2)</f>
        <v>11.310467141659888</v>
      </c>
      <c r="J28">
        <f>SQRT(((Table21[[#This Row],[price]]-J$1)/param[C_P])^2+((Table21[[#This Row],[score]]-J$2)/param[C_S])^2)</f>
        <v>11.947362004333153</v>
      </c>
      <c r="K28">
        <f>SQRT(((Table21[[#This Row],[price]]-K$1)/param[C_P])^2+((Table21[[#This Row],[score]]-K$2)/param[C_S])^2)</f>
        <v>12.560918313257263</v>
      </c>
      <c r="L28">
        <f>SQRT(((Table21[[#This Row],[price]]-L$1)/param[C_P])^2+((Table21[[#This Row],[score]]-L$2)/param[C_S])^2)</f>
        <v>14.693326353502421</v>
      </c>
      <c r="M28">
        <f>SQRT(((Table21[[#This Row],[price]]-M$1)/param[C_P])^2+((Table21[[#This Row],[score]]-M$2)/param[C_S])^2)</f>
        <v>16.399754006909152</v>
      </c>
      <c r="N28">
        <f>SQRT(((Table21[[#This Row],[price]]-N$1)/param[C_P])^2+((Table21[[#This Row],[score]]-N$2)/param[C_S])^2)</f>
        <v>18.040791403465903</v>
      </c>
    </row>
    <row r="29" spans="1:14" x14ac:dyDescent="0.2">
      <c r="A29">
        <v>150</v>
      </c>
      <c r="B29">
        <v>364.9</v>
      </c>
      <c r="C29">
        <v>36.364611292651659</v>
      </c>
      <c r="D29">
        <v>9.9656375151141854E-2</v>
      </c>
      <c r="F29">
        <f>SQRT(((Table21[[#This Row],[price]]-F$1)/param[C_P])^2+((Table21[[#This Row],[score]]-F$2)/param[C_S])^2)</f>
        <v>8.1451800770132312</v>
      </c>
      <c r="G29">
        <f>SQRT(((Table21[[#This Row],[price]]-G$1)/param[C_P])^2+((Table21[[#This Row],[score]]-G$2)/param[C_S])^2)</f>
        <v>8.3643371939442783</v>
      </c>
      <c r="H29">
        <f>SQRT(((Table21[[#This Row],[price]]-H$1)/param[C_P])^2+((Table21[[#This Row],[score]]-H$2)/param[C_S])^2)</f>
        <v>10.429910276042214</v>
      </c>
      <c r="I29">
        <f>SQRT(((Table21[[#This Row],[price]]-I$1)/param[C_P])^2+((Table21[[#This Row],[score]]-I$2)/param[C_S])^2)</f>
        <v>12.078401700352879</v>
      </c>
      <c r="J29">
        <f>SQRT(((Table21[[#This Row],[price]]-J$1)/param[C_P])^2+((Table21[[#This Row],[score]]-J$2)/param[C_S])^2)</f>
        <v>12.676682061367828</v>
      </c>
      <c r="K29">
        <f>SQRT(((Table21[[#This Row],[price]]-K$1)/param[C_P])^2+((Table21[[#This Row],[score]]-K$2)/param[C_S])^2)</f>
        <v>13.250532108455086</v>
      </c>
      <c r="L29">
        <f>SQRT(((Table21[[#This Row],[price]]-L$1)/param[C_P])^2+((Table21[[#This Row],[score]]-L$2)/param[C_S])^2)</f>
        <v>15.397960604868459</v>
      </c>
      <c r="M29">
        <f>SQRT(((Table21[[#This Row],[price]]-M$1)/param[C_P])^2+((Table21[[#This Row],[score]]-M$2)/param[C_S])^2)</f>
        <v>17.019650637936511</v>
      </c>
      <c r="N29">
        <f>SQRT(((Table21[[#This Row],[price]]-N$1)/param[C_P])^2+((Table21[[#This Row],[score]]-N$2)/param[C_S])^2)</f>
        <v>18.646092181926996</v>
      </c>
    </row>
    <row r="30" spans="1:14" x14ac:dyDescent="0.2">
      <c r="A30">
        <v>149</v>
      </c>
      <c r="B30">
        <v>399.75</v>
      </c>
      <c r="C30">
        <v>36.364611292651659</v>
      </c>
      <c r="D30">
        <v>9.0968383471298708E-2</v>
      </c>
      <c r="F30">
        <f>SQRT(((Table21[[#This Row],[price]]-F$1)/param[C_P])^2+((Table21[[#This Row],[score]]-F$2)/param[C_S])^2)</f>
        <v>8.1150457476820961</v>
      </c>
      <c r="G30">
        <f>SQRT(((Table21[[#This Row],[price]]-G$1)/param[C_P])^2+((Table21[[#This Row],[score]]-G$2)/param[C_S])^2)</f>
        <v>8.2524685818244503</v>
      </c>
      <c r="H30">
        <f>SQRT(((Table21[[#This Row],[price]]-H$1)/param[C_P])^2+((Table21[[#This Row],[score]]-H$2)/param[C_S])^2)</f>
        <v>10.272785861989481</v>
      </c>
      <c r="I30">
        <f>SQRT(((Table21[[#This Row],[price]]-I$1)/param[C_P])^2+((Table21[[#This Row],[score]]-I$2)/param[C_S])^2)</f>
        <v>11.766600555601746</v>
      </c>
      <c r="J30">
        <f>SQRT(((Table21[[#This Row],[price]]-J$1)/param[C_P])^2+((Table21[[#This Row],[score]]-J$2)/param[C_S])^2)</f>
        <v>12.322850363653894</v>
      </c>
      <c r="K30">
        <f>SQRT(((Table21[[#This Row],[price]]-K$1)/param[C_P])^2+((Table21[[#This Row],[score]]-K$2)/param[C_S])^2)</f>
        <v>12.858288383653525</v>
      </c>
      <c r="L30">
        <f>SQRT(((Table21[[#This Row],[price]]-L$1)/param[C_P])^2+((Table21[[#This Row],[score]]-L$2)/param[C_S])^2)</f>
        <v>15.015444175550753</v>
      </c>
      <c r="M30">
        <f>SQRT(((Table21[[#This Row],[price]]-M$1)/param[C_P])^2+((Table21[[#This Row],[score]]-M$2)/param[C_S])^2)</f>
        <v>16.565087287346621</v>
      </c>
      <c r="N30">
        <f>SQRT(((Table21[[#This Row],[price]]-N$1)/param[C_P])^2+((Table21[[#This Row],[score]]-N$2)/param[C_S])^2)</f>
        <v>18.179214907605857</v>
      </c>
    </row>
    <row r="31" spans="1:14" x14ac:dyDescent="0.2">
      <c r="A31">
        <v>191</v>
      </c>
      <c r="B31">
        <v>419.9</v>
      </c>
      <c r="C31">
        <v>73.237163127043246</v>
      </c>
      <c r="D31">
        <v>0.17441572547521611</v>
      </c>
      <c r="E31" t="s">
        <v>206</v>
      </c>
      <c r="F31">
        <f>SQRT(((Table21[[#This Row],[price]]-F$1)/param[C_P])^2+((Table21[[#This Row],[score]]-F$2)/param[C_S])^2)</f>
        <v>0.8416601623760841</v>
      </c>
      <c r="G31">
        <f>SQRT(((Table21[[#This Row],[price]]-G$1)/param[C_P])^2+((Table21[[#This Row],[score]]-G$2)/param[C_S])^2)</f>
        <v>1.0047014895340596</v>
      </c>
      <c r="H31">
        <f>SQRT(((Table21[[#This Row],[price]]-H$1)/param[C_P])^2+((Table21[[#This Row],[score]]-H$2)/param[C_S])^2)</f>
        <v>3.1333641964886989</v>
      </c>
      <c r="I31">
        <f>SQRT(((Table21[[#This Row],[price]]-I$1)/param[C_P])^2+((Table21[[#This Row],[score]]-I$2)/param[C_S])^2)</f>
        <v>5.6372880495040558</v>
      </c>
      <c r="J31">
        <f>SQRT(((Table21[[#This Row],[price]]-J$1)/param[C_P])^2+((Table21[[#This Row],[score]]-J$2)/param[C_S])^2)</f>
        <v>6.5413552913459929</v>
      </c>
      <c r="K31">
        <f>SQRT(((Table21[[#This Row],[price]]-K$1)/param[C_P])^2+((Table21[[#This Row],[score]]-K$2)/param[C_S])^2)</f>
        <v>7.4256610119903028</v>
      </c>
      <c r="L31">
        <f>SQRT(((Table21[[#This Row],[price]]-L$1)/param[C_P])^2+((Table21[[#This Row],[score]]-L$2)/param[C_S])^2)</f>
        <v>9.2802276118577591</v>
      </c>
      <c r="M31">
        <f>SQRT(((Table21[[#This Row],[price]]-M$1)/param[C_P])^2+((Table21[[#This Row],[score]]-M$2)/param[C_S])^2)</f>
        <v>11.519113572646974</v>
      </c>
      <c r="N31">
        <f>SQRT(((Table21[[#This Row],[price]]-N$1)/param[C_P])^2+((Table21[[#This Row],[score]]-N$2)/param[C_S])^2)</f>
        <v>13.181967848095862</v>
      </c>
    </row>
    <row r="32" spans="1:14" x14ac:dyDescent="0.2">
      <c r="A32">
        <v>156</v>
      </c>
      <c r="B32">
        <v>449</v>
      </c>
      <c r="C32">
        <v>73.399770869534308</v>
      </c>
      <c r="D32">
        <v>0.16347387721499845</v>
      </c>
      <c r="F32">
        <f>SQRT(((Table21[[#This Row],[price]]-F$1)/param[C_P])^2+((Table21[[#This Row],[score]]-F$2)/param[C_S])^2)</f>
        <v>1.2106224851343266</v>
      </c>
      <c r="G32">
        <f>SQRT(((Table21[[#This Row],[price]]-G$1)/param[C_P])^2+((Table21[[#This Row],[score]]-G$2)/param[C_S])^2)</f>
        <v>0.78644187136372357</v>
      </c>
      <c r="H32">
        <f>SQRT(((Table21[[#This Row],[price]]-H$1)/param[C_P])^2+((Table21[[#This Row],[score]]-H$2)/param[C_S])^2)</f>
        <v>2.8531359303536039</v>
      </c>
      <c r="I32">
        <f>SQRT(((Table21[[#This Row],[price]]-I$1)/param[C_P])^2+((Table21[[#This Row],[score]]-I$2)/param[C_S])^2)</f>
        <v>5.1547795561903076</v>
      </c>
      <c r="J32">
        <f>SQRT(((Table21[[#This Row],[price]]-J$1)/param[C_P])^2+((Table21[[#This Row],[score]]-J$2)/param[C_S])^2)</f>
        <v>6.0330055908960709</v>
      </c>
      <c r="K32">
        <f>SQRT(((Table21[[#This Row],[price]]-K$1)/param[C_P])^2+((Table21[[#This Row],[score]]-K$2)/param[C_S])^2)</f>
        <v>6.8979469074449176</v>
      </c>
      <c r="L32">
        <f>SQRT(((Table21[[#This Row],[price]]-L$1)/param[C_P])^2+((Table21[[#This Row],[score]]-L$2)/param[C_S])^2)</f>
        <v>8.7906789662748146</v>
      </c>
      <c r="M32">
        <f>SQRT(((Table21[[#This Row],[price]]-M$1)/param[C_P])^2+((Table21[[#This Row],[score]]-M$2)/param[C_S])^2)</f>
        <v>10.991306182239262</v>
      </c>
      <c r="N32">
        <f>SQRT(((Table21[[#This Row],[price]]-N$1)/param[C_P])^2+((Table21[[#This Row],[score]]-N$2)/param[C_S])^2)</f>
        <v>12.657534988212547</v>
      </c>
    </row>
    <row r="33" spans="1:14" x14ac:dyDescent="0.2">
      <c r="A33">
        <v>112</v>
      </c>
      <c r="B33">
        <v>449.6</v>
      </c>
      <c r="C33">
        <v>63.829196074732529</v>
      </c>
      <c r="D33">
        <v>0.14196885247938729</v>
      </c>
      <c r="F33">
        <f>SQRT(((Table21[[#This Row],[price]]-F$1)/param[C_P])^2+((Table21[[#This Row],[score]]-F$2)/param[C_S])^2)</f>
        <v>2.8042097799400119</v>
      </c>
      <c r="G33">
        <f>SQRT(((Table21[[#This Row],[price]]-G$1)/param[C_P])^2+((Table21[[#This Row],[score]]-G$2)/param[C_S])^2)</f>
        <v>2.7005834913607165</v>
      </c>
      <c r="H33">
        <f>SQRT(((Table21[[#This Row],[price]]-H$1)/param[C_P])^2+((Table21[[#This Row],[score]]-H$2)/param[C_S])^2)</f>
        <v>4.691478293937033</v>
      </c>
      <c r="I33">
        <f>SQRT(((Table21[[#This Row],[price]]-I$1)/param[C_P])^2+((Table21[[#This Row],[score]]-I$2)/param[C_S])^2)</f>
        <v>6.52586604166759</v>
      </c>
      <c r="J33">
        <f>SQRT(((Table21[[#This Row],[price]]-J$1)/param[C_P])^2+((Table21[[#This Row],[score]]-J$2)/param[C_S])^2)</f>
        <v>7.2661219523995291</v>
      </c>
      <c r="K33">
        <f>SQRT(((Table21[[#This Row],[price]]-K$1)/param[C_P])^2+((Table21[[#This Row],[score]]-K$2)/param[C_S])^2)</f>
        <v>8.0025859005460926</v>
      </c>
      <c r="L33">
        <f>SQRT(((Table21[[#This Row],[price]]-L$1)/param[C_P])^2+((Table21[[#This Row],[score]]-L$2)/param[C_S])^2)</f>
        <v>10.05324864470097</v>
      </c>
      <c r="M33">
        <f>SQRT(((Table21[[#This Row],[price]]-M$1)/param[C_P])^2+((Table21[[#This Row],[score]]-M$2)/param[C_S])^2)</f>
        <v>12.025319881982591</v>
      </c>
      <c r="N33">
        <f>SQRT(((Table21[[#This Row],[price]]-N$1)/param[C_P])^2+((Table21[[#This Row],[score]]-N$2)/param[C_S])^2)</f>
        <v>13.696193460249487</v>
      </c>
    </row>
    <row r="34" spans="1:14" x14ac:dyDescent="0.2">
      <c r="A34">
        <v>105</v>
      </c>
      <c r="B34">
        <v>459</v>
      </c>
      <c r="C34">
        <v>73.862878634924556</v>
      </c>
      <c r="D34">
        <v>0.16092130421552192</v>
      </c>
      <c r="F34">
        <f>SQRT(((Table21[[#This Row],[price]]-F$1)/param[C_P])^2+((Table21[[#This Row],[score]]-F$2)/param[C_S])^2)</f>
        <v>1.3326030822535533</v>
      </c>
      <c r="G34">
        <f>SQRT(((Table21[[#This Row],[price]]-G$1)/param[C_P])^2+((Table21[[#This Row],[score]]-G$2)/param[C_S])^2)</f>
        <v>0.72207107272486271</v>
      </c>
      <c r="H34">
        <f>SQRT(((Table21[[#This Row],[price]]-H$1)/param[C_P])^2+((Table21[[#This Row],[score]]-H$2)/param[C_S])^2)</f>
        <v>2.7007343551728518</v>
      </c>
      <c r="I34">
        <f>SQRT(((Table21[[#This Row],[price]]-I$1)/param[C_P])^2+((Table21[[#This Row],[score]]-I$2)/param[C_S])^2)</f>
        <v>4.9414600380613418</v>
      </c>
      <c r="J34">
        <f>SQRT(((Table21[[#This Row],[price]]-J$1)/param[C_P])^2+((Table21[[#This Row],[score]]-J$2)/param[C_S])^2)</f>
        <v>5.8153989939922148</v>
      </c>
      <c r="K34">
        <f>SQRT(((Table21[[#This Row],[price]]-K$1)/param[C_P])^2+((Table21[[#This Row],[score]]-K$2)/param[C_S])^2)</f>
        <v>6.6782406649722779</v>
      </c>
      <c r="L34">
        <f>SQRT(((Table21[[#This Row],[price]]-L$1)/param[C_P])^2+((Table21[[#This Row],[score]]-L$2)/param[C_S])^2)</f>
        <v>8.5754133625699893</v>
      </c>
      <c r="M34">
        <f>SQRT(((Table21[[#This Row],[price]]-M$1)/param[C_P])^2+((Table21[[#This Row],[score]]-M$2)/param[C_S])^2)</f>
        <v>10.771475689528678</v>
      </c>
      <c r="N34">
        <f>SQRT(((Table21[[#This Row],[price]]-N$1)/param[C_P])^2+((Table21[[#This Row],[score]]-N$2)/param[C_S])^2)</f>
        <v>12.437916638007788</v>
      </c>
    </row>
    <row r="35" spans="1:14" x14ac:dyDescent="0.2">
      <c r="A35">
        <v>102</v>
      </c>
      <c r="B35">
        <v>469</v>
      </c>
      <c r="C35">
        <v>65.175056036186902</v>
      </c>
      <c r="D35">
        <v>0.1389660043415499</v>
      </c>
      <c r="F35">
        <f>SQRT(((Table21[[#This Row],[price]]-F$1)/param[C_P])^2+((Table21[[#This Row],[score]]-F$2)/param[C_S])^2)</f>
        <v>2.7287959044776353</v>
      </c>
      <c r="G35">
        <f>SQRT(((Table21[[#This Row],[price]]-G$1)/param[C_P])^2+((Table21[[#This Row],[score]]-G$2)/param[C_S])^2)</f>
        <v>2.4640682276710102</v>
      </c>
      <c r="H35">
        <f>SQRT(((Table21[[#This Row],[price]]-H$1)/param[C_P])^2+((Table21[[#This Row],[score]]-H$2)/param[C_S])^2)</f>
        <v>4.3585880845551372</v>
      </c>
      <c r="I35">
        <f>SQRT(((Table21[[#This Row],[price]]-I$1)/param[C_P])^2+((Table21[[#This Row],[score]]-I$2)/param[C_S])^2)</f>
        <v>6.0773679176076021</v>
      </c>
      <c r="J35">
        <f>SQRT(((Table21[[#This Row],[price]]-J$1)/param[C_P])^2+((Table21[[#This Row],[score]]-J$2)/param[C_S])^2)</f>
        <v>6.8045019218511165</v>
      </c>
      <c r="K35">
        <f>SQRT(((Table21[[#This Row],[price]]-K$1)/param[C_P])^2+((Table21[[#This Row],[score]]-K$2)/param[C_S])^2)</f>
        <v>7.5337547023291069</v>
      </c>
      <c r="L35">
        <f>SQRT(((Table21[[#This Row],[price]]-L$1)/param[C_P])^2+((Table21[[#This Row],[score]]-L$2)/param[C_S])^2)</f>
        <v>9.5903191764965374</v>
      </c>
      <c r="M35">
        <f>SQRT(((Table21[[#This Row],[price]]-M$1)/param[C_P])^2+((Table21[[#This Row],[score]]-M$2)/param[C_S])^2)</f>
        <v>11.553466704124304</v>
      </c>
      <c r="N35">
        <f>SQRT(((Table21[[#This Row],[price]]-N$1)/param[C_P])^2+((Table21[[#This Row],[score]]-N$2)/param[C_S])^2)</f>
        <v>13.224236802245786</v>
      </c>
    </row>
    <row r="36" spans="1:14" x14ac:dyDescent="0.2">
      <c r="A36">
        <v>192</v>
      </c>
      <c r="B36">
        <v>479.9</v>
      </c>
      <c r="C36">
        <v>77.331980226352925</v>
      </c>
      <c r="D36">
        <v>0.16114186335976854</v>
      </c>
      <c r="E36" t="s">
        <v>206</v>
      </c>
      <c r="F36">
        <f>SQRT(((Table21[[#This Row],[price]]-F$1)/param[C_P])^2+((Table21[[#This Row],[score]]-F$2)/param[C_S])^2)</f>
        <v>1.6019210480830564</v>
      </c>
      <c r="G36">
        <f>SQRT(((Table21[[#This Row],[price]]-G$1)/param[C_P])^2+((Table21[[#This Row],[score]]-G$2)/param[C_S])^2)</f>
        <v>0.61799999999999955</v>
      </c>
      <c r="H36">
        <f>SQRT(((Table21[[#This Row],[price]]-H$1)/param[C_P])^2+((Table21[[#This Row],[score]]-H$2)/param[C_S])^2)</f>
        <v>1.9240110319332095</v>
      </c>
      <c r="I36">
        <f>SQRT(((Table21[[#This Row],[price]]-I$1)/param[C_P])^2+((Table21[[#This Row],[score]]-I$2)/param[C_S])^2)</f>
        <v>4.1849798723053482</v>
      </c>
      <c r="J36">
        <f>SQRT(((Table21[[#This Row],[price]]-J$1)/param[C_P])^2+((Table21[[#This Row],[score]]-J$2)/param[C_S])^2)</f>
        <v>5.0912470931621323</v>
      </c>
      <c r="K36">
        <f>SQRT(((Table21[[#This Row],[price]]-K$1)/param[C_P])^2+((Table21[[#This Row],[score]]-K$2)/param[C_S])^2)</f>
        <v>5.9861018014731</v>
      </c>
      <c r="L36">
        <f>SQRT(((Table21[[#This Row],[price]]-L$1)/param[C_P])^2+((Table21[[#This Row],[score]]-L$2)/param[C_S])^2)</f>
        <v>7.8275590754839701</v>
      </c>
      <c r="M36">
        <f>SQRT(((Table21[[#This Row],[price]]-M$1)/param[C_P])^2+((Table21[[#This Row],[score]]-M$2)/param[C_S])^2)</f>
        <v>10.077378866468115</v>
      </c>
      <c r="N36">
        <f>SQRT(((Table21[[#This Row],[price]]-N$1)/param[C_P])^2+((Table21[[#This Row],[score]]-N$2)/param[C_S])^2)</f>
        <v>11.737467357903153</v>
      </c>
    </row>
    <row r="37" spans="1:14" x14ac:dyDescent="0.2">
      <c r="A37">
        <v>157</v>
      </c>
      <c r="B37">
        <v>490.65</v>
      </c>
      <c r="C37">
        <v>74.521265173868187</v>
      </c>
      <c r="D37">
        <v>0.15188273753972931</v>
      </c>
      <c r="F37">
        <f>SQRT(((Table21[[#This Row],[price]]-F$1)/param[C_P])^2+((Table21[[#This Row],[score]]-F$2)/param[C_S])^2)</f>
        <v>1.8783515744209662</v>
      </c>
      <c r="G37">
        <f>SQRT(((Table21[[#This Row],[price]]-G$1)/param[C_P])^2+((Table21[[#This Row],[score]]-G$2)/param[C_S])^2)</f>
        <v>1.0049347064613554</v>
      </c>
      <c r="H37">
        <f>SQRT(((Table21[[#This Row],[price]]-H$1)/param[C_P])^2+((Table21[[#This Row],[score]]-H$2)/param[C_S])^2)</f>
        <v>2.4535409710552276</v>
      </c>
      <c r="I37">
        <f>SQRT(((Table21[[#This Row],[price]]-I$1)/param[C_P])^2+((Table21[[#This Row],[score]]-I$2)/param[C_S])^2)</f>
        <v>4.3810238814815596</v>
      </c>
      <c r="J37">
        <f>SQRT(((Table21[[#This Row],[price]]-J$1)/param[C_P])^2+((Table21[[#This Row],[score]]-J$2)/param[C_S])^2)</f>
        <v>5.2234964934483195</v>
      </c>
      <c r="K37">
        <f>SQRT(((Table21[[#This Row],[price]]-K$1)/param[C_P])^2+((Table21[[#This Row],[score]]-K$2)/param[C_S])^2)</f>
        <v>6.0656309691681365</v>
      </c>
      <c r="L37">
        <f>SQRT(((Table21[[#This Row],[price]]-L$1)/param[C_P])^2+((Table21[[#This Row],[score]]-L$2)/param[C_S])^2)</f>
        <v>7.9974945223008289</v>
      </c>
      <c r="M37">
        <f>SQRT(((Table21[[#This Row],[price]]-M$1)/param[C_P])^2+((Table21[[#This Row],[score]]-M$2)/param[C_S])^2)</f>
        <v>10.155927438378717</v>
      </c>
      <c r="N37">
        <f>SQRT(((Table21[[#This Row],[price]]-N$1)/param[C_P])^2+((Table21[[#This Row],[score]]-N$2)/param[C_S])^2)</f>
        <v>11.824645973361804</v>
      </c>
    </row>
    <row r="38" spans="1:14" x14ac:dyDescent="0.2">
      <c r="A38">
        <v>238</v>
      </c>
      <c r="B38">
        <v>499</v>
      </c>
      <c r="C38">
        <v>76.939837258434423</v>
      </c>
      <c r="D38">
        <v>0.15418805061810506</v>
      </c>
      <c r="F38">
        <f>SQRT(((Table21[[#This Row],[price]]-F$1)/param[C_P])^2+((Table21[[#This Row],[score]]-F$2)/param[C_S])^2)</f>
        <v>1.9820000000000004</v>
      </c>
      <c r="G38">
        <f>SQRT(((Table21[[#This Row],[price]]-G$1)/param[C_P])^2+((Table21[[#This Row],[score]]-G$2)/param[C_S])^2)</f>
        <v>1.0030708072172758</v>
      </c>
      <c r="H38">
        <f>SQRT(((Table21[[#This Row],[price]]-H$1)/param[C_P])^2+((Table21[[#This Row],[score]]-H$2)/param[C_S])^2)</f>
        <v>1.9641365378318796</v>
      </c>
      <c r="I38">
        <f>SQRT(((Table21[[#This Row],[price]]-I$1)/param[C_P])^2+((Table21[[#This Row],[score]]-I$2)/param[C_S])^2)</f>
        <v>3.9330565213575914</v>
      </c>
      <c r="J38">
        <f>SQRT(((Table21[[#This Row],[price]]-J$1)/param[C_P])^2+((Table21[[#This Row],[score]]-J$2)/param[C_S])^2)</f>
        <v>4.8082474144595331</v>
      </c>
      <c r="K38">
        <f>SQRT(((Table21[[#This Row],[price]]-K$1)/param[C_P])^2+((Table21[[#This Row],[score]]-K$2)/param[C_S])^2)</f>
        <v>5.6807177043992212</v>
      </c>
      <c r="L38">
        <f>SQRT(((Table21[[#This Row],[price]]-L$1)/param[C_P])^2+((Table21[[#This Row],[score]]-L$2)/param[C_S])^2)</f>
        <v>7.566107908811726</v>
      </c>
      <c r="M38">
        <f>SQRT(((Table21[[#This Row],[price]]-M$1)/param[C_P])^2+((Table21[[#This Row],[score]]-M$2)/param[C_S])^2)</f>
        <v>9.7744958042192422</v>
      </c>
      <c r="N38">
        <f>SQRT(((Table21[[#This Row],[price]]-N$1)/param[C_P])^2+((Table21[[#This Row],[score]]-N$2)/param[C_S])^2)</f>
        <v>11.438848479261477</v>
      </c>
    </row>
    <row r="39" spans="1:14" x14ac:dyDescent="0.2">
      <c r="A39">
        <v>160</v>
      </c>
      <c r="B39">
        <v>514.9</v>
      </c>
      <c r="C39">
        <v>83.176089393760762</v>
      </c>
      <c r="D39">
        <v>0.16153833636387796</v>
      </c>
      <c r="E39" t="s">
        <v>206</v>
      </c>
      <c r="F39">
        <f>SQRT(((Table21[[#This Row],[price]]-F$1)/param[C_P])^2+((Table21[[#This Row],[score]]-F$2)/param[C_S])^2)</f>
        <v>2.6164161801621875</v>
      </c>
      <c r="G39">
        <f>SQRT(((Table21[[#This Row],[price]]-G$1)/param[C_P])^2+((Table21[[#This Row],[score]]-G$2)/param[C_S])^2)</f>
        <v>1.7616096271374118</v>
      </c>
      <c r="H39">
        <f>SQRT(((Table21[[#This Row],[price]]-H$1)/param[C_P])^2+((Table21[[#This Row],[score]]-H$2)/param[C_S])^2)</f>
        <v>0.78425104131909085</v>
      </c>
      <c r="I39">
        <f>SQRT(((Table21[[#This Row],[price]]-I$1)/param[C_P])^2+((Table21[[#This Row],[score]]-I$2)/param[C_S])^2)</f>
        <v>2.9787838485860103</v>
      </c>
      <c r="J39">
        <f>SQRT(((Table21[[#This Row],[price]]-J$1)/param[C_P])^2+((Table21[[#This Row],[score]]-J$2)/param[C_S])^2)</f>
        <v>3.9514123487530997</v>
      </c>
      <c r="K39">
        <f>SQRT(((Table21[[#This Row],[price]]-K$1)/param[C_P])^2+((Table21[[#This Row],[score]]-K$2)/param[C_S])^2)</f>
        <v>4.9064613793935639</v>
      </c>
      <c r="L39">
        <f>SQRT(((Table21[[#This Row],[price]]-L$1)/param[C_P])^2+((Table21[[#This Row],[score]]-L$2)/param[C_S])^2)</f>
        <v>6.6045582512435494</v>
      </c>
      <c r="M39">
        <f>SQRT(((Table21[[#This Row],[price]]-M$1)/param[C_P])^2+((Table21[[#This Row],[score]]-M$2)/param[C_S])^2)</f>
        <v>8.9561017593297354</v>
      </c>
      <c r="N39">
        <f>SQRT(((Table21[[#This Row],[price]]-N$1)/param[C_P])^2+((Table21[[#This Row],[score]]-N$2)/param[C_S])^2)</f>
        <v>10.596672986950063</v>
      </c>
    </row>
    <row r="40" spans="1:14" x14ac:dyDescent="0.2">
      <c r="A40">
        <v>137</v>
      </c>
      <c r="B40">
        <v>519</v>
      </c>
      <c r="C40">
        <v>74.918572690408993</v>
      </c>
      <c r="D40">
        <v>0.14435177782352407</v>
      </c>
      <c r="F40">
        <f>SQRT(((Table21[[#This Row],[price]]-F$1)/param[C_P])^2+((Table21[[#This Row],[score]]-F$2)/param[C_S])^2)</f>
        <v>2.4160596884510541</v>
      </c>
      <c r="G40">
        <f>SQRT(((Table21[[#This Row],[price]]-G$1)/param[C_P])^2+((Table21[[#This Row],[score]]-G$2)/param[C_S])^2)</f>
        <v>1.4808718504252953</v>
      </c>
      <c r="H40">
        <f>SQRT(((Table21[[#This Row],[price]]-H$1)/param[C_P])^2+((Table21[[#This Row],[score]]-H$2)/param[C_S])^2)</f>
        <v>2.4019301808499538</v>
      </c>
      <c r="I40">
        <f>SQRT(((Table21[[#This Row],[price]]-I$1)/param[C_P])^2+((Table21[[#This Row],[score]]-I$2)/param[C_S])^2)</f>
        <v>3.9304854271130116</v>
      </c>
      <c r="J40">
        <f>SQRT(((Table21[[#This Row],[price]]-J$1)/param[C_P])^2+((Table21[[#This Row],[score]]-J$2)/param[C_S])^2)</f>
        <v>4.7302954943312203</v>
      </c>
      <c r="K40">
        <f>SQRT(((Table21[[#This Row],[price]]-K$1)/param[C_P])^2+((Table21[[#This Row],[score]]-K$2)/param[C_S])^2)</f>
        <v>5.5447292767396466</v>
      </c>
      <c r="L40">
        <f>SQRT(((Table21[[#This Row],[price]]-L$1)/param[C_P])^2+((Table21[[#This Row],[score]]-L$2)/param[C_S])^2)</f>
        <v>7.5149066435565617</v>
      </c>
      <c r="M40">
        <f>SQRT(((Table21[[#This Row],[price]]-M$1)/param[C_P])^2+((Table21[[#This Row],[score]]-M$2)/param[C_S])^2)</f>
        <v>9.6280134937302559</v>
      </c>
      <c r="N40">
        <f>SQRT(((Table21[[#This Row],[price]]-N$1)/param[C_P])^2+((Table21[[#This Row],[score]]-N$2)/param[C_S])^2)</f>
        <v>11.298722978914038</v>
      </c>
    </row>
    <row r="41" spans="1:14" x14ac:dyDescent="0.2">
      <c r="A41">
        <v>207</v>
      </c>
      <c r="B41">
        <v>519</v>
      </c>
      <c r="C41">
        <v>79.87533575884288</v>
      </c>
      <c r="D41">
        <v>0.15390238103823292</v>
      </c>
      <c r="F41">
        <f>SQRT(((Table21[[#This Row],[price]]-F$1)/param[C_P])^2+((Table21[[#This Row],[score]]-F$2)/param[C_S])^2)</f>
        <v>2.4532855638583975</v>
      </c>
      <c r="G41">
        <f>SQRT(((Table21[[#This Row],[price]]-G$1)/param[C_P])^2+((Table21[[#This Row],[score]]-G$2)/param[C_S])^2)</f>
        <v>1.4895456671703255</v>
      </c>
      <c r="H41">
        <f>SQRT(((Table21[[#This Row],[price]]-H$1)/param[C_P])^2+((Table21[[#This Row],[score]]-H$2)/param[C_S])^2)</f>
        <v>1.4339562240602179</v>
      </c>
      <c r="I41">
        <f>SQRT(((Table21[[#This Row],[price]]-I$1)/param[C_P])^2+((Table21[[#This Row],[score]]-I$2)/param[C_S])^2)</f>
        <v>3.2537899982584975</v>
      </c>
      <c r="J41">
        <f>SQRT(((Table21[[#This Row],[price]]-J$1)/param[C_P])^2+((Table21[[#This Row],[score]]-J$2)/param[C_S])^2)</f>
        <v>4.1596355727626815</v>
      </c>
      <c r="K41">
        <f>SQRT(((Table21[[#This Row],[price]]-K$1)/param[C_P])^2+((Table21[[#This Row],[score]]-K$2)/param[C_S])^2)</f>
        <v>5.0623317734293716</v>
      </c>
      <c r="L41">
        <f>SQRT(((Table21[[#This Row],[price]]-L$1)/param[C_P])^2+((Table21[[#This Row],[score]]-L$2)/param[C_S])^2)</f>
        <v>6.8954466983775085</v>
      </c>
      <c r="M41">
        <f>SQRT(((Table21[[#This Row],[price]]-M$1)/param[C_P])^2+((Table21[[#This Row],[score]]-M$2)/param[C_S])^2)</f>
        <v>9.1507162797658808</v>
      </c>
      <c r="N41">
        <f>SQRT(((Table21[[#This Row],[price]]-N$1)/param[C_P])^2+((Table21[[#This Row],[score]]-N$2)/param[C_S])^2)</f>
        <v>10.80881128226391</v>
      </c>
    </row>
    <row r="42" spans="1:14" x14ac:dyDescent="0.2">
      <c r="A42">
        <v>111</v>
      </c>
      <c r="B42">
        <v>539</v>
      </c>
      <c r="C42">
        <v>65.312608480663641</v>
      </c>
      <c r="D42">
        <v>0.12117367065058189</v>
      </c>
      <c r="F42">
        <f>SQRT(((Table21[[#This Row],[price]]-F$1)/param[C_P])^2+((Table21[[#This Row],[score]]-F$2)/param[C_S])^2)</f>
        <v>3.6259098116231248</v>
      </c>
      <c r="G42">
        <f>SQRT(((Table21[[#This Row],[price]]-G$1)/param[C_P])^2+((Table21[[#This Row],[score]]-G$2)/param[C_S])^2)</f>
        <v>3.003100379015486</v>
      </c>
      <c r="H42">
        <f>SQRT(((Table21[[#This Row],[price]]-H$1)/param[C_P])^2+((Table21[[#This Row],[score]]-H$2)/param[C_S])^2)</f>
        <v>4.3635440013515394</v>
      </c>
      <c r="I42">
        <f>SQRT(((Table21[[#This Row],[price]]-I$1)/param[C_P])^2+((Table21[[#This Row],[score]]-I$2)/param[C_S])^2)</f>
        <v>5.3428227355518167</v>
      </c>
      <c r="J42">
        <f>SQRT(((Table21[[#This Row],[price]]-J$1)/param[C_P])^2+((Table21[[#This Row],[score]]-J$2)/param[C_S])^2)</f>
        <v>5.9222571260223811</v>
      </c>
      <c r="K42">
        <f>SQRT(((Table21[[#This Row],[price]]-K$1)/param[C_P])^2+((Table21[[#This Row],[score]]-K$2)/param[C_S])^2)</f>
        <v>6.5364616187153315</v>
      </c>
      <c r="L42">
        <f>SQRT(((Table21[[#This Row],[price]]-L$1)/param[C_P])^2+((Table21[[#This Row],[score]]-L$2)/param[C_S])^2)</f>
        <v>8.662515126757647</v>
      </c>
      <c r="M42">
        <f>SQRT(((Table21[[#This Row],[price]]-M$1)/param[C_P])^2+((Table21[[#This Row],[score]]-M$2)/param[C_S])^2)</f>
        <v>10.452259526850121</v>
      </c>
      <c r="N42">
        <f>SQRT(((Table21[[#This Row],[price]]-N$1)/param[C_P])^2+((Table21[[#This Row],[score]]-N$2)/param[C_S])^2)</f>
        <v>12.113056826751793</v>
      </c>
    </row>
    <row r="43" spans="1:14" x14ac:dyDescent="0.2">
      <c r="A43">
        <v>200</v>
      </c>
      <c r="B43">
        <v>539</v>
      </c>
      <c r="C43">
        <v>84.456477169086128</v>
      </c>
      <c r="D43">
        <v>0.15669105226175534</v>
      </c>
      <c r="F43">
        <f>SQRT(((Table21[[#This Row],[price]]-F$1)/param[C_P])^2+((Table21[[#This Row],[score]]-F$2)/param[C_S])^2)</f>
        <v>3.1622016099319294</v>
      </c>
      <c r="G43">
        <f>SQRT(((Table21[[#This Row],[price]]-G$1)/param[C_P])^2+((Table21[[#This Row],[score]]-G$2)/param[C_S])^2)</f>
        <v>2.2957217312820362</v>
      </c>
      <c r="H43">
        <f>SQRT(((Table21[[#This Row],[price]]-H$1)/param[C_P])^2+((Table21[[#This Row],[score]]-H$2)/param[C_S])^2)</f>
        <v>0.92322506736317445</v>
      </c>
      <c r="I43">
        <f>SQRT(((Table21[[#This Row],[price]]-I$1)/param[C_P])^2+((Table21[[#This Row],[score]]-I$2)/param[C_S])^2)</f>
        <v>2.4334687722134998</v>
      </c>
      <c r="J43">
        <f>SQRT(((Table21[[#This Row],[price]]-J$1)/param[C_P])^2+((Table21[[#This Row],[score]]-J$2)/param[C_S])^2)</f>
        <v>3.4105805958696704</v>
      </c>
      <c r="K43">
        <f>SQRT(((Table21[[#This Row],[price]]-K$1)/param[C_P])^2+((Table21[[#This Row],[score]]-K$2)/param[C_S])^2)</f>
        <v>4.3721291699151807</v>
      </c>
      <c r="L43">
        <f>SQRT(((Table21[[#This Row],[price]]-L$1)/param[C_P])^2+((Table21[[#This Row],[score]]-L$2)/param[C_S])^2)</f>
        <v>6.0593056737452464</v>
      </c>
      <c r="M43">
        <f>SQRT(((Table21[[#This Row],[price]]-M$1)/param[C_P])^2+((Table21[[#This Row],[score]]-M$2)/param[C_S])^2)</f>
        <v>8.413392186259097</v>
      </c>
      <c r="N43">
        <f>SQRT(((Table21[[#This Row],[price]]-N$1)/param[C_P])^2+((Table21[[#This Row],[score]]-N$2)/param[C_S])^2)</f>
        <v>10.052272911941397</v>
      </c>
    </row>
    <row r="44" spans="1:14" x14ac:dyDescent="0.2">
      <c r="A44">
        <v>73</v>
      </c>
      <c r="B44">
        <v>539.9</v>
      </c>
      <c r="C44">
        <v>73.791913837452796</v>
      </c>
      <c r="D44">
        <v>0.13667700284766215</v>
      </c>
      <c r="F44">
        <f>SQRT(((Table21[[#This Row],[price]]-F$1)/param[C_P])^2+((Table21[[#This Row],[score]]-F$2)/param[C_S])^2)</f>
        <v>2.8699088617192334</v>
      </c>
      <c r="G44">
        <f>SQRT(((Table21[[#This Row],[price]]-G$1)/param[C_P])^2+((Table21[[#This Row],[score]]-G$2)/param[C_S])^2)</f>
        <v>1.9510014868043577</v>
      </c>
      <c r="H44">
        <f>SQRT(((Table21[[#This Row],[price]]-H$1)/param[C_P])^2+((Table21[[#This Row],[score]]-H$2)/param[C_S])^2)</f>
        <v>2.7196532458384257</v>
      </c>
      <c r="I44">
        <f>SQRT(((Table21[[#This Row],[price]]-I$1)/param[C_P])^2+((Table21[[#This Row],[score]]-I$2)/param[C_S])^2)</f>
        <v>3.8508464307337964</v>
      </c>
      <c r="J44">
        <f>SQRT(((Table21[[#This Row],[price]]-J$1)/param[C_P])^2+((Table21[[#This Row],[score]]-J$2)/param[C_S])^2)</f>
        <v>4.5779966419306817</v>
      </c>
      <c r="K44">
        <f>SQRT(((Table21[[#This Row],[price]]-K$1)/param[C_P])^2+((Table21[[#This Row],[score]]-K$2)/param[C_S])^2)</f>
        <v>5.3384900212723005</v>
      </c>
      <c r="L44">
        <f>SQRT(((Table21[[#This Row],[price]]-L$1)/param[C_P])^2+((Table21[[#This Row],[score]]-L$2)/param[C_S])^2)</f>
        <v>7.366143625350027</v>
      </c>
      <c r="M44">
        <f>SQRT(((Table21[[#This Row],[price]]-M$1)/param[C_P])^2+((Table21[[#This Row],[score]]-M$2)/param[C_S])^2)</f>
        <v>9.3975822003396132</v>
      </c>
      <c r="N44">
        <f>SQRT(((Table21[[#This Row],[price]]-N$1)/param[C_P])^2+((Table21[[#This Row],[score]]-N$2)/param[C_S])^2)</f>
        <v>11.070059640893291</v>
      </c>
    </row>
    <row r="45" spans="1:14" x14ac:dyDescent="0.2">
      <c r="A45">
        <v>210</v>
      </c>
      <c r="B45">
        <v>539.9</v>
      </c>
      <c r="C45">
        <v>82.804546112392984</v>
      </c>
      <c r="D45">
        <v>0.15337015394034634</v>
      </c>
      <c r="F45">
        <f>SQRT(((Table21[[#This Row],[price]]-F$1)/param[C_P])^2+((Table21[[#This Row],[score]]-F$2)/param[C_S])^2)</f>
        <v>3.0357523610577983</v>
      </c>
      <c r="G45">
        <f>SQRT(((Table21[[#This Row],[price]]-G$1)/param[C_P])^2+((Table21[[#This Row],[score]]-G$2)/param[C_S])^2)</f>
        <v>2.1220469116119873</v>
      </c>
      <c r="H45">
        <f>SQRT(((Table21[[#This Row],[price]]-H$1)/param[C_P])^2+((Table21[[#This Row],[score]]-H$2)/param[C_S])^2)</f>
        <v>1.1380303859703149</v>
      </c>
      <c r="I45">
        <f>SQRT(((Table21[[#This Row],[price]]-I$1)/param[C_P])^2+((Table21[[#This Row],[score]]-I$2)/param[C_S])^2)</f>
        <v>2.5766852196509356</v>
      </c>
      <c r="J45">
        <f>SQRT(((Table21[[#This Row],[price]]-J$1)/param[C_P])^2+((Table21[[#This Row],[score]]-J$2)/param[C_S])^2)</f>
        <v>3.5190440462935939</v>
      </c>
      <c r="K45">
        <f>SQRT(((Table21[[#This Row],[price]]-K$1)/param[C_P])^2+((Table21[[#This Row],[score]]-K$2)/param[C_S])^2)</f>
        <v>4.4548456495880524</v>
      </c>
      <c r="L45">
        <f>SQRT(((Table21[[#This Row],[price]]-L$1)/param[C_P])^2+((Table21[[#This Row],[score]]-L$2)/param[C_S])^2)</f>
        <v>6.2192481872288923</v>
      </c>
      <c r="M45">
        <f>SQRT(((Table21[[#This Row],[price]]-M$1)/param[C_P])^2+((Table21[[#This Row],[score]]-M$2)/param[C_S])^2)</f>
        <v>8.5245143777245609</v>
      </c>
      <c r="N45">
        <f>SQRT(((Table21[[#This Row],[price]]-N$1)/param[C_P])^2+((Table21[[#This Row],[score]]-N$2)/param[C_S])^2)</f>
        <v>10.173645474725413</v>
      </c>
    </row>
    <row r="46" spans="1:14" x14ac:dyDescent="0.2">
      <c r="A46">
        <v>203</v>
      </c>
      <c r="B46">
        <v>549</v>
      </c>
      <c r="C46">
        <v>77.120242308558545</v>
      </c>
      <c r="D46">
        <v>0.14047402970593542</v>
      </c>
      <c r="F46">
        <f>SQRT(((Table21[[#This Row],[price]]-F$1)/param[C_P])^2+((Table21[[#This Row],[score]]-F$2)/param[C_S])^2)</f>
        <v>2.9822182749229498</v>
      </c>
      <c r="G46">
        <f>SQRT(((Table21[[#This Row],[price]]-G$1)/param[C_P])^2+((Table21[[#This Row],[score]]-G$2)/param[C_S])^2)</f>
        <v>2.0004482792197544</v>
      </c>
      <c r="H46">
        <f>SQRT(((Table21[[#This Row],[price]]-H$1)/param[C_P])^2+((Table21[[#This Row],[score]]-H$2)/param[C_S])^2)</f>
        <v>2.1719572091335828</v>
      </c>
      <c r="I46">
        <f>SQRT(((Table21[[#This Row],[price]]-I$1)/param[C_P])^2+((Table21[[#This Row],[score]]-I$2)/param[C_S])^2)</f>
        <v>3.2072882389657713</v>
      </c>
      <c r="J46">
        <f>SQRT(((Table21[[#This Row],[price]]-J$1)/param[C_P])^2+((Table21[[#This Row],[score]]-J$2)/param[C_S])^2)</f>
        <v>3.9881458757935406</v>
      </c>
      <c r="K46">
        <f>SQRT(((Table21[[#This Row],[price]]-K$1)/param[C_P])^2+((Table21[[#This Row],[score]]-K$2)/param[C_S])^2)</f>
        <v>4.8013568652818668</v>
      </c>
      <c r="L46">
        <f>SQRT(((Table21[[#This Row],[price]]-L$1)/param[C_P])^2+((Table21[[#This Row],[score]]-L$2)/param[C_S])^2)</f>
        <v>6.7743488174004058</v>
      </c>
      <c r="M46">
        <f>SQRT(((Table21[[#This Row],[price]]-M$1)/param[C_P])^2+((Table21[[#This Row],[score]]-M$2)/param[C_S])^2)</f>
        <v>8.8866898494750544</v>
      </c>
      <c r="N46">
        <f>SQRT(((Table21[[#This Row],[price]]-N$1)/param[C_P])^2+((Table21[[#This Row],[score]]-N$2)/param[C_S])^2)</f>
        <v>10.556882414434716</v>
      </c>
    </row>
    <row r="47" spans="1:14" x14ac:dyDescent="0.2">
      <c r="A47">
        <v>185</v>
      </c>
      <c r="B47">
        <v>549.6</v>
      </c>
      <c r="C47">
        <v>59.037606421779699</v>
      </c>
      <c r="D47">
        <v>0.10741922565826</v>
      </c>
      <c r="F47">
        <f>SQRT(((Table21[[#This Row],[price]]-F$1)/param[C_P])^2+((Table21[[#This Row],[score]]-F$2)/param[C_S])^2)</f>
        <v>4.667293729470523</v>
      </c>
      <c r="G47">
        <f>SQRT(((Table21[[#This Row],[price]]-G$1)/param[C_P])^2+((Table21[[#This Row],[score]]-G$2)/param[C_S])^2)</f>
        <v>4.1755848112639509</v>
      </c>
      <c r="H47">
        <f>SQRT(((Table21[[#This Row],[price]]-H$1)/param[C_P])^2+((Table21[[#This Row],[score]]-H$2)/param[C_S])^2)</f>
        <v>5.6361814532882724</v>
      </c>
      <c r="I47">
        <f>SQRT(((Table21[[#This Row],[price]]-I$1)/param[C_P])^2+((Table21[[#This Row],[score]]-I$2)/param[C_S])^2)</f>
        <v>6.4384591607602868</v>
      </c>
      <c r="J47">
        <f>SQRT(((Table21[[#This Row],[price]]-J$1)/param[C_P])^2+((Table21[[#This Row],[score]]-J$2)/param[C_S])^2)</f>
        <v>6.9151911188158293</v>
      </c>
      <c r="K47">
        <f>SQRT(((Table21[[#This Row],[price]]-K$1)/param[C_P])^2+((Table21[[#This Row],[score]]-K$2)/param[C_S])^2)</f>
        <v>7.4231366366188558</v>
      </c>
      <c r="L47">
        <f>SQRT(((Table21[[#This Row],[price]]-L$1)/param[C_P])^2+((Table21[[#This Row],[score]]-L$2)/param[C_S])^2)</f>
        <v>9.5820795108039452</v>
      </c>
      <c r="M47">
        <f>SQRT(((Table21[[#This Row],[price]]-M$1)/param[C_P])^2+((Table21[[#This Row],[score]]-M$2)/param[C_S])^2)</f>
        <v>11.17890618559262</v>
      </c>
      <c r="N47">
        <f>SQRT(((Table21[[#This Row],[price]]-N$1)/param[C_P])^2+((Table21[[#This Row],[score]]-N$2)/param[C_S])^2)</f>
        <v>12.814944695657692</v>
      </c>
    </row>
    <row r="48" spans="1:14" x14ac:dyDescent="0.2">
      <c r="A48">
        <v>33</v>
      </c>
      <c r="B48">
        <v>549.6</v>
      </c>
      <c r="C48">
        <v>79.880567920431815</v>
      </c>
      <c r="D48">
        <v>0.1453431002919065</v>
      </c>
      <c r="F48">
        <f>SQRT(((Table21[[#This Row],[price]]-F$1)/param[C_P])^2+((Table21[[#This Row],[score]]-F$2)/param[C_S])^2)</f>
        <v>3.0512213739839447</v>
      </c>
      <c r="G48">
        <f>SQRT(((Table21[[#This Row],[price]]-G$1)/param[C_P])^2+((Table21[[#This Row],[score]]-G$2)/param[C_S])^2)</f>
        <v>2.0755616033682101</v>
      </c>
      <c r="H48">
        <f>SQRT(((Table21[[#This Row],[price]]-H$1)/param[C_P])^2+((Table21[[#This Row],[score]]-H$2)/param[C_S])^2)</f>
        <v>1.7080672105751646</v>
      </c>
      <c r="I48">
        <f>SQRT(((Table21[[#This Row],[price]]-I$1)/param[C_P])^2+((Table21[[#This Row],[score]]-I$2)/param[C_S])^2)</f>
        <v>2.788404589632814</v>
      </c>
      <c r="J48">
        <f>SQRT(((Table21[[#This Row],[price]]-J$1)/param[C_P])^2+((Table21[[#This Row],[score]]-J$2)/param[C_S])^2)</f>
        <v>3.6402894919940509</v>
      </c>
      <c r="K48">
        <f>SQRT(((Table21[[#This Row],[price]]-K$1)/param[C_P])^2+((Table21[[#This Row],[score]]-K$2)/param[C_S])^2)</f>
        <v>4.511216282959948</v>
      </c>
      <c r="L48">
        <f>SQRT(((Table21[[#This Row],[price]]-L$1)/param[C_P])^2+((Table21[[#This Row],[score]]-L$2)/param[C_S])^2)</f>
        <v>6.4065792000565125</v>
      </c>
      <c r="M48">
        <f>SQRT(((Table21[[#This Row],[price]]-M$1)/param[C_P])^2+((Table21[[#This Row],[score]]-M$2)/param[C_S])^2)</f>
        <v>8.604818294895848</v>
      </c>
      <c r="N48">
        <f>SQRT(((Table21[[#This Row],[price]]-N$1)/param[C_P])^2+((Table21[[#This Row],[score]]-N$2)/param[C_S])^2)</f>
        <v>10.268600260836301</v>
      </c>
    </row>
    <row r="49" spans="1:14" x14ac:dyDescent="0.2">
      <c r="A49">
        <v>229</v>
      </c>
      <c r="B49">
        <v>549.6</v>
      </c>
      <c r="C49">
        <v>83.176089393760762</v>
      </c>
      <c r="D49">
        <v>0.15133931840203924</v>
      </c>
      <c r="F49">
        <f>SQRT(((Table21[[#This Row],[price]]-F$1)/param[C_P])^2+((Table21[[#This Row],[score]]-F$2)/param[C_S])^2)</f>
        <v>3.2434040185913471</v>
      </c>
      <c r="G49">
        <f>SQRT(((Table21[[#This Row],[price]]-G$1)/param[C_P])^2+((Table21[[#This Row],[score]]-G$2)/param[C_S])^2)</f>
        <v>2.3268623677439999</v>
      </c>
      <c r="H49">
        <f>SQRT(((Table21[[#This Row],[price]]-H$1)/param[C_P])^2+((Table21[[#This Row],[score]]-H$2)/param[C_S])^2)</f>
        <v>1.2401893790103509</v>
      </c>
      <c r="I49">
        <f>SQRT(((Table21[[#This Row],[price]]-I$1)/param[C_P])^2+((Table21[[#This Row],[score]]-I$2)/param[C_S])^2)</f>
        <v>2.3732200101543217</v>
      </c>
      <c r="J49">
        <f>SQRT(((Table21[[#This Row],[price]]-J$1)/param[C_P])^2+((Table21[[#This Row],[score]]-J$2)/param[C_S])^2)</f>
        <v>3.3118006506851345</v>
      </c>
      <c r="K49">
        <f>SQRT(((Table21[[#This Row],[price]]-K$1)/param[C_P])^2+((Table21[[#This Row],[score]]-K$2)/param[C_S])^2)</f>
        <v>4.2471566097190943</v>
      </c>
      <c r="L49">
        <f>SQRT(((Table21[[#This Row],[price]]-L$1)/param[C_P])^2+((Table21[[#This Row],[score]]-L$2)/param[C_S])^2)</f>
        <v>6.016523389306256</v>
      </c>
      <c r="M49">
        <f>SQRT(((Table21[[#This Row],[price]]-M$1)/param[C_P])^2+((Table21[[#This Row],[score]]-M$2)/param[C_S])^2)</f>
        <v>8.3170304029424553</v>
      </c>
      <c r="N49">
        <f>SQRT(((Table21[[#This Row],[price]]-N$1)/param[C_P])^2+((Table21[[#This Row],[score]]-N$2)/param[C_S])^2)</f>
        <v>9.9665690381573704</v>
      </c>
    </row>
    <row r="50" spans="1:14" x14ac:dyDescent="0.2">
      <c r="A50">
        <v>117</v>
      </c>
      <c r="B50">
        <v>558.70000000000005</v>
      </c>
      <c r="C50">
        <v>84.02573461678351</v>
      </c>
      <c r="D50">
        <v>0.15039508612275551</v>
      </c>
      <c r="F50">
        <f>SQRT(((Table21[[#This Row],[price]]-F$1)/param[C_P])^2+((Table21[[#This Row],[score]]-F$2)/param[C_S])^2)</f>
        <v>3.4778403722601117</v>
      </c>
      <c r="G50">
        <f>SQRT(((Table21[[#This Row],[price]]-G$1)/param[C_P])^2+((Table21[[#This Row],[score]]-G$2)/param[C_S])^2)</f>
        <v>2.5701925829743484</v>
      </c>
      <c r="H50">
        <f>SQRT(((Table21[[#This Row],[price]]-H$1)/param[C_P])^2+((Table21[[#This Row],[score]]-H$2)/param[C_S])^2)</f>
        <v>1.3133156635876282</v>
      </c>
      <c r="I50">
        <f>SQRT(((Table21[[#This Row],[price]]-I$1)/param[C_P])^2+((Table21[[#This Row],[score]]-I$2)/param[C_S])^2)</f>
        <v>2.1283869094558661</v>
      </c>
      <c r="J50">
        <f>SQRT(((Table21[[#This Row],[price]]-J$1)/param[C_P])^2+((Table21[[#This Row],[score]]-J$2)/param[C_S])^2)</f>
        <v>3.0759143710913994</v>
      </c>
      <c r="K50">
        <f>SQRT(((Table21[[#This Row],[price]]-K$1)/param[C_P])^2+((Table21[[#This Row],[score]]-K$2)/param[C_S])^2)</f>
        <v>4.0199143727415541</v>
      </c>
      <c r="L50">
        <f>SQRT(((Table21[[#This Row],[price]]-L$1)/param[C_P])^2+((Table21[[#This Row],[score]]-L$2)/param[C_S])^2)</f>
        <v>5.7708963170852829</v>
      </c>
      <c r="M50">
        <f>SQRT(((Table21[[#This Row],[price]]-M$1)/param[C_P])^2+((Table21[[#This Row],[score]]-M$2)/param[C_S])^2)</f>
        <v>8.0822560081537347</v>
      </c>
      <c r="N50">
        <f>SQRT(((Table21[[#This Row],[price]]-N$1)/param[C_P])^2+((Table21[[#This Row],[score]]-N$2)/param[C_S])^2)</f>
        <v>9.72929453939933</v>
      </c>
    </row>
    <row r="51" spans="1:14" x14ac:dyDescent="0.2">
      <c r="A51">
        <v>120</v>
      </c>
      <c r="B51">
        <v>559</v>
      </c>
      <c r="C51">
        <v>82.036427441314842</v>
      </c>
      <c r="D51">
        <v>0.14675568415262047</v>
      </c>
      <c r="F51">
        <f>SQRT(((Table21[[#This Row],[price]]-F$1)/param[C_P])^2+((Table21[[#This Row],[score]]-F$2)/param[C_S])^2)</f>
        <v>3.341277189891513</v>
      </c>
      <c r="G51">
        <f>SQRT(((Table21[[#This Row],[price]]-G$1)/param[C_P])^2+((Table21[[#This Row],[score]]-G$2)/param[C_S])^2)</f>
        <v>2.392754258994124</v>
      </c>
      <c r="H51">
        <f>SQRT(((Table21[[#This Row],[price]]-H$1)/param[C_P])^2+((Table21[[#This Row],[score]]-H$2)/param[C_S])^2)</f>
        <v>1.5273120179960766</v>
      </c>
      <c r="I51">
        <f>SQRT(((Table21[[#This Row],[price]]-I$1)/param[C_P])^2+((Table21[[#This Row],[score]]-I$2)/param[C_S])^2)</f>
        <v>2.3585707148325077</v>
      </c>
      <c r="J51">
        <f>SQRT(((Table21[[#This Row],[price]]-J$1)/param[C_P])^2+((Table21[[#This Row],[score]]-J$2)/param[C_S])^2)</f>
        <v>3.2506670682576879</v>
      </c>
      <c r="K51">
        <f>SQRT(((Table21[[#This Row],[price]]-K$1)/param[C_P])^2+((Table21[[#This Row],[score]]-K$2)/param[C_S])^2)</f>
        <v>4.1558178364541831</v>
      </c>
      <c r="L51">
        <f>SQRT(((Table21[[#This Row],[price]]-L$1)/param[C_P])^2+((Table21[[#This Row],[score]]-L$2)/param[C_S])^2)</f>
        <v>5.9942779147920708</v>
      </c>
      <c r="M51">
        <f>SQRT(((Table21[[#This Row],[price]]-M$1)/param[C_P])^2+((Table21[[#This Row],[score]]-M$2)/param[C_S])^2)</f>
        <v>8.2422279489738592</v>
      </c>
      <c r="N51">
        <f>SQRT(((Table21[[#This Row],[price]]-N$1)/param[C_P])^2+((Table21[[#This Row],[score]]-N$2)/param[C_S])^2)</f>
        <v>9.8996776165110951</v>
      </c>
    </row>
    <row r="52" spans="1:14" x14ac:dyDescent="0.2">
      <c r="A52">
        <v>154</v>
      </c>
      <c r="B52">
        <v>569</v>
      </c>
      <c r="C52">
        <v>74.11148338568907</v>
      </c>
      <c r="D52">
        <v>0.1302486526989263</v>
      </c>
      <c r="F52">
        <f>SQRT(((Table21[[#This Row],[price]]-F$1)/param[C_P])^2+((Table21[[#This Row],[score]]-F$2)/param[C_S])^2)</f>
        <v>3.4289805227179331</v>
      </c>
      <c r="G52">
        <f>SQRT(((Table21[[#This Row],[price]]-G$1)/param[C_P])^2+((Table21[[#This Row],[score]]-G$2)/param[C_S])^2)</f>
        <v>2.4849273623245076</v>
      </c>
      <c r="H52">
        <f>SQRT(((Table21[[#This Row],[price]]-H$1)/param[C_P])^2+((Table21[[#This Row],[score]]-H$2)/param[C_S])^2)</f>
        <v>2.8913534958175084</v>
      </c>
      <c r="I52">
        <f>SQRT(((Table21[[#This Row],[price]]-I$1)/param[C_P])^2+((Table21[[#This Row],[score]]-I$2)/param[C_S])^2)</f>
        <v>3.4966244080015767</v>
      </c>
      <c r="J52">
        <f>SQRT(((Table21[[#This Row],[price]]-J$1)/param[C_P])^2+((Table21[[#This Row],[score]]-J$2)/param[C_S])^2)</f>
        <v>4.1429228367861315</v>
      </c>
      <c r="K52">
        <f>SQRT(((Table21[[#This Row],[price]]-K$1)/param[C_P])^2+((Table21[[#This Row],[score]]-K$2)/param[C_S])^2)</f>
        <v>4.8515205012521987</v>
      </c>
      <c r="L52">
        <f>SQRT(((Table21[[#This Row],[price]]-L$1)/param[C_P])^2+((Table21[[#This Row],[score]]-L$2)/param[C_S])^2)</f>
        <v>6.9202158256298896</v>
      </c>
      <c r="M52">
        <f>SQRT(((Table21[[#This Row],[price]]-M$1)/param[C_P])^2+((Table21[[#This Row],[score]]-M$2)/param[C_S])^2)</f>
        <v>8.8830251434732599</v>
      </c>
      <c r="N52">
        <f>SQRT(((Table21[[#This Row],[price]]-N$1)/param[C_P])^2+((Table21[[#This Row],[score]]-N$2)/param[C_S])^2)</f>
        <v>10.555128772282227</v>
      </c>
    </row>
    <row r="53" spans="1:14" x14ac:dyDescent="0.2">
      <c r="A53">
        <v>104</v>
      </c>
      <c r="B53">
        <v>572</v>
      </c>
      <c r="C53">
        <v>77.712491909281866</v>
      </c>
      <c r="D53">
        <v>0.13586099984140187</v>
      </c>
      <c r="F53">
        <f>SQRT(((Table21[[#This Row],[price]]-F$1)/param[C_P])^2+((Table21[[#This Row],[score]]-F$2)/param[C_S])^2)</f>
        <v>3.4454671393555696</v>
      </c>
      <c r="G53">
        <f>SQRT(((Table21[[#This Row],[price]]-G$1)/param[C_P])^2+((Table21[[#This Row],[score]]-G$2)/param[C_S])^2)</f>
        <v>2.461176865979732</v>
      </c>
      <c r="H53">
        <f>SQRT(((Table21[[#This Row],[price]]-H$1)/param[C_P])^2+((Table21[[#This Row],[score]]-H$2)/param[C_S])^2)</f>
        <v>2.3251392335262788</v>
      </c>
      <c r="I53">
        <f>SQRT(((Table21[[#This Row],[price]]-I$1)/param[C_P])^2+((Table21[[#This Row],[score]]-I$2)/param[C_S])^2)</f>
        <v>2.8422425006795602</v>
      </c>
      <c r="J53">
        <f>SQRT(((Table21[[#This Row],[price]]-J$1)/param[C_P])^2+((Table21[[#This Row],[score]]-J$2)/param[C_S])^2)</f>
        <v>3.5694024901202863</v>
      </c>
      <c r="K53">
        <f>SQRT(((Table21[[#This Row],[price]]-K$1)/param[C_P])^2+((Table21[[#This Row],[score]]-K$2)/param[C_S])^2)</f>
        <v>4.3545624180089932</v>
      </c>
      <c r="L53">
        <f>SQRT(((Table21[[#This Row],[price]]-L$1)/param[C_P])^2+((Table21[[#This Row],[score]]-L$2)/param[C_S])^2)</f>
        <v>6.3581993620075821</v>
      </c>
      <c r="M53">
        <f>SQRT(((Table21[[#This Row],[price]]-M$1)/param[C_P])^2+((Table21[[#This Row],[score]]-M$2)/param[C_S])^2)</f>
        <v>8.4324542498464261</v>
      </c>
      <c r="N53">
        <f>SQRT(((Table21[[#This Row],[price]]-N$1)/param[C_P])^2+((Table21[[#This Row],[score]]-N$2)/param[C_S])^2)</f>
        <v>10.103771342845285</v>
      </c>
    </row>
    <row r="54" spans="1:14" x14ac:dyDescent="0.2">
      <c r="A54">
        <v>32</v>
      </c>
      <c r="B54">
        <v>574.9</v>
      </c>
      <c r="C54">
        <v>75.439596264807179</v>
      </c>
      <c r="D54">
        <v>0.13122211908994116</v>
      </c>
      <c r="F54">
        <f>SQRT(((Table21[[#This Row],[price]]-F$1)/param[C_P])^2+((Table21[[#This Row],[score]]-F$2)/param[C_S])^2)</f>
        <v>3.5128377306044736</v>
      </c>
      <c r="G54">
        <f>SQRT(((Table21[[#This Row],[price]]-G$1)/param[C_P])^2+((Table21[[#This Row],[score]]-G$2)/param[C_S])^2)</f>
        <v>2.5462852711973611</v>
      </c>
      <c r="H54">
        <f>SQRT(((Table21[[#This Row],[price]]-H$1)/param[C_P])^2+((Table21[[#This Row],[score]]-H$2)/param[C_S])^2)</f>
        <v>2.7259597431472051</v>
      </c>
      <c r="I54">
        <f>SQRT(((Table21[[#This Row],[price]]-I$1)/param[C_P])^2+((Table21[[#This Row],[score]]-I$2)/param[C_S])^2)</f>
        <v>3.2064899192611893</v>
      </c>
      <c r="J54">
        <f>SQRT(((Table21[[#This Row],[price]]-J$1)/param[C_P])^2+((Table21[[#This Row],[score]]-J$2)/param[C_S])^2)</f>
        <v>3.863092985772079</v>
      </c>
      <c r="K54">
        <f>SQRT(((Table21[[#This Row],[price]]-K$1)/param[C_P])^2+((Table21[[#This Row],[score]]-K$2)/param[C_S])^2)</f>
        <v>4.5879173964262838</v>
      </c>
      <c r="L54">
        <f>SQRT(((Table21[[#This Row],[price]]-L$1)/param[C_P])^2+((Table21[[#This Row],[score]]-L$2)/param[C_S])^2)</f>
        <v>6.6441370616218052</v>
      </c>
      <c r="M54">
        <f>SQRT(((Table21[[#This Row],[price]]-M$1)/param[C_P])^2+((Table21[[#This Row],[score]]-M$2)/param[C_S])^2)</f>
        <v>8.6335703660436405</v>
      </c>
      <c r="N54">
        <f>SQRT(((Table21[[#This Row],[price]]-N$1)/param[C_P])^2+((Table21[[#This Row],[score]]-N$2)/param[C_S])^2)</f>
        <v>10.306044883135922</v>
      </c>
    </row>
    <row r="55" spans="1:14" x14ac:dyDescent="0.2">
      <c r="A55">
        <v>103</v>
      </c>
      <c r="B55">
        <v>589</v>
      </c>
      <c r="C55">
        <v>59.45779079936203</v>
      </c>
      <c r="D55">
        <v>0.10094701324170124</v>
      </c>
      <c r="F55">
        <f>SQRT(((Table21[[#This Row],[price]]-F$1)/param[C_P])^2+((Table21[[#This Row],[score]]-F$2)/param[C_S])^2)</f>
        <v>5.1505729716106954</v>
      </c>
      <c r="G55">
        <f>SQRT(((Table21[[#This Row],[price]]-G$1)/param[C_P])^2+((Table21[[#This Row],[score]]-G$2)/param[C_S])^2)</f>
        <v>4.5408662066700582</v>
      </c>
      <c r="H55">
        <f>SQRT(((Table21[[#This Row],[price]]-H$1)/param[C_P])^2+((Table21[[#This Row],[score]]-H$2)/param[C_S])^2)</f>
        <v>5.7495704846247628</v>
      </c>
      <c r="I55">
        <f>SQRT(((Table21[[#This Row],[price]]-I$1)/param[C_P])^2+((Table21[[#This Row],[score]]-I$2)/param[C_S])^2)</f>
        <v>6.157874236435009</v>
      </c>
      <c r="J55">
        <f>SQRT(((Table21[[#This Row],[price]]-J$1)/param[C_P])^2+((Table21[[#This Row],[score]]-J$2)/param[C_S])^2)</f>
        <v>6.532433003624627</v>
      </c>
      <c r="K55">
        <f>SQRT(((Table21[[#This Row],[price]]-K$1)/param[C_P])^2+((Table21[[#This Row],[score]]-K$2)/param[C_S])^2)</f>
        <v>6.9551772415814845</v>
      </c>
      <c r="L55">
        <f>SQRT(((Table21[[#This Row],[price]]-L$1)/param[C_P])^2+((Table21[[#This Row],[score]]-L$2)/param[C_S])^2)</f>
        <v>9.1208770869610092</v>
      </c>
      <c r="M55">
        <f>SQRT(((Table21[[#This Row],[price]]-M$1)/param[C_P])^2+((Table21[[#This Row],[score]]-M$2)/param[C_S])^2)</f>
        <v>10.593958328912368</v>
      </c>
      <c r="N55">
        <f>SQRT(((Table21[[#This Row],[price]]-N$1)/param[C_P])^2+((Table21[[#This Row],[score]]-N$2)/param[C_S])^2)</f>
        <v>12.212717142225008</v>
      </c>
    </row>
    <row r="56" spans="1:14" x14ac:dyDescent="0.2">
      <c r="A56">
        <v>219</v>
      </c>
      <c r="B56">
        <v>589</v>
      </c>
      <c r="C56">
        <v>86.336037899166939</v>
      </c>
      <c r="D56">
        <v>0.1465807095062257</v>
      </c>
      <c r="F56">
        <f>SQRT(((Table21[[#This Row],[price]]-F$1)/param[C_P])^2+((Table21[[#This Row],[score]]-F$2)/param[C_S])^2)</f>
        <v>4.2231584695860143</v>
      </c>
      <c r="G56">
        <f>SQRT(((Table21[[#This Row],[price]]-G$1)/param[C_P])^2+((Table21[[#This Row],[score]]-G$2)/param[C_S])^2)</f>
        <v>3.3291023088836478</v>
      </c>
      <c r="H56">
        <f>SQRT(((Table21[[#This Row],[price]]-H$1)/param[C_P])^2+((Table21[[#This Row],[score]]-H$2)/param[C_S])^2)</f>
        <v>1.8020009435007152</v>
      </c>
      <c r="I56">
        <f>SQRT(((Table21[[#This Row],[price]]-I$1)/param[C_P])^2+((Table21[[#This Row],[score]]-I$2)/param[C_S])^2)</f>
        <v>1.3715397925265163</v>
      </c>
      <c r="J56">
        <f>SQRT(((Table21[[#This Row],[price]]-J$1)/param[C_P])^2+((Table21[[#This Row],[score]]-J$2)/param[C_S])^2)</f>
        <v>2.3424749876401165</v>
      </c>
      <c r="K56">
        <f>SQRT(((Table21[[#This Row],[price]]-K$1)/param[C_P])^2+((Table21[[#This Row],[score]]-K$2)/param[C_S])^2)</f>
        <v>3.3093919037304245</v>
      </c>
      <c r="L56">
        <f>SQRT(((Table21[[#This Row],[price]]-L$1)/param[C_P])^2+((Table21[[#This Row],[score]]-L$2)/param[C_S])^2)</f>
        <v>5.0108978885391204</v>
      </c>
      <c r="M56">
        <f>SQRT(((Table21[[#This Row],[price]]-M$1)/param[C_P])^2+((Table21[[#This Row],[score]]-M$2)/param[C_S])^2)</f>
        <v>7.3452895389984514</v>
      </c>
      <c r="N56">
        <f>SQRT(((Table21[[#This Row],[price]]-N$1)/param[C_P])^2+((Table21[[#This Row],[score]]-N$2)/param[C_S])^2)</f>
        <v>8.9857712024495626</v>
      </c>
    </row>
    <row r="57" spans="1:14" x14ac:dyDescent="0.2">
      <c r="A57">
        <v>101</v>
      </c>
      <c r="B57">
        <v>599</v>
      </c>
      <c r="C57">
        <v>83.235052548618199</v>
      </c>
      <c r="D57">
        <v>0.13895668205111553</v>
      </c>
      <c r="F57">
        <f>SQRT(((Table21[[#This Row],[price]]-F$1)/param[C_P])^2+((Table21[[#This Row],[score]]-F$2)/param[C_S])^2)</f>
        <v>4.1763037990537217</v>
      </c>
      <c r="G57">
        <f>SQRT(((Table21[[#This Row],[price]]-G$1)/param[C_P])^2+((Table21[[#This Row],[score]]-G$2)/param[C_S])^2)</f>
        <v>3.2239495209565199</v>
      </c>
      <c r="H57">
        <f>SQRT(((Table21[[#This Row],[price]]-H$1)/param[C_P])^2+((Table21[[#This Row],[score]]-H$2)/param[C_S])^2)</f>
        <v>2.1206500926012279</v>
      </c>
      <c r="I57">
        <f>SQRT(((Table21[[#This Row],[price]]-I$1)/param[C_P])^2+((Table21[[#This Row],[score]]-I$2)/param[C_S])^2)</f>
        <v>1.62775858883717</v>
      </c>
      <c r="J57">
        <f>SQRT(((Table21[[#This Row],[price]]-J$1)/param[C_P])^2+((Table21[[#This Row],[score]]-J$2)/param[C_S])^2)</f>
        <v>2.4460620870081957</v>
      </c>
      <c r="K57">
        <f>SQRT(((Table21[[#This Row],[price]]-K$1)/param[C_P])^2+((Table21[[#This Row],[score]]-K$2)/param[C_S])^2)</f>
        <v>3.3279182244016394</v>
      </c>
      <c r="L57">
        <f>SQRT(((Table21[[#This Row],[price]]-L$1)/param[C_P])^2+((Table21[[#This Row],[score]]-L$2)/param[C_S])^2)</f>
        <v>5.2168870481569405</v>
      </c>
      <c r="M57">
        <f>SQRT(((Table21[[#This Row],[price]]-M$1)/param[C_P])^2+((Table21[[#This Row],[score]]-M$2)/param[C_S])^2)</f>
        <v>7.418925968218292</v>
      </c>
      <c r="N57">
        <f>SQRT(((Table21[[#This Row],[price]]-N$1)/param[C_P])^2+((Table21[[#This Row],[score]]-N$2)/param[C_S])^2)</f>
        <v>9.080028464873374</v>
      </c>
    </row>
    <row r="58" spans="1:14" x14ac:dyDescent="0.2">
      <c r="A58">
        <v>143</v>
      </c>
      <c r="B58">
        <v>599.6</v>
      </c>
      <c r="C58">
        <v>76.595936635426256</v>
      </c>
      <c r="D58">
        <v>0.1277450577642199</v>
      </c>
      <c r="F58">
        <f>SQRT(((Table21[[#This Row],[price]]-F$1)/param[C_P])^2+((Table21[[#This Row],[score]]-F$2)/param[C_S])^2)</f>
        <v>3.9945921826314419</v>
      </c>
      <c r="G58">
        <f>SQRT(((Table21[[#This Row],[price]]-G$1)/param[C_P])^2+((Table21[[#This Row],[score]]-G$2)/param[C_S])^2)</f>
        <v>3.0155951994108512</v>
      </c>
      <c r="H58">
        <f>SQRT(((Table21[[#This Row],[price]]-H$1)/param[C_P])^2+((Table21[[#This Row],[score]]-H$2)/param[C_S])^2)</f>
        <v>2.8602262421703317</v>
      </c>
      <c r="I58">
        <f>SQRT(((Table21[[#This Row],[price]]-I$1)/param[C_P])^2+((Table21[[#This Row],[score]]-I$2)/param[C_S])^2)</f>
        <v>2.7927907900111535</v>
      </c>
      <c r="J58">
        <f>SQRT(((Table21[[#This Row],[price]]-J$1)/param[C_P])^2+((Table21[[#This Row],[score]]-J$2)/param[C_S])^2)</f>
        <v>3.3752600072162808</v>
      </c>
      <c r="K58">
        <f>SQRT(((Table21[[#This Row],[price]]-K$1)/param[C_P])^2+((Table21[[#This Row],[score]]-K$2)/param[C_S])^2)</f>
        <v>4.0643201076144342</v>
      </c>
      <c r="L58">
        <f>SQRT(((Table21[[#This Row],[price]]-L$1)/param[C_P])^2+((Table21[[#This Row],[score]]-L$2)/param[C_S])^2)</f>
        <v>6.1431655190507461</v>
      </c>
      <c r="M58">
        <f>SQRT(((Table21[[#This Row],[price]]-M$1)/param[C_P])^2+((Table21[[#This Row],[score]]-M$2)/param[C_S])^2)</f>
        <v>8.0962487164685903</v>
      </c>
      <c r="N58">
        <f>SQRT(((Table21[[#This Row],[price]]-N$1)/param[C_P])^2+((Table21[[#This Row],[score]]-N$2)/param[C_S])^2)</f>
        <v>9.7685281927956336</v>
      </c>
    </row>
    <row r="59" spans="1:14" x14ac:dyDescent="0.2">
      <c r="A59">
        <v>222</v>
      </c>
      <c r="B59">
        <v>599.6</v>
      </c>
      <c r="C59">
        <v>77.331980226352925</v>
      </c>
      <c r="D59">
        <v>0.12897261545422437</v>
      </c>
      <c r="F59">
        <f>SQRT(((Table21[[#This Row],[price]]-F$1)/param[C_P])^2+((Table21[[#This Row],[score]]-F$2)/param[C_S])^2)</f>
        <v>3.9947699613734362</v>
      </c>
      <c r="G59">
        <f>SQRT(((Table21[[#This Row],[price]]-G$1)/param[C_P])^2+((Table21[[#This Row],[score]]-G$2)/param[C_S])^2)</f>
        <v>3.0120000000000005</v>
      </c>
      <c r="H59">
        <f>SQRT(((Table21[[#This Row],[price]]-H$1)/param[C_P])^2+((Table21[[#This Row],[score]]-H$2)/param[C_S])^2)</f>
        <v>2.7575421032145084</v>
      </c>
      <c r="I59">
        <f>SQRT(((Table21[[#This Row],[price]]-I$1)/param[C_P])^2+((Table21[[#This Row],[score]]-I$2)/param[C_S])^2)</f>
        <v>2.6556122705697986</v>
      </c>
      <c r="J59">
        <f>SQRT(((Table21[[#This Row],[price]]-J$1)/param[C_P])^2+((Table21[[#This Row],[score]]-J$2)/param[C_S])^2)</f>
        <v>3.2578460619912426</v>
      </c>
      <c r="K59">
        <f>SQRT(((Table21[[#This Row],[price]]-K$1)/param[C_P])^2+((Table21[[#This Row],[score]]-K$2)/param[C_S])^2)</f>
        <v>3.9665338492945565</v>
      </c>
      <c r="L59">
        <f>SQRT(((Table21[[#This Row],[price]]-L$1)/param[C_P])^2+((Table21[[#This Row],[score]]-L$2)/param[C_S])^2)</f>
        <v>6.0322006830170567</v>
      </c>
      <c r="M59">
        <f>SQRT(((Table21[[#This Row],[price]]-M$1)/param[C_P])^2+((Table21[[#This Row],[score]]-M$2)/param[C_S])^2)</f>
        <v>8.0120409895567928</v>
      </c>
      <c r="N59">
        <f>SQRT(((Table21[[#This Row],[price]]-N$1)/param[C_P])^2+((Table21[[#This Row],[score]]-N$2)/param[C_S])^2)</f>
        <v>9.6845423215473652</v>
      </c>
    </row>
    <row r="60" spans="1:14" x14ac:dyDescent="0.2">
      <c r="A60">
        <v>180</v>
      </c>
      <c r="B60">
        <v>599.6</v>
      </c>
      <c r="C60">
        <v>84.456477169086128</v>
      </c>
      <c r="D60">
        <v>0.14085469841408627</v>
      </c>
      <c r="F60">
        <f>SQRT(((Table21[[#This Row],[price]]-F$1)/param[C_P])^2+((Table21[[#This Row],[score]]-F$2)/param[C_S])^2)</f>
        <v>4.2675556260998038</v>
      </c>
      <c r="G60">
        <f>SQRT(((Table21[[#This Row],[price]]-G$1)/param[C_P])^2+((Table21[[#This Row],[score]]-G$2)/param[C_S])^2)</f>
        <v>3.3320387553989512</v>
      </c>
      <c r="H60">
        <f>SQRT(((Table21[[#This Row],[price]]-H$1)/param[C_P])^2+((Table21[[#This Row],[score]]-H$2)/param[C_S])^2)</f>
        <v>2.0640950862321579</v>
      </c>
      <c r="I60">
        <f>SQRT(((Table21[[#This Row],[price]]-I$1)/param[C_P])^2+((Table21[[#This Row],[score]]-I$2)/param[C_S])^2)</f>
        <v>1.4345432253293295</v>
      </c>
      <c r="J60">
        <f>SQRT(((Table21[[#This Row],[price]]-J$1)/param[C_P])^2+((Table21[[#This Row],[score]]-J$2)/param[C_S])^2)</f>
        <v>2.3054535347568188</v>
      </c>
      <c r="K60">
        <f>SQRT(((Table21[[#This Row],[price]]-K$1)/param[C_P])^2+((Table21[[#This Row],[score]]-K$2)/param[C_S])^2)</f>
        <v>3.220581543514029</v>
      </c>
      <c r="L60">
        <f>SQRT(((Table21[[#This Row],[price]]-L$1)/param[C_P])^2+((Table21[[#This Row],[score]]-L$2)/param[C_S])^2)</f>
        <v>5.054724646099066</v>
      </c>
      <c r="M60">
        <f>SQRT(((Table21[[#This Row],[price]]-M$1)/param[C_P])^2+((Table21[[#This Row],[score]]-M$2)/param[C_S])^2)</f>
        <v>7.3009095378456523</v>
      </c>
      <c r="N60">
        <f>SQRT(((Table21[[#This Row],[price]]-N$1)/param[C_P])^2+((Table21[[#This Row],[score]]-N$2)/param[C_S])^2)</f>
        <v>8.9563572224510324</v>
      </c>
    </row>
    <row r="61" spans="1:14" x14ac:dyDescent="0.2">
      <c r="A61">
        <v>16</v>
      </c>
      <c r="B61">
        <v>599.65</v>
      </c>
      <c r="C61">
        <v>77.399801543287111</v>
      </c>
      <c r="D61">
        <v>0.12907496296720938</v>
      </c>
      <c r="F61">
        <f>SQRT(((Table21[[#This Row],[price]]-F$1)/param[C_P])^2+((Table21[[#This Row],[score]]-F$2)/param[C_S])^2)</f>
        <v>3.9960590193005912</v>
      </c>
      <c r="G61">
        <f>SQRT(((Table21[[#This Row],[price]]-G$1)/param[C_P])^2+((Table21[[#This Row],[score]]-G$2)/param[C_S])^2)</f>
        <v>3.0130305324110513</v>
      </c>
      <c r="H61">
        <f>SQRT(((Table21[[#This Row],[price]]-H$1)/param[C_P])^2+((Table21[[#This Row],[score]]-H$2)/param[C_S])^2)</f>
        <v>2.7490163625902722</v>
      </c>
      <c r="I61">
        <f>SQRT(((Table21[[#This Row],[price]]-I$1)/param[C_P])^2+((Table21[[#This Row],[score]]-I$2)/param[C_S])^2)</f>
        <v>2.6426528737571355</v>
      </c>
      <c r="J61">
        <f>SQRT(((Table21[[#This Row],[price]]-J$1)/param[C_P])^2+((Table21[[#This Row],[score]]-J$2)/param[C_S])^2)</f>
        <v>3.2465335270310849</v>
      </c>
      <c r="K61">
        <f>SQRT(((Table21[[#This Row],[price]]-K$1)/param[C_P])^2+((Table21[[#This Row],[score]]-K$2)/param[C_S])^2)</f>
        <v>3.9569192474986759</v>
      </c>
      <c r="L61">
        <f>SQRT(((Table21[[#This Row],[price]]-L$1)/param[C_P])^2+((Table21[[#This Row],[score]]-L$2)/param[C_S])^2)</f>
        <v>6.0213900472829787</v>
      </c>
      <c r="M61">
        <f>SQRT(((Table21[[#This Row],[price]]-M$1)/param[C_P])^2+((Table21[[#This Row],[score]]-M$2)/param[C_S])^2)</f>
        <v>8.0035482013487194</v>
      </c>
      <c r="N61">
        <f>SQRT(((Table21[[#This Row],[price]]-N$1)/param[C_P])^2+((Table21[[#This Row],[score]]-N$2)/param[C_S])^2)</f>
        <v>9.6760541521224663</v>
      </c>
    </row>
    <row r="62" spans="1:14" x14ac:dyDescent="0.2">
      <c r="A62">
        <v>186</v>
      </c>
      <c r="B62">
        <v>599.65</v>
      </c>
      <c r="C62">
        <v>83.176089393760762</v>
      </c>
      <c r="D62">
        <v>0.1387077284978917</v>
      </c>
      <c r="F62">
        <f>SQRT(((Table21[[#This Row],[price]]-F$1)/param[C_P])^2+((Table21[[#This Row],[score]]-F$2)/param[C_S])^2)</f>
        <v>4.1851712781933426</v>
      </c>
      <c r="G62">
        <f>SQRT(((Table21[[#This Row],[price]]-G$1)/param[C_P])^2+((Table21[[#This Row],[score]]-G$2)/param[C_S])^2)</f>
        <v>3.2317663093768414</v>
      </c>
      <c r="H62">
        <f>SQRT(((Table21[[#This Row],[price]]-H$1)/param[C_P])^2+((Table21[[#This Row],[score]]-H$2)/param[C_S])^2)</f>
        <v>2.1368422252964949</v>
      </c>
      <c r="I62">
        <f>SQRT(((Table21[[#This Row],[price]]-I$1)/param[C_P])^2+((Table21[[#This Row],[score]]-I$2)/param[C_S])^2)</f>
        <v>1.6291710212856358</v>
      </c>
      <c r="J62">
        <f>SQRT(((Table21[[#This Row],[price]]-J$1)/param[C_P])^2+((Table21[[#This Row],[score]]-J$2)/param[C_S])^2)</f>
        <v>2.4421352439777948</v>
      </c>
      <c r="K62">
        <f>SQRT(((Table21[[#This Row],[price]]-K$1)/param[C_P])^2+((Table21[[#This Row],[score]]-K$2)/param[C_S])^2)</f>
        <v>3.3211953070363975</v>
      </c>
      <c r="L62">
        <f>SQRT(((Table21[[#This Row],[price]]-L$1)/param[C_P])^2+((Table21[[#This Row],[score]]-L$2)/param[C_S])^2)</f>
        <v>5.2144563181667607</v>
      </c>
      <c r="M62">
        <f>SQRT(((Table21[[#This Row],[price]]-M$1)/param[C_P])^2+((Table21[[#This Row],[score]]-M$2)/param[C_S])^2)</f>
        <v>7.4126772304929869</v>
      </c>
      <c r="N62">
        <f>SQRT(((Table21[[#This Row],[price]]-N$1)/param[C_P])^2+((Table21[[#This Row],[score]]-N$2)/param[C_S])^2)</f>
        <v>9.0741679173551297</v>
      </c>
    </row>
    <row r="63" spans="1:14" x14ac:dyDescent="0.2">
      <c r="A63">
        <v>206</v>
      </c>
      <c r="B63">
        <v>599.65</v>
      </c>
      <c r="C63">
        <v>84.456477169086128</v>
      </c>
      <c r="D63">
        <v>0.14084295367145189</v>
      </c>
      <c r="F63">
        <f>SQRT(((Table21[[#This Row],[price]]-F$1)/param[C_P])^2+((Table21[[#This Row],[score]]-F$2)/param[C_S])^2)</f>
        <v>4.2684915393914142</v>
      </c>
      <c r="G63">
        <f>SQRT(((Table21[[#This Row],[price]]-G$1)/param[C_P])^2+((Table21[[#This Row],[score]]-G$2)/param[C_S])^2)</f>
        <v>3.3329427339035673</v>
      </c>
      <c r="H63">
        <f>SQRT(((Table21[[#This Row],[price]]-H$1)/param[C_P])^2+((Table21[[#This Row],[score]]-H$2)/param[C_S])^2)</f>
        <v>2.0650698595950052</v>
      </c>
      <c r="I63">
        <f>SQRT(((Table21[[#This Row],[price]]-I$1)/param[C_P])^2+((Table21[[#This Row],[score]]-I$2)/param[C_S])^2)</f>
        <v>1.4338546876647846</v>
      </c>
      <c r="J63">
        <f>SQRT(((Table21[[#This Row],[price]]-J$1)/param[C_P])^2+((Table21[[#This Row],[score]]-J$2)/param[C_S])^2)</f>
        <v>2.304586080172037</v>
      </c>
      <c r="K63">
        <f>SQRT(((Table21[[#This Row],[price]]-K$1)/param[C_P])^2+((Table21[[#This Row],[score]]-K$2)/param[C_S])^2)</f>
        <v>3.2196497446808112</v>
      </c>
      <c r="L63">
        <f>SQRT(((Table21[[#This Row],[price]]-L$1)/param[C_P])^2+((Table21[[#This Row],[score]]-L$2)/param[C_S])^2)</f>
        <v>5.0539333442261913</v>
      </c>
      <c r="M63">
        <f>SQRT(((Table21[[#This Row],[price]]-M$1)/param[C_P])^2+((Table21[[#This Row],[score]]-M$2)/param[C_S])^2)</f>
        <v>7.3000047314920034</v>
      </c>
      <c r="N63">
        <f>SQRT(((Table21[[#This Row],[price]]-N$1)/param[C_P])^2+((Table21[[#This Row],[score]]-N$2)/param[C_S])^2)</f>
        <v>8.9554653534113342</v>
      </c>
    </row>
    <row r="64" spans="1:14" x14ac:dyDescent="0.2">
      <c r="A64">
        <v>158</v>
      </c>
      <c r="B64">
        <v>599.99</v>
      </c>
      <c r="C64">
        <v>83.251125030881326</v>
      </c>
      <c r="D64">
        <v>0.13875418762126257</v>
      </c>
      <c r="F64">
        <f>SQRT(((Table21[[#This Row],[price]]-F$1)/param[C_P])^2+((Table21[[#This Row],[score]]-F$2)/param[C_S])^2)</f>
        <v>4.1961526871487314</v>
      </c>
      <c r="G64">
        <f>SQRT(((Table21[[#This Row],[price]]-G$1)/param[C_P])^2+((Table21[[#This Row],[score]]-G$2)/param[C_S])^2)</f>
        <v>3.2435540767311126</v>
      </c>
      <c r="H64">
        <f>SQRT(((Table21[[#This Row],[price]]-H$1)/param[C_P])^2+((Table21[[#This Row],[score]]-H$2)/param[C_S])^2)</f>
        <v>2.1382764431330905</v>
      </c>
      <c r="I64">
        <f>SQRT(((Table21[[#This Row],[price]]-I$1)/param[C_P])^2+((Table21[[#This Row],[score]]-I$2)/param[C_S])^2)</f>
        <v>1.6131159944682685</v>
      </c>
      <c r="J64">
        <f>SQRT(((Table21[[#This Row],[price]]-J$1)/param[C_P])^2+((Table21[[#This Row],[score]]-J$2)/param[C_S])^2)</f>
        <v>2.4279628760242549</v>
      </c>
      <c r="K64">
        <f>SQRT(((Table21[[#This Row],[price]]-K$1)/param[C_P])^2+((Table21[[#This Row],[score]]-K$2)/param[C_S])^2)</f>
        <v>3.3086315038053407</v>
      </c>
      <c r="L64">
        <f>SQRT(((Table21[[#This Row],[price]]-L$1)/param[C_P])^2+((Table21[[#This Row],[score]]-L$2)/param[C_S])^2)</f>
        <v>5.1996153054528822</v>
      </c>
      <c r="M64">
        <f>SQRT(((Table21[[#This Row],[price]]-M$1)/param[C_P])^2+((Table21[[#This Row],[score]]-M$2)/param[C_S])^2)</f>
        <v>7.3998132239433447</v>
      </c>
      <c r="N64">
        <f>SQRT(((Table21[[#This Row],[price]]-N$1)/param[C_P])^2+((Table21[[#This Row],[score]]-N$2)/param[C_S])^2)</f>
        <v>9.0610654369261745</v>
      </c>
    </row>
    <row r="65" spans="1:14" x14ac:dyDescent="0.2">
      <c r="A65">
        <v>189</v>
      </c>
      <c r="B65">
        <v>640.9</v>
      </c>
      <c r="C65">
        <v>84.456477169086128</v>
      </c>
      <c r="D65">
        <v>0.13177793285861467</v>
      </c>
      <c r="F65">
        <f>SQRT(((Table21[[#This Row],[price]]-F$1)/param[C_P])^2+((Table21[[#This Row],[score]]-F$2)/param[C_S])^2)</f>
        <v>5.0489994079872975</v>
      </c>
      <c r="G65">
        <f>SQRT(((Table21[[#This Row],[price]]-G$1)/param[C_P])^2+((Table21[[#This Row],[score]]-G$2)/param[C_S])^2)</f>
        <v>4.0939690115437593</v>
      </c>
      <c r="H65">
        <f>SQRT(((Table21[[#This Row],[price]]-H$1)/param[C_P])^2+((Table21[[#This Row],[score]]-H$2)/param[C_S])^2)</f>
        <v>2.8751675646834456</v>
      </c>
      <c r="I65">
        <f>SQRT(((Table21[[#This Row],[price]]-I$1)/param[C_P])^2+((Table21[[#This Row],[score]]-I$2)/param[C_S])^2)</f>
        <v>1.0526225654707753</v>
      </c>
      <c r="J65">
        <f>SQRT(((Table21[[#This Row],[price]]-J$1)/param[C_P])^2+((Table21[[#This Row],[score]]-J$2)/param[C_S])^2)</f>
        <v>1.6411556906408094</v>
      </c>
      <c r="K65">
        <f>SQRT(((Table21[[#This Row],[price]]-K$1)/param[C_P])^2+((Table21[[#This Row],[score]]-K$2)/param[C_S])^2)</f>
        <v>2.4691637204574368</v>
      </c>
      <c r="L65">
        <f>SQRT(((Table21[[#This Row],[price]]-L$1)/param[C_P])^2+((Table21[[#This Row],[score]]-L$2)/param[C_S])^2)</f>
        <v>4.4299567997759679</v>
      </c>
      <c r="M65">
        <f>SQRT(((Table21[[#This Row],[price]]-M$1)/param[C_P])^2+((Table21[[#This Row],[score]]-M$2)/param[C_S])^2)</f>
        <v>6.5629600090055122</v>
      </c>
      <c r="N65">
        <f>SQRT(((Table21[[#This Row],[price]]-N$1)/param[C_P])^2+((Table21[[#This Row],[score]]-N$2)/param[C_S])^2)</f>
        <v>8.2281489228228484</v>
      </c>
    </row>
    <row r="66" spans="1:14" x14ac:dyDescent="0.2">
      <c r="A66">
        <v>198</v>
      </c>
      <c r="B66">
        <v>649</v>
      </c>
      <c r="C66">
        <v>80.601114740049596</v>
      </c>
      <c r="D66">
        <v>0.12419278080130909</v>
      </c>
      <c r="F66">
        <f>SQRT(((Table21[[#This Row],[price]]-F$1)/param[C_P])^2+((Table21[[#This Row],[score]]-F$2)/param[C_S])^2)</f>
        <v>5.035526001511192</v>
      </c>
      <c r="G66">
        <f>SQRT(((Table21[[#This Row],[price]]-G$1)/param[C_P])^2+((Table21[[#This Row],[score]]-G$2)/param[C_S])^2)</f>
        <v>4.0530839639397689</v>
      </c>
      <c r="H66">
        <f>SQRT(((Table21[[#This Row],[price]]-H$1)/param[C_P])^2+((Table21[[#This Row],[score]]-H$2)/param[C_S])^2)</f>
        <v>3.2430742977040961</v>
      </c>
      <c r="I66">
        <f>SQRT(((Table21[[#This Row],[price]]-I$1)/param[C_P])^2+((Table21[[#This Row],[score]]-I$2)/param[C_S])^2)</f>
        <v>1.8111543409217377</v>
      </c>
      <c r="J66">
        <f>SQRT(((Table21[[#This Row],[price]]-J$1)/param[C_P])^2+((Table21[[#This Row],[score]]-J$2)/param[C_S])^2)</f>
        <v>2.1684837124829581</v>
      </c>
      <c r="K66">
        <f>SQRT(((Table21[[#This Row],[price]]-K$1)/param[C_P])^2+((Table21[[#This Row],[score]]-K$2)/param[C_S])^2)</f>
        <v>2.7955963531971566</v>
      </c>
      <c r="L66">
        <f>SQRT(((Table21[[#This Row],[price]]-L$1)/param[C_P])^2+((Table21[[#This Row],[score]]-L$2)/param[C_S])^2)</f>
        <v>4.897213522131298</v>
      </c>
      <c r="M66">
        <f>SQRT(((Table21[[#This Row],[price]]-M$1)/param[C_P])^2+((Table21[[#This Row],[score]]-M$2)/param[C_S])^2)</f>
        <v>6.8274881159287881</v>
      </c>
      <c r="N66">
        <f>SQRT(((Table21[[#This Row],[price]]-N$1)/param[C_P])^2+((Table21[[#This Row],[score]]-N$2)/param[C_S])^2)</f>
        <v>8.4999714092099872</v>
      </c>
    </row>
    <row r="67" spans="1:14" x14ac:dyDescent="0.2">
      <c r="A67">
        <v>182</v>
      </c>
      <c r="B67">
        <v>649</v>
      </c>
      <c r="C67">
        <v>83.759937303993198</v>
      </c>
      <c r="D67">
        <v>0.1290599958459063</v>
      </c>
      <c r="F67">
        <f>SQRT(((Table21[[#This Row],[price]]-F$1)/param[C_P])^2+((Table21[[#This Row],[score]]-F$2)/param[C_S])^2)</f>
        <v>5.1653532875551926</v>
      </c>
      <c r="G67">
        <f>SQRT(((Table21[[#This Row],[price]]-G$1)/param[C_P])^2+((Table21[[#This Row],[score]]-G$2)/param[C_S])^2)</f>
        <v>4.2015170221813252</v>
      </c>
      <c r="H67">
        <f>SQRT(((Table21[[#This Row],[price]]-H$1)/param[C_P])^2+((Table21[[#This Row],[score]]-H$2)/param[C_S])^2)</f>
        <v>3.0594345634517324</v>
      </c>
      <c r="I67">
        <f>SQRT(((Table21[[#This Row],[price]]-I$1)/param[C_P])^2+((Table21[[#This Row],[score]]-I$2)/param[C_S])^2)</f>
        <v>1.1793898281330173</v>
      </c>
      <c r="J67">
        <f>SQRT(((Table21[[#This Row],[price]]-J$1)/param[C_P])^2+((Table21[[#This Row],[score]]-J$2)/param[C_S])^2)</f>
        <v>1.6365143812238483</v>
      </c>
      <c r="K67">
        <f>SQRT(((Table21[[#This Row],[price]]-K$1)/param[C_P])^2+((Table21[[#This Row],[score]]-K$2)/param[C_S])^2)</f>
        <v>2.4007025202332182</v>
      </c>
      <c r="L67">
        <f>SQRT(((Table21[[#This Row],[price]]-L$1)/param[C_P])^2+((Table21[[#This Row],[score]]-L$2)/param[C_S])^2)</f>
        <v>4.4161987910408769</v>
      </c>
      <c r="M67">
        <f>SQRT(((Table21[[#This Row],[price]]-M$1)/param[C_P])^2+((Table21[[#This Row],[score]]-M$2)/param[C_S])^2)</f>
        <v>6.4893381368833962</v>
      </c>
      <c r="N67">
        <f>SQRT(((Table21[[#This Row],[price]]-N$1)/param[C_P])^2+((Table21[[#This Row],[score]]-N$2)/param[C_S])^2)</f>
        <v>8.1581975775915954</v>
      </c>
    </row>
    <row r="68" spans="1:14" x14ac:dyDescent="0.2">
      <c r="A68">
        <v>127</v>
      </c>
      <c r="B68">
        <v>649.75</v>
      </c>
      <c r="C68">
        <v>63.829196074732529</v>
      </c>
      <c r="D68">
        <v>9.8236546479003511E-2</v>
      </c>
      <c r="F68">
        <f>SQRT(((Table21[[#This Row],[price]]-F$1)/param[C_P])^2+((Table21[[#This Row],[score]]-F$2)/param[C_S])^2)</f>
        <v>5.6431875292170837</v>
      </c>
      <c r="G68">
        <f>SQRT(((Table21[[#This Row],[price]]-G$1)/param[C_P])^2+((Table21[[#This Row],[score]]-G$2)/param[C_S])^2)</f>
        <v>4.8387221653872663</v>
      </c>
      <c r="H68">
        <f>SQRT(((Table21[[#This Row],[price]]-H$1)/param[C_P])^2+((Table21[[#This Row],[score]]-H$2)/param[C_S])^2)</f>
        <v>5.4885380186787751</v>
      </c>
      <c r="I68">
        <f>SQRT(((Table21[[#This Row],[price]]-I$1)/param[C_P])^2+((Table21[[#This Row],[score]]-I$2)/param[C_S])^2)</f>
        <v>5.1655598528901221</v>
      </c>
      <c r="J68">
        <f>SQRT(((Table21[[#This Row],[price]]-J$1)/param[C_P])^2+((Table21[[#This Row],[score]]-J$2)/param[C_S])^2)</f>
        <v>5.3656814317607742</v>
      </c>
      <c r="K68">
        <f>SQRT(((Table21[[#This Row],[price]]-K$1)/param[C_P])^2+((Table21[[#This Row],[score]]-K$2)/param[C_S])^2)</f>
        <v>5.6587440387085124</v>
      </c>
      <c r="L68">
        <f>SQRT(((Table21[[#This Row],[price]]-L$1)/param[C_P])^2+((Table21[[#This Row],[score]]-L$2)/param[C_S])^2)</f>
        <v>7.8134382516394068</v>
      </c>
      <c r="M68">
        <f>SQRT(((Table21[[#This Row],[price]]-M$1)/param[C_P])^2+((Table21[[#This Row],[score]]-M$2)/param[C_S])^2)</f>
        <v>9.1502290279536602</v>
      </c>
      <c r="N68">
        <f>SQRT(((Table21[[#This Row],[price]]-N$1)/param[C_P])^2+((Table21[[#This Row],[score]]-N$2)/param[C_S])^2)</f>
        <v>10.753594575795614</v>
      </c>
    </row>
    <row r="69" spans="1:14" x14ac:dyDescent="0.2">
      <c r="A69">
        <v>220</v>
      </c>
      <c r="B69">
        <v>669</v>
      </c>
      <c r="C69">
        <v>80.863472013126881</v>
      </c>
      <c r="D69">
        <v>0.12087215547552597</v>
      </c>
      <c r="F69">
        <f>SQRT(((Table21[[#This Row],[price]]-F$1)/param[C_P])^2+((Table21[[#This Row],[score]]-F$2)/param[C_S])^2)</f>
        <v>5.4389080142551798</v>
      </c>
      <c r="G69">
        <f>SQRT(((Table21[[#This Row],[price]]-G$1)/param[C_P])^2+((Table21[[#This Row],[score]]-G$2)/param[C_S])^2)</f>
        <v>4.4563277897392242</v>
      </c>
      <c r="H69">
        <f>SQRT(((Table21[[#This Row],[price]]-H$1)/param[C_P])^2+((Table21[[#This Row],[score]]-H$2)/param[C_S])^2)</f>
        <v>3.5987507518104156</v>
      </c>
      <c r="I69">
        <f>SQRT(((Table21[[#This Row],[price]]-I$1)/param[C_P])^2+((Table21[[#This Row],[score]]-I$2)/param[C_S])^2)</f>
        <v>1.8035979304120391</v>
      </c>
      <c r="J69">
        <f>SQRT(((Table21[[#This Row],[price]]-J$1)/param[C_P])^2+((Table21[[#This Row],[score]]-J$2)/param[C_S])^2)</f>
        <v>1.963214026352359</v>
      </c>
      <c r="K69">
        <f>SQRT(((Table21[[#This Row],[price]]-K$1)/param[C_P])^2+((Table21[[#This Row],[score]]-K$2)/param[C_S])^2)</f>
        <v>2.482767421667202</v>
      </c>
      <c r="L69">
        <f>SQRT(((Table21[[#This Row],[price]]-L$1)/param[C_P])^2+((Table21[[#This Row],[score]]-L$2)/param[C_S])^2)</f>
        <v>4.6185089581895387</v>
      </c>
      <c r="M69">
        <f>SQRT(((Table21[[#This Row],[price]]-M$1)/param[C_P])^2+((Table21[[#This Row],[score]]-M$2)/param[C_S])^2)</f>
        <v>6.4711507582264787</v>
      </c>
      <c r="N69">
        <f>SQRT(((Table21[[#This Row],[price]]-N$1)/param[C_P])^2+((Table21[[#This Row],[score]]-N$2)/param[C_S])^2)</f>
        <v>8.1428653505312649</v>
      </c>
    </row>
    <row r="70" spans="1:14" x14ac:dyDescent="0.2">
      <c r="A70">
        <v>106</v>
      </c>
      <c r="B70">
        <v>679</v>
      </c>
      <c r="C70">
        <v>79.259509299522762</v>
      </c>
      <c r="D70">
        <v>0.11672976332772129</v>
      </c>
      <c r="F70">
        <f>SQRT(((Table21[[#This Row],[price]]-F$1)/param[C_P])^2+((Table21[[#This Row],[score]]-F$2)/param[C_S])^2)</f>
        <v>5.6012462126859131</v>
      </c>
      <c r="G70">
        <f>SQRT(((Table21[[#This Row],[price]]-G$1)/param[C_P])^2+((Table21[[#This Row],[score]]-G$2)/param[C_S])^2)</f>
        <v>4.6161255109795913</v>
      </c>
      <c r="H70">
        <f>SQRT(((Table21[[#This Row],[price]]-H$1)/param[C_P])^2+((Table21[[#This Row],[score]]-H$2)/param[C_S])^2)</f>
        <v>3.9000777466223693</v>
      </c>
      <c r="I70">
        <f>SQRT(((Table21[[#This Row],[price]]-I$1)/param[C_P])^2+((Table21[[#This Row],[score]]-I$2)/param[C_S])^2)</f>
        <v>2.1643054451549717</v>
      </c>
      <c r="J70">
        <f>SQRT(((Table21[[#This Row],[price]]-J$1)/param[C_P])^2+((Table21[[#This Row],[score]]-J$2)/param[C_S])^2)</f>
        <v>2.2246620127576775</v>
      </c>
      <c r="K70">
        <f>SQRT(((Table21[[#This Row],[price]]-K$1)/param[C_P])^2+((Table21[[#This Row],[score]]-K$2)/param[C_S])^2)</f>
        <v>2.6215995661910898</v>
      </c>
      <c r="L70">
        <f>SQRT(((Table21[[#This Row],[price]]-L$1)/param[C_P])^2+((Table21[[#This Row],[score]]-L$2)/param[C_S])^2)</f>
        <v>4.7825199167850059</v>
      </c>
      <c r="M70">
        <f>SQRT(((Table21[[#This Row],[price]]-M$1)/param[C_P])^2+((Table21[[#This Row],[score]]-M$2)/param[C_S])^2)</f>
        <v>6.5105331717043962</v>
      </c>
      <c r="N70">
        <f>SQRT(((Table21[[#This Row],[price]]-N$1)/param[C_P])^2+((Table21[[#This Row],[score]]-N$2)/param[C_S])^2)</f>
        <v>8.1773515261455252</v>
      </c>
    </row>
    <row r="71" spans="1:14" x14ac:dyDescent="0.2">
      <c r="A71">
        <v>97</v>
      </c>
      <c r="B71">
        <v>699</v>
      </c>
      <c r="C71">
        <v>69.683277166492772</v>
      </c>
      <c r="D71">
        <v>9.9689953027886649E-2</v>
      </c>
      <c r="F71">
        <f>SQRT(((Table21[[#This Row],[price]]-F$1)/param[C_P])^2+((Table21[[#This Row],[score]]-F$2)/param[C_S])^2)</f>
        <v>6.1555365789440657</v>
      </c>
      <c r="G71">
        <f>SQRT(((Table21[[#This Row],[price]]-G$1)/param[C_P])^2+((Table21[[#This Row],[score]]-G$2)/param[C_S])^2)</f>
        <v>5.228776753688817</v>
      </c>
      <c r="H71">
        <f>SQRT(((Table21[[#This Row],[price]]-H$1)/param[C_P])^2+((Table21[[#This Row],[score]]-H$2)/param[C_S])^2)</f>
        <v>5.2597803034144608</v>
      </c>
      <c r="I71">
        <f>SQRT(((Table21[[#This Row],[price]]-I$1)/param[C_P])^2+((Table21[[#This Row],[score]]-I$2)/param[C_S])^2)</f>
        <v>4.1179852724205777</v>
      </c>
      <c r="J71">
        <f>SQRT(((Table21[[#This Row],[price]]-J$1)/param[C_P])^2+((Table21[[#This Row],[score]]-J$2)/param[C_S])^2)</f>
        <v>4.1014426271634621</v>
      </c>
      <c r="K71">
        <f>SQRT(((Table21[[#This Row],[price]]-K$1)/param[C_P])^2+((Table21[[#This Row],[score]]-K$2)/param[C_S])^2)</f>
        <v>4.2460695350472779</v>
      </c>
      <c r="L71">
        <f>SQRT(((Table21[[#This Row],[price]]-L$1)/param[C_P])^2+((Table21[[#This Row],[score]]-L$2)/param[C_S])^2)</f>
        <v>6.3710285918151417</v>
      </c>
      <c r="M71">
        <f>SQRT(((Table21[[#This Row],[price]]-M$1)/param[C_P])^2+((Table21[[#This Row],[score]]-M$2)/param[C_S])^2)</f>
        <v>7.6216842846281647</v>
      </c>
      <c r="N71">
        <f>SQRT(((Table21[[#This Row],[price]]-N$1)/param[C_P])^2+((Table21[[#This Row],[score]]-N$2)/param[C_S])^2)</f>
        <v>9.2236014369483659</v>
      </c>
    </row>
    <row r="72" spans="1:14" x14ac:dyDescent="0.2">
      <c r="A72">
        <v>132</v>
      </c>
      <c r="B72">
        <v>699.65</v>
      </c>
      <c r="C72">
        <v>83.51624789712821</v>
      </c>
      <c r="D72">
        <v>0.11936860987226215</v>
      </c>
      <c r="F72">
        <f>SQRT(((Table21[[#This Row],[price]]-F$1)/param[C_P])^2+((Table21[[#This Row],[score]]-F$2)/param[C_S])^2)</f>
        <v>6.1375884576557418</v>
      </c>
      <c r="G72">
        <f>SQRT(((Table21[[#This Row],[price]]-G$1)/param[C_P])^2+((Table21[[#This Row],[score]]-G$2)/param[C_S])^2)</f>
        <v>5.1633299008442073</v>
      </c>
      <c r="H72">
        <f>SQRT(((Table21[[#This Row],[price]]-H$1)/param[C_P])^2+((Table21[[#This Row],[score]]-H$2)/param[C_S])^2)</f>
        <v>4.0651175930712373</v>
      </c>
      <c r="I72">
        <f>SQRT(((Table21[[#This Row],[price]]-I$1)/param[C_P])^2+((Table21[[#This Row],[score]]-I$2)/param[C_S])^2)</f>
        <v>1.5920008388366162</v>
      </c>
      <c r="J72">
        <f>SQRT(((Table21[[#This Row],[price]]-J$1)/param[C_P])^2+((Table21[[#This Row],[score]]-J$2)/param[C_S])^2)</f>
        <v>1.3348313007792549</v>
      </c>
      <c r="K72">
        <f>SQRT(((Table21[[#This Row],[price]]-K$1)/param[C_P])^2+((Table21[[#This Row],[score]]-K$2)/param[C_S])^2)</f>
        <v>1.6855532985919581</v>
      </c>
      <c r="L72">
        <f>SQRT(((Table21[[#This Row],[price]]-L$1)/param[C_P])^2+((Table21[[#This Row],[score]]-L$2)/param[C_S])^2)</f>
        <v>3.8397730626191566</v>
      </c>
      <c r="M72">
        <f>SQRT(((Table21[[#This Row],[price]]-M$1)/param[C_P])^2+((Table21[[#This Row],[score]]-M$2)/param[C_S])^2)</f>
        <v>5.6634431519665851</v>
      </c>
      <c r="N72">
        <f>SQRT(((Table21[[#This Row],[price]]-N$1)/param[C_P])^2+((Table21[[#This Row],[score]]-N$2)/param[C_S])^2)</f>
        <v>7.3356088065206633</v>
      </c>
    </row>
    <row r="73" spans="1:14" x14ac:dyDescent="0.2">
      <c r="A73">
        <v>232</v>
      </c>
      <c r="B73">
        <v>699.65</v>
      </c>
      <c r="C73">
        <v>85.719444926250702</v>
      </c>
      <c r="D73">
        <v>0.12251760869899336</v>
      </c>
      <c r="F73">
        <f>SQRT(((Table21[[#This Row],[price]]-F$1)/param[C_P])^2+((Table21[[#This Row],[score]]-F$2)/param[C_S])^2)</f>
        <v>6.2468620468224794</v>
      </c>
      <c r="G73">
        <f>SQRT(((Table21[[#This Row],[price]]-G$1)/param[C_P])^2+((Table21[[#This Row],[score]]-G$2)/param[C_S])^2)</f>
        <v>5.2862228068519066</v>
      </c>
      <c r="H73">
        <f>SQRT(((Table21[[#This Row],[price]]-H$1)/param[C_P])^2+((Table21[[#This Row],[score]]-H$2)/param[C_S])^2)</f>
        <v>4.0183980001989079</v>
      </c>
      <c r="I73">
        <f>SQRT(((Table21[[#This Row],[price]]-I$1)/param[C_P])^2+((Table21[[#This Row],[score]]-I$2)/param[C_S])^2)</f>
        <v>1.2830848874627083</v>
      </c>
      <c r="J73">
        <f>SQRT(((Table21[[#This Row],[price]]-J$1)/param[C_P])^2+((Table21[[#This Row],[score]]-J$2)/param[C_S])^2)</f>
        <v>0.89419207953968682</v>
      </c>
      <c r="K73">
        <f>SQRT(((Table21[[#This Row],[price]]-K$1)/param[C_P])^2+((Table21[[#This Row],[score]]-K$2)/param[C_S])^2)</f>
        <v>1.3562721942242364</v>
      </c>
      <c r="L73">
        <f>SQRT(((Table21[[#This Row],[price]]-L$1)/param[C_P])^2+((Table21[[#This Row],[score]]-L$2)/param[C_S])^2)</f>
        <v>3.4711442745462548</v>
      </c>
      <c r="M73">
        <f>SQRT(((Table21[[#This Row],[price]]-M$1)/param[C_P])^2+((Table21[[#This Row],[score]]-M$2)/param[C_S])^2)</f>
        <v>5.4188001558071388</v>
      </c>
      <c r="N73">
        <f>SQRT(((Table21[[#This Row],[price]]-N$1)/param[C_P])^2+((Table21[[#This Row],[score]]-N$2)/param[C_S])^2)</f>
        <v>7.0901199242878041</v>
      </c>
    </row>
    <row r="74" spans="1:14" x14ac:dyDescent="0.2">
      <c r="A74">
        <v>170</v>
      </c>
      <c r="B74">
        <v>699.9</v>
      </c>
      <c r="C74">
        <v>85.935713924353834</v>
      </c>
      <c r="D74">
        <v>0.12278284601279302</v>
      </c>
      <c r="F74">
        <f>SQRT(((Table21[[#This Row],[price]]-F$1)/param[C_P])^2+((Table21[[#This Row],[score]]-F$2)/param[C_S])^2)</f>
        <v>6.2639469888830739</v>
      </c>
      <c r="G74">
        <f>SQRT(((Table21[[#This Row],[price]]-G$1)/param[C_P])^2+((Table21[[#This Row],[score]]-G$2)/param[C_S])^2)</f>
        <v>5.3048367874841027</v>
      </c>
      <c r="H74">
        <f>SQRT(((Table21[[#This Row],[price]]-H$1)/param[C_P])^2+((Table21[[#This Row],[score]]-H$2)/param[C_S])^2)</f>
        <v>4.021384860845691</v>
      </c>
      <c r="I74">
        <f>SQRT(((Table21[[#This Row],[price]]-I$1)/param[C_P])^2+((Table21[[#This Row],[score]]-I$2)/param[C_S])^2)</f>
        <v>1.2610348912836464</v>
      </c>
      <c r="J74">
        <f>SQRT(((Table21[[#This Row],[price]]-J$1)/param[C_P])^2+((Table21[[#This Row],[score]]-J$2)/param[C_S])^2)</f>
        <v>0.85095887362642719</v>
      </c>
      <c r="K74">
        <f>SQRT(((Table21[[#This Row],[price]]-K$1)/param[C_P])^2+((Table21[[#This Row],[score]]-K$2)/param[C_S])^2)</f>
        <v>1.3236727114247238</v>
      </c>
      <c r="L74">
        <f>SQRT(((Table21[[#This Row],[price]]-L$1)/param[C_P])^2+((Table21[[#This Row],[score]]-L$2)/param[C_S])^2)</f>
        <v>3.432966832706982</v>
      </c>
      <c r="M74">
        <f>SQRT(((Table21[[#This Row],[price]]-M$1)/param[C_P])^2+((Table21[[#This Row],[score]]-M$2)/param[C_S])^2)</f>
        <v>5.3918610620735192</v>
      </c>
      <c r="N74">
        <f>SQRT(((Table21[[#This Row],[price]]-N$1)/param[C_P])^2+((Table21[[#This Row],[score]]-N$2)/param[C_S])^2)</f>
        <v>7.0628083044687635</v>
      </c>
    </row>
    <row r="75" spans="1:14" x14ac:dyDescent="0.2">
      <c r="A75">
        <v>202</v>
      </c>
      <c r="B75">
        <v>739</v>
      </c>
      <c r="C75">
        <v>90.08884841869957</v>
      </c>
      <c r="D75">
        <v>0.12190642546508737</v>
      </c>
      <c r="E75" t="s">
        <v>206</v>
      </c>
      <c r="F75">
        <f>SQRT(((Table21[[#This Row],[price]]-F$1)/param[C_P])^2+((Table21[[#This Row],[score]]-F$2)/param[C_S])^2)</f>
        <v>7.2740211561220454</v>
      </c>
      <c r="G75">
        <f>SQRT(((Table21[[#This Row],[price]]-G$1)/param[C_P])^2+((Table21[[#This Row],[score]]-G$2)/param[C_S])^2)</f>
        <v>6.336363897621113</v>
      </c>
      <c r="H75">
        <f>SQRT(((Table21[[#This Row],[price]]-H$1)/param[C_P])^2+((Table21[[#This Row],[score]]-H$2)/param[C_S])^2)</f>
        <v>4.8459375580441524</v>
      </c>
      <c r="I75">
        <f>SQRT(((Table21[[#This Row],[price]]-I$1)/param[C_P])^2+((Table21[[#This Row],[score]]-I$2)/param[C_S])^2)</f>
        <v>1.802072042366982</v>
      </c>
      <c r="J75">
        <f>SQRT(((Table21[[#This Row],[price]]-J$1)/param[C_P])^2+((Table21[[#This Row],[score]]-J$2)/param[C_S])^2)</f>
        <v>0.78826171382712384</v>
      </c>
      <c r="K75">
        <f>SQRT(((Table21[[#This Row],[price]]-K$1)/param[C_P])^2+((Table21[[#This Row],[score]]-K$2)/param[C_S])^2)</f>
        <v>0.21716886939263655</v>
      </c>
      <c r="L75">
        <f>SQRT(((Table21[[#This Row],[price]]-L$1)/param[C_P])^2+((Table21[[#This Row],[score]]-L$2)/param[C_S])^2)</f>
        <v>2.3077560661216157</v>
      </c>
      <c r="M75">
        <f>SQRT(((Table21[[#This Row],[price]]-M$1)/param[C_P])^2+((Table21[[#This Row],[score]]-M$2)/param[C_S])^2)</f>
        <v>4.3019020243028034</v>
      </c>
      <c r="N75">
        <f>SQRT(((Table21[[#This Row],[price]]-N$1)/param[C_P])^2+((Table21[[#This Row],[score]]-N$2)/param[C_S])^2)</f>
        <v>5.9658285949534289</v>
      </c>
    </row>
    <row r="76" spans="1:14" x14ac:dyDescent="0.2">
      <c r="A76">
        <v>107</v>
      </c>
      <c r="B76">
        <v>749</v>
      </c>
      <c r="C76">
        <v>79.418728013675036</v>
      </c>
      <c r="D76">
        <v>0.10603301470450606</v>
      </c>
      <c r="F76">
        <f>SQRT(((Table21[[#This Row],[price]]-F$1)/param[C_P])^2+((Table21[[#This Row],[score]]-F$2)/param[C_S])^2)</f>
        <v>6.9995799856174727</v>
      </c>
      <c r="G76">
        <f>SQRT(((Table21[[#This Row],[price]]-G$1)/param[C_P])^2+((Table21[[#This Row],[score]]-G$2)/param[C_S])^2)</f>
        <v>6.0144975395385893</v>
      </c>
      <c r="H76">
        <f>SQRT(((Table21[[#This Row],[price]]-H$1)/param[C_P])^2+((Table21[[#This Row],[score]]-H$2)/param[C_S])^2)</f>
        <v>5.2111492352491879</v>
      </c>
      <c r="I76">
        <f>SQRT(((Table21[[#This Row],[price]]-I$1)/param[C_P])^2+((Table21[[#This Row],[score]]-I$2)/param[C_S])^2)</f>
        <v>2.8623059798554968</v>
      </c>
      <c r="J76">
        <f>SQRT(((Table21[[#This Row],[price]]-J$1)/param[C_P])^2+((Table21[[#This Row],[score]]-J$2)/param[C_S])^2)</f>
        <v>2.3700849929512953</v>
      </c>
      <c r="K76">
        <f>SQRT(((Table21[[#This Row],[price]]-K$1)/param[C_P])^2+((Table21[[#This Row],[score]]-K$2)/param[C_S])^2)</f>
        <v>2.1764104903064916</v>
      </c>
      <c r="L76">
        <f>SQRT(((Table21[[#This Row],[price]]-L$1)/param[C_P])^2+((Table21[[#This Row],[score]]-L$2)/param[C_S])^2)</f>
        <v>4.2210067542184309</v>
      </c>
      <c r="M76">
        <f>SQRT(((Table21[[#This Row],[price]]-M$1)/param[C_P])^2+((Table21[[#This Row],[score]]-M$2)/param[C_S])^2)</f>
        <v>5.4802804912708059</v>
      </c>
      <c r="N76">
        <f>SQRT(((Table21[[#This Row],[price]]-N$1)/param[C_P])^2+((Table21[[#This Row],[score]]-N$2)/param[C_S])^2)</f>
        <v>7.1123777026929815</v>
      </c>
    </row>
    <row r="77" spans="1:14" x14ac:dyDescent="0.2">
      <c r="A77">
        <v>98</v>
      </c>
      <c r="B77">
        <v>775</v>
      </c>
      <c r="C77">
        <v>82.492959162034211</v>
      </c>
      <c r="D77">
        <v>0.10644252795101189</v>
      </c>
      <c r="F77">
        <f>SQRT(((Table21[[#This Row],[price]]-F$1)/param[C_P])^2+((Table21[[#This Row],[score]]-F$2)/param[C_S])^2)</f>
        <v>7.583764930102304</v>
      </c>
      <c r="G77">
        <f>SQRT(((Table21[[#This Row],[price]]-G$1)/param[C_P])^2+((Table21[[#This Row],[score]]-G$2)/param[C_S])^2)</f>
        <v>6.6011989928331829</v>
      </c>
      <c r="H77">
        <f>SQRT(((Table21[[#This Row],[price]]-H$1)/param[C_P])^2+((Table21[[#This Row],[score]]-H$2)/param[C_S])^2)</f>
        <v>5.5855960292826259</v>
      </c>
      <c r="I77">
        <f>SQRT(((Table21[[#This Row],[price]]-I$1)/param[C_P])^2+((Table21[[#This Row],[score]]-I$2)/param[C_S])^2)</f>
        <v>2.8988401412339075</v>
      </c>
      <c r="J77">
        <f>SQRT(((Table21[[#This Row],[price]]-J$1)/param[C_P])^2+((Table21[[#This Row],[score]]-J$2)/param[C_S])^2)</f>
        <v>2.1550149361359612</v>
      </c>
      <c r="K77">
        <f>SQRT(((Table21[[#This Row],[price]]-K$1)/param[C_P])^2+((Table21[[#This Row],[score]]-K$2)/param[C_S])^2)</f>
        <v>1.6417705941496503</v>
      </c>
      <c r="L77">
        <f>SQRT(((Table21[[#This Row],[price]]-L$1)/param[C_P])^2+((Table21[[#This Row],[score]]-L$2)/param[C_S])^2)</f>
        <v>3.5176272878147552</v>
      </c>
      <c r="M77">
        <f>SQRT(((Table21[[#This Row],[price]]-M$1)/param[C_P])^2+((Table21[[#This Row],[score]]-M$2)/param[C_S])^2)</f>
        <v>4.6751965901005779</v>
      </c>
      <c r="N77">
        <f>SQRT(((Table21[[#This Row],[price]]-N$1)/param[C_P])^2+((Table21[[#This Row],[score]]-N$2)/param[C_S])^2)</f>
        <v>6.3098540181294673</v>
      </c>
    </row>
    <row r="78" spans="1:14" x14ac:dyDescent="0.2">
      <c r="A78">
        <v>148</v>
      </c>
      <c r="B78">
        <v>789</v>
      </c>
      <c r="C78">
        <v>90.300586336493964</v>
      </c>
      <c r="D78">
        <v>0.11444941234029653</v>
      </c>
      <c r="F78">
        <f>SQRT(((Table21[[#This Row],[price]]-F$1)/param[C_P])^2+((Table21[[#This Row],[score]]-F$2)/param[C_S])^2)</f>
        <v>8.2279954203362777</v>
      </c>
      <c r="G78">
        <f>SQRT(((Table21[[#This Row],[price]]-G$1)/param[C_P])^2+((Table21[[#This Row],[score]]-G$2)/param[C_S])^2)</f>
        <v>7.2778698653932725</v>
      </c>
      <c r="H78">
        <f>SQRT(((Table21[[#This Row],[price]]-H$1)/param[C_P])^2+((Table21[[#This Row],[score]]-H$2)/param[C_S])^2)</f>
        <v>5.8430542357154982</v>
      </c>
      <c r="I78">
        <f>SQRT(((Table21[[#This Row],[price]]-I$1)/param[C_P])^2+((Table21[[#This Row],[score]]-I$2)/param[C_S])^2)</f>
        <v>2.8029580771088907</v>
      </c>
      <c r="J78">
        <f>SQRT(((Table21[[#This Row],[price]]-J$1)/param[C_P])^2+((Table21[[#This Row],[score]]-J$2)/param[C_S])^2)</f>
        <v>1.7881357943022773</v>
      </c>
      <c r="K78">
        <f>SQRT(((Table21[[#This Row],[price]]-K$1)/param[C_P])^2+((Table21[[#This Row],[score]]-K$2)/param[C_S])^2)</f>
        <v>0.78700000000000048</v>
      </c>
      <c r="L78">
        <f>SQRT(((Table21[[#This Row],[price]]-L$1)/param[C_P])^2+((Table21[[#This Row],[score]]-L$2)/param[C_S])^2)</f>
        <v>1.9331841333548168</v>
      </c>
      <c r="M78">
        <f>SQRT(((Table21[[#This Row],[price]]-M$1)/param[C_P])^2+((Table21[[#This Row],[score]]-M$2)/param[C_S])^2)</f>
        <v>3.4211502475968958</v>
      </c>
      <c r="N78">
        <f>SQRT(((Table21[[#This Row],[price]]-N$1)/param[C_P])^2+((Table21[[#This Row],[score]]-N$2)/param[C_S])^2)</f>
        <v>5.0936466448274151</v>
      </c>
    </row>
    <row r="79" spans="1:14" x14ac:dyDescent="0.2">
      <c r="A79">
        <v>159</v>
      </c>
      <c r="B79">
        <v>799.6</v>
      </c>
      <c r="C79">
        <v>89.285343163290491</v>
      </c>
      <c r="D79">
        <v>0.11166251020921772</v>
      </c>
      <c r="F79">
        <f>SQRT(((Table21[[#This Row],[price]]-F$1)/param[C_P])^2+((Table21[[#This Row],[score]]-F$2)/param[C_S])^2)</f>
        <v>8.3666299453168982</v>
      </c>
      <c r="G79">
        <f>SQRT(((Table21[[#This Row],[price]]-G$1)/param[C_P])^2+((Table21[[#This Row],[score]]-G$2)/param[C_S])^2)</f>
        <v>7.4083371562103002</v>
      </c>
      <c r="H79">
        <f>SQRT(((Table21[[#This Row],[price]]-H$1)/param[C_P])^2+((Table21[[#This Row],[score]]-H$2)/param[C_S])^2)</f>
        <v>6.0331694233479674</v>
      </c>
      <c r="I79">
        <f>SQRT(((Table21[[#This Row],[price]]-I$1)/param[C_P])^2+((Table21[[#This Row],[score]]-I$2)/param[C_S])^2)</f>
        <v>3.0129164901133891</v>
      </c>
      <c r="J79">
        <f>SQRT(((Table21[[#This Row],[price]]-J$1)/param[C_P])^2+((Table21[[#This Row],[score]]-J$2)/param[C_S])^2)</f>
        <v>2.0081746184421387</v>
      </c>
      <c r="K79">
        <f>SQRT(((Table21[[#This Row],[price]]-K$1)/param[C_P])^2+((Table21[[#This Row],[score]]-K$2)/param[C_S])^2)</f>
        <v>1.0194261856698856</v>
      </c>
      <c r="L79">
        <f>SQRT(((Table21[[#This Row],[price]]-L$1)/param[C_P])^2+((Table21[[#This Row],[score]]-L$2)/param[C_S])^2)</f>
        <v>2.1245732619756694</v>
      </c>
      <c r="M79">
        <f>SQRT(((Table21[[#This Row],[price]]-M$1)/param[C_P])^2+((Table21[[#This Row],[score]]-M$2)/param[C_S])^2)</f>
        <v>3.3739281031370285</v>
      </c>
      <c r="N79">
        <f>SQRT(((Table21[[#This Row],[price]]-N$1)/param[C_P])^2+((Table21[[#This Row],[score]]-N$2)/param[C_S])^2)</f>
        <v>5.0419175674623258</v>
      </c>
    </row>
    <row r="80" spans="1:14" x14ac:dyDescent="0.2">
      <c r="A80">
        <v>147</v>
      </c>
      <c r="B80">
        <v>799.65</v>
      </c>
      <c r="C80">
        <v>90.300586336493964</v>
      </c>
      <c r="D80">
        <v>0.11292513766834736</v>
      </c>
      <c r="F80">
        <f>SQRT(((Table21[[#This Row],[price]]-F$1)/param[C_P])^2+((Table21[[#This Row],[score]]-F$2)/param[C_S])^2)</f>
        <v>8.429733663472101</v>
      </c>
      <c r="G80">
        <f>SQRT(((Table21[[#This Row],[price]]-G$1)/param[C_P])^2+((Table21[[#This Row],[score]]-G$2)/param[C_S])^2)</f>
        <v>7.4772694733839504</v>
      </c>
      <c r="H80">
        <f>SQRT(((Table21[[#This Row],[price]]-H$1)/param[C_P])^2+((Table21[[#This Row],[score]]-H$2)/param[C_S])^2)</f>
        <v>6.0545397679355295</v>
      </c>
      <c r="I80">
        <f>SQRT(((Table21[[#This Row],[price]]-I$1)/param[C_P])^2+((Table21[[#This Row],[score]]-I$2)/param[C_S])^2)</f>
        <v>3.0157491576770719</v>
      </c>
      <c r="J80">
        <f>SQRT(((Table21[[#This Row],[price]]-J$1)/param[C_P])^2+((Table21[[#This Row],[score]]-J$2)/param[C_S])^2)</f>
        <v>2.0011213403652048</v>
      </c>
      <c r="K80">
        <f>SQRT(((Table21[[#This Row],[price]]-K$1)/param[C_P])^2+((Table21[[#This Row],[score]]-K$2)/param[C_S])^2)</f>
        <v>1</v>
      </c>
      <c r="L80">
        <f>SQRT(((Table21[[#This Row],[price]]-L$1)/param[C_P])^2+((Table21[[#This Row],[score]]-L$2)/param[C_S])^2)</f>
        <v>1.9215248875449973</v>
      </c>
      <c r="M80">
        <f>SQRT(((Table21[[#This Row],[price]]-M$1)/param[C_P])^2+((Table21[[#This Row],[score]]-M$2)/param[C_S])^2)</f>
        <v>3.247948585897305</v>
      </c>
      <c r="N80">
        <f>SQRT(((Table21[[#This Row],[price]]-N$1)/param[C_P])^2+((Table21[[#This Row],[score]]-N$2)/param[C_S])^2)</f>
        <v>4.9194923663282157</v>
      </c>
    </row>
    <row r="81" spans="1:14" x14ac:dyDescent="0.2">
      <c r="A81">
        <v>179</v>
      </c>
      <c r="B81">
        <v>799.65</v>
      </c>
      <c r="C81">
        <v>90.300586336493964</v>
      </c>
      <c r="D81">
        <v>0.11292513766834736</v>
      </c>
      <c r="F81">
        <f>SQRT(((Table21[[#This Row],[price]]-F$1)/param[C_P])^2+((Table21[[#This Row],[score]]-F$2)/param[C_S])^2)</f>
        <v>8.429733663472101</v>
      </c>
      <c r="G81">
        <f>SQRT(((Table21[[#This Row],[price]]-G$1)/param[C_P])^2+((Table21[[#This Row],[score]]-G$2)/param[C_S])^2)</f>
        <v>7.4772694733839504</v>
      </c>
      <c r="H81">
        <f>SQRT(((Table21[[#This Row],[price]]-H$1)/param[C_P])^2+((Table21[[#This Row],[score]]-H$2)/param[C_S])^2)</f>
        <v>6.0545397679355295</v>
      </c>
      <c r="I81">
        <f>SQRT(((Table21[[#This Row],[price]]-I$1)/param[C_P])^2+((Table21[[#This Row],[score]]-I$2)/param[C_S])^2)</f>
        <v>3.0157491576770719</v>
      </c>
      <c r="J81">
        <f>SQRT(((Table21[[#This Row],[price]]-J$1)/param[C_P])^2+((Table21[[#This Row],[score]]-J$2)/param[C_S])^2)</f>
        <v>2.0011213403652048</v>
      </c>
      <c r="K81">
        <f>SQRT(((Table21[[#This Row],[price]]-K$1)/param[C_P])^2+((Table21[[#This Row],[score]]-K$2)/param[C_S])^2)</f>
        <v>1</v>
      </c>
      <c r="L81">
        <f>SQRT(((Table21[[#This Row],[price]]-L$1)/param[C_P])^2+((Table21[[#This Row],[score]]-L$2)/param[C_S])^2)</f>
        <v>1.9215248875449973</v>
      </c>
      <c r="M81">
        <f>SQRT(((Table21[[#This Row],[price]]-M$1)/param[C_P])^2+((Table21[[#This Row],[score]]-M$2)/param[C_S])^2)</f>
        <v>3.247948585897305</v>
      </c>
      <c r="N81">
        <f>SQRT(((Table21[[#This Row],[price]]-N$1)/param[C_P])^2+((Table21[[#This Row],[score]]-N$2)/param[C_S])^2)</f>
        <v>4.9194923663282157</v>
      </c>
    </row>
    <row r="82" spans="1:14" x14ac:dyDescent="0.2">
      <c r="A82">
        <v>190</v>
      </c>
      <c r="B82">
        <v>799.65</v>
      </c>
      <c r="C82">
        <v>90.848869334203229</v>
      </c>
      <c r="D82">
        <v>0.11361079138898672</v>
      </c>
      <c r="F82">
        <f>SQRT(((Table21[[#This Row],[price]]-F$1)/param[C_P])^2+((Table21[[#This Row],[score]]-F$2)/param[C_S])^2)</f>
        <v>8.4651327178840283</v>
      </c>
      <c r="G82">
        <f>SQRT(((Table21[[#This Row],[price]]-G$1)/param[C_P])^2+((Table21[[#This Row],[score]]-G$2)/param[C_S])^2)</f>
        <v>7.5160109530359849</v>
      </c>
      <c r="H82">
        <f>SQRT(((Table21[[#This Row],[price]]-H$1)/param[C_P])^2+((Table21[[#This Row],[score]]-H$2)/param[C_S])^2)</f>
        <v>6.0683402202150454</v>
      </c>
      <c r="I82">
        <f>SQRT(((Table21[[#This Row],[price]]-I$1)/param[C_P])^2+((Table21[[#This Row],[score]]-I$2)/param[C_S])^2)</f>
        <v>3.0224165709509192</v>
      </c>
      <c r="J82">
        <f>SQRT(((Table21[[#This Row],[price]]-J$1)/param[C_P])^2+((Table21[[#This Row],[score]]-J$2)/param[C_S])^2)</f>
        <v>2.0053289359574138</v>
      </c>
      <c r="K82">
        <f>SQRT(((Table21[[#This Row],[price]]-K$1)/param[C_P])^2+((Table21[[#This Row],[score]]-K$2)/param[C_S])^2)</f>
        <v>1.005994318981515</v>
      </c>
      <c r="L82">
        <f>SQRT(((Table21[[#This Row],[price]]-L$1)/param[C_P])^2+((Table21[[#This Row],[score]]-L$2)/param[C_S])^2)</f>
        <v>1.8118683037513894</v>
      </c>
      <c r="M82">
        <f>SQRT(((Table21[[#This Row],[price]]-M$1)/param[C_P])^2+((Table21[[#This Row],[score]]-M$2)/param[C_S])^2)</f>
        <v>3.183669690545714</v>
      </c>
      <c r="N82">
        <f>SQRT(((Table21[[#This Row],[price]]-N$1)/param[C_P])^2+((Table21[[#This Row],[score]]-N$2)/param[C_S])^2)</f>
        <v>4.8560678789649341</v>
      </c>
    </row>
    <row r="83" spans="1:14" x14ac:dyDescent="0.2">
      <c r="A83">
        <v>76</v>
      </c>
      <c r="B83">
        <v>819</v>
      </c>
      <c r="C83">
        <v>85.745276774390362</v>
      </c>
      <c r="D83">
        <v>0.10469508763661826</v>
      </c>
      <c r="F83">
        <f>SQRT(((Table21[[#This Row],[price]]-F$1)/param[C_P])^2+((Table21[[#This Row],[score]]-F$2)/param[C_S])^2)</f>
        <v>8.5650075658324045</v>
      </c>
      <c r="G83">
        <f>SQRT(((Table21[[#This Row],[price]]-G$1)/param[C_P])^2+((Table21[[#This Row],[score]]-G$2)/param[C_S])^2)</f>
        <v>7.5888959903406734</v>
      </c>
      <c r="H83">
        <f>SQRT(((Table21[[#This Row],[price]]-H$1)/param[C_P])^2+((Table21[[#This Row],[score]]-H$2)/param[C_S])^2)</f>
        <v>6.4032201858150604</v>
      </c>
      <c r="I83">
        <f>SQRT(((Table21[[#This Row],[price]]-I$1)/param[C_P])^2+((Table21[[#This Row],[score]]-I$2)/param[C_S])^2)</f>
        <v>3.4888433052376171</v>
      </c>
      <c r="J83">
        <f>SQRT(((Table21[[#This Row],[price]]-J$1)/param[C_P])^2+((Table21[[#This Row],[score]]-J$2)/param[C_S])^2)</f>
        <v>2.5481188588175776</v>
      </c>
      <c r="K83">
        <f>SQRT(((Table21[[#This Row],[price]]-K$1)/param[C_P])^2+((Table21[[#This Row],[score]]-K$2)/param[C_S])^2)</f>
        <v>1.6594585888969033</v>
      </c>
      <c r="L83">
        <f>SQRT(((Table21[[#This Row],[price]]-L$1)/param[C_P])^2+((Table21[[#This Row],[score]]-L$2)/param[C_S])^2)</f>
        <v>2.8590366393603883</v>
      </c>
      <c r="M83">
        <f>SQRT(((Table21[[#This Row],[price]]-M$1)/param[C_P])^2+((Table21[[#This Row],[score]]-M$2)/param[C_S])^2)</f>
        <v>3.6121197889258037</v>
      </c>
      <c r="N83">
        <f>SQRT(((Table21[[#This Row],[price]]-N$1)/param[C_P])^2+((Table21[[#This Row],[score]]-N$2)/param[C_S])^2)</f>
        <v>5.2293798258290165</v>
      </c>
    </row>
    <row r="84" spans="1:14" x14ac:dyDescent="0.2">
      <c r="A84">
        <v>129</v>
      </c>
      <c r="B84">
        <v>859</v>
      </c>
      <c r="C84">
        <v>85.260880199445268</v>
      </c>
      <c r="D84">
        <v>9.9255972292718583E-2</v>
      </c>
      <c r="F84">
        <f>SQRT(((Table21[[#This Row],[price]]-F$1)/param[C_P])^2+((Table21[[#This Row],[score]]-F$2)/param[C_S])^2)</f>
        <v>9.3315976244716996</v>
      </c>
      <c r="G84">
        <f>SQRT(((Table21[[#This Row],[price]]-G$1)/param[C_P])^2+((Table21[[#This Row],[score]]-G$2)/param[C_S])^2)</f>
        <v>8.3519278128664478</v>
      </c>
      <c r="H84">
        <f>SQRT(((Table21[[#This Row],[price]]-H$1)/param[C_P])^2+((Table21[[#This Row],[score]]-H$2)/param[C_S])^2)</f>
        <v>7.2062442905419939</v>
      </c>
      <c r="I84">
        <f>SQRT(((Table21[[#This Row],[price]]-I$1)/param[C_P])^2+((Table21[[#This Row],[score]]-I$2)/param[C_S])^2)</f>
        <v>4.2910365689793499</v>
      </c>
      <c r="J84">
        <f>SQRT(((Table21[[#This Row],[price]]-J$1)/param[C_P])^2+((Table21[[#This Row],[score]]-J$2)/param[C_S])^2)</f>
        <v>3.336967428003967</v>
      </c>
      <c r="K84">
        <f>SQRT(((Table21[[#This Row],[price]]-K$1)/param[C_P])^2+((Table21[[#This Row],[score]]-K$2)/param[C_S])^2)</f>
        <v>2.4080935442611553</v>
      </c>
      <c r="L84">
        <f>SQRT(((Table21[[#This Row],[price]]-L$1)/param[C_P])^2+((Table21[[#This Row],[score]]-L$2)/param[C_S])^2)</f>
        <v>3.1611887311761655</v>
      </c>
      <c r="M84">
        <f>SQRT(((Table21[[#This Row],[price]]-M$1)/param[C_P])^2+((Table21[[#This Row],[score]]-M$2)/param[C_S])^2)</f>
        <v>3.2711450747107165</v>
      </c>
      <c r="N84">
        <f>SQRT(((Table21[[#This Row],[price]]-N$1)/param[C_P])^2+((Table21[[#This Row],[score]]-N$2)/param[C_S])^2)</f>
        <v>4.792777307679577</v>
      </c>
    </row>
    <row r="85" spans="1:14" x14ac:dyDescent="0.2">
      <c r="A85">
        <v>78</v>
      </c>
      <c r="B85">
        <v>869.65</v>
      </c>
      <c r="C85">
        <v>85.719444926250702</v>
      </c>
      <c r="D85">
        <v>9.8567751309435639E-2</v>
      </c>
      <c r="F85">
        <f>SQRT(((Table21[[#This Row],[price]]-F$1)/param[C_P])^2+((Table21[[#This Row],[score]]-F$2)/param[C_S])^2)</f>
        <v>9.5576820114518952</v>
      </c>
      <c r="G85">
        <f>SQRT(((Table21[[#This Row],[price]]-G$1)/param[C_P])^2+((Table21[[#This Row],[score]]-G$2)/param[C_S])^2)</f>
        <v>8.5786101184096974</v>
      </c>
      <c r="H85">
        <f>SQRT(((Table21[[#This Row],[price]]-H$1)/param[C_P])^2+((Table21[[#This Row],[score]]-H$2)/param[C_S])^2)</f>
        <v>7.4159235761975442</v>
      </c>
      <c r="I85">
        <f>SQRT(((Table21[[#This Row],[price]]-I$1)/param[C_P])^2+((Table21[[#This Row],[score]]-I$2)/param[C_S])^2)</f>
        <v>4.4827119948124245</v>
      </c>
      <c r="J85">
        <f>SQRT(((Table21[[#This Row],[price]]-J$1)/param[C_P])^2+((Table21[[#This Row],[score]]-J$2)/param[C_S])^2)</f>
        <v>3.5165863383559208</v>
      </c>
      <c r="K85">
        <f>SQRT(((Table21[[#This Row],[price]]-K$1)/param[C_P])^2+((Table21[[#This Row],[score]]-K$2)/param[C_S])^2)</f>
        <v>2.5689441926258003</v>
      </c>
      <c r="L85">
        <f>SQRT(((Table21[[#This Row],[price]]-L$1)/param[C_P])^2+((Table21[[#This Row],[score]]-L$2)/param[C_S])^2)</f>
        <v>3.1647500019298898</v>
      </c>
      <c r="M85">
        <f>SQRT(((Table21[[#This Row],[price]]-M$1)/param[C_P])^2+((Table21[[#This Row],[score]]-M$2)/param[C_S])^2)</f>
        <v>3.0999024385576188</v>
      </c>
      <c r="N85">
        <f>SQRT(((Table21[[#This Row],[price]]-N$1)/param[C_P])^2+((Table21[[#This Row],[score]]-N$2)/param[C_S])^2)</f>
        <v>4.5954543345335184</v>
      </c>
    </row>
    <row r="86" spans="1:14" x14ac:dyDescent="0.2">
      <c r="A86">
        <v>236</v>
      </c>
      <c r="B86">
        <v>899.6</v>
      </c>
      <c r="C86">
        <v>86.04981733170257</v>
      </c>
      <c r="D86">
        <v>9.5653420777792986E-2</v>
      </c>
      <c r="F86">
        <f>SQRT(((Table21[[#This Row],[price]]-F$1)/param[C_P])^2+((Table21[[#This Row],[score]]-F$2)/param[C_S])^2)</f>
        <v>10.158725583330506</v>
      </c>
      <c r="G86">
        <f>SQRT(((Table21[[#This Row],[price]]-G$1)/param[C_P])^2+((Table21[[#This Row],[score]]-G$2)/param[C_S])^2)</f>
        <v>9.17911604414153</v>
      </c>
      <c r="H86">
        <f>SQRT(((Table21[[#This Row],[price]]-H$1)/param[C_P])^2+((Table21[[#This Row],[score]]-H$2)/param[C_S])^2)</f>
        <v>8.0132607550440653</v>
      </c>
      <c r="I86">
        <f>SQRT(((Table21[[#This Row],[price]]-I$1)/param[C_P])^2+((Table21[[#This Row],[score]]-I$2)/param[C_S])^2)</f>
        <v>5.0636530196514817</v>
      </c>
      <c r="J86">
        <f>SQRT(((Table21[[#This Row],[price]]-J$1)/param[C_P])^2+((Table21[[#This Row],[score]]-J$2)/param[C_S])^2)</f>
        <v>4.0848228640608664</v>
      </c>
      <c r="K86">
        <f>SQRT(((Table21[[#This Row],[price]]-K$1)/param[C_P])^2+((Table21[[#This Row],[score]]-K$2)/param[C_S])^2)</f>
        <v>3.1171721937172183</v>
      </c>
      <c r="L86">
        <f>SQRT(((Table21[[#This Row],[price]]-L$1)/param[C_P])^2+((Table21[[#This Row],[score]]-L$2)/param[C_S])^2)</f>
        <v>3.4179235377442487</v>
      </c>
      <c r="M86">
        <f>SQRT(((Table21[[#This Row],[price]]-M$1)/param[C_P])^2+((Table21[[#This Row],[score]]-M$2)/param[C_S])^2)</f>
        <v>2.8550901665542265</v>
      </c>
      <c r="N86">
        <f>SQRT(((Table21[[#This Row],[price]]-N$1)/param[C_P])^2+((Table21[[#This Row],[score]]-N$2)/param[C_S])^2)</f>
        <v>4.2285015339720715</v>
      </c>
    </row>
    <row r="87" spans="1:14" x14ac:dyDescent="0.2">
      <c r="A87">
        <v>233</v>
      </c>
      <c r="B87">
        <v>899.65</v>
      </c>
      <c r="C87">
        <v>86.589334487272879</v>
      </c>
      <c r="D87">
        <v>9.624780135305161E-2</v>
      </c>
      <c r="F87">
        <f>SQRT(((Table21[[#This Row],[price]]-F$1)/param[C_P])^2+((Table21[[#This Row],[score]]-F$2)/param[C_S])^2)</f>
        <v>10.179613787898557</v>
      </c>
      <c r="G87">
        <f>SQRT(((Table21[[#This Row],[price]]-G$1)/param[C_P])^2+((Table21[[#This Row],[score]]-G$2)/param[C_S])^2)</f>
        <v>9.2012017321916648</v>
      </c>
      <c r="H87">
        <f>SQRT(((Table21[[#This Row],[price]]-H$1)/param[C_P])^2+((Table21[[#This Row],[score]]-H$2)/param[C_S])^2)</f>
        <v>8.0130731419645116</v>
      </c>
      <c r="I87">
        <f>SQRT(((Table21[[#This Row],[price]]-I$1)/param[C_P])^2+((Table21[[#This Row],[score]]-I$2)/param[C_S])^2)</f>
        <v>5.0504023602531278</v>
      </c>
      <c r="J87">
        <f>SQRT(((Table21[[#This Row],[price]]-J$1)/param[C_P])^2+((Table21[[#This Row],[score]]-J$2)/param[C_S])^2)</f>
        <v>4.0653054794682806</v>
      </c>
      <c r="K87">
        <f>SQRT(((Table21[[#This Row],[price]]-K$1)/param[C_P])^2+((Table21[[#This Row],[score]]-K$2)/param[C_S])^2)</f>
        <v>3.0904588027562956</v>
      </c>
      <c r="L87">
        <f>SQRT(((Table21[[#This Row],[price]]-L$1)/param[C_P])^2+((Table21[[#This Row],[score]]-L$2)/param[C_S])^2)</f>
        <v>3.3316209621739685</v>
      </c>
      <c r="M87">
        <f>SQRT(((Table21[[#This Row],[price]]-M$1)/param[C_P])^2+((Table21[[#This Row],[score]]-M$2)/param[C_S])^2)</f>
        <v>2.7495204999726663</v>
      </c>
      <c r="N87">
        <f>SQRT(((Table21[[#This Row],[price]]-N$1)/param[C_P])^2+((Table21[[#This Row],[score]]-N$2)/param[C_S])^2)</f>
        <v>4.1330974736096495</v>
      </c>
    </row>
    <row r="88" spans="1:14" x14ac:dyDescent="0.2">
      <c r="A88">
        <v>94</v>
      </c>
      <c r="B88">
        <v>934.9</v>
      </c>
      <c r="C88">
        <v>41.769117023954564</v>
      </c>
      <c r="D88">
        <v>4.4677630788271007E-2</v>
      </c>
      <c r="F88">
        <f>SQRT(((Table21[[#This Row],[price]]-F$1)/param[C_P])^2+((Table21[[#This Row],[score]]-F$2)/param[C_S])^2)</f>
        <v>12.805045196034337</v>
      </c>
      <c r="G88">
        <f>SQRT(((Table21[[#This Row],[price]]-G$1)/param[C_P])^2+((Table21[[#This Row],[score]]-G$2)/param[C_S])^2)</f>
        <v>12.042766026378656</v>
      </c>
      <c r="H88">
        <f>SQRT(((Table21[[#This Row],[price]]-H$1)/param[C_P])^2+((Table21[[#This Row],[score]]-H$2)/param[C_S])^2)</f>
        <v>12.528869760736209</v>
      </c>
      <c r="I88">
        <f>SQRT(((Table21[[#This Row],[price]]-I$1)/param[C_P])^2+((Table21[[#This Row],[score]]-I$2)/param[C_S])^2)</f>
        <v>11.154598262762288</v>
      </c>
      <c r="J88">
        <f>SQRT(((Table21[[#This Row],[price]]-J$1)/param[C_P])^2+((Table21[[#This Row],[score]]-J$2)/param[C_S])^2)</f>
        <v>10.767138505427916</v>
      </c>
      <c r="K88">
        <f>SQRT(((Table21[[#This Row],[price]]-K$1)/param[C_P])^2+((Table21[[#This Row],[score]]-K$2)/param[C_S])^2)</f>
        <v>10.389377534066137</v>
      </c>
      <c r="L88">
        <f>SQRT(((Table21[[#This Row],[price]]-L$1)/param[C_P])^2+((Table21[[#This Row],[score]]-L$2)/param[C_S])^2)</f>
        <v>11.938534199504199</v>
      </c>
      <c r="M88">
        <f>SQRT(((Table21[[#This Row],[price]]-M$1)/param[C_P])^2+((Table21[[#This Row],[score]]-M$2)/param[C_S])^2)</f>
        <v>11.646605912745393</v>
      </c>
      <c r="N88">
        <f>SQRT(((Table21[[#This Row],[price]]-N$1)/param[C_P])^2+((Table21[[#This Row],[score]]-N$2)/param[C_S])^2)</f>
        <v>12.653286601751441</v>
      </c>
    </row>
    <row r="89" spans="1:14" x14ac:dyDescent="0.2">
      <c r="A89">
        <v>69</v>
      </c>
      <c r="B89">
        <v>939.6</v>
      </c>
      <c r="C89">
        <v>88.133608968543101</v>
      </c>
      <c r="D89">
        <v>9.3799072976312362E-2</v>
      </c>
      <c r="F89">
        <f>SQRT(((Table21[[#This Row],[price]]-F$1)/param[C_P])^2+((Table21[[#This Row],[score]]-F$2)/param[C_S])^2)</f>
        <v>11.023722465842525</v>
      </c>
      <c r="G89">
        <f>SQRT(((Table21[[#This Row],[price]]-G$1)/param[C_P])^2+((Table21[[#This Row],[score]]-G$2)/param[C_S])^2)</f>
        <v>10.047007083672449</v>
      </c>
      <c r="H89">
        <f>SQRT(((Table21[[#This Row],[price]]-H$1)/param[C_P])^2+((Table21[[#This Row],[score]]-H$2)/param[C_S])^2)</f>
        <v>8.8162780660763005</v>
      </c>
      <c r="I89">
        <f>SQRT(((Table21[[#This Row],[price]]-I$1)/param[C_P])^2+((Table21[[#This Row],[score]]-I$2)/param[C_S])^2)</f>
        <v>5.8199792929846064</v>
      </c>
      <c r="J89">
        <f>SQRT(((Table21[[#This Row],[price]]-J$1)/param[C_P])^2+((Table21[[#This Row],[score]]-J$2)/param[C_S])^2)</f>
        <v>4.8175944194037399</v>
      </c>
      <c r="K89">
        <f>SQRT(((Table21[[#This Row],[price]]-K$1)/param[C_P])^2+((Table21[[#This Row],[score]]-K$2)/param[C_S])^2)</f>
        <v>3.8236412797918762</v>
      </c>
      <c r="L89">
        <f>SQRT(((Table21[[#This Row],[price]]-L$1)/param[C_P])^2+((Table21[[#This Row],[score]]-L$2)/param[C_S])^2)</f>
        <v>3.658640277718118</v>
      </c>
      <c r="M89">
        <f>SQRT(((Table21[[#This Row],[price]]-M$1)/param[C_P])^2+((Table21[[#This Row],[score]]-M$2)/param[C_S])^2)</f>
        <v>2.3811941215402053</v>
      </c>
      <c r="N89">
        <f>SQRT(((Table21[[#This Row],[price]]-N$1)/param[C_P])^2+((Table21[[#This Row],[score]]-N$2)/param[C_S])^2)</f>
        <v>3.5217041111393188</v>
      </c>
    </row>
    <row r="90" spans="1:14" x14ac:dyDescent="0.2">
      <c r="A90">
        <v>196</v>
      </c>
      <c r="B90">
        <v>949.9</v>
      </c>
      <c r="C90">
        <v>61.436044419568297</v>
      </c>
      <c r="D90">
        <v>6.4676328476227285E-2</v>
      </c>
      <c r="F90">
        <f>SQRT(((Table21[[#This Row],[price]]-F$1)/param[C_P])^2+((Table21[[#This Row],[score]]-F$2)/param[C_S])^2)</f>
        <v>11.428679000462786</v>
      </c>
      <c r="G90">
        <f>SQRT(((Table21[[#This Row],[price]]-G$1)/param[C_P])^2+((Table21[[#This Row],[score]]-G$2)/param[C_S])^2)</f>
        <v>10.51035465657257</v>
      </c>
      <c r="H90">
        <f>SQRT(((Table21[[#This Row],[price]]-H$1)/param[C_P])^2+((Table21[[#This Row],[score]]-H$2)/param[C_S])^2)</f>
        <v>10.342992141096431</v>
      </c>
      <c r="I90">
        <f>SQRT(((Table21[[#This Row],[price]]-I$1)/param[C_P])^2+((Table21[[#This Row],[score]]-I$2)/param[C_S])^2)</f>
        <v>8.2506339746836073</v>
      </c>
      <c r="J90">
        <f>SQRT(((Table21[[#This Row],[price]]-J$1)/param[C_P])^2+((Table21[[#This Row],[score]]-J$2)/param[C_S])^2)</f>
        <v>7.6244711560483047</v>
      </c>
      <c r="K90">
        <f>SQRT(((Table21[[#This Row],[price]]-K$1)/param[C_P])^2+((Table21[[#This Row],[score]]-K$2)/param[C_S])^2)</f>
        <v>7.0261295321790334</v>
      </c>
      <c r="L90">
        <f>SQRT(((Table21[[#This Row],[price]]-L$1)/param[C_P])^2+((Table21[[#This Row],[score]]-L$2)/param[C_S])^2)</f>
        <v>8.2607708693837587</v>
      </c>
      <c r="M90">
        <f>SQRT(((Table21[[#This Row],[price]]-M$1)/param[C_P])^2+((Table21[[#This Row],[score]]-M$2)/param[C_S])^2)</f>
        <v>7.7231565308739132</v>
      </c>
      <c r="N90">
        <f>SQRT(((Table21[[#This Row],[price]]-N$1)/param[C_P])^2+((Table21[[#This Row],[score]]-N$2)/param[C_S])^2)</f>
        <v>8.7103213142311979</v>
      </c>
    </row>
    <row r="91" spans="1:14" x14ac:dyDescent="0.2">
      <c r="A91">
        <v>125</v>
      </c>
      <c r="B91">
        <v>959.9</v>
      </c>
      <c r="C91">
        <v>84.31201640158605</v>
      </c>
      <c r="D91">
        <v>8.7834166477326864E-2</v>
      </c>
      <c r="F91">
        <f>SQRT(((Table21[[#This Row],[price]]-F$1)/param[C_P])^2+((Table21[[#This Row],[score]]-F$2)/param[C_S])^2)</f>
        <v>11.296634941997054</v>
      </c>
      <c r="G91">
        <f>SQRT(((Table21[[#This Row],[price]]-G$1)/param[C_P])^2+((Table21[[#This Row],[score]]-G$2)/param[C_S])^2)</f>
        <v>10.312922001077217</v>
      </c>
      <c r="H91">
        <f>SQRT(((Table21[[#This Row],[price]]-H$1)/param[C_P])^2+((Table21[[#This Row],[score]]-H$2)/param[C_S])^2)</f>
        <v>9.2309983633728638</v>
      </c>
      <c r="I91">
        <f>SQRT(((Table21[[#This Row],[price]]-I$1)/param[C_P])^2+((Table21[[#This Row],[score]]-I$2)/param[C_S])^2)</f>
        <v>6.3092178145229099</v>
      </c>
      <c r="J91">
        <f>SQRT(((Table21[[#This Row],[price]]-J$1)/param[C_P])^2+((Table21[[#This Row],[score]]-J$2)/param[C_S])^2)</f>
        <v>5.3371015484164257</v>
      </c>
      <c r="K91">
        <f>SQRT(((Table21[[#This Row],[price]]-K$1)/param[C_P])^2+((Table21[[#This Row],[score]]-K$2)/param[C_S])^2)</f>
        <v>4.3722469960663606</v>
      </c>
      <c r="L91">
        <f>SQRT(((Table21[[#This Row],[price]]-L$1)/param[C_P])^2+((Table21[[#This Row],[score]]-L$2)/param[C_S])^2)</f>
        <v>4.4730398537284994</v>
      </c>
      <c r="M91">
        <f>SQRT(((Table21[[#This Row],[price]]-M$1)/param[C_P])^2+((Table21[[#This Row],[score]]-M$2)/param[C_S])^2)</f>
        <v>3.1944503714041645</v>
      </c>
      <c r="N91">
        <f>SQRT(((Table21[[#This Row],[price]]-N$1)/param[C_P])^2+((Table21[[#This Row],[score]]-N$2)/param[C_S])^2)</f>
        <v>4.1538676542678488</v>
      </c>
    </row>
    <row r="92" spans="1:14" x14ac:dyDescent="0.2">
      <c r="A92">
        <v>221</v>
      </c>
      <c r="B92">
        <v>999.3</v>
      </c>
      <c r="C92">
        <v>84.770670979305635</v>
      </c>
      <c r="D92">
        <v>8.4830052015716639E-2</v>
      </c>
      <c r="F92">
        <f>SQRT(((Table21[[#This Row],[price]]-F$1)/param[C_P])^2+((Table21[[#This Row],[score]]-F$2)/param[C_S])^2)</f>
        <v>12.089872715233909</v>
      </c>
      <c r="G92">
        <f>SQRT(((Table21[[#This Row],[price]]-G$1)/param[C_P])^2+((Table21[[#This Row],[score]]-G$2)/param[C_S])^2)</f>
        <v>11.106097460616962</v>
      </c>
      <c r="H92">
        <f>SQRT(((Table21[[#This Row],[price]]-H$1)/param[C_P])^2+((Table21[[#This Row],[score]]-H$2)/param[C_S])^2)</f>
        <v>10.013911121867613</v>
      </c>
      <c r="I92">
        <f>SQRT(((Table21[[#This Row],[price]]-I$1)/param[C_P])^2+((Table21[[#This Row],[score]]-I$2)/param[C_S])^2)</f>
        <v>7.0738278225409221</v>
      </c>
      <c r="J92">
        <f>SQRT(((Table21[[#This Row],[price]]-J$1)/param[C_P])^2+((Table21[[#This Row],[score]]-J$2)/param[C_S])^2)</f>
        <v>6.0912211913911127</v>
      </c>
      <c r="K92">
        <f>SQRT(((Table21[[#This Row],[price]]-K$1)/param[C_P])^2+((Table21[[#This Row],[score]]-K$2)/param[C_S])^2)</f>
        <v>5.114024594613003</v>
      </c>
      <c r="L92">
        <f>SQRT(((Table21[[#This Row],[price]]-L$1)/param[C_P])^2+((Table21[[#This Row],[score]]-L$2)/param[C_S])^2)</f>
        <v>5.0117700332445025</v>
      </c>
      <c r="M92">
        <f>SQRT(((Table21[[#This Row],[price]]-M$1)/param[C_P])^2+((Table21[[#This Row],[score]]-M$2)/param[C_S])^2)</f>
        <v>3.3472141396723547</v>
      </c>
      <c r="N92">
        <f>SQRT(((Table21[[#This Row],[price]]-N$1)/param[C_P])^2+((Table21[[#This Row],[score]]-N$2)/param[C_S])^2)</f>
        <v>3.9878682458030572</v>
      </c>
    </row>
    <row r="93" spans="1:14" x14ac:dyDescent="0.2">
      <c r="A93">
        <v>172</v>
      </c>
      <c r="B93">
        <v>999.6</v>
      </c>
      <c r="C93">
        <v>91.129326572699526</v>
      </c>
      <c r="D93">
        <v>9.1165792889855463E-2</v>
      </c>
      <c r="F93">
        <f>SQRT(((Table21[[#This Row],[price]]-F$1)/param[C_P])^2+((Table21[[#This Row],[score]]-F$2)/param[C_S])^2)</f>
        <v>12.325165324651261</v>
      </c>
      <c r="G93">
        <f>SQRT(((Table21[[#This Row],[price]]-G$1)/param[C_P])^2+((Table21[[#This Row],[score]]-G$2)/param[C_S])^2)</f>
        <v>11.352480550436622</v>
      </c>
      <c r="H93">
        <f>SQRT(((Table21[[#This Row],[price]]-H$1)/param[C_P])^2+((Table21[[#This Row],[score]]-H$2)/param[C_S])^2)</f>
        <v>10.050054868163791</v>
      </c>
      <c r="I93">
        <f>SQRT(((Table21[[#This Row],[price]]-I$1)/param[C_P])^2+((Table21[[#This Row],[score]]-I$2)/param[C_S])^2)</f>
        <v>7.0181811886860439</v>
      </c>
      <c r="J93">
        <f>SQRT(((Table21[[#This Row],[price]]-J$1)/param[C_P])^2+((Table21[[#This Row],[score]]-J$2)/param[C_S])^2)</f>
        <v>6.0029378752789828</v>
      </c>
      <c r="K93">
        <f>SQRT(((Table21[[#This Row],[price]]-K$1)/param[C_P])^2+((Table21[[#This Row],[score]]-K$2)/param[C_S])^2)</f>
        <v>5.0017470363028407</v>
      </c>
      <c r="L93">
        <f>SQRT(((Table21[[#This Row],[price]]-L$1)/param[C_P])^2+((Table21[[#This Row],[score]]-L$2)/param[C_S])^2)</f>
        <v>4.3683808670039408</v>
      </c>
      <c r="M93">
        <f>SQRT(((Table21[[#This Row],[price]]-M$1)/param[C_P])^2+((Table21[[#This Row],[score]]-M$2)/param[C_S])^2)</f>
        <v>2.2562778822992064</v>
      </c>
      <c r="N93">
        <f>SQRT(((Table21[[#This Row],[price]]-N$1)/param[C_P])^2+((Table21[[#This Row],[score]]-N$2)/param[C_S])^2)</f>
        <v>2.7161591215812155</v>
      </c>
    </row>
    <row r="94" spans="1:14" x14ac:dyDescent="0.2">
      <c r="A94">
        <v>216</v>
      </c>
      <c r="B94">
        <v>999.65</v>
      </c>
      <c r="C94">
        <v>91.436943250278233</v>
      </c>
      <c r="D94">
        <v>9.1468957385363106E-2</v>
      </c>
      <c r="F94">
        <f>SQRT(((Table21[[#This Row],[price]]-F$1)/param[C_P])^2+((Table21[[#This Row],[score]]-F$2)/param[C_S])^2)</f>
        <v>12.340448463712741</v>
      </c>
      <c r="G94">
        <f>SQRT(((Table21[[#This Row],[price]]-G$1)/param[C_P])^2+((Table21[[#This Row],[score]]-G$2)/param[C_S])^2)</f>
        <v>11.368560519091764</v>
      </c>
      <c r="H94">
        <f>SQRT(((Table21[[#This Row],[price]]-H$1)/param[C_P])^2+((Table21[[#This Row],[score]]-H$2)/param[C_S])^2)</f>
        <v>10.056586219798227</v>
      </c>
      <c r="I94">
        <f>SQRT(((Table21[[#This Row],[price]]-I$1)/param[C_P])^2+((Table21[[#This Row],[score]]-I$2)/param[C_S])^2)</f>
        <v>7.0220305531412608</v>
      </c>
      <c r="J94">
        <f>SQRT(((Table21[[#This Row],[price]]-J$1)/param[C_P])^2+((Table21[[#This Row],[score]]-J$2)/param[C_S])^2)</f>
        <v>6.0061764501951744</v>
      </c>
      <c r="K94">
        <f>SQRT(((Table21[[#This Row],[price]]-K$1)/param[C_P])^2+((Table21[[#This Row],[score]]-K$2)/param[C_S])^2)</f>
        <v>5.0051625629364143</v>
      </c>
      <c r="L94">
        <f>SQRT(((Table21[[#This Row],[price]]-L$1)/param[C_P])^2+((Table21[[#This Row],[score]]-L$2)/param[C_S])^2)</f>
        <v>4.3449390164608168</v>
      </c>
      <c r="M94">
        <f>SQRT(((Table21[[#This Row],[price]]-M$1)/param[C_P])^2+((Table21[[#This Row],[score]]-M$2)/param[C_S])^2)</f>
        <v>2.2088600308661976</v>
      </c>
      <c r="N94">
        <f>SQRT(((Table21[[#This Row],[price]]-N$1)/param[C_P])^2+((Table21[[#This Row],[score]]-N$2)/param[C_S])^2)</f>
        <v>2.6546411091518523</v>
      </c>
    </row>
    <row r="95" spans="1:14" x14ac:dyDescent="0.2">
      <c r="A95">
        <v>173</v>
      </c>
      <c r="B95">
        <v>1019</v>
      </c>
      <c r="C95">
        <v>87.3088029453031</v>
      </c>
      <c r="D95">
        <v>8.568086648214239E-2</v>
      </c>
      <c r="F95">
        <f>SQRT(((Table21[[#This Row],[price]]-F$1)/param[C_P])^2+((Table21[[#This Row],[score]]-F$2)/param[C_S])^2)</f>
        <v>12.5544630301984</v>
      </c>
      <c r="G95">
        <f>SQRT(((Table21[[#This Row],[price]]-G$1)/param[C_P])^2+((Table21[[#This Row],[score]]-G$2)/param[C_S])^2)</f>
        <v>11.573308933170946</v>
      </c>
      <c r="H95">
        <f>SQRT(((Table21[[#This Row],[price]]-H$1)/param[C_P])^2+((Table21[[#This Row],[score]]-H$2)/param[C_S])^2)</f>
        <v>10.400578088251782</v>
      </c>
      <c r="I95">
        <f>SQRT(((Table21[[#This Row],[price]]-I$1)/param[C_P])^2+((Table21[[#This Row],[score]]-I$2)/param[C_S])^2)</f>
        <v>7.4148863676254519</v>
      </c>
      <c r="J95">
        <f>SQRT(((Table21[[#This Row],[price]]-J$1)/param[C_P])^2+((Table21[[#This Row],[score]]-J$2)/param[C_S])^2)</f>
        <v>6.4139448583714493</v>
      </c>
      <c r="K95">
        <f>SQRT(((Table21[[#This Row],[price]]-K$1)/param[C_P])^2+((Table21[[#This Row],[score]]-K$2)/param[C_S])^2)</f>
        <v>5.4201291234058457</v>
      </c>
      <c r="L95">
        <f>SQRT(((Table21[[#This Row],[price]]-L$1)/param[C_P])^2+((Table21[[#This Row],[score]]-L$2)/param[C_S])^2)</f>
        <v>5.060073694540133</v>
      </c>
      <c r="M95">
        <f>SQRT(((Table21[[#This Row],[price]]-M$1)/param[C_P])^2+((Table21[[#This Row],[score]]-M$2)/param[C_S])^2)</f>
        <v>3.1013196074003551</v>
      </c>
      <c r="N95">
        <f>SQRT(((Table21[[#This Row],[price]]-N$1)/param[C_P])^2+((Table21[[#This Row],[score]]-N$2)/param[C_S])^2)</f>
        <v>3.5031488599761458</v>
      </c>
    </row>
    <row r="96" spans="1:14" x14ac:dyDescent="0.2">
      <c r="A96">
        <v>230</v>
      </c>
      <c r="B96">
        <v>1019</v>
      </c>
      <c r="C96">
        <v>87.818312928406712</v>
      </c>
      <c r="D96">
        <v>8.6180876279103744E-2</v>
      </c>
      <c r="F96">
        <f>SQRT(((Table21[[#This Row],[price]]-F$1)/param[C_P])^2+((Table21[[#This Row],[score]]-F$2)/param[C_S])^2)</f>
        <v>12.571697312458932</v>
      </c>
      <c r="G96">
        <f>SQRT(((Table21[[#This Row],[price]]-G$1)/param[C_P])^2+((Table21[[#This Row],[score]]-G$2)/param[C_S])^2)</f>
        <v>11.591312563360827</v>
      </c>
      <c r="H96">
        <f>SQRT(((Table21[[#This Row],[price]]-H$1)/param[C_P])^2+((Table21[[#This Row],[score]]-H$2)/param[C_S])^2)</f>
        <v>10.402151558192674</v>
      </c>
      <c r="I96">
        <f>SQRT(((Table21[[#This Row],[price]]-I$1)/param[C_P])^2+((Table21[[#This Row],[score]]-I$2)/param[C_S])^2)</f>
        <v>7.4091304552549531</v>
      </c>
      <c r="J96">
        <f>SQRT(((Table21[[#This Row],[price]]-J$1)/param[C_P])^2+((Table21[[#This Row],[score]]-J$2)/param[C_S])^2)</f>
        <v>6.4055925848249435</v>
      </c>
      <c r="K96">
        <f>SQRT(((Table21[[#This Row],[price]]-K$1)/param[C_P])^2+((Table21[[#This Row],[score]]-K$2)/param[C_S])^2)</f>
        <v>5.4098277468788121</v>
      </c>
      <c r="L96">
        <f>SQRT(((Table21[[#This Row],[price]]-L$1)/param[C_P])^2+((Table21[[#This Row],[score]]-L$2)/param[C_S])^2)</f>
        <v>5.0101065795571698</v>
      </c>
      <c r="M96">
        <f>SQRT(((Table21[[#This Row],[price]]-M$1)/param[C_P])^2+((Table21[[#This Row],[score]]-M$2)/param[C_S])^2)</f>
        <v>3.0184870376413619</v>
      </c>
      <c r="N96">
        <f>SQRT(((Table21[[#This Row],[price]]-N$1)/param[C_P])^2+((Table21[[#This Row],[score]]-N$2)/param[C_S])^2)</f>
        <v>3.4019332275883021</v>
      </c>
    </row>
    <row r="97" spans="1:14" x14ac:dyDescent="0.2">
      <c r="A97">
        <v>197</v>
      </c>
      <c r="B97">
        <v>1089</v>
      </c>
      <c r="C97">
        <v>65.229477449759429</v>
      </c>
      <c r="D97">
        <v>5.9898510054875509E-2</v>
      </c>
      <c r="F97">
        <f>SQRT(((Table21[[#This Row],[price]]-F$1)/param[C_P])^2+((Table21[[#This Row],[score]]-F$2)/param[C_S])^2)</f>
        <v>13.979586012251765</v>
      </c>
      <c r="G97">
        <f>SQRT(((Table21[[#This Row],[price]]-G$1)/param[C_P])^2+((Table21[[#This Row],[score]]-G$2)/param[C_S])^2)</f>
        <v>13.026850077370897</v>
      </c>
      <c r="H97">
        <f>SQRT(((Table21[[#This Row],[price]]-H$1)/param[C_P])^2+((Table21[[#This Row],[score]]-H$2)/param[C_S])^2)</f>
        <v>12.561187509218307</v>
      </c>
      <c r="I97">
        <f>SQRT(((Table21[[#This Row],[price]]-I$1)/param[C_P])^2+((Table21[[#This Row],[score]]-I$2)/param[C_S])^2)</f>
        <v>10.065184171596794</v>
      </c>
      <c r="J97">
        <f>SQRT(((Table21[[#This Row],[price]]-J$1)/param[C_P])^2+((Table21[[#This Row],[score]]-J$2)/param[C_S])^2)</f>
        <v>9.2506678262014095</v>
      </c>
      <c r="K97">
        <f>SQRT(((Table21[[#This Row],[price]]-K$1)/param[C_P])^2+((Table21[[#This Row],[score]]-K$2)/param[C_S])^2)</f>
        <v>8.4383522699884956</v>
      </c>
      <c r="L97">
        <f>SQRT(((Table21[[#This Row],[price]]-L$1)/param[C_P])^2+((Table21[[#This Row],[score]]-L$2)/param[C_S])^2)</f>
        <v>9.0335774856951137</v>
      </c>
      <c r="M97">
        <f>SQRT(((Table21[[#This Row],[price]]-M$1)/param[C_P])^2+((Table21[[#This Row],[score]]-M$2)/param[C_S])^2)</f>
        <v>7.6475285901179557</v>
      </c>
      <c r="N97">
        <f>SQRT(((Table21[[#This Row],[price]]-N$1)/param[C_P])^2+((Table21[[#This Row],[score]]-N$2)/param[C_S])^2)</f>
        <v>8.0986686382210618</v>
      </c>
    </row>
    <row r="98" spans="1:14" x14ac:dyDescent="0.2">
      <c r="A98">
        <v>130</v>
      </c>
      <c r="B98">
        <v>1092.05</v>
      </c>
      <c r="C98">
        <v>99.908209473168839</v>
      </c>
      <c r="D98">
        <v>9.1486845357967903E-2</v>
      </c>
      <c r="F98">
        <f>SQRT(((Table21[[#This Row],[price]]-F$1)/param[C_P])^2+((Table21[[#This Row],[score]]-F$2)/param[C_S])^2)</f>
        <v>14.585283469572449</v>
      </c>
      <c r="G98">
        <f>SQRT(((Table21[[#This Row],[price]]-G$1)/param[C_P])^2+((Table21[[#This Row],[score]]-G$2)/param[C_S])^2)</f>
        <v>13.630582015460359</v>
      </c>
      <c r="H98">
        <f>SQRT(((Table21[[#This Row],[price]]-H$1)/param[C_P])^2+((Table21[[#This Row],[score]]-H$2)/param[C_S])^2)</f>
        <v>12.148983109480257</v>
      </c>
      <c r="I98">
        <f>SQRT(((Table21[[#This Row],[price]]-I$1)/param[C_P])^2+((Table21[[#This Row],[score]]-I$2)/param[C_S])^2)</f>
        <v>9.0951034053162267</v>
      </c>
      <c r="J98">
        <f>SQRT(((Table21[[#This Row],[price]]-J$1)/param[C_P])^2+((Table21[[#This Row],[score]]-J$2)/param[C_S])^2)</f>
        <v>8.0860516862584451</v>
      </c>
      <c r="K98">
        <f>SQRT(((Table21[[#This Row],[price]]-K$1)/param[C_P])^2+((Table21[[#This Row],[score]]-K$2)/param[C_S])^2)</f>
        <v>7.1124792367679222</v>
      </c>
      <c r="L98">
        <f>SQRT(((Table21[[#This Row],[price]]-L$1)/param[C_P])^2+((Table21[[#This Row],[score]]-L$2)/param[C_S])^2)</f>
        <v>5.8489999999999984</v>
      </c>
      <c r="M98">
        <f>SQRT(((Table21[[#This Row],[price]]-M$1)/param[C_P])^2+((Table21[[#This Row],[score]]-M$2)/param[C_S])^2)</f>
        <v>3.243051960735849</v>
      </c>
      <c r="N98">
        <f>SQRT(((Table21[[#This Row],[price]]-N$1)/param[C_P])^2+((Table21[[#This Row],[score]]-N$2)/param[C_S])^2)</f>
        <v>2.0941835427605007</v>
      </c>
    </row>
    <row r="99" spans="1:14" x14ac:dyDescent="0.2">
      <c r="A99">
        <v>96</v>
      </c>
      <c r="B99">
        <v>1099</v>
      </c>
      <c r="C99">
        <v>90.309019348605034</v>
      </c>
      <c r="D99">
        <v>8.2173811964153812E-2</v>
      </c>
      <c r="F99">
        <f>SQRT(((Table21[[#This Row],[price]]-F$1)/param[C_P])^2+((Table21[[#This Row],[score]]-F$2)/param[C_S])^2)</f>
        <v>14.235368811183136</v>
      </c>
      <c r="G99">
        <f>SQRT(((Table21[[#This Row],[price]]-G$1)/param[C_P])^2+((Table21[[#This Row],[score]]-G$2)/param[C_S])^2)</f>
        <v>13.256550900412162</v>
      </c>
      <c r="H99">
        <f>SQRT(((Table21[[#This Row],[price]]-H$1)/param[C_P])^2+((Table21[[#This Row],[score]]-H$2)/param[C_S])^2)</f>
        <v>12.020968094124495</v>
      </c>
      <c r="I99">
        <f>SQRT(((Table21[[#This Row],[price]]-I$1)/param[C_P])^2+((Table21[[#This Row],[score]]-I$2)/param[C_S])^2)</f>
        <v>9.0009450111072447</v>
      </c>
      <c r="J99">
        <f>SQRT(((Table21[[#This Row],[price]]-J$1)/param[C_P])^2+((Table21[[#This Row],[score]]-J$2)/param[C_S])^2)</f>
        <v>7.9880352276391466</v>
      </c>
      <c r="K99">
        <f>SQRT(((Table21[[#This Row],[price]]-K$1)/param[C_P])^2+((Table21[[#This Row],[score]]-K$2)/param[C_S])^2)</f>
        <v>6.987000203565743</v>
      </c>
      <c r="L99">
        <f>SQRT(((Table21[[#This Row],[price]]-L$1)/param[C_P])^2+((Table21[[#This Row],[score]]-L$2)/param[C_S])^2)</f>
        <v>6.288236799127473</v>
      </c>
      <c r="M99">
        <f>SQRT(((Table21[[#This Row],[price]]-M$1)/param[C_P])^2+((Table21[[#This Row],[score]]-M$2)/param[C_S])^2)</f>
        <v>3.8980159362717424</v>
      </c>
      <c r="N99">
        <f>SQRT(((Table21[[#This Row],[price]]-N$1)/param[C_P])^2+((Table21[[#This Row],[score]]-N$2)/param[C_S])^2)</f>
        <v>3.5064965154957259</v>
      </c>
    </row>
    <row r="100" spans="1:14" x14ac:dyDescent="0.2">
      <c r="A100">
        <v>225</v>
      </c>
      <c r="B100">
        <v>1099.6500000000001</v>
      </c>
      <c r="C100">
        <v>91.357074559578095</v>
      </c>
      <c r="D100">
        <v>8.3078319974153672E-2</v>
      </c>
      <c r="F100">
        <f>SQRT(((Table21[[#This Row],[price]]-F$1)/param[C_P])^2+((Table21[[#This Row],[score]]-F$2)/param[C_S])^2)</f>
        <v>14.288957073765028</v>
      </c>
      <c r="G100">
        <f>SQRT(((Table21[[#This Row],[price]]-G$1)/param[C_P])^2+((Table21[[#This Row],[score]]-G$2)/param[C_S])^2)</f>
        <v>13.311885660650585</v>
      </c>
      <c r="H100">
        <f>SQRT(((Table21[[#This Row],[price]]-H$1)/param[C_P])^2+((Table21[[#This Row],[score]]-H$2)/param[C_S])^2)</f>
        <v>12.048124400587762</v>
      </c>
      <c r="I100">
        <f>SQRT(((Table21[[#This Row],[price]]-I$1)/param[C_P])^2+((Table21[[#This Row],[score]]-I$2)/param[C_S])^2)</f>
        <v>9.0194120975285639</v>
      </c>
      <c r="J100">
        <f>SQRT(((Table21[[#This Row],[price]]-J$1)/param[C_P])^2+((Table21[[#This Row],[score]]-J$2)/param[C_S])^2)</f>
        <v>8.0044016606588837</v>
      </c>
      <c r="K100">
        <f>SQRT(((Table21[[#This Row],[price]]-K$1)/param[C_P])^2+((Table21[[#This Row],[score]]-K$2)/param[C_S])^2)</f>
        <v>7.0031883235152721</v>
      </c>
      <c r="L100">
        <f>SQRT(((Table21[[#This Row],[price]]-L$1)/param[C_P])^2+((Table21[[#This Row],[score]]-L$2)/param[C_S])^2)</f>
        <v>6.2399420936750074</v>
      </c>
      <c r="M100">
        <f>SQRT(((Table21[[#This Row],[price]]-M$1)/param[C_P])^2+((Table21[[#This Row],[score]]-M$2)/param[C_S])^2)</f>
        <v>3.8097285213972532</v>
      </c>
      <c r="N100">
        <f>SQRT(((Table21[[#This Row],[price]]-N$1)/param[C_P])^2+((Table21[[#This Row],[score]]-N$2)/param[C_S])^2)</f>
        <v>3.3442761018863552</v>
      </c>
    </row>
    <row r="101" spans="1:14" x14ac:dyDescent="0.2">
      <c r="A101">
        <v>234</v>
      </c>
      <c r="B101">
        <v>1099.6500000000001</v>
      </c>
      <c r="C101">
        <v>99.619929206414909</v>
      </c>
      <c r="D101">
        <v>9.0592396859377894E-2</v>
      </c>
      <c r="F101">
        <f>SQRT(((Table21[[#This Row],[price]]-F$1)/param[C_P])^2+((Table21[[#This Row],[score]]-F$2)/param[C_S])^2)</f>
        <v>14.711746593479445</v>
      </c>
      <c r="G101">
        <f>SQRT(((Table21[[#This Row],[price]]-G$1)/param[C_P])^2+((Table21[[#This Row],[score]]-G$2)/param[C_S])^2)</f>
        <v>13.755299916378192</v>
      </c>
      <c r="H101">
        <f>SQRT(((Table21[[#This Row],[price]]-H$1)/param[C_P])^2+((Table21[[#This Row],[score]]-H$2)/param[C_S])^2)</f>
        <v>12.285224672729196</v>
      </c>
      <c r="I101">
        <f>SQRT(((Table21[[#This Row],[price]]-I$1)/param[C_P])^2+((Table21[[#This Row],[score]]-I$2)/param[C_S])^2)</f>
        <v>9.2306369142602342</v>
      </c>
      <c r="J101">
        <f>SQRT(((Table21[[#This Row],[price]]-J$1)/param[C_P])^2+((Table21[[#This Row],[score]]-J$2)/param[C_S])^2)</f>
        <v>8.2202578995467483</v>
      </c>
      <c r="K101">
        <f>SQRT(((Table21[[#This Row],[price]]-K$1)/param[C_P])^2+((Table21[[#This Row],[score]]-K$2)/param[C_S])^2)</f>
        <v>7.2438943988082745</v>
      </c>
      <c r="L101">
        <f>SQRT(((Table21[[#This Row],[price]]-L$1)/param[C_P])^2+((Table21[[#This Row],[score]]-L$2)/param[C_S])^2)</f>
        <v>6.0012769658205247</v>
      </c>
      <c r="M101">
        <f>SQRT(((Table21[[#This Row],[price]]-M$1)/param[C_P])^2+((Table21[[#This Row],[score]]-M$2)/param[C_S])^2)</f>
        <v>3.3958508730987393</v>
      </c>
      <c r="N101">
        <f>SQRT(((Table21[[#This Row],[price]]-N$1)/param[C_P])^2+((Table21[[#This Row],[score]]-N$2)/param[C_S])^2)</f>
        <v>2.2557742814042152</v>
      </c>
    </row>
    <row r="102" spans="1:14" x14ac:dyDescent="0.2">
      <c r="A102">
        <v>209</v>
      </c>
      <c r="B102">
        <v>1140.97</v>
      </c>
      <c r="C102">
        <v>85.569954169517814</v>
      </c>
      <c r="D102">
        <v>7.4997549602108568E-2</v>
      </c>
      <c r="F102">
        <f>SQRT(((Table21[[#This Row],[price]]-F$1)/param[C_P])^2+((Table21[[#This Row],[score]]-F$2)/param[C_S])^2)</f>
        <v>14.921563412590475</v>
      </c>
      <c r="G102">
        <f>SQRT(((Table21[[#This Row],[price]]-G$1)/param[C_P])^2+((Table21[[#This Row],[score]]-G$2)/param[C_S])^2)</f>
        <v>13.937128863131409</v>
      </c>
      <c r="H102">
        <f>SQRT(((Table21[[#This Row],[price]]-H$1)/param[C_P])^2+((Table21[[#This Row],[score]]-H$2)/param[C_S])^2)</f>
        <v>12.841607774530299</v>
      </c>
      <c r="I102">
        <f>SQRT(((Table21[[#This Row],[price]]-I$1)/param[C_P])^2+((Table21[[#This Row],[score]]-I$2)/param[C_S])^2)</f>
        <v>9.8732929145682409</v>
      </c>
      <c r="J102">
        <f>SQRT(((Table21[[#This Row],[price]]-J$1)/param[C_P])^2+((Table21[[#This Row],[score]]-J$2)/param[C_S])^2)</f>
        <v>8.8756370183431628</v>
      </c>
      <c r="K102">
        <f>SQRT(((Table21[[#This Row],[price]]-K$1)/param[C_P])^2+((Table21[[#This Row],[score]]-K$2)/param[C_S])^2)</f>
        <v>7.8833807587842157</v>
      </c>
      <c r="L102">
        <f>SQRT(((Table21[[#This Row],[price]]-L$1)/param[C_P])^2+((Table21[[#This Row],[score]]-L$2)/param[C_S])^2)</f>
        <v>7.4051882735084513</v>
      </c>
      <c r="M102">
        <f>SQRT(((Table21[[#This Row],[price]]-M$1)/param[C_P])^2+((Table21[[#This Row],[score]]-M$2)/param[C_S])^2)</f>
        <v>5.1136353865711488</v>
      </c>
      <c r="N102">
        <f>SQRT(((Table21[[#This Row],[price]]-N$1)/param[C_P])^2+((Table21[[#This Row],[score]]-N$2)/param[C_S])^2)</f>
        <v>4.7661127422919201</v>
      </c>
    </row>
    <row r="103" spans="1:14" x14ac:dyDescent="0.2">
      <c r="A103">
        <v>237</v>
      </c>
      <c r="B103">
        <v>1199.5999999999999</v>
      </c>
      <c r="C103">
        <v>86.04981733170257</v>
      </c>
      <c r="D103">
        <v>7.1732091807021156E-2</v>
      </c>
      <c r="F103">
        <f>SQRT(((Table21[[#This Row],[price]]-F$1)/param[C_P])^2+((Table21[[#This Row],[score]]-F$2)/param[C_S])^2)</f>
        <v>16.097444066603046</v>
      </c>
      <c r="G103">
        <f>SQRT(((Table21[[#This Row],[price]]-G$1)/param[C_P])^2+((Table21[[#This Row],[score]]-G$2)/param[C_S])^2)</f>
        <v>15.112914058903941</v>
      </c>
      <c r="H103">
        <f>SQRT(((Table21[[#This Row],[price]]-H$1)/param[C_P])^2+((Table21[[#This Row],[score]]-H$2)/param[C_S])^2)</f>
        <v>14.012720932364612</v>
      </c>
      <c r="I103">
        <f>SQRT(((Table21[[#This Row],[price]]-I$1)/param[C_P])^2+((Table21[[#This Row],[score]]-I$2)/param[C_S])^2)</f>
        <v>11.03560518972229</v>
      </c>
      <c r="J103">
        <f>SQRT(((Table21[[#This Row],[price]]-J$1)/param[C_P])^2+((Table21[[#This Row],[score]]-J$2)/param[C_S])^2)</f>
        <v>10.034230305845805</v>
      </c>
      <c r="K103">
        <f>SQRT(((Table21[[#This Row],[price]]-K$1)/param[C_P])^2+((Table21[[#This Row],[score]]-K$2)/param[C_S])^2)</f>
        <v>9.039068673557237</v>
      </c>
      <c r="L103">
        <f>SQRT(((Table21[[#This Row],[price]]-L$1)/param[C_P])^2+((Table21[[#This Row],[score]]-L$2)/param[C_S])^2)</f>
        <v>8.466534197052896</v>
      </c>
      <c r="M103">
        <f>SQRT(((Table21[[#This Row],[price]]-M$1)/param[C_P])^2+((Table21[[#This Row],[score]]-M$2)/param[C_S])^2)</f>
        <v>6.0728526953281703</v>
      </c>
      <c r="N103">
        <f>SQRT(((Table21[[#This Row],[price]]-N$1)/param[C_P])^2+((Table21[[#This Row],[score]]-N$2)/param[C_S])^2)</f>
        <v>5.4794365789562836</v>
      </c>
    </row>
    <row r="104" spans="1:14" x14ac:dyDescent="0.2">
      <c r="A104">
        <v>194</v>
      </c>
      <c r="B104">
        <v>1249</v>
      </c>
      <c r="C104">
        <v>65.229477449759429</v>
      </c>
      <c r="D104">
        <v>5.2225362249607228E-2</v>
      </c>
      <c r="F104">
        <f>SQRT(((Table21[[#This Row],[price]]-F$1)/param[C_P])^2+((Table21[[#This Row],[score]]-F$2)/param[C_S])^2)</f>
        <v>17.142742635702874</v>
      </c>
      <c r="G104">
        <f>SQRT(((Table21[[#This Row],[price]]-G$1)/param[C_P])^2+((Table21[[#This Row],[score]]-G$2)/param[C_S])^2)</f>
        <v>16.182052494609518</v>
      </c>
      <c r="H104">
        <f>SQRT(((Table21[[#This Row],[price]]-H$1)/param[C_P])^2+((Table21[[#This Row],[score]]-H$2)/param[C_S])^2)</f>
        <v>15.605878111844332</v>
      </c>
      <c r="I104">
        <f>SQRT(((Table21[[#This Row],[price]]-I$1)/param[C_P])^2+((Table21[[#This Row],[score]]-I$2)/param[C_S])^2)</f>
        <v>12.956385777220538</v>
      </c>
      <c r="J104">
        <f>SQRT(((Table21[[#This Row],[price]]-J$1)/param[C_P])^2+((Table21[[#This Row],[score]]-J$2)/param[C_S])^2)</f>
        <v>12.068887903643729</v>
      </c>
      <c r="K104">
        <f>SQRT(((Table21[[#This Row],[price]]-K$1)/param[C_P])^2+((Table21[[#This Row],[score]]-K$2)/param[C_S])^2)</f>
        <v>11.175087875825406</v>
      </c>
      <c r="L104">
        <f>SQRT(((Table21[[#This Row],[price]]-L$1)/param[C_P])^2+((Table21[[#This Row],[score]]-L$2)/param[C_S])^2)</f>
        <v>11.35291690227924</v>
      </c>
      <c r="M104">
        <f>SQRT(((Table21[[#This Row],[price]]-M$1)/param[C_P])^2+((Table21[[#This Row],[score]]-M$2)/param[C_S])^2)</f>
        <v>9.4387230882504198</v>
      </c>
      <c r="N104">
        <f>SQRT(((Table21[[#This Row],[price]]-N$1)/param[C_P])^2+((Table21[[#This Row],[score]]-N$2)/param[C_S])^2)</f>
        <v>9.3460383966526361</v>
      </c>
    </row>
    <row r="105" spans="1:14" x14ac:dyDescent="0.2">
      <c r="A105">
        <v>122</v>
      </c>
      <c r="B105">
        <v>1438</v>
      </c>
      <c r="C105">
        <v>89.335966652145316</v>
      </c>
      <c r="D105">
        <v>6.2125150662131652E-2</v>
      </c>
      <c r="F105">
        <f>SQRT(((Table21[[#This Row],[price]]-F$1)/param[C_P])^2+((Table21[[#This Row],[score]]-F$2)/param[C_S])^2)</f>
        <v>20.909500351701968</v>
      </c>
      <c r="G105">
        <f>SQRT(((Table21[[#This Row],[price]]-G$1)/param[C_P])^2+((Table21[[#This Row],[score]]-G$2)/param[C_S])^2)</f>
        <v>19.925165685745863</v>
      </c>
      <c r="H105">
        <f>SQRT(((Table21[[#This Row],[price]]-H$1)/param[C_P])^2+((Table21[[#This Row],[score]]-H$2)/param[C_S])^2)</f>
        <v>18.787062490690754</v>
      </c>
      <c r="I105">
        <f>SQRT(((Table21[[#This Row],[price]]-I$1)/param[C_P])^2+((Table21[[#This Row],[score]]-I$2)/param[C_S])^2)</f>
        <v>15.780130531162568</v>
      </c>
      <c r="J105">
        <f>SQRT(((Table21[[#This Row],[price]]-J$1)/param[C_P])^2+((Table21[[#This Row],[score]]-J$2)/param[C_S])^2)</f>
        <v>14.768988673116608</v>
      </c>
      <c r="K105">
        <f>SQRT(((Table21[[#This Row],[price]]-K$1)/param[C_P])^2+((Table21[[#This Row],[score]]-K$2)/param[C_S])^2)</f>
        <v>13.768351704013714</v>
      </c>
      <c r="L105">
        <f>SQRT(((Table21[[#This Row],[price]]-L$1)/param[C_P])^2+((Table21[[#This Row],[score]]-L$2)/param[C_S])^2)</f>
        <v>12.941897725243672</v>
      </c>
      <c r="M105">
        <f>SQRT(((Table21[[#This Row],[price]]-M$1)/param[C_P])^2+((Table21[[#This Row],[score]]-M$2)/param[C_S])^2)</f>
        <v>10.383405428363389</v>
      </c>
      <c r="N105">
        <f>SQRT(((Table21[[#This Row],[price]]-N$1)/param[C_P])^2+((Table21[[#This Row],[score]]-N$2)/param[C_S])^2)</f>
        <v>9.3028395295775397</v>
      </c>
    </row>
    <row r="106" spans="1:14" x14ac:dyDescent="0.2">
      <c r="A106">
        <v>110</v>
      </c>
      <c r="B106">
        <v>1499</v>
      </c>
      <c r="C106">
        <v>54.340990069143629</v>
      </c>
      <c r="D106">
        <v>3.6251494375679538E-2</v>
      </c>
      <c r="F106">
        <f>SQRT(((Table21[[#This Row],[price]]-F$1)/param[C_P])^2+((Table21[[#This Row],[score]]-F$2)/param[C_S])^2)</f>
        <v>22.441850186011774</v>
      </c>
      <c r="G106">
        <f>SQRT(((Table21[[#This Row],[price]]-G$1)/param[C_P])^2+((Table21[[#This Row],[score]]-G$2)/param[C_S])^2)</f>
        <v>21.49752137192462</v>
      </c>
      <c r="H106">
        <f>SQRT(((Table21[[#This Row],[price]]-H$1)/param[C_P])^2+((Table21[[#This Row],[score]]-H$2)/param[C_S])^2)</f>
        <v>21.02477197739821</v>
      </c>
      <c r="I106">
        <f>SQRT(((Table21[[#This Row],[price]]-I$1)/param[C_P])^2+((Table21[[#This Row],[score]]-I$2)/param[C_S])^2)</f>
        <v>18.408924506125924</v>
      </c>
      <c r="J106">
        <f>SQRT(((Table21[[#This Row],[price]]-J$1)/param[C_P])^2+((Table21[[#This Row],[score]]-J$2)/param[C_S])^2)</f>
        <v>17.522082037993556</v>
      </c>
      <c r="K106">
        <f>SQRT(((Table21[[#This Row],[price]]-K$1)/param[C_P])^2+((Table21[[#This Row],[score]]-K$2)/param[C_S])^2)</f>
        <v>16.623293041645915</v>
      </c>
      <c r="L106">
        <f>SQRT(((Table21[[#This Row],[price]]-L$1)/param[C_P])^2+((Table21[[#This Row],[score]]-L$2)/param[C_S])^2)</f>
        <v>16.694879555378137</v>
      </c>
      <c r="M106">
        <f>SQRT(((Table21[[#This Row],[price]]-M$1)/param[C_P])^2+((Table21[[#This Row],[score]]-M$2)/param[C_S])^2)</f>
        <v>14.592454608962866</v>
      </c>
      <c r="N106">
        <f>SQRT(((Table21[[#This Row],[price]]-N$1)/param[C_P])^2+((Table21[[#This Row],[score]]-N$2)/param[C_S])^2)</f>
        <v>14.194415969323668</v>
      </c>
    </row>
    <row r="107" spans="1:14" x14ac:dyDescent="0.2">
      <c r="A107">
        <v>114</v>
      </c>
      <c r="B107">
        <v>1499.6</v>
      </c>
      <c r="C107">
        <v>99.907659369070771</v>
      </c>
      <c r="D107">
        <v>6.6622872345339271E-2</v>
      </c>
      <c r="F107">
        <f>SQRT(((Table21[[#This Row],[price]]-F$1)/param[C_P])^2+((Table21[[#This Row],[score]]-F$2)/param[C_S])^2)</f>
        <v>22.468575168448783</v>
      </c>
      <c r="G107">
        <f>SQRT(((Table21[[#This Row],[price]]-G$1)/param[C_P])^2+((Table21[[#This Row],[score]]-G$2)/param[C_S])^2)</f>
        <v>21.491640131693014</v>
      </c>
      <c r="H107">
        <f>SQRT(((Table21[[#This Row],[price]]-H$1)/param[C_P])^2+((Table21[[#This Row],[score]]-H$2)/param[C_S])^2)</f>
        <v>20.18400443417287</v>
      </c>
      <c r="I107">
        <f>SQRT(((Table21[[#This Row],[price]]-I$1)/param[C_P])^2+((Table21[[#This Row],[score]]-I$2)/param[C_S])^2)</f>
        <v>17.135089081236625</v>
      </c>
      <c r="J107">
        <f>SQRT(((Table21[[#This Row],[price]]-J$1)/param[C_P])^2+((Table21[[#This Row],[score]]-J$2)/param[C_S])^2)</f>
        <v>16.117599176692341</v>
      </c>
      <c r="K107">
        <f>SQRT(((Table21[[#This Row],[price]]-K$1)/param[C_P])^2+((Table21[[#This Row],[score]]-K$2)/param[C_S])^2)</f>
        <v>15.121568539345731</v>
      </c>
      <c r="L107">
        <f>SQRT(((Table21[[#This Row],[price]]-L$1)/param[C_P])^2+((Table21[[#This Row],[score]]-L$2)/param[C_S])^2)</f>
        <v>14.000000000432305</v>
      </c>
      <c r="M107">
        <f>SQRT(((Table21[[#This Row],[price]]-M$1)/param[C_P])^2+((Table21[[#This Row],[score]]-M$2)/param[C_S])^2)</f>
        <v>11.394014967152044</v>
      </c>
      <c r="N107">
        <f>SQRT(((Table21[[#This Row],[price]]-N$1)/param[C_P])^2+((Table21[[#This Row],[score]]-N$2)/param[C_S])^2)</f>
        <v>10.057963961020604</v>
      </c>
    </row>
    <row r="108" spans="1:14" x14ac:dyDescent="0.2">
      <c r="A108">
        <v>81</v>
      </c>
      <c r="B108">
        <v>1499.65</v>
      </c>
      <c r="C108">
        <v>94.533943197191888</v>
      </c>
      <c r="D108">
        <v>6.3037337510213634E-2</v>
      </c>
      <c r="F108">
        <f>SQRT(((Table21[[#This Row],[price]]-F$1)/param[C_P])^2+((Table21[[#This Row],[score]]-F$2)/param[C_S])^2)</f>
        <v>22.274697024906285</v>
      </c>
      <c r="G108">
        <f>SQRT(((Table21[[#This Row],[price]]-G$1)/param[C_P])^2+((Table21[[#This Row],[score]]-G$2)/param[C_S])^2)</f>
        <v>21.292779766907014</v>
      </c>
      <c r="H108">
        <f>SQRT(((Table21[[#This Row],[price]]-H$1)/param[C_P])^2+((Table21[[#This Row],[score]]-H$2)/param[C_S])^2)</f>
        <v>20.073296026330496</v>
      </c>
      <c r="I108">
        <f>SQRT(((Table21[[#This Row],[price]]-I$1)/param[C_P])^2+((Table21[[#This Row],[score]]-I$2)/param[C_S])^2)</f>
        <v>17.040938832784342</v>
      </c>
      <c r="J108">
        <f>SQRT(((Table21[[#This Row],[price]]-J$1)/param[C_P])^2+((Table21[[#This Row],[score]]-J$2)/param[C_S])^2)</f>
        <v>16.024564107074877</v>
      </c>
      <c r="K108">
        <f>SQRT(((Table21[[#This Row],[price]]-K$1)/param[C_P])^2+((Table21[[#This Row],[score]]-K$2)/param[C_S])^2)</f>
        <v>15.023876078176389</v>
      </c>
      <c r="L108">
        <f>SQRT(((Table21[[#This Row],[price]]-L$1)/param[C_P])^2+((Table21[[#This Row],[score]]-L$2)/param[C_S])^2)</f>
        <v>14.042197496125889</v>
      </c>
      <c r="M108">
        <f>SQRT(((Table21[[#This Row],[price]]-M$1)/param[C_P])^2+((Table21[[#This Row],[score]]-M$2)/param[C_S])^2)</f>
        <v>11.447320039155937</v>
      </c>
      <c r="N108">
        <f>SQRT(((Table21[[#This Row],[price]]-N$1)/param[C_P])^2+((Table21[[#This Row],[score]]-N$2)/param[C_S])^2)</f>
        <v>10.217741719584279</v>
      </c>
    </row>
    <row r="109" spans="1:14" x14ac:dyDescent="0.2">
      <c r="A109">
        <v>195</v>
      </c>
      <c r="B109">
        <v>1509.9</v>
      </c>
      <c r="C109">
        <v>70.907080013132344</v>
      </c>
      <c r="D109">
        <v>4.6961441163740868E-2</v>
      </c>
      <c r="F109">
        <f>SQRT(((Table21[[#This Row],[price]]-F$1)/param[C_P])^2+((Table21[[#This Row],[score]]-F$2)/param[C_S])^2)</f>
        <v>22.232763354995477</v>
      </c>
      <c r="G109">
        <f>SQRT(((Table21[[#This Row],[price]]-G$1)/param[C_P])^2+((Table21[[#This Row],[score]]-G$2)/param[C_S])^2)</f>
        <v>21.256874128384769</v>
      </c>
      <c r="H109">
        <f>SQRT(((Table21[[#This Row],[price]]-H$1)/param[C_P])^2+((Table21[[#This Row],[score]]-H$2)/param[C_S])^2)</f>
        <v>20.465111441431812</v>
      </c>
      <c r="I109">
        <f>SQRT(((Table21[[#This Row],[price]]-I$1)/param[C_P])^2+((Table21[[#This Row],[score]]-I$2)/param[C_S])^2)</f>
        <v>17.621626872930541</v>
      </c>
      <c r="J109">
        <f>SQRT(((Table21[[#This Row],[price]]-J$1)/param[C_P])^2+((Table21[[#This Row],[score]]-J$2)/param[C_S])^2)</f>
        <v>16.658580284306769</v>
      </c>
      <c r="K109">
        <f>SQRT(((Table21[[#This Row],[price]]-K$1)/param[C_P])^2+((Table21[[#This Row],[score]]-K$2)/param[C_S])^2)</f>
        <v>15.691919847506574</v>
      </c>
      <c r="L109">
        <f>SQRT(((Table21[[#This Row],[price]]-L$1)/param[C_P])^2+((Table21[[#This Row],[score]]-L$2)/param[C_S])^2)</f>
        <v>15.344479671800928</v>
      </c>
      <c r="M109">
        <f>SQRT(((Table21[[#This Row],[price]]-M$1)/param[C_P])^2+((Table21[[#This Row],[score]]-M$2)/param[C_S])^2)</f>
        <v>12.977515930812467</v>
      </c>
      <c r="N109">
        <f>SQRT(((Table21[[#This Row],[price]]-N$1)/param[C_P])^2+((Table21[[#This Row],[score]]-N$2)/param[C_S])^2)</f>
        <v>12.252060723376585</v>
      </c>
    </row>
    <row r="110" spans="1:14" x14ac:dyDescent="0.2">
      <c r="A110">
        <v>161</v>
      </c>
      <c r="B110">
        <v>1514.9</v>
      </c>
      <c r="C110">
        <v>96.372830305180401</v>
      </c>
      <c r="D110">
        <v>6.3616628361727101E-2</v>
      </c>
      <c r="F110">
        <f>SQRT(((Table21[[#This Row],[price]]-F$1)/param[C_P])^2+((Table21[[#This Row],[score]]-F$2)/param[C_S])^2)</f>
        <v>22.636157994460881</v>
      </c>
      <c r="G110">
        <f>SQRT(((Table21[[#This Row],[price]]-G$1)/param[C_P])^2+((Table21[[#This Row],[score]]-G$2)/param[C_S])^2)</f>
        <v>21.655467736093243</v>
      </c>
      <c r="H110">
        <f>SQRT(((Table21[[#This Row],[price]]-H$1)/param[C_P])^2+((Table21[[#This Row],[score]]-H$2)/param[C_S])^2)</f>
        <v>20.408747742485886</v>
      </c>
      <c r="I110">
        <f>SQRT(((Table21[[#This Row],[price]]-I$1)/param[C_P])^2+((Table21[[#This Row],[score]]-I$2)/param[C_S])^2)</f>
        <v>17.370010940627164</v>
      </c>
      <c r="J110">
        <f>SQRT(((Table21[[#This Row],[price]]-J$1)/param[C_P])^2+((Table21[[#This Row],[score]]-J$2)/param[C_S])^2)</f>
        <v>16.352814208225404</v>
      </c>
      <c r="K110">
        <f>SQRT(((Table21[[#This Row],[price]]-K$1)/param[C_P])^2+((Table21[[#This Row],[score]]-K$2)/param[C_S])^2)</f>
        <v>15.353107531461179</v>
      </c>
      <c r="L110">
        <f>SQRT(((Table21[[#This Row],[price]]-L$1)/param[C_P])^2+((Table21[[#This Row],[score]]-L$2)/param[C_S])^2)</f>
        <v>14.323462997280297</v>
      </c>
      <c r="M110">
        <f>SQRT(((Table21[[#This Row],[price]]-M$1)/param[C_P])^2+((Table21[[#This Row],[score]]-M$2)/param[C_S])^2)</f>
        <v>11.722467931276279</v>
      </c>
      <c r="N110">
        <f>SQRT(((Table21[[#This Row],[price]]-N$1)/param[C_P])^2+((Table21[[#This Row],[score]]-N$2)/param[C_S])^2)</f>
        <v>10.451863615206289</v>
      </c>
    </row>
    <row r="111" spans="1:14" x14ac:dyDescent="0.2">
      <c r="A111">
        <v>235</v>
      </c>
      <c r="B111">
        <v>1699.65</v>
      </c>
      <c r="C111">
        <v>99.619929206414909</v>
      </c>
      <c r="D111">
        <v>5.8612025538443149E-2</v>
      </c>
      <c r="F111">
        <f>SQRT(((Table21[[#This Row],[price]]-F$1)/param[C_P])^2+((Table21[[#This Row],[score]]-F$2)/param[C_S])^2)</f>
        <v>26.387790506799806</v>
      </c>
      <c r="G111">
        <f>SQRT(((Table21[[#This Row],[price]]-G$1)/param[C_P])^2+((Table21[[#This Row],[score]]-G$2)/param[C_S])^2)</f>
        <v>25.407091053277114</v>
      </c>
      <c r="H111">
        <f>SQRT(((Table21[[#This Row],[price]]-H$1)/param[C_P])^2+((Table21[[#This Row],[score]]-H$2)/param[C_S])^2)</f>
        <v>24.150336338432933</v>
      </c>
      <c r="I111">
        <f>SQRT(((Table21[[#This Row],[price]]-I$1)/param[C_P])^2+((Table21[[#This Row],[score]]-I$2)/param[C_S])^2)</f>
        <v>21.107265522632336</v>
      </c>
      <c r="J111">
        <f>SQRT(((Table21[[#This Row],[price]]-J$1)/param[C_P])^2+((Table21[[#This Row],[score]]-J$2)/param[C_S])^2)</f>
        <v>20.089714779833503</v>
      </c>
      <c r="K111">
        <f>SQRT(((Table21[[#This Row],[price]]-K$1)/param[C_P])^2+((Table21[[#This Row],[score]]-K$2)/param[C_S])^2)</f>
        <v>19.091202320992934</v>
      </c>
      <c r="L111">
        <f>SQRT(((Table21[[#This Row],[price]]-L$1)/param[C_P])^2+((Table21[[#This Row],[score]]-L$2)/param[C_S])^2)</f>
        <v>18.001092334091506</v>
      </c>
      <c r="M111">
        <f>SQRT(((Table21[[#This Row],[price]]-M$1)/param[C_P])^2+((Table21[[#This Row],[score]]-M$2)/param[C_S])^2)</f>
        <v>15.395187662134086</v>
      </c>
      <c r="N111">
        <f>SQRT(((Table21[[#This Row],[price]]-N$1)/param[C_P])^2+((Table21[[#This Row],[score]]-N$2)/param[C_S])^2)</f>
        <v>14.04992945208782</v>
      </c>
    </row>
    <row r="112" spans="1:14" x14ac:dyDescent="0.2">
      <c r="A112">
        <v>126</v>
      </c>
      <c r="B112">
        <v>1749</v>
      </c>
      <c r="C112">
        <v>91.67367535744323</v>
      </c>
      <c r="D112">
        <v>5.2414908723523862E-2</v>
      </c>
      <c r="F112" s="2">
        <f>SQRT(((Table21[[#This Row],[price]]-F$1)/param[C_P])^2+((Table21[[#This Row],[score]]-F$2)/param[C_S])^2)</f>
        <v>27.142434736130657</v>
      </c>
      <c r="G112" s="2">
        <f>SQRT(((Table21[[#This Row],[price]]-G$1)/param[C_P])^2+((Table21[[#This Row],[score]]-G$2)/param[C_S])^2)</f>
        <v>26.157740131160519</v>
      </c>
      <c r="H112" s="2">
        <f>SQRT(((Table21[[#This Row],[price]]-H$1)/param[C_P])^2+((Table21[[#This Row],[score]]-H$2)/param[C_S])^2)</f>
        <v>25.019303824112558</v>
      </c>
      <c r="I112" s="2">
        <f>SQRT(((Table21[[#This Row],[price]]-I$1)/param[C_P])^2+((Table21[[#This Row],[score]]-I$2)/param[C_S])^2)</f>
        <v>22.003697359779089</v>
      </c>
      <c r="J112" s="2">
        <f>SQRT(((Table21[[#This Row],[price]]-J$1)/param[C_P])^2+((Table21[[#This Row],[score]]-J$2)/param[C_S])^2)</f>
        <v>20.990096425015476</v>
      </c>
      <c r="K112" s="2">
        <f>SQRT(((Table21[[#This Row],[price]]-K$1)/param[C_P])^2+((Table21[[#This Row],[score]]-K$2)/param[C_S])^2)</f>
        <v>19.988886510718352</v>
      </c>
      <c r="L112" s="2">
        <f>SQRT(((Table21[[#This Row],[price]]-L$1)/param[C_P])^2+((Table21[[#This Row],[score]]-L$2)/param[C_S])^2)</f>
        <v>19.05928765940957</v>
      </c>
      <c r="M112" s="2">
        <f>SQRT(((Table21[[#This Row],[price]]-M$1)/param[C_P])^2+((Table21[[#This Row],[score]]-M$2)/param[C_S])^2)</f>
        <v>16.466421325902296</v>
      </c>
      <c r="N112" s="2">
        <f>SQRT(((Table21[[#This Row],[price]]-N$1)/param[C_P])^2+((Table21[[#This Row],[score]]-N$2)/param[C_S])^2)</f>
        <v>15.224907868450211</v>
      </c>
    </row>
    <row r="113" spans="1:14" x14ac:dyDescent="0.2">
      <c r="A113">
        <v>123</v>
      </c>
      <c r="B113">
        <v>1949.6</v>
      </c>
      <c r="C113">
        <v>91.67367535744323</v>
      </c>
      <c r="D113">
        <v>4.7021786703653687E-2</v>
      </c>
      <c r="F113" s="2">
        <f>SQRT(((Table21[[#This Row],[price]]-F$1)/param[C_P])^2+((Table21[[#This Row],[score]]-F$2)/param[C_S])^2)</f>
        <v>31.133767446377444</v>
      </c>
      <c r="G113" s="2">
        <f>SQRT(((Table21[[#This Row],[price]]-G$1)/param[C_P])^2+((Table21[[#This Row],[score]]-G$2)/param[C_S])^2)</f>
        <v>30.148756405021508</v>
      </c>
      <c r="H113" s="2">
        <f>SQRT(((Table21[[#This Row],[price]]-H$1)/param[C_P])^2+((Table21[[#This Row],[score]]-H$2)/param[C_S])^2)</f>
        <v>29.028635996947102</v>
      </c>
      <c r="I113" s="2">
        <f>SQRT(((Table21[[#This Row],[price]]-I$1)/param[C_P])^2+((Table21[[#This Row],[score]]-I$2)/param[C_S])^2)</f>
        <v>26.015127166722618</v>
      </c>
      <c r="J113" s="2">
        <f>SQRT(((Table21[[#This Row],[price]]-J$1)/param[C_P])^2+((Table21[[#This Row],[score]]-J$2)/param[C_S])^2)</f>
        <v>25.001760016675775</v>
      </c>
      <c r="K113" s="2">
        <f>SQRT(((Table21[[#This Row],[price]]-K$1)/param[C_P])^2+((Table21[[#This Row],[score]]-K$2)/param[C_S])^2)</f>
        <v>24.000571158586578</v>
      </c>
      <c r="L113" s="2">
        <f>SQRT(((Table21[[#This Row],[price]]-L$1)/param[C_P])^2+((Table21[[#This Row],[score]]-L$2)/param[C_S])^2)</f>
        <v>23.058887702665146</v>
      </c>
      <c r="M113" s="2">
        <f>SQRT(((Table21[[#This Row],[price]]-M$1)/param[C_P])^2+((Table21[[#This Row],[score]]-M$2)/param[C_S])^2)</f>
        <v>20.461875360829708</v>
      </c>
      <c r="N113" s="2">
        <f>SQRT(((Table21[[#This Row],[price]]-N$1)/param[C_P])^2+((Table21[[#This Row],[score]]-N$2)/param[C_S])^2)</f>
        <v>19.189944335583597</v>
      </c>
    </row>
    <row r="114" spans="1:14" x14ac:dyDescent="0.2">
      <c r="A114">
        <v>124</v>
      </c>
      <c r="B114">
        <v>2149</v>
      </c>
      <c r="C114">
        <v>91.67367535744323</v>
      </c>
      <c r="D114">
        <v>4.2658760054650177E-2</v>
      </c>
      <c r="F114" s="2">
        <f>SQRT(((Table21[[#This Row],[price]]-F$1)/param[C_P])^2+((Table21[[#This Row],[score]]-F$2)/param[C_S])^2)</f>
        <v>35.105893570811041</v>
      </c>
      <c r="G114" s="2">
        <f>SQRT(((Table21[[#This Row],[price]]-G$1)/param[C_P])^2+((Table21[[#This Row],[score]]-G$2)/param[C_S])^2)</f>
        <v>34.120776204086063</v>
      </c>
      <c r="H114" s="2">
        <f>SQRT(((Table21[[#This Row],[price]]-H$1)/param[C_P])^2+((Table21[[#This Row],[score]]-H$2)/param[C_S])^2)</f>
        <v>33.014626513762856</v>
      </c>
      <c r="I114" s="2">
        <f>SQRT(((Table21[[#This Row],[price]]-I$1)/param[C_P])^2+((Table21[[#This Row],[score]]-I$2)/param[C_S])^2)</f>
        <v>30.002711502475062</v>
      </c>
      <c r="J114" s="2">
        <f>SQRT(((Table21[[#This Row],[price]]-J$1)/param[C_P])^2+((Table21[[#This Row],[score]]-J$2)/param[C_S])^2)</f>
        <v>28.989517897534061</v>
      </c>
      <c r="K114" s="2">
        <f>SQRT(((Table21[[#This Row],[price]]-K$1)/param[C_P])^2+((Table21[[#This Row],[score]]-K$2)/param[C_S])^2)</f>
        <v>27.988347288440917</v>
      </c>
      <c r="L114" s="2">
        <f>SQRT(((Table21[[#This Row],[price]]-L$1)/param[C_P])^2+((Table21[[#This Row],[score]]-L$2)/param[C_S])^2)</f>
        <v>27.038203455187663</v>
      </c>
      <c r="M114" s="2">
        <f>SQRT(((Table21[[#This Row],[price]]-M$1)/param[C_P])^2+((Table21[[#This Row],[score]]-M$2)/param[C_S])^2)</f>
        <v>24.438801756267221</v>
      </c>
      <c r="N114" s="2">
        <f>SQRT(((Table21[[#This Row],[price]]-N$1)/param[C_P])^2+((Table21[[#This Row],[score]]-N$2)/param[C_S])^2)</f>
        <v>23.147306962210468</v>
      </c>
    </row>
    <row r="115" spans="1:14" x14ac:dyDescent="0.2">
      <c r="A115">
        <v>131</v>
      </c>
      <c r="B115">
        <v>2189</v>
      </c>
      <c r="C115">
        <v>90.713176431316285</v>
      </c>
      <c r="D115">
        <v>4.1440464335914244E-2</v>
      </c>
      <c r="F115" s="2">
        <f>SQRT(((Table21[[#This Row],[price]]-F$1)/param[C_P])^2+((Table21[[#This Row],[score]]-F$2)/param[C_S])^2)</f>
        <v>35.88787704613982</v>
      </c>
      <c r="G115" s="2">
        <f>SQRT(((Table21[[#This Row],[price]]-G$1)/param[C_P])^2+((Table21[[#This Row],[score]]-G$2)/param[C_S])^2)</f>
        <v>34.902754282076778</v>
      </c>
      <c r="H115" s="2">
        <f>SQRT(((Table21[[#This Row],[price]]-H$1)/param[C_P])^2+((Table21[[#This Row],[score]]-H$2)/param[C_S])^2)</f>
        <v>33.809243406665175</v>
      </c>
      <c r="I115" s="2">
        <f>SQRT(((Table21[[#This Row],[price]]-I$1)/param[C_P])^2+((Table21[[#This Row],[score]]-I$2)/param[C_S])^2)</f>
        <v>30.80072450351512</v>
      </c>
      <c r="J115" s="2">
        <f>SQRT(((Table21[[#This Row],[price]]-J$1)/param[C_P])^2+((Table21[[#This Row],[score]]-J$2)/param[C_S])^2)</f>
        <v>29.788183491145514</v>
      </c>
      <c r="K115" s="2">
        <f>SQRT(((Table21[[#This Row],[price]]-K$1)/param[C_P])^2+((Table21[[#This Row],[score]]-K$2)/param[C_S])^2)</f>
        <v>28.787118268827356</v>
      </c>
      <c r="L115" s="2">
        <f>SQRT(((Table21[[#This Row],[price]]-L$1)/param[C_P])^2+((Table21[[#This Row],[score]]-L$2)/param[C_S])^2)</f>
        <v>27.848786137022749</v>
      </c>
      <c r="M115" s="2">
        <f>SQRT(((Table21[[#This Row],[price]]-M$1)/param[C_P])^2+((Table21[[#This Row],[score]]-M$2)/param[C_S])^2)</f>
        <v>25.250404505271483</v>
      </c>
      <c r="N115" s="2">
        <f>SQRT(((Table21[[#This Row],[price]]-N$1)/param[C_P])^2+((Table21[[#This Row],[score]]-N$2)/param[C_S])^2)</f>
        <v>23.96406541469527</v>
      </c>
    </row>
    <row r="116" spans="1:14" x14ac:dyDescent="0.2">
      <c r="E116" t="s">
        <v>220</v>
      </c>
      <c r="F116">
        <f>MIN(Table21[201])</f>
        <v>0.8416601623760841</v>
      </c>
      <c r="G116">
        <f>MIN(Table21[205])</f>
        <v>0.61799999999999955</v>
      </c>
      <c r="H116">
        <f>MIN(Table21[178])</f>
        <v>0.78425104131909085</v>
      </c>
      <c r="I116">
        <f>MIN(Table21[174])</f>
        <v>1.0526225654707753</v>
      </c>
      <c r="J116">
        <f>MIN(Table21[228])</f>
        <v>0.78826171382712384</v>
      </c>
      <c r="K116">
        <f>MIN(Table21[151])</f>
        <v>0.21716886939263655</v>
      </c>
      <c r="L116">
        <f>MIN(Table21[83])</f>
        <v>1.8118683037513894</v>
      </c>
      <c r="M116">
        <f>MIN(Table21[166])</f>
        <v>2.2088600308661976</v>
      </c>
      <c r="N116">
        <f>MIN(Table21[218])</f>
        <v>2.0941835427605007</v>
      </c>
    </row>
  </sheetData>
  <conditionalFormatting sqref="F5:N115">
    <cfRule type="cellIs" dxfId="2" priority="1" operator="lessThan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K47"/>
  <sheetViews>
    <sheetView workbookViewId="0">
      <selection activeCell="J42" sqref="J42"/>
    </sheetView>
  </sheetViews>
  <sheetFormatPr defaultRowHeight="12.75" x14ac:dyDescent="0.2"/>
  <cols>
    <col min="1" max="1" width="11.7109375" customWidth="1"/>
    <col min="3" max="3" width="8" bestFit="1" customWidth="1"/>
    <col min="6" max="6" width="12" bestFit="1" customWidth="1"/>
    <col min="7" max="7" width="13.28515625" bestFit="1" customWidth="1"/>
    <col min="8" max="8" width="12.85546875" bestFit="1" customWidth="1"/>
    <col min="10" max="10" width="17" customWidth="1"/>
    <col min="11" max="11" width="9.140625" hidden="1" customWidth="1"/>
    <col min="12" max="12" width="17" customWidth="1"/>
    <col min="13" max="126" width="17" bestFit="1" customWidth="1"/>
    <col min="127" max="127" width="11.7109375" bestFit="1" customWidth="1"/>
  </cols>
  <sheetData>
    <row r="1" spans="1:6" x14ac:dyDescent="0.2">
      <c r="A1" t="s">
        <v>102</v>
      </c>
      <c r="B1" t="s">
        <v>202</v>
      </c>
      <c r="C1" t="s">
        <v>201</v>
      </c>
      <c r="D1" t="s">
        <v>205</v>
      </c>
      <c r="E1" t="s">
        <v>207</v>
      </c>
      <c r="F1" t="s">
        <v>208</v>
      </c>
    </row>
    <row r="2" spans="1:6" x14ac:dyDescent="0.2">
      <c r="A2">
        <v>37</v>
      </c>
      <c r="B2">
        <v>239</v>
      </c>
      <c r="C2">
        <v>28.726939150162337</v>
      </c>
      <c r="D2">
        <v>0.12019639811783404</v>
      </c>
      <c r="E2" s="2">
        <f>MAX(good_deals_calc23[[#This Row],[score]],E1)</f>
        <v>28.726939150162337</v>
      </c>
      <c r="F2" s="2"/>
    </row>
    <row r="3" spans="1:6" x14ac:dyDescent="0.2">
      <c r="A3">
        <v>215</v>
      </c>
      <c r="B3">
        <v>249.75</v>
      </c>
      <c r="C3">
        <v>28.726939150162337</v>
      </c>
      <c r="D3">
        <v>0.11502277938002937</v>
      </c>
      <c r="E3" s="2">
        <f>MAX(good_deals_calc23[[#This Row],[score]],E2)</f>
        <v>28.726939150162337</v>
      </c>
      <c r="F3" s="2"/>
    </row>
    <row r="4" spans="1:6" x14ac:dyDescent="0.2">
      <c r="A4">
        <v>162</v>
      </c>
      <c r="B4">
        <v>229</v>
      </c>
      <c r="C4">
        <v>32.267005539062467</v>
      </c>
      <c r="D4">
        <v>0.14090395431905006</v>
      </c>
      <c r="E4" s="2">
        <f>MAX(good_deals_calc23[[#This Row],[score]],E3)</f>
        <v>32.267005539062467</v>
      </c>
      <c r="F4" s="2"/>
    </row>
    <row r="5" spans="1:6" x14ac:dyDescent="0.2">
      <c r="A5">
        <v>163</v>
      </c>
      <c r="B5">
        <v>249</v>
      </c>
      <c r="C5">
        <v>32.267005539062467</v>
      </c>
      <c r="D5">
        <v>0.1295863676267569</v>
      </c>
      <c r="E5" s="2">
        <f>MAX(good_deals_calc23[[#This Row],[score]],E4)</f>
        <v>32.267005539062467</v>
      </c>
      <c r="F5" s="2"/>
    </row>
    <row r="6" spans="1:6" x14ac:dyDescent="0.2">
      <c r="A6">
        <v>168</v>
      </c>
      <c r="B6">
        <v>259.89999999999998</v>
      </c>
      <c r="C6">
        <v>32.267005539062467</v>
      </c>
      <c r="D6">
        <v>0.12415161808027114</v>
      </c>
      <c r="E6" s="2">
        <f>MAX(good_deals_calc23[[#This Row],[score]],E5)</f>
        <v>32.267005539062467</v>
      </c>
      <c r="F6" s="2"/>
    </row>
    <row r="7" spans="1:6" x14ac:dyDescent="0.2">
      <c r="A7">
        <v>188</v>
      </c>
      <c r="B7">
        <v>271.5</v>
      </c>
      <c r="C7">
        <v>32.267005539062467</v>
      </c>
      <c r="D7">
        <v>0.11884716588973285</v>
      </c>
      <c r="E7" s="2">
        <f>MAX(good_deals_calc23[[#This Row],[score]],E6)</f>
        <v>32.267005539062467</v>
      </c>
      <c r="F7" s="2"/>
    </row>
    <row r="8" spans="1:6" x14ac:dyDescent="0.2">
      <c r="A8">
        <v>121</v>
      </c>
      <c r="B8">
        <v>279.60000000000002</v>
      </c>
      <c r="C8">
        <v>32.267005539062467</v>
      </c>
      <c r="D8">
        <v>0.115404168594644</v>
      </c>
      <c r="E8" s="2">
        <f>MAX(good_deals_calc23[[#This Row],[score]],E7)</f>
        <v>32.267005539062467</v>
      </c>
      <c r="F8" s="2"/>
    </row>
    <row r="9" spans="1:6" x14ac:dyDescent="0.2">
      <c r="A9">
        <v>74</v>
      </c>
      <c r="B9">
        <v>259.60000000000002</v>
      </c>
      <c r="C9">
        <v>32.82454490375153</v>
      </c>
      <c r="D9">
        <v>0.12644277697901204</v>
      </c>
      <c r="E9" s="2">
        <f>MAX(good_deals_calc23[[#This Row],[score]],E8)</f>
        <v>32.82454490375153</v>
      </c>
      <c r="F9" s="2"/>
    </row>
    <row r="10" spans="1:6" x14ac:dyDescent="0.2">
      <c r="A10">
        <v>164</v>
      </c>
      <c r="B10">
        <v>279.64999999999998</v>
      </c>
      <c r="C10">
        <v>32.82454490375153</v>
      </c>
      <c r="D10">
        <v>0.11737723906222611</v>
      </c>
      <c r="E10" s="2">
        <f>MAX(good_deals_calc23[[#This Row],[score]],E9)</f>
        <v>32.82454490375153</v>
      </c>
      <c r="F10" s="2"/>
    </row>
    <row r="11" spans="1:6" x14ac:dyDescent="0.2">
      <c r="A11">
        <v>155</v>
      </c>
      <c r="B11">
        <v>279.89999999999998</v>
      </c>
      <c r="C11">
        <v>32.82454490375153</v>
      </c>
      <c r="D11">
        <v>0.11727240051358176</v>
      </c>
      <c r="E11" s="2">
        <f>MAX(good_deals_calc23[[#This Row],[score]],E10)</f>
        <v>32.82454490375153</v>
      </c>
      <c r="F11" s="2"/>
    </row>
    <row r="12" spans="1:6" x14ac:dyDescent="0.2">
      <c r="A12">
        <v>214</v>
      </c>
      <c r="B12">
        <v>329</v>
      </c>
      <c r="C12">
        <v>32.82454490375153</v>
      </c>
      <c r="D12">
        <v>9.977065320289219E-2</v>
      </c>
      <c r="E12" s="2">
        <f>MAX(good_deals_calc23[[#This Row],[score]],E11)</f>
        <v>32.82454490375153</v>
      </c>
      <c r="F12" s="2"/>
    </row>
    <row r="13" spans="1:6" x14ac:dyDescent="0.2">
      <c r="A13">
        <v>169</v>
      </c>
      <c r="B13">
        <v>329.6</v>
      </c>
      <c r="C13">
        <v>32.82454490375153</v>
      </c>
      <c r="D13">
        <v>9.9589031868178177E-2</v>
      </c>
      <c r="E13" s="2">
        <f>MAX(good_deals_calc23[[#This Row],[score]],E12)</f>
        <v>32.82454490375153</v>
      </c>
      <c r="F13" s="2"/>
    </row>
    <row r="14" spans="1:6" x14ac:dyDescent="0.2">
      <c r="A14">
        <v>134</v>
      </c>
      <c r="B14">
        <v>229</v>
      </c>
      <c r="C14">
        <v>36.269082739066334</v>
      </c>
      <c r="D14">
        <v>0.15838027396972199</v>
      </c>
      <c r="E14" s="2">
        <f>MAX(good_deals_calc23[[#This Row],[score]],E13)</f>
        <v>36.269082739066334</v>
      </c>
      <c r="F14" s="2"/>
    </row>
    <row r="15" spans="1:6" x14ac:dyDescent="0.2">
      <c r="A15">
        <v>99</v>
      </c>
      <c r="B15">
        <v>329</v>
      </c>
      <c r="C15">
        <v>36.269082739066334</v>
      </c>
      <c r="D15">
        <v>0.11024037306707092</v>
      </c>
      <c r="E15" s="2">
        <f>MAX(good_deals_calc23[[#This Row],[score]],E14)</f>
        <v>36.269082739066334</v>
      </c>
      <c r="F15" s="2"/>
    </row>
    <row r="16" spans="1:6" x14ac:dyDescent="0.2">
      <c r="A16">
        <v>211</v>
      </c>
      <c r="B16">
        <v>249</v>
      </c>
      <c r="C16">
        <v>36.364611292651659</v>
      </c>
      <c r="D16">
        <v>0.14604261563313919</v>
      </c>
      <c r="E16" s="2">
        <f>MAX(good_deals_calc23[[#This Row],[score]],E15)</f>
        <v>36.364611292651659</v>
      </c>
      <c r="F16" s="2"/>
    </row>
    <row r="17" spans="1:6" x14ac:dyDescent="0.2">
      <c r="A17">
        <v>136</v>
      </c>
      <c r="B17">
        <v>279</v>
      </c>
      <c r="C17">
        <v>36.364611292651659</v>
      </c>
      <c r="D17">
        <v>0.13033910857581241</v>
      </c>
      <c r="E17" s="2">
        <f>MAX(good_deals_calc23[[#This Row],[score]],E16)</f>
        <v>36.364611292651659</v>
      </c>
      <c r="F17" s="2"/>
    </row>
    <row r="18" spans="1:6" x14ac:dyDescent="0.2">
      <c r="A18">
        <v>113</v>
      </c>
      <c r="B18">
        <v>289</v>
      </c>
      <c r="C18">
        <v>36.364611292651659</v>
      </c>
      <c r="D18">
        <v>0.12582910481886386</v>
      </c>
      <c r="E18" s="2">
        <f>MAX(good_deals_calc23[[#This Row],[score]],E17)</f>
        <v>36.364611292651659</v>
      </c>
      <c r="F18" s="2"/>
    </row>
    <row r="19" spans="1:6" x14ac:dyDescent="0.2">
      <c r="A19">
        <v>140</v>
      </c>
      <c r="B19">
        <v>289</v>
      </c>
      <c r="C19">
        <v>36.364611292651659</v>
      </c>
      <c r="D19">
        <v>0.12582910481886386</v>
      </c>
      <c r="E19" s="2">
        <f>MAX(good_deals_calc23[[#This Row],[score]],E18)</f>
        <v>36.364611292651659</v>
      </c>
      <c r="F19" s="2"/>
    </row>
    <row r="20" spans="1:6" x14ac:dyDescent="0.2">
      <c r="A20">
        <v>208</v>
      </c>
      <c r="B20">
        <v>299.60000000000002</v>
      </c>
      <c r="C20">
        <v>36.364611292651659</v>
      </c>
      <c r="D20">
        <v>0.12137720725184131</v>
      </c>
      <c r="E20" s="2">
        <f>MAX(good_deals_calc23[[#This Row],[score]],E19)</f>
        <v>36.364611292651659</v>
      </c>
      <c r="F20" s="2"/>
    </row>
    <row r="21" spans="1:6" x14ac:dyDescent="0.2">
      <c r="A21">
        <v>150</v>
      </c>
      <c r="B21">
        <v>364.9</v>
      </c>
      <c r="C21">
        <v>36.364611292651659</v>
      </c>
      <c r="D21">
        <v>9.9656375151141854E-2</v>
      </c>
      <c r="E21" s="2">
        <f>MAX(good_deals_calc23[[#This Row],[score]],E20)</f>
        <v>36.364611292651659</v>
      </c>
      <c r="F21" s="2"/>
    </row>
    <row r="22" spans="1:6" x14ac:dyDescent="0.2">
      <c r="A22">
        <v>149</v>
      </c>
      <c r="B22">
        <v>399.75</v>
      </c>
      <c r="C22">
        <v>36.364611292651659</v>
      </c>
      <c r="D22">
        <v>9.0968383471298708E-2</v>
      </c>
      <c r="E22" s="2">
        <f>MAX(good_deals_calc23[[#This Row],[score]],E21)</f>
        <v>36.364611292651659</v>
      </c>
      <c r="F22" s="2"/>
    </row>
    <row r="23" spans="1:6" x14ac:dyDescent="0.2">
      <c r="A23">
        <v>213</v>
      </c>
      <c r="B23">
        <v>299.60000000000002</v>
      </c>
      <c r="C23">
        <v>37.050503117890287</v>
      </c>
      <c r="D23">
        <v>0.12366656581405301</v>
      </c>
      <c r="E23" s="2">
        <f>MAX(good_deals_calc23[[#This Row],[score]],E22)</f>
        <v>37.050503117890287</v>
      </c>
      <c r="F23" s="2"/>
    </row>
    <row r="24" spans="1:6" x14ac:dyDescent="0.2">
      <c r="A24">
        <v>204</v>
      </c>
      <c r="B24">
        <v>329</v>
      </c>
      <c r="C24">
        <v>37.050503117890287</v>
      </c>
      <c r="D24">
        <v>0.11261551099662701</v>
      </c>
      <c r="E24" s="2">
        <f>MAX(good_deals_calc23[[#This Row],[score]],E23)</f>
        <v>37.050503117890287</v>
      </c>
      <c r="F24" s="2"/>
    </row>
    <row r="25" spans="1:6" x14ac:dyDescent="0.2">
      <c r="A25">
        <v>171</v>
      </c>
      <c r="B25">
        <v>359.9</v>
      </c>
      <c r="C25">
        <v>41.052580317894162</v>
      </c>
      <c r="D25">
        <v>0.1140666305026234</v>
      </c>
      <c r="E25" s="2">
        <f>MAX(good_deals_calc23[[#This Row],[score]],E24)</f>
        <v>41.052580317894162</v>
      </c>
      <c r="F25" s="2"/>
    </row>
    <row r="26" spans="1:6" x14ac:dyDescent="0.2">
      <c r="A26">
        <v>94</v>
      </c>
      <c r="B26">
        <v>934.9</v>
      </c>
      <c r="C26">
        <v>41.769117023954564</v>
      </c>
      <c r="D26">
        <v>4.4677630788271007E-2</v>
      </c>
      <c r="E26" s="2">
        <f>MAX(good_deals_calc23[[#This Row],[score]],E25)</f>
        <v>41.769117023954564</v>
      </c>
      <c r="F26" s="2"/>
    </row>
    <row r="27" spans="1:6" x14ac:dyDescent="0.2">
      <c r="A27">
        <v>183</v>
      </c>
      <c r="B27">
        <v>349</v>
      </c>
      <c r="C27">
        <v>53.436961052307858</v>
      </c>
      <c r="D27">
        <v>0.153114501582544</v>
      </c>
      <c r="E27" s="2">
        <f>MAX(good_deals_calc23[[#This Row],[score]],E26)</f>
        <v>53.436961052307858</v>
      </c>
      <c r="F27" s="2"/>
    </row>
    <row r="28" spans="1:6" x14ac:dyDescent="0.2">
      <c r="A28">
        <v>110</v>
      </c>
      <c r="B28">
        <v>1499</v>
      </c>
      <c r="C28">
        <v>54.340990069143629</v>
      </c>
      <c r="D28">
        <v>3.6251494375679538E-2</v>
      </c>
      <c r="E28" s="2">
        <f>MAX(good_deals_calc23[[#This Row],[score]],E27)</f>
        <v>54.340990069143629</v>
      </c>
      <c r="F28" s="2"/>
    </row>
    <row r="29" spans="1:6" x14ac:dyDescent="0.2">
      <c r="A29">
        <v>185</v>
      </c>
      <c r="B29">
        <v>549.6</v>
      </c>
      <c r="C29">
        <v>59.037606421779699</v>
      </c>
      <c r="D29">
        <v>0.10741922565826</v>
      </c>
      <c r="E29" s="2">
        <f>MAX(good_deals_calc23[[#This Row],[score]],E28)</f>
        <v>59.037606421779699</v>
      </c>
      <c r="F29" s="2"/>
    </row>
    <row r="30" spans="1:6" x14ac:dyDescent="0.2">
      <c r="A30">
        <v>103</v>
      </c>
      <c r="B30">
        <v>589</v>
      </c>
      <c r="C30">
        <v>59.45779079936203</v>
      </c>
      <c r="D30">
        <v>0.10094701324170124</v>
      </c>
      <c r="E30" s="2">
        <f>MAX(good_deals_calc23[[#This Row],[score]],E29)</f>
        <v>59.45779079936203</v>
      </c>
      <c r="F30" s="2"/>
    </row>
    <row r="31" spans="1:6" x14ac:dyDescent="0.2">
      <c r="A31">
        <v>175</v>
      </c>
      <c r="B31">
        <v>349</v>
      </c>
      <c r="C31">
        <v>59.924364711169154</v>
      </c>
      <c r="D31">
        <v>0.17170305074833569</v>
      </c>
      <c r="E31" s="2">
        <f>MAX(good_deals_calc23[[#This Row],[score]],E30)</f>
        <v>59.924364711169154</v>
      </c>
      <c r="F31" s="2"/>
    </row>
    <row r="32" spans="1:6" x14ac:dyDescent="0.2">
      <c r="A32">
        <v>196</v>
      </c>
      <c r="B32">
        <v>949.9</v>
      </c>
      <c r="C32">
        <v>61.436044419568297</v>
      </c>
      <c r="D32">
        <v>6.4676328476227285E-2</v>
      </c>
      <c r="E32" s="2">
        <f>MAX(good_deals_calc23[[#This Row],[score]],E31)</f>
        <v>61.436044419568297</v>
      </c>
      <c r="F32" s="2"/>
    </row>
    <row r="33" spans="1:6" x14ac:dyDescent="0.2">
      <c r="A33">
        <v>112</v>
      </c>
      <c r="B33">
        <v>449.6</v>
      </c>
      <c r="C33">
        <v>63.829196074732529</v>
      </c>
      <c r="D33">
        <v>0.14196885247938729</v>
      </c>
      <c r="E33" s="2">
        <f>MAX(good_deals_calc23[[#This Row],[score]],E32)</f>
        <v>63.829196074732529</v>
      </c>
      <c r="F33" s="2"/>
    </row>
    <row r="34" spans="1:6" x14ac:dyDescent="0.2">
      <c r="A34">
        <v>127</v>
      </c>
      <c r="B34">
        <v>649.75</v>
      </c>
      <c r="C34">
        <v>63.829196074732529</v>
      </c>
      <c r="D34">
        <v>9.8236546479003511E-2</v>
      </c>
      <c r="E34" s="2">
        <f>MAX(good_deals_calc23[[#This Row],[score]],E33)</f>
        <v>63.829196074732529</v>
      </c>
      <c r="F34" s="2"/>
    </row>
    <row r="35" spans="1:6" x14ac:dyDescent="0.2">
      <c r="A35">
        <v>102</v>
      </c>
      <c r="B35">
        <v>469</v>
      </c>
      <c r="C35">
        <v>65.175056036186902</v>
      </c>
      <c r="D35">
        <v>0.1389660043415499</v>
      </c>
      <c r="E35" s="2">
        <f>MAX(good_deals_calc23[[#This Row],[score]],E34)</f>
        <v>65.175056036186902</v>
      </c>
      <c r="F35" s="2"/>
    </row>
    <row r="36" spans="1:6" x14ac:dyDescent="0.2">
      <c r="A36">
        <v>197</v>
      </c>
      <c r="B36">
        <v>1089</v>
      </c>
      <c r="C36">
        <v>65.229477449759429</v>
      </c>
      <c r="D36">
        <v>5.9898510054875509E-2</v>
      </c>
      <c r="E36" s="2">
        <f>MAX(good_deals_calc23[[#This Row],[score]],E35)</f>
        <v>65.229477449759429</v>
      </c>
      <c r="F36" s="2"/>
    </row>
    <row r="37" spans="1:6" x14ac:dyDescent="0.2">
      <c r="A37">
        <v>194</v>
      </c>
      <c r="B37">
        <v>1249</v>
      </c>
      <c r="C37">
        <v>65.229477449759429</v>
      </c>
      <c r="D37">
        <v>5.2225362249607228E-2</v>
      </c>
      <c r="E37" s="2">
        <f>MAX(good_deals_calc23[[#This Row],[score]],E36)</f>
        <v>65.229477449759429</v>
      </c>
      <c r="F37" s="2"/>
    </row>
    <row r="38" spans="1:6" x14ac:dyDescent="0.2">
      <c r="A38">
        <v>111</v>
      </c>
      <c r="B38">
        <v>539</v>
      </c>
      <c r="C38">
        <v>65.312608480663641</v>
      </c>
      <c r="D38">
        <v>0.12117367065058189</v>
      </c>
      <c r="E38" s="2">
        <f>MAX(good_deals_calc23[[#This Row],[score]],E37)</f>
        <v>65.312608480663641</v>
      </c>
      <c r="F38" s="2"/>
    </row>
    <row r="39" spans="1:6" x14ac:dyDescent="0.2">
      <c r="A39">
        <v>97</v>
      </c>
      <c r="B39">
        <v>699</v>
      </c>
      <c r="C39">
        <v>69.683277166492772</v>
      </c>
      <c r="D39">
        <v>9.9689953027886649E-2</v>
      </c>
      <c r="E39" s="2">
        <f>MAX(good_deals_calc23[[#This Row],[score]],E38)</f>
        <v>69.683277166492772</v>
      </c>
      <c r="F39" s="2"/>
    </row>
    <row r="40" spans="1:6" x14ac:dyDescent="0.2">
      <c r="A40">
        <v>195</v>
      </c>
      <c r="B40">
        <v>1509.9</v>
      </c>
      <c r="C40">
        <v>70.907080013132344</v>
      </c>
      <c r="D40">
        <v>4.6961441163740868E-2</v>
      </c>
      <c r="E40" s="2">
        <f>MAX(good_deals_calc23[[#This Row],[score]],E39)</f>
        <v>70.907080013132344</v>
      </c>
      <c r="F40" s="2"/>
    </row>
    <row r="41" spans="1:6" x14ac:dyDescent="0.2">
      <c r="A41">
        <v>191</v>
      </c>
      <c r="B41">
        <v>419.9</v>
      </c>
      <c r="C41">
        <v>73.237163127043246</v>
      </c>
      <c r="D41">
        <v>0.17441572547521611</v>
      </c>
      <c r="E41" s="2">
        <f>MAX(good_deals_calc23[[#This Row],[score]],E40)</f>
        <v>73.237163127043246</v>
      </c>
      <c r="F41" s="2" t="s">
        <v>206</v>
      </c>
    </row>
    <row r="42" spans="1:6" x14ac:dyDescent="0.2">
      <c r="A42">
        <v>156</v>
      </c>
      <c r="B42">
        <v>449</v>
      </c>
      <c r="C42">
        <v>73.399770869534308</v>
      </c>
      <c r="D42">
        <v>0.16347387721499845</v>
      </c>
      <c r="E42" s="2">
        <f>MAX(good_deals_calc23[[#This Row],[score]],E41)</f>
        <v>73.399770869534308</v>
      </c>
      <c r="F42" s="2"/>
    </row>
    <row r="43" spans="1:6" x14ac:dyDescent="0.2">
      <c r="A43">
        <v>73</v>
      </c>
      <c r="B43">
        <v>539.9</v>
      </c>
      <c r="C43">
        <v>73.791913837452796</v>
      </c>
      <c r="D43">
        <v>0.13667700284766215</v>
      </c>
      <c r="E43" s="2">
        <f>MAX(good_deals_calc23[[#This Row],[score]],E42)</f>
        <v>73.791913837452796</v>
      </c>
      <c r="F43" s="2"/>
    </row>
    <row r="44" spans="1:6" x14ac:dyDescent="0.2">
      <c r="A44">
        <v>105</v>
      </c>
      <c r="B44">
        <v>459</v>
      </c>
      <c r="C44">
        <v>73.862878634924556</v>
      </c>
      <c r="D44">
        <v>0.16092130421552192</v>
      </c>
      <c r="E44" s="2">
        <f>MAX(good_deals_calc23[[#This Row],[score]],E43)</f>
        <v>73.862878634924556</v>
      </c>
      <c r="F44" s="2"/>
    </row>
    <row r="45" spans="1:6" x14ac:dyDescent="0.2">
      <c r="A45">
        <v>154</v>
      </c>
      <c r="B45">
        <v>569</v>
      </c>
      <c r="C45">
        <v>74.11148338568907</v>
      </c>
      <c r="D45">
        <v>0.1302486526989263</v>
      </c>
      <c r="E45" s="2">
        <f>MAX(good_deals_calc23[[#This Row],[score]],E44)</f>
        <v>74.11148338568907</v>
      </c>
      <c r="F45" s="2"/>
    </row>
    <row r="46" spans="1:6" x14ac:dyDescent="0.2">
      <c r="A46">
        <v>157</v>
      </c>
      <c r="B46">
        <v>490.65</v>
      </c>
      <c r="C46">
        <v>74.521265173868187</v>
      </c>
      <c r="D46">
        <v>0.15188273753972931</v>
      </c>
      <c r="E46" s="2">
        <f>MAX(good_deals_calc23[[#This Row],[score]],E45)</f>
        <v>74.521265173868187</v>
      </c>
      <c r="F46" s="2" t="s">
        <v>206</v>
      </c>
    </row>
    <row r="47" spans="1:6" x14ac:dyDescent="0.2">
      <c r="A47">
        <v>137</v>
      </c>
      <c r="B47">
        <v>519</v>
      </c>
      <c r="C47">
        <v>74.918572690408993</v>
      </c>
      <c r="D47">
        <v>0.14435177782352407</v>
      </c>
      <c r="E47" s="2">
        <f>MAX(good_deals_calc23[[#This Row],[score]],E46)</f>
        <v>74.918572690408993</v>
      </c>
      <c r="F47" s="2" t="s">
        <v>206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48"/>
  <sheetViews>
    <sheetView workbookViewId="0">
      <pane xSplit="4" ySplit="4" topLeftCell="E14" activePane="bottomRight" state="frozen"/>
      <selection pane="topRight" activeCell="E1" sqref="E1"/>
      <selection pane="bottomLeft" activeCell="A5" sqref="A5"/>
      <selection pane="bottomRight" activeCell="C10" sqref="C10"/>
    </sheetView>
  </sheetViews>
  <sheetFormatPr defaultRowHeight="12.75" x14ac:dyDescent="0.2"/>
  <cols>
    <col min="1" max="1" width="10" customWidth="1"/>
    <col min="2" max="2" width="7.85546875" bestFit="1" customWidth="1"/>
    <col min="3" max="3" width="12.85546875" bestFit="1" customWidth="1"/>
    <col min="4" max="4" width="13.28515625" bestFit="1" customWidth="1"/>
    <col min="5" max="5" width="13.7109375" bestFit="1" customWidth="1"/>
    <col min="10" max="10" width="13.28515625" bestFit="1" customWidth="1"/>
  </cols>
  <sheetData>
    <row r="1" spans="1:10" x14ac:dyDescent="0.2">
      <c r="E1" t="s">
        <v>202</v>
      </c>
      <c r="F1">
        <v>419.9</v>
      </c>
      <c r="G1">
        <v>490.65</v>
      </c>
      <c r="H1">
        <v>519</v>
      </c>
    </row>
    <row r="2" spans="1:10" ht="18" x14ac:dyDescent="0.25">
      <c r="C2" s="20" t="s">
        <v>219</v>
      </c>
      <c r="E2" t="s">
        <v>201</v>
      </c>
      <c r="F2">
        <v>73.237163127043246</v>
      </c>
      <c r="G2">
        <v>74.521265173868187</v>
      </c>
      <c r="H2">
        <v>74.918572690408993</v>
      </c>
    </row>
    <row r="3" spans="1:10" x14ac:dyDescent="0.2">
      <c r="E3" t="s">
        <v>205</v>
      </c>
      <c r="F3">
        <v>0.17441572547521611</v>
      </c>
      <c r="G3">
        <v>0.15188273753972931</v>
      </c>
      <c r="H3">
        <v>0.14435177782352407</v>
      </c>
    </row>
    <row r="4" spans="1:10" x14ac:dyDescent="0.2">
      <c r="A4" t="s">
        <v>218</v>
      </c>
      <c r="B4" t="s">
        <v>202</v>
      </c>
      <c r="C4" t="s">
        <v>201</v>
      </c>
      <c r="D4" t="s">
        <v>205</v>
      </c>
      <c r="E4" t="s">
        <v>221</v>
      </c>
      <c r="F4" t="s">
        <v>224</v>
      </c>
      <c r="G4" t="s">
        <v>225</v>
      </c>
      <c r="H4" t="s">
        <v>222</v>
      </c>
    </row>
    <row r="5" spans="1:10" x14ac:dyDescent="0.2">
      <c r="A5">
        <v>162</v>
      </c>
      <c r="B5">
        <v>229</v>
      </c>
      <c r="C5">
        <v>32.267005539062467</v>
      </c>
      <c r="D5">
        <v>0.14090395431905006</v>
      </c>
      <c r="F5">
        <f>SQRT(((Table2124[[#This Row],[price]]-F$1)/param[C_P])^2+((Table2124[[#This Row],[score]]-F$2)/param[C_S])^2)</f>
        <v>9.0398714875466641</v>
      </c>
      <c r="G5">
        <f>SQRT(((Table2124[[#This Row],[price]]-G$1)/param[C_P])^2+((Table2124[[#This Row],[score]]-G$2)/param[C_S])^2)</f>
        <v>9.9398786356485704</v>
      </c>
      <c r="H5">
        <f>SQRT(((Table2124[[#This Row],[price]]-H$1)/param[C_P])^2+((Table2124[[#This Row],[score]]-H$2)/param[C_S])^2)</f>
        <v>10.315340383071851</v>
      </c>
      <c r="J5" t="s">
        <v>226</v>
      </c>
    </row>
    <row r="6" spans="1:10" x14ac:dyDescent="0.2">
      <c r="A6">
        <v>134</v>
      </c>
      <c r="B6">
        <v>229</v>
      </c>
      <c r="C6">
        <v>36.269082739066334</v>
      </c>
      <c r="D6">
        <v>0.15838027396972199</v>
      </c>
      <c r="F6" s="2">
        <f>SQRT(((Table2124[[#This Row],[price]]-F$1)/param[C_P])^2+((Table2124[[#This Row],[score]]-F$2)/param[C_S])^2)</f>
        <v>8.3212188231578743</v>
      </c>
      <c r="G6" s="2">
        <f>SQRT(((Table2124[[#This Row],[price]]-G$1)/param[C_P])^2+((Table2124[[#This Row],[score]]-G$2)/param[C_S])^2)</f>
        <v>9.2689517983974081</v>
      </c>
      <c r="H6" s="2">
        <f>SQRT(((Table2124[[#This Row],[price]]-H$1)/param[C_P])^2+((Table2124[[#This Row],[score]]-H$2)/param[C_S])^2)</f>
        <v>9.6639186120309137</v>
      </c>
      <c r="J6">
        <v>191</v>
      </c>
    </row>
    <row r="7" spans="1:10" x14ac:dyDescent="0.2">
      <c r="A7">
        <v>37</v>
      </c>
      <c r="B7">
        <v>239</v>
      </c>
      <c r="C7">
        <v>28.726939150162337</v>
      </c>
      <c r="D7">
        <v>0.12019639811783404</v>
      </c>
      <c r="F7" s="2">
        <f>SQRT(((Table2124[[#This Row],[price]]-F$1)/param[C_P])^2+((Table2124[[#This Row],[score]]-F$2)/param[C_S])^2)</f>
        <v>9.6091792333624504</v>
      </c>
      <c r="G7" s="2">
        <f>SQRT(((Table2124[[#This Row],[price]]-G$1)/param[C_P])^2+((Table2124[[#This Row],[score]]-G$2)/param[C_S])^2)</f>
        <v>10.450641168780914</v>
      </c>
      <c r="H7" s="2">
        <f>SQRT(((Table2124[[#This Row],[price]]-H$1)/param[C_P])^2+((Table2124[[#This Row],[score]]-H$2)/param[C_S])^2)</f>
        <v>10.803086612846238</v>
      </c>
      <c r="J7">
        <v>157</v>
      </c>
    </row>
    <row r="8" spans="1:10" x14ac:dyDescent="0.2">
      <c r="A8">
        <v>163</v>
      </c>
      <c r="B8">
        <v>249</v>
      </c>
      <c r="C8">
        <v>32.267005539062467</v>
      </c>
      <c r="D8">
        <v>0.1295863676267569</v>
      </c>
      <c r="F8" s="2">
        <f>SQRT(((Table2124[[#This Row],[price]]-F$1)/param[C_P])^2+((Table2124[[#This Row],[score]]-F$2)/param[C_S])^2)</f>
        <v>8.8783374857773421</v>
      </c>
      <c r="G8" s="2">
        <f>SQRT(((Table2124[[#This Row],[price]]-G$1)/param[C_P])^2+((Table2124[[#This Row],[score]]-G$2)/param[C_S])^2)</f>
        <v>9.7352343213413661</v>
      </c>
      <c r="H8" s="2">
        <f>SQRT(((Table2124[[#This Row],[price]]-H$1)/param[C_P])^2+((Table2124[[#This Row],[score]]-H$2)/param[C_S])^2)</f>
        <v>10.095852971326044</v>
      </c>
      <c r="J8">
        <v>137</v>
      </c>
    </row>
    <row r="9" spans="1:10" x14ac:dyDescent="0.2">
      <c r="A9">
        <v>211</v>
      </c>
      <c r="B9">
        <v>249</v>
      </c>
      <c r="C9">
        <v>36.364611292651659</v>
      </c>
      <c r="D9">
        <v>0.14604261563313919</v>
      </c>
      <c r="F9" s="2">
        <f>SQRT(((Table2124[[#This Row],[price]]-F$1)/param[C_P])^2+((Table2124[[#This Row],[score]]-F$2)/param[C_S])^2)</f>
        <v>8.1281072305424082</v>
      </c>
      <c r="G9" s="2">
        <f>SQRT(((Table2124[[#This Row],[price]]-G$1)/param[C_P])^2+((Table2124[[#This Row],[score]]-G$2)/param[C_S])^2)</f>
        <v>9.0330005212242881</v>
      </c>
      <c r="H9" s="2">
        <f>SQRT(((Table2124[[#This Row],[price]]-H$1)/param[C_P])^2+((Table2124[[#This Row],[score]]-H$2)/param[C_S])^2)</f>
        <v>9.4136240406333691</v>
      </c>
      <c r="J9">
        <v>156</v>
      </c>
    </row>
    <row r="10" spans="1:10" x14ac:dyDescent="0.2">
      <c r="A10">
        <v>215</v>
      </c>
      <c r="B10">
        <v>249.75</v>
      </c>
      <c r="C10">
        <v>28.726939150162337</v>
      </c>
      <c r="D10">
        <v>0.11502277938002937</v>
      </c>
      <c r="F10" s="2">
        <f>SQRT(((Table2124[[#This Row],[price]]-F$1)/param[C_P])^2+((Table2124[[#This Row],[score]]-F$2)/param[C_S])^2)</f>
        <v>9.5303100966801786</v>
      </c>
      <c r="G10" s="2">
        <f>SQRT(((Table2124[[#This Row],[price]]-G$1)/param[C_P])^2+((Table2124[[#This Row],[score]]-G$2)/param[C_S])^2)</f>
        <v>10.348813257500519</v>
      </c>
      <c r="H10" s="2">
        <f>SQRT(((Table2124[[#This Row],[price]]-H$1)/param[C_P])^2+((Table2124[[#This Row],[score]]-H$2)/param[C_S])^2)</f>
        <v>10.693217727356794</v>
      </c>
      <c r="J10">
        <v>105</v>
      </c>
    </row>
    <row r="11" spans="1:10" x14ac:dyDescent="0.2">
      <c r="A11">
        <v>74</v>
      </c>
      <c r="B11">
        <v>259.60000000000002</v>
      </c>
      <c r="C11">
        <v>32.82454490375153</v>
      </c>
      <c r="D11">
        <v>0.12644277697901204</v>
      </c>
      <c r="F11" s="2">
        <f>SQRT(((Table2124[[#This Row],[price]]-F$1)/param[C_P])^2+((Table2124[[#This Row],[score]]-F$2)/param[C_S])^2)</f>
        <v>8.6951494792476787</v>
      </c>
      <c r="G11" s="2">
        <f>SQRT(((Table2124[[#This Row],[price]]-G$1)/param[C_P])^2+((Table2124[[#This Row],[score]]-G$2)/param[C_S])^2)</f>
        <v>9.5340600087986793</v>
      </c>
      <c r="H11" s="2">
        <f>SQRT(((Table2124[[#This Row],[price]]-H$1)/param[C_P])^2+((Table2124[[#This Row],[score]]-H$2)/param[C_S])^2)</f>
        <v>9.8889651133046073</v>
      </c>
      <c r="J11">
        <v>73</v>
      </c>
    </row>
    <row r="12" spans="1:10" x14ac:dyDescent="0.2">
      <c r="A12">
        <v>168</v>
      </c>
      <c r="B12">
        <v>259.89999999999998</v>
      </c>
      <c r="C12">
        <v>32.267005539062467</v>
      </c>
      <c r="D12">
        <v>0.12415161808027114</v>
      </c>
      <c r="F12" s="2">
        <f>SQRT(((Table2124[[#This Row],[price]]-F$1)/param[C_P])^2+((Table2124[[#This Row],[score]]-F$2)/param[C_S])^2)</f>
        <v>8.7967125968374766</v>
      </c>
      <c r="G12" s="2">
        <f>SQRT(((Table2124[[#This Row],[price]]-G$1)/param[C_P])^2+((Table2124[[#This Row],[score]]-G$2)/param[C_S])^2)</f>
        <v>9.6288692633882444</v>
      </c>
      <c r="H12" s="2">
        <f>SQRT(((Table2124[[#This Row],[price]]-H$1)/param[C_P])^2+((Table2124[[#This Row],[score]]-H$2)/param[C_S])^2)</f>
        <v>9.9809504166002601</v>
      </c>
      <c r="J12">
        <v>154</v>
      </c>
    </row>
    <row r="13" spans="1:10" x14ac:dyDescent="0.2">
      <c r="A13">
        <v>188</v>
      </c>
      <c r="B13">
        <v>271.5</v>
      </c>
      <c r="C13">
        <v>32.267005539062467</v>
      </c>
      <c r="D13">
        <v>0.11884716588973285</v>
      </c>
      <c r="F13" s="2">
        <f>SQRT(((Table2124[[#This Row],[price]]-F$1)/param[C_P])^2+((Table2124[[#This Row],[score]]-F$2)/param[C_S])^2)</f>
        <v>8.7149972180924493</v>
      </c>
      <c r="G13" s="2">
        <f>SQRT(((Table2124[[#This Row],[price]]-G$1)/param[C_P])^2+((Table2124[[#This Row],[score]]-G$2)/param[C_S])^2)</f>
        <v>9.5198522725629982</v>
      </c>
      <c r="H13" s="2">
        <f>SQRT(((Table2124[[#This Row],[price]]-H$1)/param[C_P])^2+((Table2124[[#This Row],[score]]-H$2)/param[C_S])^2)</f>
        <v>9.8624919375699811</v>
      </c>
      <c r="J13">
        <v>195</v>
      </c>
    </row>
    <row r="14" spans="1:10" x14ac:dyDescent="0.2">
      <c r="A14">
        <v>136</v>
      </c>
      <c r="B14">
        <v>279</v>
      </c>
      <c r="C14">
        <v>36.364611292651659</v>
      </c>
      <c r="D14">
        <v>0.13033910857581241</v>
      </c>
      <c r="F14" s="2">
        <f>SQRT(((Table2124[[#This Row],[price]]-F$1)/param[C_P])^2+((Table2124[[#This Row],[score]]-F$2)/param[C_S])^2)</f>
        <v>7.8945884725675075</v>
      </c>
      <c r="G14" s="2">
        <f>SQRT(((Table2124[[#This Row],[price]]-G$1)/param[C_P])^2+((Table2124[[#This Row],[score]]-G$2)/param[C_S])^2)</f>
        <v>8.7267117757170283</v>
      </c>
      <c r="H14" s="2">
        <f>SQRT(((Table2124[[#This Row],[price]]-H$1)/param[C_P])^2+((Table2124[[#This Row],[score]]-H$2)/param[C_S])^2)</f>
        <v>9.0827483493924088</v>
      </c>
      <c r="J14">
        <v>97</v>
      </c>
    </row>
    <row r="15" spans="1:10" x14ac:dyDescent="0.2">
      <c r="A15">
        <v>121</v>
      </c>
      <c r="B15">
        <v>279.60000000000002</v>
      </c>
      <c r="C15">
        <v>32.267005539062467</v>
      </c>
      <c r="D15">
        <v>0.115404168594644</v>
      </c>
      <c r="F15" s="2">
        <f>SQRT(((Table2124[[#This Row],[price]]-F$1)/param[C_P])^2+((Table2124[[#This Row],[score]]-F$2)/param[C_S])^2)</f>
        <v>8.661165540004367</v>
      </c>
      <c r="G15" s="2">
        <f>SQRT(((Table2124[[#This Row],[price]]-G$1)/param[C_P])^2+((Table2124[[#This Row],[score]]-G$2)/param[C_S])^2)</f>
        <v>9.4463611666833316</v>
      </c>
      <c r="H15" s="2">
        <f>SQRT(((Table2124[[#This Row],[price]]-H$1)/param[C_P])^2+((Table2124[[#This Row],[score]]-H$2)/param[C_S])^2)</f>
        <v>9.7821874454864588</v>
      </c>
      <c r="J15">
        <v>111</v>
      </c>
    </row>
    <row r="16" spans="1:10" x14ac:dyDescent="0.2">
      <c r="A16">
        <v>164</v>
      </c>
      <c r="B16">
        <v>279.64999999999998</v>
      </c>
      <c r="C16">
        <v>32.82454490375153</v>
      </c>
      <c r="D16">
        <v>0.11737723906222611</v>
      </c>
      <c r="F16" s="2">
        <f>SQRT(((Table2124[[#This Row],[price]]-F$1)/param[C_P])^2+((Table2124[[#This Row],[score]]-F$2)/param[C_S])^2)</f>
        <v>8.5554201221483677</v>
      </c>
      <c r="G16" s="2">
        <f>SQRT(((Table2124[[#This Row],[price]]-G$1)/param[C_P])^2+((Table2124[[#This Row],[score]]-G$2)/param[C_S])^2)</f>
        <v>9.3462858532881548</v>
      </c>
      <c r="H16" s="2">
        <f>SQRT(((Table2124[[#This Row],[price]]-H$1)/param[C_P])^2+((Table2124[[#This Row],[score]]-H$2)/param[C_S])^2)</f>
        <v>9.6846092338387937</v>
      </c>
    </row>
    <row r="17" spans="1:8" x14ac:dyDescent="0.2">
      <c r="A17">
        <v>155</v>
      </c>
      <c r="B17">
        <v>279.89999999999998</v>
      </c>
      <c r="C17">
        <v>32.82454490375153</v>
      </c>
      <c r="D17">
        <v>0.11727240051358176</v>
      </c>
      <c r="F17" s="2">
        <f>SQRT(((Table2124[[#This Row],[price]]-F$1)/param[C_P])^2+((Table2124[[#This Row],[score]]-F$2)/param[C_S])^2)</f>
        <v>8.5537821147408923</v>
      </c>
      <c r="G17" s="2">
        <f>SQRT(((Table2124[[#This Row],[price]]-G$1)/param[C_P])^2+((Table2124[[#This Row],[score]]-G$2)/param[C_S])^2)</f>
        <v>9.3440293370351899</v>
      </c>
      <c r="H17" s="2">
        <f>SQRT(((Table2124[[#This Row],[price]]-H$1)/param[C_P])^2+((Table2124[[#This Row],[score]]-H$2)/param[C_S])^2)</f>
        <v>9.6821387622857173</v>
      </c>
    </row>
    <row r="18" spans="1:8" x14ac:dyDescent="0.2">
      <c r="A18">
        <v>113</v>
      </c>
      <c r="B18">
        <v>289</v>
      </c>
      <c r="C18">
        <v>36.364611292651659</v>
      </c>
      <c r="D18">
        <v>0.12582910481886386</v>
      </c>
      <c r="F18" s="2">
        <f>SQRT(((Table2124[[#This Row],[price]]-F$1)/param[C_P])^2+((Table2124[[#This Row],[score]]-F$2)/param[C_S])^2)</f>
        <v>7.8254282407543529</v>
      </c>
      <c r="G18" s="2">
        <f>SQRT(((Table2124[[#This Row],[price]]-G$1)/param[C_P])^2+((Table2124[[#This Row],[score]]-G$2)/param[C_S])^2)</f>
        <v>8.6314713934785328</v>
      </c>
      <c r="H18" s="2">
        <f>SQRT(((Table2124[[#This Row],[price]]-H$1)/param[C_P])^2+((Table2124[[#This Row],[score]]-H$2)/param[C_S])^2)</f>
        <v>8.9786590078023618</v>
      </c>
    </row>
    <row r="19" spans="1:8" x14ac:dyDescent="0.2">
      <c r="A19">
        <v>140</v>
      </c>
      <c r="B19">
        <v>289</v>
      </c>
      <c r="C19">
        <v>36.364611292651659</v>
      </c>
      <c r="D19">
        <v>0.12582910481886386</v>
      </c>
      <c r="F19" s="2">
        <f>SQRT(((Table2124[[#This Row],[price]]-F$1)/param[C_P])^2+((Table2124[[#This Row],[score]]-F$2)/param[C_S])^2)</f>
        <v>7.8254282407543529</v>
      </c>
      <c r="G19" s="2">
        <f>SQRT(((Table2124[[#This Row],[price]]-G$1)/param[C_P])^2+((Table2124[[#This Row],[score]]-G$2)/param[C_S])^2)</f>
        <v>8.6314713934785328</v>
      </c>
      <c r="H19" s="2">
        <f>SQRT(((Table2124[[#This Row],[price]]-H$1)/param[C_P])^2+((Table2124[[#This Row],[score]]-H$2)/param[C_S])^2)</f>
        <v>8.9786590078023618</v>
      </c>
    </row>
    <row r="20" spans="1:8" x14ac:dyDescent="0.2">
      <c r="A20">
        <v>208</v>
      </c>
      <c r="B20">
        <v>299.60000000000002</v>
      </c>
      <c r="C20">
        <v>36.364611292651659</v>
      </c>
      <c r="D20">
        <v>0.12137720725184131</v>
      </c>
      <c r="F20" s="2">
        <f>SQRT(((Table2124[[#This Row],[price]]-F$1)/param[C_P])^2+((Table2124[[#This Row],[score]]-F$2)/param[C_S])^2)</f>
        <v>7.7570767142781154</v>
      </c>
      <c r="G20" s="2">
        <f>SQRT(((Table2124[[#This Row],[price]]-G$1)/param[C_P])^2+((Table2124[[#This Row],[score]]-G$2)/param[C_S])^2)</f>
        <v>8.5344742319863052</v>
      </c>
      <c r="H20" s="2">
        <f>SQRT(((Table2124[[#This Row],[price]]-H$1)/param[C_P])^2+((Table2124[[#This Row],[score]]-H$2)/param[C_S])^2)</f>
        <v>8.8719142003510445</v>
      </c>
    </row>
    <row r="21" spans="1:8" x14ac:dyDescent="0.2">
      <c r="A21">
        <v>213</v>
      </c>
      <c r="B21">
        <v>299.60000000000002</v>
      </c>
      <c r="C21">
        <v>37.050503117890287</v>
      </c>
      <c r="D21">
        <v>0.12366656581405301</v>
      </c>
      <c r="F21" s="2">
        <f>SQRT(((Table2124[[#This Row],[price]]-F$1)/param[C_P])^2+((Table2124[[#This Row],[score]]-F$2)/param[C_S])^2)</f>
        <v>7.6267824477115642</v>
      </c>
      <c r="G21" s="2">
        <f>SQRT(((Table2124[[#This Row],[price]]-G$1)/param[C_P])^2+((Table2124[[#This Row],[score]]-G$2)/param[C_S])^2)</f>
        <v>8.4120366952497623</v>
      </c>
      <c r="H21" s="2">
        <f>SQRT(((Table2124[[#This Row],[price]]-H$1)/param[C_P])^2+((Table2124[[#This Row],[score]]-H$2)/param[C_S])^2)</f>
        <v>8.7529521720368546</v>
      </c>
    </row>
    <row r="22" spans="1:8" x14ac:dyDescent="0.2">
      <c r="A22">
        <v>214</v>
      </c>
      <c r="B22">
        <v>329</v>
      </c>
      <c r="C22">
        <v>32.82454490375153</v>
      </c>
      <c r="D22">
        <v>9.977065320289219E-2</v>
      </c>
      <c r="F22" s="2">
        <f>SQRT(((Table2124[[#This Row],[price]]-F$1)/param[C_P])^2+((Table2124[[#This Row],[score]]-F$2)/param[C_S])^2)</f>
        <v>8.2844621108712406</v>
      </c>
      <c r="G22" s="2">
        <f>SQRT(((Table2124[[#This Row],[price]]-G$1)/param[C_P])^2+((Table2124[[#This Row],[score]]-G$2)/param[C_S])^2)</f>
        <v>8.94410131043775</v>
      </c>
      <c r="H22" s="2">
        <f>SQRT(((Table2124[[#This Row],[price]]-H$1)/param[C_P])^2+((Table2124[[#This Row],[score]]-H$2)/param[C_S])^2)</f>
        <v>9.2366816017526343</v>
      </c>
    </row>
    <row r="23" spans="1:8" x14ac:dyDescent="0.2">
      <c r="A23">
        <v>99</v>
      </c>
      <c r="B23">
        <v>329</v>
      </c>
      <c r="C23">
        <v>36.269082739066334</v>
      </c>
      <c r="D23">
        <v>0.11024037306707092</v>
      </c>
      <c r="F23" s="2">
        <f>SQRT(((Table2124[[#This Row],[price]]-F$1)/param[C_P])^2+((Table2124[[#This Row],[score]]-F$2)/param[C_S])^2)</f>
        <v>7.6138480877199628</v>
      </c>
      <c r="G23" s="2">
        <f>SQRT(((Table2124[[#This Row],[price]]-G$1)/param[C_P])^2+((Table2124[[#This Row],[score]]-G$2)/param[C_S])^2)</f>
        <v>8.3055082590419786</v>
      </c>
      <c r="H23" s="2">
        <f>SQRT(((Table2124[[#This Row],[price]]-H$1)/param[C_P])^2+((Table2124[[#This Row],[score]]-H$2)/param[C_S])^2)</f>
        <v>8.6134385085143261</v>
      </c>
    </row>
    <row r="24" spans="1:8" x14ac:dyDescent="0.2">
      <c r="A24">
        <v>204</v>
      </c>
      <c r="B24">
        <v>329</v>
      </c>
      <c r="C24">
        <v>37.050503117890287</v>
      </c>
      <c r="D24">
        <v>0.11261551099662701</v>
      </c>
      <c r="F24" s="2">
        <f>SQRT(((Table2124[[#This Row],[price]]-F$1)/param[C_P])^2+((Table2124[[#This Row],[score]]-F$2)/param[C_S])^2)</f>
        <v>7.4621778660603635</v>
      </c>
      <c r="G24" s="2">
        <f>SQRT(((Table2124[[#This Row],[price]]-G$1)/param[C_P])^2+((Table2124[[#This Row],[score]]-G$2)/param[C_S])^2)</f>
        <v>8.1617773408877383</v>
      </c>
      <c r="H24" s="2">
        <f>SQRT(((Table2124[[#This Row],[price]]-H$1)/param[C_P])^2+((Table2124[[#This Row],[score]]-H$2)/param[C_S])^2)</f>
        <v>8.4734660987086432</v>
      </c>
    </row>
    <row r="25" spans="1:8" x14ac:dyDescent="0.2">
      <c r="A25">
        <v>169</v>
      </c>
      <c r="B25">
        <v>329.6</v>
      </c>
      <c r="C25">
        <v>32.82454490375153</v>
      </c>
      <c r="D25">
        <v>9.9589031868178177E-2</v>
      </c>
      <c r="F25" s="2">
        <f>SQRT(((Table2124[[#This Row],[price]]-F$1)/param[C_P])^2+((Table2124[[#This Row],[score]]-F$2)/param[C_S])^2)</f>
        <v>8.2818370224522759</v>
      </c>
      <c r="G25" s="2">
        <f>SQRT(((Table2124[[#This Row],[price]]-G$1)/param[C_P])^2+((Table2124[[#This Row],[score]]-G$2)/param[C_S])^2)</f>
        <v>8.9397707046307566</v>
      </c>
      <c r="H25" s="2">
        <f>SQRT(((Table2124[[#This Row],[price]]-H$1)/param[C_P])^2+((Table2124[[#This Row],[score]]-H$2)/param[C_S])^2)</f>
        <v>9.2317512429741964</v>
      </c>
    </row>
    <row r="26" spans="1:8" x14ac:dyDescent="0.2">
      <c r="A26">
        <v>183</v>
      </c>
      <c r="B26">
        <v>349</v>
      </c>
      <c r="C26">
        <v>53.436961052307858</v>
      </c>
      <c r="D26">
        <v>0.153114501582544</v>
      </c>
      <c r="F26" s="2">
        <f>SQRT(((Table2124[[#This Row],[price]]-F$1)/param[C_P])^2+((Table2124[[#This Row],[score]]-F$2)/param[C_S])^2)</f>
        <v>4.2062624844408161</v>
      </c>
      <c r="G26" s="2">
        <f>SQRT(((Table2124[[#This Row],[price]]-G$1)/param[C_P])^2+((Table2124[[#This Row],[score]]-G$2)/param[C_S])^2)</f>
        <v>5.0801382079248434</v>
      </c>
      <c r="H26" s="2">
        <f>SQRT(((Table2124[[#This Row],[price]]-H$1)/param[C_P])^2+((Table2124[[#This Row],[score]]-H$2)/param[C_S])^2)</f>
        <v>5.4789036807383358</v>
      </c>
    </row>
    <row r="27" spans="1:8" x14ac:dyDescent="0.2">
      <c r="A27">
        <v>175</v>
      </c>
      <c r="B27">
        <v>349</v>
      </c>
      <c r="C27">
        <v>59.924364711169154</v>
      </c>
      <c r="D27">
        <v>0.17170305074833569</v>
      </c>
      <c r="F27" s="2">
        <f>SQRT(((Table2124[[#This Row],[price]]-F$1)/param[C_P])^2+((Table2124[[#This Row],[score]]-F$2)/param[C_S])^2)</f>
        <v>3.0166120178882778</v>
      </c>
      <c r="G27" s="2">
        <f>SQRT(((Table2124[[#This Row],[price]]-G$1)/param[C_P])^2+((Table2124[[#This Row],[score]]-G$2)/param[C_S])^2)</f>
        <v>4.0680055462987914</v>
      </c>
      <c r="H27" s="2">
        <f>SQRT(((Table2124[[#This Row],[price]]-H$1)/param[C_P])^2+((Table2124[[#This Row],[score]]-H$2)/param[C_S])^2)</f>
        <v>4.5335472774625369</v>
      </c>
    </row>
    <row r="28" spans="1:8" x14ac:dyDescent="0.2">
      <c r="A28">
        <v>171</v>
      </c>
      <c r="B28">
        <v>359.9</v>
      </c>
      <c r="C28">
        <v>41.052580317894162</v>
      </c>
      <c r="D28">
        <v>0.1140666305026234</v>
      </c>
      <c r="F28" s="2">
        <f>SQRT(((Table2124[[#This Row],[price]]-F$1)/param[C_P])^2+((Table2124[[#This Row],[score]]-F$2)/param[C_S])^2)</f>
        <v>6.547816034675912</v>
      </c>
      <c r="G28" s="2">
        <f>SQRT(((Table2124[[#This Row],[price]]-G$1)/param[C_P])^2+((Table2124[[#This Row],[score]]-G$2)/param[C_S])^2)</f>
        <v>7.1863996298243951</v>
      </c>
      <c r="H28" s="2">
        <f>SQRT(((Table2124[[#This Row],[price]]-H$1)/param[C_P])^2+((Table2124[[#This Row],[score]]-H$2)/param[C_S])^2)</f>
        <v>7.4834044107618105</v>
      </c>
    </row>
    <row r="29" spans="1:8" x14ac:dyDescent="0.2">
      <c r="A29">
        <v>150</v>
      </c>
      <c r="B29">
        <v>364.9</v>
      </c>
      <c r="C29">
        <v>36.364611292651659</v>
      </c>
      <c r="D29">
        <v>9.9656375151141854E-2</v>
      </c>
      <c r="F29" s="2">
        <f>SQRT(((Table2124[[#This Row],[price]]-F$1)/param[C_P])^2+((Table2124[[#This Row],[score]]-F$2)/param[C_S])^2)</f>
        <v>7.4560983866359871</v>
      </c>
      <c r="G29" s="2">
        <f>SQRT(((Table2124[[#This Row],[price]]-G$1)/param[C_P])^2+((Table2124[[#This Row],[score]]-G$2)/param[C_S])^2)</f>
        <v>8.03507525891564</v>
      </c>
      <c r="H29" s="2">
        <f>SQRT(((Table2124[[#This Row],[price]]-H$1)/param[C_P])^2+((Table2124[[#This Row],[score]]-H$2)/param[C_S])^2)</f>
        <v>8.3039172429878239</v>
      </c>
    </row>
    <row r="30" spans="1:8" x14ac:dyDescent="0.2">
      <c r="A30">
        <v>149</v>
      </c>
      <c r="B30">
        <v>399.75</v>
      </c>
      <c r="C30">
        <v>36.364611292651659</v>
      </c>
      <c r="D30">
        <v>9.0968383471298708E-2</v>
      </c>
      <c r="F30" s="2">
        <f>SQRT(((Table2124[[#This Row],[price]]-F$1)/param[C_P])^2+((Table2124[[#This Row],[score]]-F$2)/param[C_S])^2)</f>
        <v>7.3855136687434113</v>
      </c>
      <c r="G30" s="2">
        <f>SQRT(((Table2124[[#This Row],[price]]-G$1)/param[C_P])^2+((Table2124[[#This Row],[score]]-G$2)/param[C_S])^2)</f>
        <v>7.8448921864126495</v>
      </c>
      <c r="H30" s="2">
        <f>SQRT(((Table2124[[#This Row],[price]]-H$1)/param[C_P])^2+((Table2124[[#This Row],[score]]-H$2)/param[C_S])^2)</f>
        <v>8.0712169205387188</v>
      </c>
    </row>
    <row r="31" spans="1:8" x14ac:dyDescent="0.2">
      <c r="A31">
        <v>156</v>
      </c>
      <c r="B31">
        <v>449</v>
      </c>
      <c r="C31">
        <v>73.399770869534308</v>
      </c>
      <c r="D31">
        <v>0.16347387721499845</v>
      </c>
      <c r="E31" t="s">
        <v>206</v>
      </c>
      <c r="F31" s="2">
        <f>SQRT(((Table2124[[#This Row],[price]]-F$1)/param[C_P])^2+((Table2124[[#This Row],[score]]-F$2)/param[C_S])^2)</f>
        <v>0.58290792679180647</v>
      </c>
      <c r="G31" s="2">
        <f>SQRT(((Table2124[[#This Row],[price]]-G$1)/param[C_P])^2+((Table2124[[#This Row],[score]]-G$2)/param[C_S])^2)</f>
        <v>0.86266968127211507</v>
      </c>
      <c r="H31" s="2">
        <f>SQRT(((Table2124[[#This Row],[price]]-H$1)/param[C_P])^2+((Table2124[[#This Row],[score]]-H$2)/param[C_S])^2)</f>
        <v>1.4325747306314216</v>
      </c>
    </row>
    <row r="32" spans="1:8" x14ac:dyDescent="0.2">
      <c r="A32">
        <v>112</v>
      </c>
      <c r="B32">
        <v>449.6</v>
      </c>
      <c r="C32">
        <v>63.829196074732529</v>
      </c>
      <c r="D32">
        <v>0.14196885247938729</v>
      </c>
      <c r="F32" s="2">
        <f>SQRT(((Table2124[[#This Row],[price]]-F$1)/param[C_P])^2+((Table2124[[#This Row],[score]]-F$2)/param[C_S])^2)</f>
        <v>1.9731268996936213</v>
      </c>
      <c r="G32" s="2">
        <f>SQRT(((Table2124[[#This Row],[price]]-G$1)/param[C_P])^2+((Table2124[[#This Row],[score]]-G$2)/param[C_S])^2)</f>
        <v>2.2906013762389259</v>
      </c>
      <c r="H32" s="2">
        <f>SQRT(((Table2124[[#This Row],[price]]-H$1)/param[C_P])^2+((Table2124[[#This Row],[score]]-H$2)/param[C_S])^2)</f>
        <v>2.6163935004070926</v>
      </c>
    </row>
    <row r="33" spans="1:8" x14ac:dyDescent="0.2">
      <c r="A33">
        <v>105</v>
      </c>
      <c r="B33">
        <v>459</v>
      </c>
      <c r="C33">
        <v>73.862878634924556</v>
      </c>
      <c r="D33">
        <v>0.16092130421552192</v>
      </c>
      <c r="E33" t="s">
        <v>206</v>
      </c>
      <c r="F33" s="2">
        <f>SQRT(((Table2124[[#This Row],[price]]-F$1)/param[C_P])^2+((Table2124[[#This Row],[score]]-F$2)/param[C_S])^2)</f>
        <v>0.79194999581547276</v>
      </c>
      <c r="G33" s="2">
        <f>SQRT(((Table2124[[#This Row],[price]]-G$1)/param[C_P])^2+((Table2124[[#This Row],[score]]-G$2)/param[C_S])^2)</f>
        <v>0.64655078175382819</v>
      </c>
      <c r="H33" s="2">
        <f>SQRT(((Table2124[[#This Row],[price]]-H$1)/param[C_P])^2+((Table2124[[#This Row],[score]]-H$2)/param[C_S])^2)</f>
        <v>1.2184332552714601</v>
      </c>
    </row>
    <row r="34" spans="1:8" x14ac:dyDescent="0.2">
      <c r="A34">
        <v>102</v>
      </c>
      <c r="B34">
        <v>469</v>
      </c>
      <c r="C34">
        <v>65.175056036186902</v>
      </c>
      <c r="D34">
        <v>0.1389660043415499</v>
      </c>
      <c r="F34" s="2">
        <f>SQRT(((Table2124[[#This Row],[price]]-F$1)/param[C_P])^2+((Table2124[[#This Row],[score]]-F$2)/param[C_S])^2)</f>
        <v>1.8879160017801233</v>
      </c>
      <c r="G34" s="2">
        <f>SQRT(((Table2124[[#This Row],[price]]-G$1)/param[C_P])^2+((Table2124[[#This Row],[score]]-G$2)/param[C_S])^2)</f>
        <v>1.9187376083798133</v>
      </c>
      <c r="H34" s="2">
        <f>SQRT(((Table2124[[#This Row],[price]]-H$1)/param[C_P])^2+((Table2124[[#This Row],[score]]-H$2)/param[C_S])^2)</f>
        <v>2.1903069811430838</v>
      </c>
    </row>
    <row r="35" spans="1:8" x14ac:dyDescent="0.2">
      <c r="A35">
        <v>111</v>
      </c>
      <c r="B35">
        <v>539</v>
      </c>
      <c r="C35">
        <v>65.312608480663641</v>
      </c>
      <c r="D35">
        <v>0.12117367065058189</v>
      </c>
      <c r="F35" s="2">
        <f>SQRT(((Table2124[[#This Row],[price]]-F$1)/param[C_P])^2+((Table2124[[#This Row],[score]]-F$2)/param[C_S])^2)</f>
        <v>2.8610953590781043</v>
      </c>
      <c r="G35" s="2">
        <f>SQRT(((Table2124[[#This Row],[price]]-G$1)/param[C_P])^2+((Table2124[[#This Row],[score]]-G$2)/param[C_S])^2)</f>
        <v>2.080159446708842</v>
      </c>
      <c r="H35" s="2">
        <f>SQRT(((Table2124[[#This Row],[price]]-H$1)/param[C_P])^2+((Table2124[[#This Row],[score]]-H$2)/param[C_S])^2)</f>
        <v>1.962391891533479</v>
      </c>
    </row>
    <row r="36" spans="1:8" x14ac:dyDescent="0.2">
      <c r="A36">
        <v>73</v>
      </c>
      <c r="B36">
        <v>539.9</v>
      </c>
      <c r="C36">
        <v>73.791913837452796</v>
      </c>
      <c r="D36">
        <v>0.13667700284766215</v>
      </c>
      <c r="E36" t="s">
        <v>206</v>
      </c>
      <c r="F36" s="2">
        <f>SQRT(((Table2124[[#This Row],[price]]-F$1)/param[C_P])^2+((Table2124[[#This Row],[score]]-F$2)/param[C_S])^2)</f>
        <v>2.4025632008394693</v>
      </c>
      <c r="G36" s="2">
        <f>SQRT(((Table2124[[#This Row],[price]]-G$1)/param[C_P])^2+((Table2124[[#This Row],[score]]-G$2)/param[C_S])^2)</f>
        <v>0.99574250430381683</v>
      </c>
      <c r="H36" s="2">
        <f>SQRT(((Table2124[[#This Row],[price]]-H$1)/param[C_P])^2+((Table2124[[#This Row],[score]]-H$2)/param[C_S])^2)</f>
        <v>0.47486672534278768</v>
      </c>
    </row>
    <row r="37" spans="1:8" x14ac:dyDescent="0.2">
      <c r="A37">
        <v>185</v>
      </c>
      <c r="B37">
        <v>549.6</v>
      </c>
      <c r="C37">
        <v>59.037606421779699</v>
      </c>
      <c r="D37">
        <v>0.10741922565826</v>
      </c>
      <c r="F37" s="2">
        <f>SQRT(((Table2124[[#This Row],[price]]-F$1)/param[C_P])^2+((Table2124[[#This Row],[score]]-F$2)/param[C_S])^2)</f>
        <v>3.8462881359877086</v>
      </c>
      <c r="G37" s="2">
        <f>SQRT(((Table2124[[#This Row],[price]]-G$1)/param[C_P])^2+((Table2124[[#This Row],[score]]-G$2)/param[C_S])^2)</f>
        <v>3.3135763962892204</v>
      </c>
      <c r="H37" s="2">
        <f>SQRT(((Table2124[[#This Row],[price]]-H$1)/param[C_P])^2+((Table2124[[#This Row],[score]]-H$2)/param[C_S])^2)</f>
        <v>3.2346170693010414</v>
      </c>
    </row>
    <row r="38" spans="1:8" x14ac:dyDescent="0.2">
      <c r="A38">
        <v>154</v>
      </c>
      <c r="B38">
        <v>569</v>
      </c>
      <c r="C38">
        <v>74.11148338568907</v>
      </c>
      <c r="D38">
        <v>0.1302486526989263</v>
      </c>
      <c r="F38" s="2">
        <f>SQRT(((Table2124[[#This Row],[price]]-F$1)/param[C_P])^2+((Table2124[[#This Row],[score]]-F$2)/param[C_S])^2)</f>
        <v>2.9871226015326431</v>
      </c>
      <c r="G38" s="2">
        <f>SQRT(((Table2124[[#This Row],[price]]-G$1)/param[C_P])^2+((Table2124[[#This Row],[score]]-G$2)/param[C_S])^2)</f>
        <v>1.5691417541308792</v>
      </c>
      <c r="H38" s="2">
        <f>SQRT(((Table2124[[#This Row],[price]]-H$1)/param[C_P])^2+((Table2124[[#This Row],[score]]-H$2)/param[C_S])^2)</f>
        <v>1.0129440882061218</v>
      </c>
    </row>
    <row r="39" spans="1:8" x14ac:dyDescent="0.2">
      <c r="A39">
        <v>103</v>
      </c>
      <c r="B39">
        <v>589</v>
      </c>
      <c r="C39">
        <v>59.45779079936203</v>
      </c>
      <c r="D39">
        <v>0.10094701324170124</v>
      </c>
      <c r="F39" s="2">
        <f>SQRT(((Table2124[[#This Row],[price]]-F$1)/param[C_P])^2+((Table2124[[#This Row],[score]]-F$2)/param[C_S])^2)</f>
        <v>4.3626560797058804</v>
      </c>
      <c r="G39" s="2">
        <f>SQRT(((Table2124[[#This Row],[price]]-G$1)/param[C_P])^2+((Table2124[[#This Row],[score]]-G$2)/param[C_S])^2)</f>
        <v>3.5979743480542141</v>
      </c>
      <c r="H39" s="2">
        <f>SQRT(((Table2124[[#This Row],[price]]-H$1)/param[C_P])^2+((Table2124[[#This Row],[score]]-H$2)/param[C_S])^2)</f>
        <v>3.3943233592722173</v>
      </c>
    </row>
    <row r="40" spans="1:8" x14ac:dyDescent="0.2">
      <c r="A40">
        <v>127</v>
      </c>
      <c r="B40">
        <v>649.75</v>
      </c>
      <c r="C40">
        <v>63.829196074732529</v>
      </c>
      <c r="D40">
        <v>9.8236546479003511E-2</v>
      </c>
      <c r="F40" s="2">
        <f>SQRT(((Table2124[[#This Row],[price]]-F$1)/param[C_P])^2+((Table2124[[#This Row],[score]]-F$2)/param[C_S])^2)</f>
        <v>4.9671725118315111</v>
      </c>
      <c r="G40" s="2">
        <f>SQRT(((Table2124[[#This Row],[price]]-G$1)/param[C_P])^2+((Table2124[[#This Row],[score]]-G$2)/param[C_S])^2)</f>
        <v>3.8337889436988659</v>
      </c>
      <c r="H40" s="2">
        <f>SQRT(((Table2124[[#This Row],[price]]-H$1)/param[C_P])^2+((Table2124[[#This Row],[score]]-H$2)/param[C_S])^2)</f>
        <v>3.4288767765804127</v>
      </c>
    </row>
    <row r="41" spans="1:8" x14ac:dyDescent="0.2">
      <c r="A41">
        <v>97</v>
      </c>
      <c r="B41">
        <v>699</v>
      </c>
      <c r="C41">
        <v>69.683277166492772</v>
      </c>
      <c r="D41">
        <v>9.9689953027886649E-2</v>
      </c>
      <c r="F41" s="2">
        <f>SQRT(((Table2124[[#This Row],[price]]-F$1)/param[C_P])^2+((Table2124[[#This Row],[score]]-F$2)/param[C_S])^2)</f>
        <v>5.6270710157971093</v>
      </c>
      <c r="G41" s="2">
        <f>SQRT(((Table2124[[#This Row],[price]]-G$1)/param[C_P])^2+((Table2124[[#This Row],[score]]-G$2)/param[C_S])^2)</f>
        <v>4.2778656031226996</v>
      </c>
      <c r="H41" s="2">
        <f>SQRT(((Table2124[[#This Row],[price]]-H$1)/param[C_P])^2+((Table2124[[#This Row],[score]]-H$2)/param[C_S])^2)</f>
        <v>3.7491776123450715</v>
      </c>
    </row>
    <row r="42" spans="1:8" x14ac:dyDescent="0.2">
      <c r="A42">
        <v>94</v>
      </c>
      <c r="B42">
        <v>934.9</v>
      </c>
      <c r="C42">
        <v>41.769117023954564</v>
      </c>
      <c r="D42">
        <v>4.4677630788271007E-2</v>
      </c>
      <c r="F42" s="2">
        <f>SQRT(((Table2124[[#This Row],[price]]-F$1)/param[C_P])^2+((Table2124[[#This Row],[score]]-F$2)/param[C_S])^2)</f>
        <v>12.070605495245241</v>
      </c>
      <c r="G42" s="2">
        <f>SQRT(((Table2124[[#This Row],[price]]-G$1)/param[C_P])^2+((Table2124[[#This Row],[score]]-G$2)/param[C_S])^2)</f>
        <v>11.038630048033841</v>
      </c>
      <c r="H42" s="2">
        <f>SQRT(((Table2124[[#This Row],[price]]-H$1)/param[C_P])^2+((Table2124[[#This Row],[score]]-H$2)/param[C_S])^2)</f>
        <v>10.636944130683826</v>
      </c>
    </row>
    <row r="43" spans="1:8" x14ac:dyDescent="0.2">
      <c r="A43">
        <v>196</v>
      </c>
      <c r="B43">
        <v>949.9</v>
      </c>
      <c r="C43">
        <v>61.436044419568297</v>
      </c>
      <c r="D43">
        <v>6.4676328476227285E-2</v>
      </c>
      <c r="F43" s="2">
        <f>SQRT(((Table2124[[#This Row],[price]]-F$1)/param[C_P])^2+((Table2124[[#This Row],[score]]-F$2)/param[C_S])^2)</f>
        <v>10.859588210881506</v>
      </c>
      <c r="G43" s="2">
        <f>SQRT(((Table2124[[#This Row],[price]]-G$1)/param[C_P])^2+((Table2124[[#This Row],[score]]-G$2)/param[C_S])^2)</f>
        <v>9.5505573181647581</v>
      </c>
      <c r="H43" s="2">
        <f>SQRT(((Table2124[[#This Row],[price]]-H$1)/param[C_P])^2+((Table2124[[#This Row],[score]]-H$2)/param[C_S])^2)</f>
        <v>9.0300092327173598</v>
      </c>
    </row>
    <row r="44" spans="1:8" x14ac:dyDescent="0.2">
      <c r="A44">
        <v>197</v>
      </c>
      <c r="B44">
        <v>1089</v>
      </c>
      <c r="C44">
        <v>65.229477449759429</v>
      </c>
      <c r="D44">
        <v>5.9898510054875509E-2</v>
      </c>
      <c r="F44" s="2">
        <f>SQRT(((Table2124[[#This Row],[price]]-F$1)/param[C_P])^2+((Table2124[[#This Row],[score]]-F$2)/param[C_S])^2)</f>
        <v>13.477494025086676</v>
      </c>
      <c r="G44" s="2">
        <f>SQRT(((Table2124[[#This Row],[price]]-G$1)/param[C_P])^2+((Table2124[[#This Row],[score]]-G$2)/param[C_S])^2)</f>
        <v>12.110432765363752</v>
      </c>
      <c r="H44" s="2">
        <f>SQRT(((Table2124[[#This Row],[price]]-H$1)/param[C_P])^2+((Table2124[[#This Row],[score]]-H$2)/param[C_S])^2)</f>
        <v>11.563526393937757</v>
      </c>
    </row>
    <row r="45" spans="1:8" x14ac:dyDescent="0.2">
      <c r="A45">
        <v>194</v>
      </c>
      <c r="B45">
        <v>1249</v>
      </c>
      <c r="C45">
        <v>65.229477449759429</v>
      </c>
      <c r="D45">
        <v>5.2225362249607228E-2</v>
      </c>
      <c r="F45" s="2">
        <f>SQRT(((Table2124[[#This Row],[price]]-F$1)/param[C_P])^2+((Table2124[[#This Row],[score]]-F$2)/param[C_S])^2)</f>
        <v>16.659160999169409</v>
      </c>
      <c r="G45" s="2">
        <f>SQRT(((Table2124[[#This Row],[price]]-G$1)/param[C_P])^2+((Table2124[[#This Row],[score]]-G$2)/param[C_S])^2)</f>
        <v>15.280424790050699</v>
      </c>
      <c r="H45" s="2">
        <f>SQRT(((Table2124[[#This Row],[price]]-H$1)/param[C_P])^2+((Table2124[[#This Row],[score]]-H$2)/param[C_S])^2)</f>
        <v>14.728039335339076</v>
      </c>
    </row>
    <row r="46" spans="1:8" x14ac:dyDescent="0.2">
      <c r="A46">
        <v>110</v>
      </c>
      <c r="B46">
        <v>1499</v>
      </c>
      <c r="C46">
        <v>54.340990069143629</v>
      </c>
      <c r="D46">
        <v>3.6251494375679538E-2</v>
      </c>
      <c r="F46" s="2">
        <f>SQRT(((Table2124[[#This Row],[price]]-F$1)/param[C_P])^2+((Table2124[[#This Row],[score]]-F$2)/param[C_S])^2)</f>
        <v>21.910393384176459</v>
      </c>
      <c r="G46" s="2">
        <f>SQRT(((Table2124[[#This Row],[price]]-G$1)/param[C_P])^2+((Table2124[[#This Row],[score]]-G$2)/param[C_S])^2)</f>
        <v>20.566906163351227</v>
      </c>
      <c r="H46" s="2">
        <f>SQRT(((Table2124[[#This Row],[price]]-H$1)/param[C_P])^2+((Table2124[[#This Row],[score]]-H$2)/param[C_S])^2)</f>
        <v>20.027418112712386</v>
      </c>
    </row>
    <row r="47" spans="1:8" x14ac:dyDescent="0.2">
      <c r="A47">
        <v>195</v>
      </c>
      <c r="B47">
        <v>1509.9</v>
      </c>
      <c r="C47">
        <v>70.907080013132344</v>
      </c>
      <c r="D47">
        <v>4.6961441163740868E-2</v>
      </c>
      <c r="F47" s="2">
        <f>SQRT(((Table2124[[#This Row],[price]]-F$1)/param[C_P])^2+((Table2124[[#This Row],[score]]-F$2)/param[C_S])^2)</f>
        <v>21.804980428624773</v>
      </c>
      <c r="G47" s="2">
        <f>SQRT(((Table2124[[#This Row],[price]]-G$1)/param[C_P])^2+((Table2124[[#This Row],[score]]-G$2)/param[C_S])^2)</f>
        <v>20.397811607499552</v>
      </c>
      <c r="H47" s="2">
        <f>SQRT(((Table2124[[#This Row],[price]]-H$1)/param[C_P])^2+((Table2124[[#This Row],[score]]-H$2)/param[C_S])^2)</f>
        <v>19.834233207764647</v>
      </c>
    </row>
    <row r="48" spans="1:8" x14ac:dyDescent="0.2">
      <c r="E48" t="s">
        <v>220</v>
      </c>
      <c r="F48">
        <f>MIN(Table2124[191])</f>
        <v>0.58290792679180647</v>
      </c>
      <c r="G48">
        <f>MIN(Table2124[157])</f>
        <v>0.64655078175382819</v>
      </c>
      <c r="H48">
        <f>MIN(Table2124[137])</f>
        <v>0.47486672534278768</v>
      </c>
    </row>
  </sheetData>
  <conditionalFormatting sqref="F5:H47">
    <cfRule type="cellIs" dxfId="1" priority="1" operator="lessThan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114"/>
  <sheetViews>
    <sheetView workbookViewId="0">
      <selection activeCell="I28" sqref="I28"/>
    </sheetView>
  </sheetViews>
  <sheetFormatPr defaultRowHeight="12.75" x14ac:dyDescent="0.2"/>
  <cols>
    <col min="1" max="1" width="11.7109375" customWidth="1"/>
    <col min="2" max="2" width="8" bestFit="1" customWidth="1"/>
    <col min="3" max="3" width="12" bestFit="1" customWidth="1"/>
    <col min="4" max="4" width="13.28515625" bestFit="1" customWidth="1"/>
    <col min="5" max="5" width="12.85546875" bestFit="1" customWidth="1"/>
    <col min="7" max="7" width="17" customWidth="1"/>
    <col min="8" max="8" width="9.140625" hidden="1" customWidth="1"/>
    <col min="9" max="9" width="17" customWidth="1"/>
    <col min="11" max="123" width="17" bestFit="1" customWidth="1"/>
    <col min="124" max="124" width="11.7109375" bestFit="1" customWidth="1"/>
  </cols>
  <sheetData>
    <row r="1" spans="1:12" x14ac:dyDescent="0.2">
      <c r="A1" t="s">
        <v>102</v>
      </c>
      <c r="B1" t="s">
        <v>202</v>
      </c>
      <c r="C1" t="s">
        <v>201</v>
      </c>
      <c r="D1" t="s">
        <v>205</v>
      </c>
      <c r="E1" t="s">
        <v>207</v>
      </c>
      <c r="F1" t="s">
        <v>208</v>
      </c>
      <c r="G1" t="s">
        <v>227</v>
      </c>
      <c r="H1" t="s">
        <v>223</v>
      </c>
      <c r="I1" t="s">
        <v>226</v>
      </c>
      <c r="J1" t="s">
        <v>228</v>
      </c>
      <c r="L1" t="s">
        <v>228</v>
      </c>
    </row>
    <row r="2" spans="1:12" x14ac:dyDescent="0.2">
      <c r="A2">
        <v>162</v>
      </c>
      <c r="B2">
        <v>229</v>
      </c>
      <c r="C2">
        <v>32.267005539062467</v>
      </c>
      <c r="D2">
        <v>0.14090395431905006</v>
      </c>
      <c r="E2" s="2">
        <f>MAX(good_deals_calc26[[#This Row],[score]],E1)</f>
        <v>32.267005539062467</v>
      </c>
      <c r="F2" s="2"/>
      <c r="G2" s="2">
        <f>good_deals_calc26[[#This Row],[score/price]]/ABS(good_deals_calc26[[#This Row],[score]]-param[S_R])</f>
        <v>2.0802853238728598E-3</v>
      </c>
      <c r="H2" s="2"/>
      <c r="I2" s="2"/>
    </row>
    <row r="3" spans="1:12" x14ac:dyDescent="0.2">
      <c r="A3">
        <v>134</v>
      </c>
      <c r="B3">
        <v>229</v>
      </c>
      <c r="C3">
        <v>36.269082739066334</v>
      </c>
      <c r="D3">
        <v>0.15838027396972199</v>
      </c>
      <c r="E3" s="2">
        <f>MAX(good_deals_calc26[[#This Row],[score]],E2)</f>
        <v>36.269082739066334</v>
      </c>
      <c r="F3" s="2"/>
      <c r="G3" s="2">
        <f>good_deals_calc26[[#This Row],[score/price]]/ABS(good_deals_calc26[[#This Row],[score]]-param[S_R])</f>
        <v>2.4851403490909318E-3</v>
      </c>
      <c r="H3" s="2"/>
      <c r="I3" s="2"/>
    </row>
    <row r="4" spans="1:12" x14ac:dyDescent="0.2">
      <c r="A4">
        <v>37</v>
      </c>
      <c r="B4">
        <v>239</v>
      </c>
      <c r="C4">
        <v>28.726939150162337</v>
      </c>
      <c r="D4">
        <v>0.12019639811783404</v>
      </c>
      <c r="E4" s="2">
        <f>MAX(good_deals_calc26[[#This Row],[score]],E3)</f>
        <v>36.269082739066334</v>
      </c>
      <c r="F4" s="2"/>
      <c r="G4" s="2">
        <f>good_deals_calc26[[#This Row],[score/price]]/ABS(good_deals_calc26[[#This Row],[score]]-param[S_R])</f>
        <v>1.6864211622827732E-3</v>
      </c>
      <c r="H4" s="2"/>
      <c r="I4" s="2"/>
    </row>
    <row r="5" spans="1:12" x14ac:dyDescent="0.2">
      <c r="A5">
        <v>163</v>
      </c>
      <c r="B5">
        <v>249</v>
      </c>
      <c r="C5">
        <v>32.267005539062467</v>
      </c>
      <c r="D5">
        <v>0.1295863676267569</v>
      </c>
      <c r="E5" s="2">
        <f>MAX(good_deals_calc26[[#This Row],[score]],E4)</f>
        <v>36.269082739066334</v>
      </c>
      <c r="F5" s="2"/>
      <c r="G5" s="2">
        <f>good_deals_calc26[[#This Row],[score/price]]/ABS(good_deals_calc26[[#This Row],[score]]-param[S_R])</f>
        <v>1.9131941332003414E-3</v>
      </c>
      <c r="H5" s="2"/>
      <c r="I5" s="2"/>
    </row>
    <row r="6" spans="1:12" x14ac:dyDescent="0.2">
      <c r="A6">
        <v>211</v>
      </c>
      <c r="B6">
        <v>249</v>
      </c>
      <c r="C6">
        <v>36.364611292651659</v>
      </c>
      <c r="D6">
        <v>0.14604261563313919</v>
      </c>
      <c r="E6" s="2">
        <f>MAX(good_deals_calc26[[#This Row],[score]],E5)</f>
        <v>36.364611292651659</v>
      </c>
      <c r="F6" s="2"/>
      <c r="G6" s="2">
        <f>good_deals_calc26[[#This Row],[score/price]]/ABS(good_deals_calc26[[#This Row],[score]]-param[S_R])</f>
        <v>2.2949905484945174E-3</v>
      </c>
      <c r="H6" s="2"/>
      <c r="I6" s="2"/>
    </row>
    <row r="7" spans="1:12" x14ac:dyDescent="0.2">
      <c r="A7">
        <v>215</v>
      </c>
      <c r="B7">
        <v>249.75</v>
      </c>
      <c r="C7">
        <v>28.726939150162337</v>
      </c>
      <c r="D7">
        <v>0.11502277938002937</v>
      </c>
      <c r="E7" s="2">
        <f>MAX(good_deals_calc26[[#This Row],[score]],E6)</f>
        <v>36.364611292651659</v>
      </c>
      <c r="F7" s="2"/>
      <c r="G7" s="2">
        <f>good_deals_calc26[[#This Row],[score/price]]/ABS(good_deals_calc26[[#This Row],[score]]-param[S_R])</f>
        <v>1.613832463605937E-3</v>
      </c>
      <c r="H7" s="2"/>
      <c r="I7" s="2"/>
    </row>
    <row r="8" spans="1:12" x14ac:dyDescent="0.2">
      <c r="A8">
        <v>74</v>
      </c>
      <c r="B8">
        <v>259.60000000000002</v>
      </c>
      <c r="C8">
        <v>32.82454490375153</v>
      </c>
      <c r="D8">
        <v>0.12644277697901204</v>
      </c>
      <c r="E8" s="2">
        <f>MAX(good_deals_calc26[[#This Row],[score]],E7)</f>
        <v>36.364611292651659</v>
      </c>
      <c r="F8" s="2"/>
      <c r="G8" s="2">
        <f>good_deals_calc26[[#This Row],[score/price]]/ABS(good_deals_calc26[[#This Row],[score]]-param[S_R])</f>
        <v>1.8822764475186036E-3</v>
      </c>
      <c r="H8" s="2"/>
      <c r="I8" s="2"/>
    </row>
    <row r="9" spans="1:12" x14ac:dyDescent="0.2">
      <c r="A9">
        <v>168</v>
      </c>
      <c r="B9">
        <v>259.89999999999998</v>
      </c>
      <c r="C9">
        <v>32.267005539062467</v>
      </c>
      <c r="D9">
        <v>0.12415161808027114</v>
      </c>
      <c r="E9" s="2">
        <f>MAX(good_deals_calc26[[#This Row],[score]],E8)</f>
        <v>36.364611292651659</v>
      </c>
      <c r="F9" s="2"/>
      <c r="G9" s="2">
        <f>good_deals_calc26[[#This Row],[score/price]]/ABS(good_deals_calc26[[#This Row],[score]]-param[S_R])</f>
        <v>1.8329562876755869E-3</v>
      </c>
      <c r="H9" s="2"/>
      <c r="I9" s="2"/>
    </row>
    <row r="10" spans="1:12" x14ac:dyDescent="0.2">
      <c r="A10">
        <v>188</v>
      </c>
      <c r="B10">
        <v>271.5</v>
      </c>
      <c r="C10">
        <v>32.267005539062467</v>
      </c>
      <c r="D10">
        <v>0.11884716588973285</v>
      </c>
      <c r="E10" s="2">
        <f>MAX(good_deals_calc26[[#This Row],[score]],E9)</f>
        <v>36.364611292651659</v>
      </c>
      <c r="F10" s="2"/>
      <c r="G10" s="2">
        <f>good_deals_calc26[[#This Row],[score/price]]/ABS(good_deals_calc26[[#This Row],[score]]-param[S_R])</f>
        <v>1.7546421332113628E-3</v>
      </c>
      <c r="H10" s="2"/>
      <c r="I10" s="2"/>
    </row>
    <row r="11" spans="1:12" x14ac:dyDescent="0.2">
      <c r="A11">
        <v>136</v>
      </c>
      <c r="B11">
        <v>279</v>
      </c>
      <c r="C11">
        <v>36.364611292651659</v>
      </c>
      <c r="D11">
        <v>0.13033910857581241</v>
      </c>
      <c r="E11" s="2">
        <f>MAX(good_deals_calc26[[#This Row],[score]],E10)</f>
        <v>36.364611292651659</v>
      </c>
      <c r="F11" s="2"/>
      <c r="G11" s="2">
        <f>good_deals_calc26[[#This Row],[score/price]]/ABS(good_deals_calc26[[#This Row],[score]]-param[S_R])</f>
        <v>2.0482173712370426E-3</v>
      </c>
      <c r="H11" s="2"/>
      <c r="I11" s="2"/>
    </row>
    <row r="12" spans="1:12" x14ac:dyDescent="0.2">
      <c r="A12">
        <v>121</v>
      </c>
      <c r="B12">
        <v>279.60000000000002</v>
      </c>
      <c r="C12">
        <v>32.267005539062467</v>
      </c>
      <c r="D12">
        <v>0.115404168594644</v>
      </c>
      <c r="E12" s="2">
        <f>MAX(good_deals_calc26[[#This Row],[score]],E11)</f>
        <v>36.364611292651659</v>
      </c>
      <c r="F12" s="2"/>
      <c r="G12" s="2">
        <f>good_deals_calc26[[#This Row],[score/price]]/ABS(good_deals_calc26[[#This Row],[score]]-param[S_R])</f>
        <v>1.7038102259187586E-3</v>
      </c>
      <c r="H12" s="2"/>
      <c r="I12" s="2"/>
    </row>
    <row r="13" spans="1:12" x14ac:dyDescent="0.2">
      <c r="A13">
        <v>164</v>
      </c>
      <c r="B13">
        <v>279.64999999999998</v>
      </c>
      <c r="C13">
        <v>32.82454490375153</v>
      </c>
      <c r="D13">
        <v>0.11737723906222611</v>
      </c>
      <c r="E13" s="2">
        <f>MAX(good_deals_calc26[[#This Row],[score]],E12)</f>
        <v>36.364611292651659</v>
      </c>
      <c r="F13" s="2"/>
      <c r="G13" s="2">
        <f>good_deals_calc26[[#This Row],[score/price]]/ABS(good_deals_calc26[[#This Row],[score]]-param[S_R])</f>
        <v>1.7473233176321457E-3</v>
      </c>
      <c r="H13" s="2"/>
      <c r="I13" s="2"/>
    </row>
    <row r="14" spans="1:12" x14ac:dyDescent="0.2">
      <c r="A14">
        <v>155</v>
      </c>
      <c r="B14">
        <v>279.89999999999998</v>
      </c>
      <c r="C14">
        <v>32.82454490375153</v>
      </c>
      <c r="D14">
        <v>0.11727240051358176</v>
      </c>
      <c r="E14" s="2">
        <f>MAX(good_deals_calc26[[#This Row],[score]],E13)</f>
        <v>36.364611292651659</v>
      </c>
      <c r="F14" s="2"/>
      <c r="G14" s="2">
        <f>good_deals_calc26[[#This Row],[score/price]]/ABS(good_deals_calc26[[#This Row],[score]]-param[S_R])</f>
        <v>1.7457626501458721E-3</v>
      </c>
      <c r="H14" s="2"/>
      <c r="I14" s="2"/>
    </row>
    <row r="15" spans="1:12" x14ac:dyDescent="0.2">
      <c r="A15">
        <v>113</v>
      </c>
      <c r="B15">
        <v>289</v>
      </c>
      <c r="C15">
        <v>36.364611292651659</v>
      </c>
      <c r="D15">
        <v>0.12582910481886386</v>
      </c>
      <c r="E15" s="2">
        <f>MAX(good_deals_calc26[[#This Row],[score]],E14)</f>
        <v>36.364611292651659</v>
      </c>
      <c r="F15" s="2"/>
      <c r="G15" s="2">
        <f>good_deals_calc26[[#This Row],[score/price]]/ABS(good_deals_calc26[[#This Row],[score]]-param[S_R])</f>
        <v>1.9773447978378368E-3</v>
      </c>
      <c r="H15" s="2"/>
      <c r="I15" s="2"/>
    </row>
    <row r="16" spans="1:12" x14ac:dyDescent="0.2">
      <c r="A16">
        <v>140</v>
      </c>
      <c r="B16">
        <v>289</v>
      </c>
      <c r="C16">
        <v>36.364611292651659</v>
      </c>
      <c r="D16">
        <v>0.12582910481886386</v>
      </c>
      <c r="E16" s="2">
        <f>MAX(good_deals_calc26[[#This Row],[score]],E15)</f>
        <v>36.364611292651659</v>
      </c>
      <c r="F16" s="2"/>
      <c r="G16" s="2">
        <f>good_deals_calc26[[#This Row],[score/price]]/ABS(good_deals_calc26[[#This Row],[score]]-param[S_R])</f>
        <v>1.9773447978378368E-3</v>
      </c>
      <c r="H16" s="2"/>
      <c r="I16" s="2"/>
    </row>
    <row r="17" spans="1:9" x14ac:dyDescent="0.2">
      <c r="A17">
        <v>208</v>
      </c>
      <c r="B17">
        <v>299.60000000000002</v>
      </c>
      <c r="C17">
        <v>36.364611292651659</v>
      </c>
      <c r="D17">
        <v>0.12137720725184131</v>
      </c>
      <c r="E17" s="2">
        <f>MAX(good_deals_calc26[[#This Row],[score]],E16)</f>
        <v>36.364611292651659</v>
      </c>
      <c r="F17" s="2"/>
      <c r="G17" s="2">
        <f>good_deals_calc26[[#This Row],[score/price]]/ABS(good_deals_calc26[[#This Row],[score]]-param[S_R])</f>
        <v>1.9073853356980468E-3</v>
      </c>
      <c r="H17" s="2"/>
      <c r="I17" s="2"/>
    </row>
    <row r="18" spans="1:9" x14ac:dyDescent="0.2">
      <c r="A18">
        <v>213</v>
      </c>
      <c r="B18">
        <v>299.60000000000002</v>
      </c>
      <c r="C18">
        <v>37.050503117890287</v>
      </c>
      <c r="D18">
        <v>0.12366656581405301</v>
      </c>
      <c r="E18" s="2">
        <f>MAX(good_deals_calc26[[#This Row],[score]],E17)</f>
        <v>37.050503117890287</v>
      </c>
      <c r="F18" s="2"/>
      <c r="G18" s="2">
        <f>good_deals_calc26[[#This Row],[score/price]]/ABS(good_deals_calc26[[#This Row],[score]]-param[S_R])</f>
        <v>1.9645362066300982E-3</v>
      </c>
      <c r="H18" s="2"/>
      <c r="I18" s="2"/>
    </row>
    <row r="19" spans="1:9" x14ac:dyDescent="0.2">
      <c r="A19">
        <v>214</v>
      </c>
      <c r="B19">
        <v>329</v>
      </c>
      <c r="C19">
        <v>32.82454490375153</v>
      </c>
      <c r="D19">
        <v>9.977065320289219E-2</v>
      </c>
      <c r="E19" s="2">
        <f>MAX(good_deals_calc26[[#This Row],[score]],E18)</f>
        <v>37.050503117890287</v>
      </c>
      <c r="F19" s="2"/>
      <c r="G19" s="2">
        <f>good_deals_calc26[[#This Row],[score/price]]/ABS(good_deals_calc26[[#This Row],[score]]-param[S_R])</f>
        <v>1.4852248199873238E-3</v>
      </c>
      <c r="H19" s="2"/>
      <c r="I19" s="2"/>
    </row>
    <row r="20" spans="1:9" x14ac:dyDescent="0.2">
      <c r="A20">
        <v>99</v>
      </c>
      <c r="B20">
        <v>329</v>
      </c>
      <c r="C20">
        <v>36.269082739066334</v>
      </c>
      <c r="D20">
        <v>0.11024037306707092</v>
      </c>
      <c r="E20" s="2">
        <f>MAX(good_deals_calc26[[#This Row],[score]],E19)</f>
        <v>37.050503117890287</v>
      </c>
      <c r="F20" s="2"/>
      <c r="G20" s="2">
        <f>good_deals_calc26[[#This Row],[score/price]]/ABS(good_deals_calc26[[#This Row],[score]]-param[S_R])</f>
        <v>1.729778540856606E-3</v>
      </c>
      <c r="H20" s="2"/>
      <c r="I20" s="2"/>
    </row>
    <row r="21" spans="1:9" x14ac:dyDescent="0.2">
      <c r="A21">
        <v>204</v>
      </c>
      <c r="B21">
        <v>329</v>
      </c>
      <c r="C21">
        <v>37.050503117890287</v>
      </c>
      <c r="D21">
        <v>0.11261551099662701</v>
      </c>
      <c r="E21" s="2">
        <f>MAX(good_deals_calc26[[#This Row],[score]],E20)</f>
        <v>37.050503117890287</v>
      </c>
      <c r="F21" s="2"/>
      <c r="G21" s="2">
        <f>good_deals_calc26[[#This Row],[score/price]]/ABS(good_deals_calc26[[#This Row],[score]]-param[S_R])</f>
        <v>1.7889819073142173E-3</v>
      </c>
      <c r="H21" s="2"/>
      <c r="I21" s="2"/>
    </row>
    <row r="22" spans="1:9" x14ac:dyDescent="0.2">
      <c r="A22">
        <v>169</v>
      </c>
      <c r="B22">
        <v>329.6</v>
      </c>
      <c r="C22">
        <v>32.82454490375153</v>
      </c>
      <c r="D22">
        <v>9.9589031868178177E-2</v>
      </c>
      <c r="E22" s="2">
        <f>MAX(good_deals_calc26[[#This Row],[score]],E21)</f>
        <v>37.050503117890287</v>
      </c>
      <c r="F22" s="2"/>
      <c r="G22" s="2">
        <f>good_deals_calc26[[#This Row],[score/price]]/ABS(good_deals_calc26[[#This Row],[score]]-param[S_R])</f>
        <v>1.4825211340286088E-3</v>
      </c>
      <c r="H22" s="2"/>
      <c r="I22" s="2"/>
    </row>
    <row r="23" spans="1:9" x14ac:dyDescent="0.2">
      <c r="A23">
        <v>183</v>
      </c>
      <c r="B23">
        <v>349</v>
      </c>
      <c r="C23">
        <v>53.436961052307858</v>
      </c>
      <c r="D23">
        <v>0.153114501582544</v>
      </c>
      <c r="E23" s="2">
        <f>MAX(good_deals_calc26[[#This Row],[score]],E22)</f>
        <v>53.436961052307858</v>
      </c>
      <c r="F23" s="2"/>
      <c r="G23" s="2">
        <f>good_deals_calc26[[#This Row],[score/price]]/ABS(good_deals_calc26[[#This Row],[score]]-param[S_R])</f>
        <v>3.2883270732082014E-3</v>
      </c>
      <c r="H23" s="2"/>
      <c r="I23" s="2"/>
    </row>
    <row r="24" spans="1:9" x14ac:dyDescent="0.2">
      <c r="A24">
        <v>175</v>
      </c>
      <c r="B24">
        <v>349</v>
      </c>
      <c r="C24">
        <v>59.924364711169154</v>
      </c>
      <c r="D24">
        <v>0.17170305074833569</v>
      </c>
      <c r="E24" s="2">
        <f>MAX(good_deals_calc26[[#This Row],[score]],E23)</f>
        <v>59.924364711169154</v>
      </c>
      <c r="F24" s="2"/>
      <c r="G24" s="2">
        <f>good_deals_calc26[[#This Row],[score/price]]/ABS(good_deals_calc26[[#This Row],[score]]-param[S_R])</f>
        <v>4.2844748314243104E-3</v>
      </c>
      <c r="H24" s="2"/>
      <c r="I24" s="2"/>
    </row>
    <row r="25" spans="1:9" x14ac:dyDescent="0.2">
      <c r="A25">
        <v>171</v>
      </c>
      <c r="B25">
        <v>359.9</v>
      </c>
      <c r="C25">
        <v>41.052580317894162</v>
      </c>
      <c r="D25">
        <v>0.1140666305026234</v>
      </c>
      <c r="E25" s="2">
        <f>MAX(good_deals_calc26[[#This Row],[score]],E24)</f>
        <v>59.924364711169154</v>
      </c>
      <c r="F25" s="2"/>
      <c r="G25" s="2">
        <f>good_deals_calc26[[#This Row],[score/price]]/ABS(good_deals_calc26[[#This Row],[score]]-param[S_R])</f>
        <v>1.9350572275727556E-3</v>
      </c>
      <c r="H25" s="2"/>
      <c r="I25" s="2"/>
    </row>
    <row r="26" spans="1:9" x14ac:dyDescent="0.2">
      <c r="A26">
        <v>150</v>
      </c>
      <c r="B26">
        <v>364.9</v>
      </c>
      <c r="C26">
        <v>36.364611292651659</v>
      </c>
      <c r="D26">
        <v>9.9656375151141854E-2</v>
      </c>
      <c r="E26" s="2">
        <f>MAX(good_deals_calc26[[#This Row],[score]],E25)</f>
        <v>59.924364711169154</v>
      </c>
      <c r="F26" s="2"/>
      <c r="G26" s="2">
        <f>good_deals_calc26[[#This Row],[score/price]]/ABS(good_deals_calc26[[#This Row],[score]]-param[S_R])</f>
        <v>1.5660527447934637E-3</v>
      </c>
      <c r="H26" s="2"/>
      <c r="I26" s="2"/>
    </row>
    <row r="27" spans="1:9" x14ac:dyDescent="0.2">
      <c r="A27">
        <v>149</v>
      </c>
      <c r="B27">
        <v>399.75</v>
      </c>
      <c r="C27">
        <v>36.364611292651659</v>
      </c>
      <c r="D27">
        <v>9.0968383471298708E-2</v>
      </c>
      <c r="E27" s="2">
        <f>MAX(good_deals_calc26[[#This Row],[score]],E26)</f>
        <v>59.924364711169154</v>
      </c>
      <c r="F27" s="2"/>
      <c r="G27" s="2">
        <f>good_deals_calc26[[#This Row],[score/price]]/ABS(good_deals_calc26[[#This Row],[score]]-param[S_R])</f>
        <v>1.4295250696063412E-3</v>
      </c>
      <c r="H27" s="2"/>
      <c r="I27" s="2"/>
    </row>
    <row r="28" spans="1:9" x14ac:dyDescent="0.2">
      <c r="A28">
        <v>191</v>
      </c>
      <c r="B28">
        <v>419.9</v>
      </c>
      <c r="C28">
        <v>73.237163127043246</v>
      </c>
      <c r="D28">
        <v>0.17441572547521611</v>
      </c>
      <c r="E28" s="2">
        <f>MAX(good_deals_calc26[[#This Row],[score]],E27)</f>
        <v>73.237163127043246</v>
      </c>
      <c r="F28" s="2" t="s">
        <v>206</v>
      </c>
      <c r="G28" s="2">
        <f>good_deals_calc26[[#This Row],[score/price]]/ABS(good_deals_calc26[[#This Row],[score]]-param[S_R])</f>
        <v>6.5170865967299338E-3</v>
      </c>
      <c r="H28" s="2"/>
      <c r="I28" s="2"/>
    </row>
    <row r="29" spans="1:9" x14ac:dyDescent="0.2">
      <c r="A29">
        <v>156</v>
      </c>
      <c r="B29">
        <v>449</v>
      </c>
      <c r="C29">
        <v>73.399770869534308</v>
      </c>
      <c r="D29">
        <v>0.16347387721499845</v>
      </c>
      <c r="E29" s="2">
        <f>MAX(good_deals_calc26[[#This Row],[score]],E28)</f>
        <v>73.399770869534308</v>
      </c>
      <c r="F29" s="2" t="s">
        <v>206</v>
      </c>
      <c r="G29" s="2">
        <f>good_deals_calc26[[#This Row],[score/price]]/ABS(good_deals_calc26[[#This Row],[score]]-param[S_R])</f>
        <v>6.1455815441743339E-3</v>
      </c>
      <c r="H29" s="2"/>
      <c r="I29" s="2"/>
    </row>
    <row r="30" spans="1:9" x14ac:dyDescent="0.2">
      <c r="A30">
        <v>112</v>
      </c>
      <c r="B30">
        <v>449.6</v>
      </c>
      <c r="C30">
        <v>63.829196074732529</v>
      </c>
      <c r="D30">
        <v>0.14196885247938729</v>
      </c>
      <c r="E30" s="2">
        <f>MAX(good_deals_calc26[[#This Row],[score]],E29)</f>
        <v>73.399770869534308</v>
      </c>
      <c r="F30" s="2"/>
      <c r="G30" s="2">
        <f>good_deals_calc26[[#This Row],[score/price]]/ABS(good_deals_calc26[[#This Row],[score]]-param[S_R])</f>
        <v>3.9249570668296249E-3</v>
      </c>
      <c r="H30" s="2"/>
      <c r="I30" s="2"/>
    </row>
    <row r="31" spans="1:9" x14ac:dyDescent="0.2">
      <c r="A31">
        <v>105</v>
      </c>
      <c r="B31">
        <v>459</v>
      </c>
      <c r="C31">
        <v>73.862878634924556</v>
      </c>
      <c r="D31">
        <v>0.16092130421552192</v>
      </c>
      <c r="E31" s="2">
        <f>MAX(good_deals_calc26[[#This Row],[score]],E30)</f>
        <v>73.862878634924556</v>
      </c>
      <c r="F31" s="2" t="s">
        <v>206</v>
      </c>
      <c r="G31" s="2">
        <f>good_deals_calc26[[#This Row],[score/price]]/ABS(good_deals_calc26[[#This Row],[score]]-param[S_R])</f>
        <v>6.1568105365476782E-3</v>
      </c>
      <c r="H31" s="2"/>
      <c r="I31" s="2"/>
    </row>
    <row r="32" spans="1:9" x14ac:dyDescent="0.2">
      <c r="A32">
        <v>102</v>
      </c>
      <c r="B32">
        <v>469</v>
      </c>
      <c r="C32">
        <v>65.175056036186902</v>
      </c>
      <c r="D32">
        <v>0.1389660043415499</v>
      </c>
      <c r="E32" s="2">
        <f>MAX(good_deals_calc26[[#This Row],[score]],E31)</f>
        <v>73.862878634924556</v>
      </c>
      <c r="F32" s="2"/>
      <c r="G32" s="2">
        <f>good_deals_calc26[[#This Row],[score/price]]/ABS(good_deals_calc26[[#This Row],[score]]-param[S_R])</f>
        <v>3.9904157343641587E-3</v>
      </c>
      <c r="H32" s="2"/>
      <c r="I32" s="2"/>
    </row>
    <row r="33" spans="1:12" x14ac:dyDescent="0.2">
      <c r="A33">
        <v>157</v>
      </c>
      <c r="B33">
        <v>490.65</v>
      </c>
      <c r="C33">
        <v>74.521265173868187</v>
      </c>
      <c r="D33">
        <v>0.15188273753972931</v>
      </c>
      <c r="E33" s="2">
        <f>MAX(good_deals_calc26[[#This Row],[score]],E32)</f>
        <v>74.521265173868187</v>
      </c>
      <c r="F33" s="2" t="s">
        <v>206</v>
      </c>
      <c r="G33" s="2">
        <f>good_deals_calc26[[#This Row],[score/price]]/ABS(good_deals_calc26[[#This Row],[score]]-param[S_R])</f>
        <v>5.9611569638832089E-3</v>
      </c>
      <c r="H33" s="2"/>
      <c r="I33" s="2"/>
    </row>
    <row r="34" spans="1:12" x14ac:dyDescent="0.2">
      <c r="A34">
        <v>238</v>
      </c>
      <c r="B34">
        <v>499</v>
      </c>
      <c r="C34">
        <v>76.939837258434423</v>
      </c>
      <c r="D34">
        <v>0.15418805061810506</v>
      </c>
      <c r="E34" s="2">
        <f>MAX(good_deals_calc26[[#This Row],[score]],E33)</f>
        <v>76.939837258434423</v>
      </c>
      <c r="F34" s="2" t="s">
        <v>206</v>
      </c>
      <c r="G34" s="2">
        <f>good_deals_calc26[[#This Row],[score/price]]/ABS(good_deals_calc26[[#This Row],[score]]-param[S_R])</f>
        <v>6.6863383552876474E-3</v>
      </c>
      <c r="H34" s="2"/>
      <c r="I34" s="2" t="s">
        <v>206</v>
      </c>
      <c r="J34" t="s">
        <v>206</v>
      </c>
      <c r="L34" t="s">
        <v>206</v>
      </c>
    </row>
    <row r="35" spans="1:12" x14ac:dyDescent="0.2">
      <c r="A35">
        <v>160</v>
      </c>
      <c r="B35">
        <v>514.9</v>
      </c>
      <c r="C35">
        <v>83.176089393760762</v>
      </c>
      <c r="D35">
        <v>0.16153833636387796</v>
      </c>
      <c r="E35" s="2">
        <f>MAX(good_deals_calc26[[#This Row],[score]],E34)</f>
        <v>83.176089393760762</v>
      </c>
      <c r="F35" s="2" t="s">
        <v>206</v>
      </c>
      <c r="G35" s="2">
        <f>good_deals_calc26[[#This Row],[score/price]]/ABS(good_deals_calc26[[#This Row],[score]]-param[S_R])</f>
        <v>9.6017115250226423E-3</v>
      </c>
      <c r="H35" s="2"/>
      <c r="I35" s="2" t="s">
        <v>206</v>
      </c>
      <c r="J35" t="s">
        <v>206</v>
      </c>
      <c r="L35" t="s">
        <v>206</v>
      </c>
    </row>
    <row r="36" spans="1:12" x14ac:dyDescent="0.2">
      <c r="A36">
        <v>137</v>
      </c>
      <c r="B36">
        <v>519</v>
      </c>
      <c r="C36">
        <v>74.918572690408993</v>
      </c>
      <c r="D36">
        <v>0.14435177782352407</v>
      </c>
      <c r="E36" s="2">
        <f>MAX(good_deals_calc26[[#This Row],[score]],E35)</f>
        <v>83.176089393760762</v>
      </c>
      <c r="F36" s="2"/>
      <c r="G36" s="2">
        <f>good_deals_calc26[[#This Row],[score/price]]/ABS(good_deals_calc26[[#This Row],[score]]-param[S_R])</f>
        <v>5.7553254861347023E-3</v>
      </c>
      <c r="H36" s="2"/>
      <c r="I36" s="2"/>
    </row>
    <row r="37" spans="1:12" x14ac:dyDescent="0.2">
      <c r="A37">
        <v>207</v>
      </c>
      <c r="B37">
        <v>519</v>
      </c>
      <c r="C37">
        <v>79.87533575884288</v>
      </c>
      <c r="D37">
        <v>0.15390238103823292</v>
      </c>
      <c r="E37" s="2">
        <f>MAX(good_deals_calc26[[#This Row],[score]],E36)</f>
        <v>83.176089393760762</v>
      </c>
      <c r="F37" s="2"/>
      <c r="G37" s="2">
        <f>good_deals_calc26[[#This Row],[score/price]]/ABS(good_deals_calc26[[#This Row],[score]]-param[S_R])</f>
        <v>7.6474508689434858E-3</v>
      </c>
      <c r="H37" s="2"/>
      <c r="I37" s="2"/>
    </row>
    <row r="38" spans="1:12" x14ac:dyDescent="0.2">
      <c r="A38">
        <v>111</v>
      </c>
      <c r="B38">
        <v>539</v>
      </c>
      <c r="C38">
        <v>65.312608480663641</v>
      </c>
      <c r="D38">
        <v>0.12117367065058189</v>
      </c>
      <c r="E38" s="2">
        <f>MAX(good_deals_calc26[[#This Row],[score]],E37)</f>
        <v>83.176089393760762</v>
      </c>
      <c r="F38" s="2"/>
      <c r="G38" s="2">
        <f>good_deals_calc26[[#This Row],[score/price]]/ABS(good_deals_calc26[[#This Row],[score]]-param[S_R])</f>
        <v>3.4933059346083741E-3</v>
      </c>
      <c r="H38" s="2"/>
      <c r="I38" s="2"/>
    </row>
    <row r="39" spans="1:12" x14ac:dyDescent="0.2">
      <c r="A39">
        <v>73</v>
      </c>
      <c r="B39">
        <v>539.9</v>
      </c>
      <c r="C39">
        <v>73.791913837452796</v>
      </c>
      <c r="D39">
        <v>0.13667700284766215</v>
      </c>
      <c r="E39" s="2">
        <f>MAX(good_deals_calc26[[#This Row],[score]],E38)</f>
        <v>83.176089393760762</v>
      </c>
      <c r="F39" s="2"/>
      <c r="G39" s="2">
        <f>good_deals_calc26[[#This Row],[score/price]]/ABS(good_deals_calc26[[#This Row],[score]]-param[S_R])</f>
        <v>5.2150699597050742E-3</v>
      </c>
      <c r="H39" s="2"/>
      <c r="I39" s="2"/>
    </row>
    <row r="40" spans="1:12" x14ac:dyDescent="0.2">
      <c r="A40">
        <v>210</v>
      </c>
      <c r="B40">
        <v>539.9</v>
      </c>
      <c r="C40">
        <v>82.804546112392984</v>
      </c>
      <c r="D40">
        <v>0.15337015394034634</v>
      </c>
      <c r="E40" s="2">
        <f>MAX(good_deals_calc26[[#This Row],[score]],E39)</f>
        <v>83.176089393760762</v>
      </c>
      <c r="F40" s="2"/>
      <c r="G40" s="2">
        <f>good_deals_calc26[[#This Row],[score/price]]/ABS(good_deals_calc26[[#This Row],[score]]-param[S_R])</f>
        <v>8.9192268458166239E-3</v>
      </c>
      <c r="H40" s="2"/>
      <c r="I40" s="2"/>
    </row>
    <row r="41" spans="1:12" x14ac:dyDescent="0.2">
      <c r="A41">
        <v>203</v>
      </c>
      <c r="B41">
        <v>549</v>
      </c>
      <c r="C41">
        <v>77.120242308558545</v>
      </c>
      <c r="D41">
        <v>0.14047402970593542</v>
      </c>
      <c r="E41" s="2">
        <f>MAX(good_deals_calc26[[#This Row],[score]],E40)</f>
        <v>83.176089393760762</v>
      </c>
      <c r="F41" s="2"/>
      <c r="G41" s="2">
        <f>good_deals_calc26[[#This Row],[score/price]]/ABS(good_deals_calc26[[#This Row],[score]]-param[S_R])</f>
        <v>6.1396642219896415E-3</v>
      </c>
      <c r="H41" s="2"/>
      <c r="I41" s="2"/>
    </row>
    <row r="42" spans="1:12" x14ac:dyDescent="0.2">
      <c r="A42">
        <v>185</v>
      </c>
      <c r="B42">
        <v>549.6</v>
      </c>
      <c r="C42">
        <v>59.037606421779699</v>
      </c>
      <c r="D42">
        <v>0.10741922565826</v>
      </c>
      <c r="E42" s="2">
        <f>MAX(good_deals_calc26[[#This Row],[score]],E41)</f>
        <v>83.176089393760762</v>
      </c>
      <c r="F42" s="2"/>
      <c r="G42" s="2">
        <f>good_deals_calc26[[#This Row],[score/price]]/ABS(good_deals_calc26[[#This Row],[score]]-param[S_R])</f>
        <v>2.6223864446089104E-3</v>
      </c>
      <c r="H42" s="2"/>
      <c r="I42" s="2"/>
    </row>
    <row r="43" spans="1:12" x14ac:dyDescent="0.2">
      <c r="A43">
        <v>33</v>
      </c>
      <c r="B43">
        <v>549.6</v>
      </c>
      <c r="C43">
        <v>79.880567920431815</v>
      </c>
      <c r="D43">
        <v>0.1453431002919065</v>
      </c>
      <c r="E43" s="2">
        <f>MAX(good_deals_calc26[[#This Row],[score]],E42)</f>
        <v>83.176089393760762</v>
      </c>
      <c r="F43" s="2"/>
      <c r="G43" s="2">
        <f>good_deals_calc26[[#This Row],[score/price]]/ABS(good_deals_calc26[[#This Row],[score]]-param[S_R])</f>
        <v>7.2240160516014893E-3</v>
      </c>
      <c r="H43" s="2"/>
      <c r="I43" s="2"/>
    </row>
    <row r="44" spans="1:12" x14ac:dyDescent="0.2">
      <c r="A44">
        <v>229</v>
      </c>
      <c r="B44">
        <v>549.6</v>
      </c>
      <c r="C44">
        <v>83.176089393760762</v>
      </c>
      <c r="D44">
        <v>0.15133931840203924</v>
      </c>
      <c r="E44" s="2">
        <f>MAX(good_deals_calc26[[#This Row],[score]],E43)</f>
        <v>83.176089393760762</v>
      </c>
      <c r="F44" s="2"/>
      <c r="G44" s="2">
        <f>good_deals_calc26[[#This Row],[score/price]]/ABS(good_deals_calc26[[#This Row],[score]]-param[S_R])</f>
        <v>8.9954899276458496E-3</v>
      </c>
      <c r="H44" s="2"/>
      <c r="I44" s="2"/>
    </row>
    <row r="45" spans="1:12" x14ac:dyDescent="0.2">
      <c r="A45">
        <v>117</v>
      </c>
      <c r="B45">
        <v>558.70000000000005</v>
      </c>
      <c r="C45">
        <v>84.02573461678351</v>
      </c>
      <c r="D45">
        <v>0.15039508612275551</v>
      </c>
      <c r="E45" s="2">
        <f>MAX(good_deals_calc26[[#This Row],[score]],E44)</f>
        <v>84.02573461678351</v>
      </c>
      <c r="F45" s="2" t="s">
        <v>206</v>
      </c>
      <c r="G45" s="2">
        <f>good_deals_calc26[[#This Row],[score/price]]/ABS(good_deals_calc26[[#This Row],[score]]-param[S_R])</f>
        <v>9.41483583218603E-3</v>
      </c>
      <c r="H45" s="2"/>
      <c r="I45" s="2" t="s">
        <v>206</v>
      </c>
      <c r="J45" t="s">
        <v>206</v>
      </c>
      <c r="L45" t="s">
        <v>206</v>
      </c>
    </row>
    <row r="46" spans="1:12" x14ac:dyDescent="0.2">
      <c r="A46">
        <v>120</v>
      </c>
      <c r="B46">
        <v>559</v>
      </c>
      <c r="C46">
        <v>82.036427441314842</v>
      </c>
      <c r="D46">
        <v>0.14675568415262047</v>
      </c>
      <c r="E46" s="2">
        <f>MAX(good_deals_calc26[[#This Row],[score]],E45)</f>
        <v>84.02573461678351</v>
      </c>
      <c r="F46" s="2"/>
      <c r="G46" s="2">
        <f>good_deals_calc26[[#This Row],[score/price]]/ABS(good_deals_calc26[[#This Row],[score]]-param[S_R])</f>
        <v>8.1696268196754639E-3</v>
      </c>
      <c r="H46" s="2"/>
      <c r="I46" s="2"/>
    </row>
    <row r="47" spans="1:12" x14ac:dyDescent="0.2">
      <c r="A47">
        <v>154</v>
      </c>
      <c r="B47">
        <v>569</v>
      </c>
      <c r="C47">
        <v>74.11148338568907</v>
      </c>
      <c r="D47">
        <v>0.1302486526989263</v>
      </c>
      <c r="E47" s="2">
        <f>MAX(good_deals_calc26[[#This Row],[score]],E46)</f>
        <v>84.02573461678351</v>
      </c>
      <c r="F47" s="2"/>
      <c r="G47" s="2">
        <f>good_deals_calc26[[#This Row],[score/price]]/ABS(good_deals_calc26[[#This Row],[score]]-param[S_R])</f>
        <v>5.0311361844087299E-3</v>
      </c>
      <c r="H47" s="2"/>
      <c r="I47" s="2"/>
    </row>
    <row r="48" spans="1:12" x14ac:dyDescent="0.2">
      <c r="A48">
        <v>104</v>
      </c>
      <c r="B48">
        <v>572</v>
      </c>
      <c r="C48">
        <v>77.712491909281866</v>
      </c>
      <c r="D48">
        <v>0.13586099984140187</v>
      </c>
      <c r="E48" s="2">
        <f>MAX(good_deals_calc26[[#This Row],[score]],E47)</f>
        <v>84.02573461678351</v>
      </c>
      <c r="F48" s="2"/>
      <c r="G48" s="2">
        <f>good_deals_calc26[[#This Row],[score/price]]/ABS(good_deals_calc26[[#This Row],[score]]-param[S_R])</f>
        <v>6.0958362544793693E-3</v>
      </c>
      <c r="H48" s="2"/>
      <c r="I48" s="2"/>
    </row>
    <row r="49" spans="1:12" x14ac:dyDescent="0.2">
      <c r="A49">
        <v>32</v>
      </c>
      <c r="B49">
        <v>574.9</v>
      </c>
      <c r="C49">
        <v>75.439596264807179</v>
      </c>
      <c r="D49">
        <v>0.13122211908994116</v>
      </c>
      <c r="E49" s="2">
        <f>MAX(good_deals_calc26[[#This Row],[score]],E48)</f>
        <v>84.02573461678351</v>
      </c>
      <c r="F49" s="2"/>
      <c r="G49" s="2">
        <f>good_deals_calc26[[#This Row],[score/price]]/ABS(good_deals_calc26[[#This Row],[score]]-param[S_R])</f>
        <v>5.3428323290106109E-3</v>
      </c>
      <c r="H49" s="2"/>
      <c r="I49" s="2"/>
    </row>
    <row r="50" spans="1:12" x14ac:dyDescent="0.2">
      <c r="A50">
        <v>103</v>
      </c>
      <c r="B50">
        <v>589</v>
      </c>
      <c r="C50">
        <v>59.45779079936203</v>
      </c>
      <c r="D50">
        <v>0.10094701324170124</v>
      </c>
      <c r="E50" s="2">
        <f>MAX(good_deals_calc26[[#This Row],[score]],E49)</f>
        <v>84.02573461678351</v>
      </c>
      <c r="F50" s="2"/>
      <c r="G50" s="2">
        <f>good_deals_calc26[[#This Row],[score/price]]/ABS(good_deals_calc26[[#This Row],[score]]-param[S_R])</f>
        <v>2.4899238406601867E-3</v>
      </c>
      <c r="H50" s="2"/>
      <c r="I50" s="2"/>
    </row>
    <row r="51" spans="1:12" x14ac:dyDescent="0.2">
      <c r="A51">
        <v>101</v>
      </c>
      <c r="B51">
        <v>599</v>
      </c>
      <c r="C51">
        <v>83.235052548618199</v>
      </c>
      <c r="D51">
        <v>0.13895668205111553</v>
      </c>
      <c r="E51" s="2">
        <f>MAX(good_deals_calc26[[#This Row],[score]],E50)</f>
        <v>84.02573461678351</v>
      </c>
      <c r="F51" s="2"/>
      <c r="G51" s="2">
        <f>good_deals_calc26[[#This Row],[score/price]]/ABS(good_deals_calc26[[#This Row],[score]]-param[S_R])</f>
        <v>8.2885247600142306E-3</v>
      </c>
      <c r="H51" s="2"/>
      <c r="I51" s="2"/>
    </row>
    <row r="52" spans="1:12" x14ac:dyDescent="0.2">
      <c r="A52">
        <v>143</v>
      </c>
      <c r="B52">
        <v>599.6</v>
      </c>
      <c r="C52">
        <v>76.595936635426256</v>
      </c>
      <c r="D52">
        <v>0.1277450577642199</v>
      </c>
      <c r="E52" s="2">
        <f>MAX(good_deals_calc26[[#This Row],[score]],E51)</f>
        <v>84.02573461678351</v>
      </c>
      <c r="F52" s="2"/>
      <c r="G52" s="2">
        <f>good_deals_calc26[[#This Row],[score/price]]/ABS(good_deals_calc26[[#This Row],[score]]-param[S_R])</f>
        <v>5.4582426894974577E-3</v>
      </c>
      <c r="H52" s="2"/>
      <c r="I52" s="2"/>
      <c r="L52" t="s">
        <v>206</v>
      </c>
    </row>
    <row r="53" spans="1:12" x14ac:dyDescent="0.2">
      <c r="A53">
        <v>222</v>
      </c>
      <c r="B53">
        <v>599.6</v>
      </c>
      <c r="C53">
        <v>77.331980226352925</v>
      </c>
      <c r="D53">
        <v>0.12897261545422437</v>
      </c>
      <c r="E53" s="2">
        <f>MAX(good_deals_calc26[[#This Row],[score]],E52)</f>
        <v>84.02573461678351</v>
      </c>
      <c r="F53" s="2"/>
      <c r="G53" s="2">
        <f>good_deals_calc26[[#This Row],[score/price]]/ABS(good_deals_calc26[[#This Row],[score]]-param[S_R])</f>
        <v>5.6896286813796909E-3</v>
      </c>
      <c r="H53" s="2"/>
      <c r="I53" s="2"/>
    </row>
    <row r="54" spans="1:12" x14ac:dyDescent="0.2">
      <c r="A54">
        <v>180</v>
      </c>
      <c r="B54">
        <v>599.6</v>
      </c>
      <c r="C54">
        <v>84.456477169086128</v>
      </c>
      <c r="D54">
        <v>0.14085469841408627</v>
      </c>
      <c r="E54" s="2">
        <f>MAX(good_deals_calc26[[#This Row],[score]],E53)</f>
        <v>84.456477169086128</v>
      </c>
      <c r="F54" s="2" t="s">
        <v>206</v>
      </c>
      <c r="G54" s="2">
        <f>good_deals_calc26[[#This Row],[score/price]]/ABS(good_deals_calc26[[#This Row],[score]]-param[S_R])</f>
        <v>9.06195461262785E-3</v>
      </c>
      <c r="H54" s="2"/>
      <c r="I54" s="2" t="s">
        <v>206</v>
      </c>
      <c r="J54" t="s">
        <v>206</v>
      </c>
    </row>
    <row r="55" spans="1:12" x14ac:dyDescent="0.2">
      <c r="A55">
        <v>16</v>
      </c>
      <c r="B55">
        <v>599.65</v>
      </c>
      <c r="C55">
        <v>77.399801543287111</v>
      </c>
      <c r="D55">
        <v>0.12907496296720938</v>
      </c>
      <c r="E55" s="2">
        <f>MAX(good_deals_calc26[[#This Row],[score]],E54)</f>
        <v>84.456477169086128</v>
      </c>
      <c r="F55" s="2"/>
      <c r="G55" s="2">
        <f>good_deals_calc26[[#This Row],[score/price]]/ABS(good_deals_calc26[[#This Row],[score]]-param[S_R])</f>
        <v>5.7112313953539872E-3</v>
      </c>
      <c r="H55" s="2"/>
      <c r="I55" s="2"/>
    </row>
    <row r="56" spans="1:12" x14ac:dyDescent="0.2">
      <c r="A56">
        <v>186</v>
      </c>
      <c r="B56">
        <v>599.65</v>
      </c>
      <c r="C56">
        <v>83.176089393760762</v>
      </c>
      <c r="D56">
        <v>0.1387077284978917</v>
      </c>
      <c r="E56" s="2">
        <f>MAX(good_deals_calc26[[#This Row],[score]],E55)</f>
        <v>84.456477169086128</v>
      </c>
      <c r="F56" s="2"/>
      <c r="G56" s="2">
        <f>good_deals_calc26[[#This Row],[score/price]]/ABS(good_deals_calc26[[#This Row],[score]]-param[S_R])</f>
        <v>8.2446781693223687E-3</v>
      </c>
      <c r="H56" s="2"/>
      <c r="I56" s="2"/>
    </row>
    <row r="57" spans="1:12" x14ac:dyDescent="0.2">
      <c r="A57">
        <v>206</v>
      </c>
      <c r="B57">
        <v>599.65</v>
      </c>
      <c r="C57">
        <v>84.456477169086128</v>
      </c>
      <c r="D57">
        <v>0.14084295367145189</v>
      </c>
      <c r="E57" s="2">
        <f>MAX(good_deals_calc26[[#This Row],[score]],E56)</f>
        <v>84.456477169086128</v>
      </c>
      <c r="F57" s="2"/>
      <c r="G57" s="2">
        <f>good_deals_calc26[[#This Row],[score/price]]/ABS(good_deals_calc26[[#This Row],[score]]-param[S_R])</f>
        <v>9.0611990089746672E-3</v>
      </c>
      <c r="H57" s="2"/>
      <c r="I57" s="2"/>
    </row>
    <row r="58" spans="1:12" x14ac:dyDescent="0.2">
      <c r="A58">
        <v>158</v>
      </c>
      <c r="B58">
        <v>599.99</v>
      </c>
      <c r="C58">
        <v>83.251125030881326</v>
      </c>
      <c r="D58">
        <v>0.13875418762126257</v>
      </c>
      <c r="E58" s="2">
        <f>MAX(good_deals_calc26[[#This Row],[score]],E57)</f>
        <v>84.456477169086128</v>
      </c>
      <c r="F58" s="2"/>
      <c r="G58" s="2">
        <f>good_deals_calc26[[#This Row],[score/price]]/ABS(good_deals_calc26[[#This Row],[score]]-param[S_R])</f>
        <v>8.2843885262201475E-3</v>
      </c>
      <c r="H58" s="2"/>
      <c r="I58" s="2"/>
    </row>
    <row r="59" spans="1:12" x14ac:dyDescent="0.2">
      <c r="A59">
        <v>189</v>
      </c>
      <c r="B59">
        <v>640.9</v>
      </c>
      <c r="C59">
        <v>84.456477169086128</v>
      </c>
      <c r="D59">
        <v>0.13177793285861467</v>
      </c>
      <c r="E59" s="2">
        <f>MAX(good_deals_calc26[[#This Row],[score]],E58)</f>
        <v>84.456477169086128</v>
      </c>
      <c r="F59" s="2"/>
      <c r="G59" s="2">
        <f>good_deals_calc26[[#This Row],[score/price]]/ABS(good_deals_calc26[[#This Row],[score]]-param[S_R])</f>
        <v>8.4779965450642227E-3</v>
      </c>
      <c r="H59" s="2"/>
      <c r="I59" s="2"/>
    </row>
    <row r="60" spans="1:12" x14ac:dyDescent="0.2">
      <c r="A60">
        <v>198</v>
      </c>
      <c r="B60">
        <v>649</v>
      </c>
      <c r="C60">
        <v>80.601114740049596</v>
      </c>
      <c r="D60">
        <v>0.12419278080130909</v>
      </c>
      <c r="E60" s="2">
        <f>MAX(good_deals_calc26[[#This Row],[score]],E59)</f>
        <v>84.456477169086128</v>
      </c>
      <c r="F60" s="2"/>
      <c r="G60" s="2">
        <f>good_deals_calc26[[#This Row],[score/price]]/ABS(good_deals_calc26[[#This Row],[score]]-param[S_R])</f>
        <v>6.4020575995523262E-3</v>
      </c>
      <c r="H60" s="2"/>
      <c r="I60" s="2"/>
    </row>
    <row r="61" spans="1:12" x14ac:dyDescent="0.2">
      <c r="A61">
        <v>182</v>
      </c>
      <c r="B61">
        <v>649</v>
      </c>
      <c r="C61">
        <v>83.759937303993198</v>
      </c>
      <c r="D61">
        <v>0.1290599958459063</v>
      </c>
      <c r="E61" s="2">
        <f>MAX(good_deals_calc26[[#This Row],[score]],E60)</f>
        <v>84.456477169086128</v>
      </c>
      <c r="F61" s="2"/>
      <c r="G61" s="2">
        <f>good_deals_calc26[[#This Row],[score/price]]/ABS(good_deals_calc26[[#This Row],[score]]-param[S_R])</f>
        <v>7.947013399008631E-3</v>
      </c>
      <c r="H61" s="2"/>
      <c r="I61" s="2"/>
    </row>
    <row r="62" spans="1:12" x14ac:dyDescent="0.2">
      <c r="A62">
        <v>174</v>
      </c>
      <c r="B62">
        <v>649</v>
      </c>
      <c r="C62">
        <v>89.656886444658284</v>
      </c>
      <c r="D62">
        <v>0.13814620407497424</v>
      </c>
      <c r="E62" s="2">
        <f>MAX(good_deals_calc26[[#This Row],[score]],E61)</f>
        <v>89.656886444658284</v>
      </c>
      <c r="F62" s="2" t="s">
        <v>206</v>
      </c>
      <c r="G62" s="2">
        <f>good_deals_calc26[[#This Row],[score/price]]/ABS(good_deals_calc26[[#This Row],[score]]-param[S_R])</f>
        <v>1.3356346068890294E-2</v>
      </c>
      <c r="H62" s="2"/>
      <c r="I62" s="2" t="s">
        <v>206</v>
      </c>
      <c r="J62" t="s">
        <v>206</v>
      </c>
      <c r="L62" t="s">
        <v>206</v>
      </c>
    </row>
    <row r="63" spans="1:12" x14ac:dyDescent="0.2">
      <c r="A63">
        <v>127</v>
      </c>
      <c r="B63">
        <v>649.75</v>
      </c>
      <c r="C63">
        <v>63.829196074732529</v>
      </c>
      <c r="D63">
        <v>9.8236546479003511E-2</v>
      </c>
      <c r="E63" s="2">
        <f>MAX(good_deals_calc26[[#This Row],[score]],E62)</f>
        <v>89.656886444658284</v>
      </c>
      <c r="F63" s="2"/>
      <c r="G63" s="2">
        <f>good_deals_calc26[[#This Row],[score/price]]/ABS(good_deals_calc26[[#This Row],[score]]-param[S_R])</f>
        <v>2.715907190837398E-3</v>
      </c>
      <c r="H63" s="2"/>
      <c r="I63" s="2"/>
    </row>
    <row r="64" spans="1:12" x14ac:dyDescent="0.2">
      <c r="A64">
        <v>220</v>
      </c>
      <c r="B64">
        <v>669</v>
      </c>
      <c r="C64">
        <v>80.863472013126881</v>
      </c>
      <c r="D64">
        <v>0.12087215547552597</v>
      </c>
      <c r="E64" s="2">
        <f>MAX(good_deals_calc26[[#This Row],[score]],E63)</f>
        <v>89.656886444658284</v>
      </c>
      <c r="F64" s="2"/>
      <c r="G64" s="2">
        <f>good_deals_calc26[[#This Row],[score/price]]/ABS(good_deals_calc26[[#This Row],[score]]-param[S_R])</f>
        <v>6.3163054216752047E-3</v>
      </c>
      <c r="H64" s="2"/>
      <c r="I64" s="2"/>
    </row>
    <row r="65" spans="1:12" x14ac:dyDescent="0.2">
      <c r="A65">
        <v>106</v>
      </c>
      <c r="B65">
        <v>679</v>
      </c>
      <c r="C65">
        <v>79.259509299522762</v>
      </c>
      <c r="D65">
        <v>0.11672976332772129</v>
      </c>
      <c r="E65" s="2">
        <f>MAX(good_deals_calc26[[#This Row],[score]],E64)</f>
        <v>89.656886444658284</v>
      </c>
      <c r="F65" s="2"/>
      <c r="G65" s="2">
        <f>good_deals_calc26[[#This Row],[score/price]]/ABS(good_deals_calc26[[#This Row],[score]]-param[S_R])</f>
        <v>5.628110010195436E-3</v>
      </c>
      <c r="H65" s="2"/>
      <c r="I65" s="2"/>
    </row>
    <row r="66" spans="1:12" x14ac:dyDescent="0.2">
      <c r="A66">
        <v>97</v>
      </c>
      <c r="B66">
        <v>699</v>
      </c>
      <c r="C66">
        <v>69.683277166492772</v>
      </c>
      <c r="D66">
        <v>9.9689953027886649E-2</v>
      </c>
      <c r="E66" s="2">
        <f>MAX(good_deals_calc26[[#This Row],[score]],E65)</f>
        <v>89.656886444658284</v>
      </c>
      <c r="F66" s="2"/>
      <c r="G66" s="2">
        <f>good_deals_calc26[[#This Row],[score/price]]/ABS(good_deals_calc26[[#This Row],[score]]-param[S_R])</f>
        <v>3.2882826278869898E-3</v>
      </c>
      <c r="H66" s="2"/>
      <c r="I66" s="2"/>
    </row>
    <row r="67" spans="1:12" x14ac:dyDescent="0.2">
      <c r="A67">
        <v>132</v>
      </c>
      <c r="B67">
        <v>699.65</v>
      </c>
      <c r="C67">
        <v>83.51624789712821</v>
      </c>
      <c r="D67">
        <v>0.11936860987226215</v>
      </c>
      <c r="E67" s="2">
        <f>MAX(good_deals_calc26[[#This Row],[score]],E66)</f>
        <v>89.656886444658284</v>
      </c>
      <c r="F67" s="2"/>
      <c r="G67" s="2">
        <f>good_deals_calc26[[#This Row],[score/price]]/ABS(good_deals_calc26[[#This Row],[score]]-param[S_R])</f>
        <v>7.2415921525212585E-3</v>
      </c>
      <c r="H67" s="2"/>
      <c r="I67" s="2"/>
    </row>
    <row r="68" spans="1:12" x14ac:dyDescent="0.2">
      <c r="A68">
        <v>232</v>
      </c>
      <c r="B68">
        <v>699.65</v>
      </c>
      <c r="C68">
        <v>85.719444926250702</v>
      </c>
      <c r="D68">
        <v>0.12251760869899336</v>
      </c>
      <c r="E68" s="2">
        <f>MAX(good_deals_calc26[[#This Row],[score]],E67)</f>
        <v>89.656886444658284</v>
      </c>
      <c r="F68" s="2"/>
      <c r="G68" s="2">
        <f>good_deals_calc26[[#This Row],[score/price]]/ABS(good_deals_calc26[[#This Row],[score]]-param[S_R])</f>
        <v>8.5793309900262082E-3</v>
      </c>
      <c r="H68" s="2"/>
      <c r="I68" s="2"/>
    </row>
    <row r="69" spans="1:12" x14ac:dyDescent="0.2">
      <c r="A69">
        <v>170</v>
      </c>
      <c r="B69">
        <v>699.9</v>
      </c>
      <c r="C69">
        <v>85.935713924353834</v>
      </c>
      <c r="D69">
        <v>0.12278284601279302</v>
      </c>
      <c r="E69" s="2">
        <f>MAX(good_deals_calc26[[#This Row],[score]],E68)</f>
        <v>89.656886444658284</v>
      </c>
      <c r="F69" s="2"/>
      <c r="G69" s="2">
        <f>good_deals_calc26[[#This Row],[score/price]]/ABS(good_deals_calc26[[#This Row],[score]]-param[S_R])</f>
        <v>8.7301157948859419E-3</v>
      </c>
      <c r="H69" s="2"/>
      <c r="I69" s="2"/>
    </row>
    <row r="70" spans="1:12" x14ac:dyDescent="0.2">
      <c r="A70">
        <v>202</v>
      </c>
      <c r="B70">
        <v>739</v>
      </c>
      <c r="C70">
        <v>90.08884841869957</v>
      </c>
      <c r="D70">
        <v>0.12190642546508737</v>
      </c>
      <c r="E70" s="2">
        <f>MAX(good_deals_calc26[[#This Row],[score]],E69)</f>
        <v>90.08884841869957</v>
      </c>
      <c r="F70" s="2" t="s">
        <v>206</v>
      </c>
      <c r="G70" s="2">
        <f>good_deals_calc26[[#This Row],[score/price]]/ABS(good_deals_calc26[[#This Row],[score]]-param[S_R])</f>
        <v>1.2299925439046931E-2</v>
      </c>
      <c r="H70" s="2"/>
      <c r="I70" s="2" t="s">
        <v>206</v>
      </c>
      <c r="J70" t="s">
        <v>206</v>
      </c>
      <c r="L70" t="s">
        <v>206</v>
      </c>
    </row>
    <row r="71" spans="1:12" x14ac:dyDescent="0.2">
      <c r="A71">
        <v>107</v>
      </c>
      <c r="B71">
        <v>749</v>
      </c>
      <c r="C71">
        <v>79.418728013675036</v>
      </c>
      <c r="D71">
        <v>0.10603301470450606</v>
      </c>
      <c r="E71" s="2">
        <f>MAX(good_deals_calc26[[#This Row],[score]],E70)</f>
        <v>90.08884841869957</v>
      </c>
      <c r="F71" s="2"/>
      <c r="G71" s="2">
        <f>good_deals_calc26[[#This Row],[score/price]]/ABS(good_deals_calc26[[#This Row],[score]]-param[S_R])</f>
        <v>5.1519174701621321E-3</v>
      </c>
      <c r="H71" s="2"/>
      <c r="I71" s="2"/>
    </row>
    <row r="72" spans="1:12" x14ac:dyDescent="0.2">
      <c r="A72">
        <v>151</v>
      </c>
      <c r="B72">
        <v>749.65</v>
      </c>
      <c r="C72">
        <v>90.300586336493964</v>
      </c>
      <c r="D72">
        <v>0.12045699504634692</v>
      </c>
      <c r="E72" s="2">
        <f>MAX(good_deals_calc26[[#This Row],[score]],E71)</f>
        <v>90.300586336493964</v>
      </c>
      <c r="F72" s="2" t="s">
        <v>206</v>
      </c>
      <c r="G72" s="2">
        <f>good_deals_calc26[[#This Row],[score/price]]/ABS(good_deals_calc26[[#This Row],[score]]-param[S_R])</f>
        <v>1.2418997603903149E-2</v>
      </c>
      <c r="H72" s="2"/>
      <c r="I72" s="2" t="s">
        <v>206</v>
      </c>
      <c r="J72" t="s">
        <v>206</v>
      </c>
      <c r="L72" t="s">
        <v>206</v>
      </c>
    </row>
    <row r="73" spans="1:12" x14ac:dyDescent="0.2">
      <c r="A73">
        <v>98</v>
      </c>
      <c r="B73">
        <v>775</v>
      </c>
      <c r="C73">
        <v>82.492959162034211</v>
      </c>
      <c r="D73">
        <v>0.10644252795101189</v>
      </c>
      <c r="E73" s="2">
        <f>MAX(good_deals_calc26[[#This Row],[score]],E72)</f>
        <v>90.300586336493964</v>
      </c>
      <c r="F73" s="2"/>
      <c r="G73" s="2">
        <f>good_deals_calc26[[#This Row],[score/price]]/ABS(good_deals_calc26[[#This Row],[score]]-param[S_R])</f>
        <v>6.0799839867957863E-3</v>
      </c>
      <c r="H73" s="2"/>
      <c r="I73" s="2"/>
    </row>
    <row r="74" spans="1:12" x14ac:dyDescent="0.2">
      <c r="A74">
        <v>148</v>
      </c>
      <c r="B74">
        <v>789</v>
      </c>
      <c r="C74">
        <v>90.300586336493964</v>
      </c>
      <c r="D74">
        <v>0.11444941234029653</v>
      </c>
      <c r="E74" s="2">
        <f>MAX(good_deals_calc26[[#This Row],[score]],E73)</f>
        <v>90.300586336493964</v>
      </c>
      <c r="F74" s="2"/>
      <c r="G74" s="2">
        <f>good_deals_calc26[[#This Row],[score/price]]/ABS(good_deals_calc26[[#This Row],[score]]-param[S_R])</f>
        <v>1.1799621741148281E-2</v>
      </c>
      <c r="H74" s="2"/>
      <c r="I74" s="2"/>
    </row>
    <row r="75" spans="1:12" x14ac:dyDescent="0.2">
      <c r="A75">
        <v>159</v>
      </c>
      <c r="B75">
        <v>799.6</v>
      </c>
      <c r="C75">
        <v>89.285343163290491</v>
      </c>
      <c r="D75">
        <v>0.11166251020921772</v>
      </c>
      <c r="E75" s="2">
        <f>MAX(good_deals_calc26[[#This Row],[score]],E74)</f>
        <v>90.300586336493964</v>
      </c>
      <c r="F75" s="2"/>
      <c r="G75" s="2">
        <f>good_deals_calc26[[#This Row],[score/price]]/ABS(good_deals_calc26[[#This Row],[score]]-param[S_R])</f>
        <v>1.0421473306233248E-2</v>
      </c>
      <c r="H75" s="2"/>
      <c r="I75" s="2"/>
    </row>
    <row r="76" spans="1:12" x14ac:dyDescent="0.2">
      <c r="A76">
        <v>83</v>
      </c>
      <c r="B76">
        <v>799.6</v>
      </c>
      <c r="C76">
        <v>99.908209473168839</v>
      </c>
      <c r="D76">
        <v>0.12494773570931571</v>
      </c>
      <c r="E76" s="2">
        <f>MAX(good_deals_calc26[[#This Row],[score]],E75)</f>
        <v>99.908209473168839</v>
      </c>
      <c r="F76" s="2" t="s">
        <v>206</v>
      </c>
      <c r="G76" s="2">
        <f>good_deals_calc26[[#This Row],[score/price]]/ABS(good_deals_calc26[[#This Row],[score]]-param[S_R])</f>
        <v>1.361226915487078</v>
      </c>
      <c r="H76" s="2"/>
      <c r="I76" s="2" t="s">
        <v>206</v>
      </c>
      <c r="J76" t="s">
        <v>206</v>
      </c>
      <c r="L76" t="s">
        <v>206</v>
      </c>
    </row>
    <row r="77" spans="1:12" x14ac:dyDescent="0.2">
      <c r="A77">
        <v>147</v>
      </c>
      <c r="B77">
        <v>799.65</v>
      </c>
      <c r="C77">
        <v>90.300586336493964</v>
      </c>
      <c r="D77">
        <v>0.11292513766834736</v>
      </c>
      <c r="E77" s="2">
        <f>MAX(good_deals_calc26[[#This Row],[score]],E76)</f>
        <v>99.908209473168839</v>
      </c>
      <c r="F77" s="2"/>
      <c r="G77" s="2">
        <f>good_deals_calc26[[#This Row],[score/price]]/ABS(good_deals_calc26[[#This Row],[score]]-param[S_R])</f>
        <v>1.1642470523061334E-2</v>
      </c>
      <c r="H77" s="2"/>
      <c r="I77" s="2"/>
    </row>
    <row r="78" spans="1:12" x14ac:dyDescent="0.2">
      <c r="A78">
        <v>179</v>
      </c>
      <c r="B78">
        <v>799.65</v>
      </c>
      <c r="C78">
        <v>90.300586336493964</v>
      </c>
      <c r="D78">
        <v>0.11292513766834736</v>
      </c>
      <c r="E78" s="2">
        <f>MAX(good_deals_calc26[[#This Row],[score]],E77)</f>
        <v>99.908209473168839</v>
      </c>
      <c r="F78" s="2"/>
      <c r="G78" s="2">
        <f>good_deals_calc26[[#This Row],[score/price]]/ABS(good_deals_calc26[[#This Row],[score]]-param[S_R])</f>
        <v>1.1642470523061334E-2</v>
      </c>
      <c r="H78" s="2"/>
      <c r="I78" s="2"/>
    </row>
    <row r="79" spans="1:12" x14ac:dyDescent="0.2">
      <c r="A79">
        <v>190</v>
      </c>
      <c r="B79">
        <v>799.65</v>
      </c>
      <c r="C79">
        <v>90.848869334203229</v>
      </c>
      <c r="D79">
        <v>0.11361079138898672</v>
      </c>
      <c r="E79" s="2">
        <f>MAX(good_deals_calc26[[#This Row],[score]],E78)</f>
        <v>99.908209473168839</v>
      </c>
      <c r="F79" s="2"/>
      <c r="G79" s="2">
        <f>good_deals_calc26[[#This Row],[score/price]]/ABS(good_deals_calc26[[#This Row],[score]]-param[S_R])</f>
        <v>1.2414945817965201E-2</v>
      </c>
      <c r="H79" s="2"/>
      <c r="I79" s="2"/>
    </row>
    <row r="80" spans="1:12" x14ac:dyDescent="0.2">
      <c r="A80">
        <v>76</v>
      </c>
      <c r="B80">
        <v>819</v>
      </c>
      <c r="C80">
        <v>85.745276774390362</v>
      </c>
      <c r="D80">
        <v>0.10469508763661826</v>
      </c>
      <c r="E80" s="2">
        <f>MAX(good_deals_calc26[[#This Row],[score]],E79)</f>
        <v>99.908209473168839</v>
      </c>
      <c r="F80" s="2"/>
      <c r="G80" s="2">
        <f>good_deals_calc26[[#This Row],[score/price]]/ABS(good_deals_calc26[[#This Row],[score]]-param[S_R])</f>
        <v>7.344589297147909E-3</v>
      </c>
      <c r="H80" s="2"/>
      <c r="I80" s="2"/>
    </row>
    <row r="81" spans="1:12" x14ac:dyDescent="0.2">
      <c r="A81">
        <v>129</v>
      </c>
      <c r="B81">
        <v>859</v>
      </c>
      <c r="C81">
        <v>85.260880199445268</v>
      </c>
      <c r="D81">
        <v>9.9255972292718583E-2</v>
      </c>
      <c r="E81" s="2">
        <f>MAX(good_deals_calc26[[#This Row],[score]],E80)</f>
        <v>99.908209473168839</v>
      </c>
      <c r="F81" s="2"/>
      <c r="G81" s="2">
        <f>good_deals_calc26[[#This Row],[score/price]]/ABS(good_deals_calc26[[#This Row],[score]]-param[S_R])</f>
        <v>6.7341858697005036E-3</v>
      </c>
      <c r="H81" s="2"/>
      <c r="I81" s="2"/>
    </row>
    <row r="82" spans="1:12" x14ac:dyDescent="0.2">
      <c r="A82">
        <v>78</v>
      </c>
      <c r="B82">
        <v>869.65</v>
      </c>
      <c r="C82">
        <v>85.719444926250702</v>
      </c>
      <c r="D82">
        <v>9.8567751309435639E-2</v>
      </c>
      <c r="E82" s="2">
        <f>MAX(good_deals_calc26[[#This Row],[score]],E81)</f>
        <v>99.908209473168839</v>
      </c>
      <c r="F82" s="2"/>
      <c r="G82" s="2">
        <f>good_deals_calc26[[#This Row],[score/price]]/ABS(good_deals_calc26[[#This Row],[score]]-param[S_R])</f>
        <v>6.9022352983060271E-3</v>
      </c>
      <c r="H82" s="2"/>
      <c r="I82" s="2"/>
    </row>
    <row r="83" spans="1:12" x14ac:dyDescent="0.2">
      <c r="A83">
        <v>236</v>
      </c>
      <c r="B83">
        <v>899.6</v>
      </c>
      <c r="C83">
        <v>86.04981733170257</v>
      </c>
      <c r="D83">
        <v>9.5653420777792986E-2</v>
      </c>
      <c r="E83" s="2">
        <f>MAX(good_deals_calc26[[#This Row],[score]],E82)</f>
        <v>99.908209473168839</v>
      </c>
      <c r="F83" s="2"/>
      <c r="G83" s="2">
        <f>good_deals_calc26[[#This Row],[score/price]]/ABS(good_deals_calc26[[#This Row],[score]]-param[S_R])</f>
        <v>6.8567862552202079E-3</v>
      </c>
      <c r="H83" s="2"/>
      <c r="I83" s="2"/>
    </row>
    <row r="84" spans="1:12" x14ac:dyDescent="0.2">
      <c r="A84">
        <v>233</v>
      </c>
      <c r="B84">
        <v>899.65</v>
      </c>
      <c r="C84">
        <v>86.589334487272879</v>
      </c>
      <c r="D84">
        <v>9.624780135305161E-2</v>
      </c>
      <c r="E84" s="2">
        <f>MAX(good_deals_calc26[[#This Row],[score]],E83)</f>
        <v>99.908209473168839</v>
      </c>
      <c r="F84" s="2"/>
      <c r="G84" s="2">
        <f>good_deals_calc26[[#This Row],[score/price]]/ABS(good_deals_calc26[[#This Row],[score]]-param[S_R])</f>
        <v>7.1769593583338263E-3</v>
      </c>
      <c r="H84" s="2"/>
      <c r="I84" s="2"/>
    </row>
    <row r="85" spans="1:12" x14ac:dyDescent="0.2">
      <c r="A85">
        <v>166</v>
      </c>
      <c r="B85">
        <v>929.9</v>
      </c>
      <c r="C85">
        <v>100</v>
      </c>
      <c r="D85">
        <v>0.10753844499408539</v>
      </c>
      <c r="E85" s="2">
        <f>MAX(good_deals_calc26[[#This Row],[score]],E84)</f>
        <v>100</v>
      </c>
      <c r="F85" s="2" t="s">
        <v>206</v>
      </c>
      <c r="G85" s="2" t="e">
        <f>good_deals_calc26[[#This Row],[score/price]]/ABS(good_deals_calc26[[#This Row],[score]]-param[S_R])</f>
        <v>#DIV/0!</v>
      </c>
      <c r="H85" s="2"/>
      <c r="I85" s="2" t="s">
        <v>206</v>
      </c>
      <c r="J85" t="s">
        <v>206</v>
      </c>
      <c r="L85" t="s">
        <v>206</v>
      </c>
    </row>
    <row r="86" spans="1:12" x14ac:dyDescent="0.2">
      <c r="A86">
        <v>94</v>
      </c>
      <c r="B86">
        <v>934.9</v>
      </c>
      <c r="C86">
        <v>41.769117023954564</v>
      </c>
      <c r="D86">
        <v>4.4677630788271007E-2</v>
      </c>
      <c r="E86" s="2">
        <f>MAX(good_deals_calc26[[#This Row],[score]],E85)</f>
        <v>100</v>
      </c>
      <c r="F86" s="2"/>
      <c r="G86" s="2">
        <f>good_deals_calc26[[#This Row],[score/price]]/ABS(good_deals_calc26[[#This Row],[score]]-param[S_R])</f>
        <v>7.6724975657075538E-4</v>
      </c>
      <c r="H86" s="2"/>
      <c r="I86" s="2"/>
    </row>
    <row r="87" spans="1:12" x14ac:dyDescent="0.2">
      <c r="A87">
        <v>69</v>
      </c>
      <c r="B87">
        <v>939.6</v>
      </c>
      <c r="C87">
        <v>88.133608968543101</v>
      </c>
      <c r="D87">
        <v>9.3799072976312362E-2</v>
      </c>
      <c r="E87" s="2">
        <f>MAX(good_deals_calc26[[#This Row],[score]],E86)</f>
        <v>100</v>
      </c>
      <c r="F87" s="2"/>
      <c r="G87" s="2">
        <f>good_deals_calc26[[#This Row],[score/price]]/ABS(good_deals_calc26[[#This Row],[score]]-param[S_R])</f>
        <v>7.9045998676141854E-3</v>
      </c>
      <c r="H87" s="2"/>
      <c r="I87" s="2"/>
    </row>
    <row r="88" spans="1:12" x14ac:dyDescent="0.2">
      <c r="A88">
        <v>196</v>
      </c>
      <c r="B88">
        <v>949.9</v>
      </c>
      <c r="C88">
        <v>61.436044419568297</v>
      </c>
      <c r="D88">
        <v>6.4676328476227285E-2</v>
      </c>
      <c r="E88" s="2">
        <f>MAX(good_deals_calc26[[#This Row],[score]],E87)</f>
        <v>100</v>
      </c>
      <c r="F88" s="2"/>
      <c r="G88" s="2">
        <f>good_deals_calc26[[#This Row],[score/price]]/ABS(good_deals_calc26[[#This Row],[score]]-param[S_R])</f>
        <v>1.6771186332619271E-3</v>
      </c>
      <c r="H88" s="2"/>
      <c r="I88" s="2"/>
    </row>
    <row r="89" spans="1:12" x14ac:dyDescent="0.2">
      <c r="A89">
        <v>125</v>
      </c>
      <c r="B89">
        <v>959.9</v>
      </c>
      <c r="C89">
        <v>84.31201640158605</v>
      </c>
      <c r="D89">
        <v>8.7834166477326864E-2</v>
      </c>
      <c r="E89" s="2">
        <f>MAX(good_deals_calc26[[#This Row],[score]],E88)</f>
        <v>100</v>
      </c>
      <c r="F89" s="2"/>
      <c r="G89" s="2">
        <f>good_deals_calc26[[#This Row],[score/price]]/ABS(good_deals_calc26[[#This Row],[score]]-param[S_R])</f>
        <v>5.5988180970693302E-3</v>
      </c>
      <c r="H89" s="2"/>
      <c r="I89" s="2"/>
    </row>
    <row r="90" spans="1:12" x14ac:dyDescent="0.2">
      <c r="A90">
        <v>218</v>
      </c>
      <c r="B90">
        <v>999</v>
      </c>
      <c r="C90">
        <v>104.70998963985943</v>
      </c>
      <c r="D90">
        <v>0.10481480444430373</v>
      </c>
      <c r="E90" s="2">
        <f>MAX(good_deals_calc26[[#This Row],[score]],E89)</f>
        <v>104.70998963985943</v>
      </c>
      <c r="F90" s="2" t="s">
        <v>206</v>
      </c>
      <c r="G90" s="2">
        <f>good_deals_calc26[[#This Row],[score/price]]/ABS(good_deals_calc26[[#This Row],[score]]-param[S_R])</f>
        <v>2.2253722929087366E-2</v>
      </c>
      <c r="H90" s="2"/>
      <c r="I90" s="2" t="s">
        <v>206</v>
      </c>
      <c r="J90" t="s">
        <v>206</v>
      </c>
      <c r="L90" t="s">
        <v>206</v>
      </c>
    </row>
    <row r="91" spans="1:12" x14ac:dyDescent="0.2">
      <c r="A91">
        <v>221</v>
      </c>
      <c r="B91">
        <v>999.3</v>
      </c>
      <c r="C91">
        <v>84.770670979305635</v>
      </c>
      <c r="D91">
        <v>8.4830052015716639E-2</v>
      </c>
      <c r="E91" s="2">
        <f>MAX(good_deals_calc26[[#This Row],[score]],E90)</f>
        <v>104.70998963985943</v>
      </c>
      <c r="F91" s="2"/>
      <c r="G91" s="2">
        <f>good_deals_calc26[[#This Row],[score/price]]/ABS(good_deals_calc26[[#This Row],[score]]-param[S_R])</f>
        <v>5.5701765915258227E-3</v>
      </c>
      <c r="H91" s="2"/>
      <c r="I91" s="2"/>
      <c r="J91" s="2"/>
    </row>
    <row r="92" spans="1:12" x14ac:dyDescent="0.2">
      <c r="A92">
        <v>172</v>
      </c>
      <c r="B92">
        <v>999.6</v>
      </c>
      <c r="C92">
        <v>91.129326572699526</v>
      </c>
      <c r="D92">
        <v>9.1165792889855463E-2</v>
      </c>
      <c r="E92" s="2">
        <f>MAX(good_deals_calc26[[#This Row],[score]],E91)</f>
        <v>104.70998963985943</v>
      </c>
      <c r="F92" s="2"/>
      <c r="G92" s="2">
        <f>good_deals_calc26[[#This Row],[score/price]]/ABS(good_deals_calc26[[#This Row],[score]]-param[S_R])</f>
        <v>1.0277212168501514E-2</v>
      </c>
      <c r="H92" s="2"/>
      <c r="I92" s="2"/>
      <c r="J92" s="2"/>
    </row>
    <row r="93" spans="1:12" x14ac:dyDescent="0.2">
      <c r="A93">
        <v>216</v>
      </c>
      <c r="B93">
        <v>999.65</v>
      </c>
      <c r="C93">
        <v>91.436943250278233</v>
      </c>
      <c r="D93">
        <v>9.1468957385363106E-2</v>
      </c>
      <c r="E93" s="2">
        <f>MAX(good_deals_calc26[[#This Row],[score]],E92)</f>
        <v>104.70998963985943</v>
      </c>
      <c r="F93" s="2"/>
      <c r="G93" s="2">
        <f>good_deals_calc26[[#This Row],[score/price]]/ABS(good_deals_calc26[[#This Row],[score]]-param[S_R])</f>
        <v>1.0681811420709683E-2</v>
      </c>
      <c r="H93" s="2"/>
      <c r="I93" s="2"/>
      <c r="J93" s="2"/>
    </row>
    <row r="94" spans="1:12" x14ac:dyDescent="0.2">
      <c r="A94">
        <v>173</v>
      </c>
      <c r="B94">
        <v>1019</v>
      </c>
      <c r="C94">
        <v>87.3088029453031</v>
      </c>
      <c r="D94">
        <v>8.568086648214239E-2</v>
      </c>
      <c r="E94" s="2">
        <f>MAX(good_deals_calc26[[#This Row],[score]],E93)</f>
        <v>104.70998963985943</v>
      </c>
      <c r="F94" s="2"/>
      <c r="G94" s="2">
        <f>good_deals_calc26[[#This Row],[score/price]]/ABS(good_deals_calc26[[#This Row],[score]]-param[S_R])</f>
        <v>6.7512044855085329E-3</v>
      </c>
      <c r="H94" s="2"/>
      <c r="I94" s="2"/>
      <c r="J94" s="2"/>
    </row>
    <row r="95" spans="1:12" x14ac:dyDescent="0.2">
      <c r="A95">
        <v>230</v>
      </c>
      <c r="B95">
        <v>1019</v>
      </c>
      <c r="C95">
        <v>87.818312928406712</v>
      </c>
      <c r="D95">
        <v>8.6180876279103744E-2</v>
      </c>
      <c r="E95" s="2">
        <f>MAX(good_deals_calc26[[#This Row],[score]],E94)</f>
        <v>104.70998963985943</v>
      </c>
      <c r="F95" s="2"/>
      <c r="G95" s="2">
        <f>good_deals_calc26[[#This Row],[score/price]]/ABS(good_deals_calc26[[#This Row],[score]]-param[S_R])</f>
        <v>7.0746256879369853E-3</v>
      </c>
      <c r="H95" s="2"/>
      <c r="I95" s="2"/>
      <c r="J95" s="2"/>
    </row>
    <row r="96" spans="1:12" x14ac:dyDescent="0.2">
      <c r="A96">
        <v>197</v>
      </c>
      <c r="B96">
        <v>1089</v>
      </c>
      <c r="C96">
        <v>65.229477449759429</v>
      </c>
      <c r="D96">
        <v>5.9898510054875509E-2</v>
      </c>
      <c r="E96" s="2">
        <f>MAX(good_deals_calc26[[#This Row],[score]],E95)</f>
        <v>104.70998963985943</v>
      </c>
      <c r="F96" s="2"/>
      <c r="G96" s="2">
        <f>good_deals_calc26[[#This Row],[score/price]]/ABS(good_deals_calc26[[#This Row],[score]]-param[S_R])</f>
        <v>1.7226807554682863E-3</v>
      </c>
      <c r="H96" s="2"/>
      <c r="I96" s="2"/>
      <c r="J96" s="2"/>
    </row>
    <row r="97" spans="1:10" x14ac:dyDescent="0.2">
      <c r="A97">
        <v>130</v>
      </c>
      <c r="B97">
        <v>1092.05</v>
      </c>
      <c r="C97">
        <v>99.908209473168839</v>
      </c>
      <c r="D97">
        <v>9.1486845357967903E-2</v>
      </c>
      <c r="E97" s="2">
        <f>MAX(good_deals_calc26[[#This Row],[score]],E96)</f>
        <v>104.70998963985943</v>
      </c>
      <c r="F97" s="2"/>
      <c r="G97" s="2">
        <f>good_deals_calc26[[#This Row],[score/price]]/ABS(good_deals_calc26[[#This Row],[score]]-param[S_R])</f>
        <v>0.99669158154248216</v>
      </c>
      <c r="H97" s="2"/>
      <c r="I97" s="2"/>
      <c r="J97" s="2"/>
    </row>
    <row r="98" spans="1:10" x14ac:dyDescent="0.2">
      <c r="A98">
        <v>96</v>
      </c>
      <c r="B98">
        <v>1099</v>
      </c>
      <c r="C98">
        <v>90.309019348605034</v>
      </c>
      <c r="D98">
        <v>8.2173811964153812E-2</v>
      </c>
      <c r="E98" s="2">
        <f>MAX(good_deals_calc26[[#This Row],[score]],E97)</f>
        <v>104.70998963985943</v>
      </c>
      <c r="F98" s="2"/>
      <c r="G98" s="2">
        <f>good_deals_calc26[[#This Row],[score/price]]/ABS(good_deals_calc26[[#This Row],[score]]-param[S_R])</f>
        <v>8.4794114156367985E-3</v>
      </c>
      <c r="H98" s="2"/>
      <c r="I98" s="2"/>
      <c r="J98" s="2"/>
    </row>
    <row r="99" spans="1:10" x14ac:dyDescent="0.2">
      <c r="A99">
        <v>225</v>
      </c>
      <c r="B99">
        <v>1099.6500000000001</v>
      </c>
      <c r="C99">
        <v>91.357074559578095</v>
      </c>
      <c r="D99">
        <v>8.3078319974153672E-2</v>
      </c>
      <c r="E99" s="2">
        <f>MAX(good_deals_calc26[[#This Row],[score]],E98)</f>
        <v>104.70998963985943</v>
      </c>
      <c r="F99" s="2"/>
      <c r="G99" s="2">
        <f>good_deals_calc26[[#This Row],[score/price]]/ABS(good_deals_calc26[[#This Row],[score]]-param[S_R])</f>
        <v>9.6122916420875882E-3</v>
      </c>
      <c r="H99" s="2"/>
      <c r="I99" s="2"/>
      <c r="J99" s="2"/>
    </row>
    <row r="100" spans="1:10" x14ac:dyDescent="0.2">
      <c r="A100">
        <v>234</v>
      </c>
      <c r="B100">
        <v>1099.6500000000001</v>
      </c>
      <c r="C100">
        <v>99.619929206414909</v>
      </c>
      <c r="D100">
        <v>9.0592396859377894E-2</v>
      </c>
      <c r="E100" s="2">
        <f>MAX(good_deals_calc26[[#This Row],[score]],E99)</f>
        <v>104.70998963985943</v>
      </c>
      <c r="F100" s="2"/>
      <c r="G100" s="2">
        <f>good_deals_calc26[[#This Row],[score/price]]/ABS(good_deals_calc26[[#This Row],[score]]-param[S_R])</f>
        <v>0.23835663878523178</v>
      </c>
      <c r="H100" s="2"/>
      <c r="I100" s="2"/>
      <c r="J100" s="2"/>
    </row>
    <row r="101" spans="1:10" x14ac:dyDescent="0.2">
      <c r="A101">
        <v>209</v>
      </c>
      <c r="B101">
        <v>1140.97</v>
      </c>
      <c r="C101">
        <v>85.569954169517814</v>
      </c>
      <c r="D101">
        <v>7.4997549602108568E-2</v>
      </c>
      <c r="E101" s="2">
        <f>MAX(good_deals_calc26[[#This Row],[score]],E100)</f>
        <v>104.70998963985943</v>
      </c>
      <c r="F101" s="2"/>
      <c r="G101" s="2">
        <f>good_deals_calc26[[#This Row],[score/price]]/ABS(good_deals_calc26[[#This Row],[score]]-param[S_R])</f>
        <v>5.1973188777878253E-3</v>
      </c>
      <c r="H101" s="2"/>
      <c r="I101" s="2"/>
      <c r="J101" s="2"/>
    </row>
    <row r="102" spans="1:10" x14ac:dyDescent="0.2">
      <c r="A102">
        <v>237</v>
      </c>
      <c r="B102">
        <v>1199.5999999999999</v>
      </c>
      <c r="C102">
        <v>86.04981733170257</v>
      </c>
      <c r="D102">
        <v>7.1732091807021156E-2</v>
      </c>
      <c r="E102" s="2">
        <f>MAX(good_deals_calc26[[#This Row],[score]],E101)</f>
        <v>104.70998963985943</v>
      </c>
      <c r="F102" s="2"/>
      <c r="G102" s="2">
        <f>good_deals_calc26[[#This Row],[score/price]]/ABS(good_deals_calc26[[#This Row],[score]]-param[S_R])</f>
        <v>5.1420181020307605E-3</v>
      </c>
      <c r="H102" s="2"/>
      <c r="I102" s="2"/>
      <c r="J102" s="2"/>
    </row>
    <row r="103" spans="1:10" x14ac:dyDescent="0.2">
      <c r="A103">
        <v>194</v>
      </c>
      <c r="B103">
        <v>1249</v>
      </c>
      <c r="C103">
        <v>65.229477449759429</v>
      </c>
      <c r="D103">
        <v>5.2225362249607228E-2</v>
      </c>
      <c r="E103" s="2">
        <f>MAX(good_deals_calc26[[#This Row],[score]],E102)</f>
        <v>104.70998963985943</v>
      </c>
      <c r="F103" s="2"/>
      <c r="G103" s="2">
        <f>good_deals_calc26[[#This Row],[score/price]]/ABS(good_deals_calc26[[#This Row],[score]]-param[S_R])</f>
        <v>1.50200107502399E-3</v>
      </c>
      <c r="H103" s="2"/>
      <c r="I103" s="2"/>
      <c r="J103" s="2"/>
    </row>
    <row r="104" spans="1:10" x14ac:dyDescent="0.2">
      <c r="A104">
        <v>122</v>
      </c>
      <c r="B104">
        <v>1438</v>
      </c>
      <c r="C104">
        <v>89.335966652145316</v>
      </c>
      <c r="D104">
        <v>6.2125150662131652E-2</v>
      </c>
      <c r="E104" s="2">
        <f>MAX(good_deals_calc26[[#This Row],[score]],E103)</f>
        <v>104.70998963985943</v>
      </c>
      <c r="F104" s="2"/>
      <c r="G104" s="2">
        <f>good_deals_calc26[[#This Row],[score/price]]/ABS(good_deals_calc26[[#This Row],[score]]-param[S_R])</f>
        <v>5.8256710791915857E-3</v>
      </c>
      <c r="H104" s="2"/>
      <c r="I104" s="2"/>
      <c r="J104" s="2"/>
    </row>
    <row r="105" spans="1:10" x14ac:dyDescent="0.2">
      <c r="A105">
        <v>110</v>
      </c>
      <c r="B105">
        <v>1499</v>
      </c>
      <c r="C105">
        <v>54.340990069143629</v>
      </c>
      <c r="D105">
        <v>3.6251494375679538E-2</v>
      </c>
      <c r="E105" s="2">
        <f>MAX(good_deals_calc26[[#This Row],[score]],E104)</f>
        <v>104.70998963985943</v>
      </c>
      <c r="F105" s="2"/>
      <c r="G105" s="2">
        <f>good_deals_calc26[[#This Row],[score/price]]/ABS(good_deals_calc26[[#This Row],[score]]-param[S_R])</f>
        <v>7.9396146413548865E-4</v>
      </c>
      <c r="H105" s="2"/>
      <c r="I105" s="2"/>
      <c r="J105" s="2"/>
    </row>
    <row r="106" spans="1:10" x14ac:dyDescent="0.2">
      <c r="A106">
        <v>114</v>
      </c>
      <c r="B106">
        <v>1499.6</v>
      </c>
      <c r="C106">
        <v>99.907659369070771</v>
      </c>
      <c r="D106">
        <v>6.6622872345339271E-2</v>
      </c>
      <c r="E106" s="2">
        <f>MAX(good_deals_calc26[[#This Row],[score]],E105)</f>
        <v>104.70998963985943</v>
      </c>
      <c r="F106" s="2"/>
      <c r="G106" s="2">
        <f>good_deals_calc26[[#This Row],[score/price]]/ABS(good_deals_calc26[[#This Row],[score]]-param[S_R])</f>
        <v>0.72149033069093815</v>
      </c>
      <c r="H106" s="2"/>
      <c r="I106" s="2"/>
      <c r="J106" s="2"/>
    </row>
    <row r="107" spans="1:10" x14ac:dyDescent="0.2">
      <c r="A107">
        <v>81</v>
      </c>
      <c r="B107">
        <v>1499.65</v>
      </c>
      <c r="C107">
        <v>94.533943197191888</v>
      </c>
      <c r="D107">
        <v>6.3037337510213634E-2</v>
      </c>
      <c r="E107" s="2">
        <f>MAX(good_deals_calc26[[#This Row],[score]],E106)</f>
        <v>104.70998963985943</v>
      </c>
      <c r="F107" s="2"/>
      <c r="G107" s="2">
        <f>good_deals_calc26[[#This Row],[score/price]]/ABS(good_deals_calc26[[#This Row],[score]]-param[S_R])</f>
        <v>1.1532506848049781E-2</v>
      </c>
      <c r="H107" s="2"/>
      <c r="I107" s="2"/>
      <c r="J107" s="2"/>
    </row>
    <row r="108" spans="1:10" x14ac:dyDescent="0.2">
      <c r="A108">
        <v>195</v>
      </c>
      <c r="B108">
        <v>1509.9</v>
      </c>
      <c r="C108">
        <v>70.907080013132344</v>
      </c>
      <c r="D108">
        <v>4.6961441163740868E-2</v>
      </c>
      <c r="E108" s="2">
        <f>MAX(good_deals_calc26[[#This Row],[score]],E107)</f>
        <v>104.70998963985943</v>
      </c>
      <c r="F108" s="2"/>
      <c r="G108" s="2">
        <f>good_deals_calc26[[#This Row],[score/price]]/ABS(good_deals_calc26[[#This Row],[score]]-param[S_R])</f>
        <v>1.6141879599895419E-3</v>
      </c>
      <c r="H108" s="2"/>
      <c r="I108" s="2"/>
      <c r="J108" s="2"/>
    </row>
    <row r="109" spans="1:10" x14ac:dyDescent="0.2">
      <c r="A109">
        <v>161</v>
      </c>
      <c r="B109">
        <v>1514.9</v>
      </c>
      <c r="C109">
        <v>96.372830305180401</v>
      </c>
      <c r="D109">
        <v>6.3616628361727101E-2</v>
      </c>
      <c r="E109" s="2">
        <f>MAX(good_deals_calc26[[#This Row],[score]],E108)</f>
        <v>104.70998963985943</v>
      </c>
      <c r="F109" s="2"/>
      <c r="G109" s="2">
        <f>good_deals_calc26[[#This Row],[score/price]]/ABS(good_deals_calc26[[#This Row],[score]]-param[S_R])</f>
        <v>1.7538917038424123E-2</v>
      </c>
      <c r="H109" s="2"/>
      <c r="I109" s="2"/>
      <c r="J109" s="2"/>
    </row>
    <row r="110" spans="1:10" x14ac:dyDescent="0.2">
      <c r="A110">
        <v>235</v>
      </c>
      <c r="B110">
        <v>1699.65</v>
      </c>
      <c r="C110">
        <v>99.619929206414909</v>
      </c>
      <c r="D110">
        <v>5.8612025538443149E-2</v>
      </c>
      <c r="E110" s="2">
        <f>MAX(good_deals_calc26[[#This Row],[score]],E109)</f>
        <v>104.70998963985943</v>
      </c>
      <c r="F110" s="2"/>
      <c r="G110" s="2">
        <f>good_deals_calc26[[#This Row],[score/price]]/ABS(good_deals_calc26[[#This Row],[score]]-param[S_R])</f>
        <v>0.15421344267359757</v>
      </c>
      <c r="H110" s="2"/>
      <c r="I110" s="2"/>
      <c r="J110" s="2"/>
    </row>
    <row r="111" spans="1:10" x14ac:dyDescent="0.2">
      <c r="A111">
        <v>126</v>
      </c>
      <c r="B111">
        <v>1749</v>
      </c>
      <c r="C111">
        <v>91.67367535744323</v>
      </c>
      <c r="D111">
        <v>5.2414908723523862E-2</v>
      </c>
      <c r="E111" s="2">
        <f>MAX(good_deals_calc26[[#This Row],[score]],E110)</f>
        <v>104.70998963985943</v>
      </c>
      <c r="F111" s="2"/>
      <c r="G111" s="2">
        <f>good_deals_calc26[[#This Row],[score/price]]/ABS(good_deals_calc26[[#This Row],[score]]-param[S_R])</f>
        <v>6.2950834820474618E-3</v>
      </c>
      <c r="H111" s="2"/>
      <c r="I111" s="2"/>
      <c r="J111" s="2"/>
    </row>
    <row r="112" spans="1:10" x14ac:dyDescent="0.2">
      <c r="A112">
        <v>123</v>
      </c>
      <c r="B112">
        <v>1949.6</v>
      </c>
      <c r="C112">
        <v>91.67367535744323</v>
      </c>
      <c r="D112">
        <v>4.7021786703653687E-2</v>
      </c>
      <c r="E112" s="2">
        <f>MAX(good_deals_calc26[[#This Row],[score]],E111)</f>
        <v>104.70998963985943</v>
      </c>
      <c r="F112" s="2"/>
      <c r="G112" s="2">
        <f>good_deals_calc26[[#This Row],[score/price]]/ABS(good_deals_calc26[[#This Row],[score]]-param[S_R])</f>
        <v>5.6473640798630539E-3</v>
      </c>
      <c r="H112" s="2"/>
      <c r="I112" s="2"/>
      <c r="J112" s="2"/>
    </row>
    <row r="113" spans="1:10" x14ac:dyDescent="0.2">
      <c r="A113">
        <v>124</v>
      </c>
      <c r="B113">
        <v>2149</v>
      </c>
      <c r="C113">
        <v>91.67367535744323</v>
      </c>
      <c r="D113">
        <v>4.2658760054650177E-2</v>
      </c>
      <c r="E113" s="2">
        <f>MAX(good_deals_calc26[[#This Row],[score]],E112)</f>
        <v>104.70998963985943</v>
      </c>
      <c r="F113" s="2"/>
      <c r="G113" s="2">
        <f>good_deals_calc26[[#This Row],[score/price]]/ABS(good_deals_calc26[[#This Row],[score]]-param[S_R])</f>
        <v>5.1233601722201075E-3</v>
      </c>
      <c r="H113" s="2"/>
      <c r="I113" s="2"/>
      <c r="J113" s="2"/>
    </row>
    <row r="114" spans="1:10" x14ac:dyDescent="0.2">
      <c r="A114">
        <v>131</v>
      </c>
      <c r="B114">
        <v>2189</v>
      </c>
      <c r="C114">
        <v>90.713176431316285</v>
      </c>
      <c r="D114">
        <v>4.1440464335914244E-2</v>
      </c>
      <c r="E114" s="2">
        <f>MAX(good_deals_calc26[[#This Row],[score]],E113)</f>
        <v>104.70998963985943</v>
      </c>
      <c r="F114" s="2"/>
      <c r="G114" s="2">
        <f>good_deals_calc26[[#This Row],[score/price]]/ABS(good_deals_calc26[[#This Row],[score]]-param[S_R])</f>
        <v>4.4622861659239944E-3</v>
      </c>
      <c r="H114" s="2"/>
      <c r="I114" s="2"/>
      <c r="J114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K11"/>
  <sheetViews>
    <sheetView workbookViewId="0">
      <selection activeCell="H8" sqref="H8"/>
    </sheetView>
  </sheetViews>
  <sheetFormatPr defaultRowHeight="12.75" x14ac:dyDescent="0.2"/>
  <cols>
    <col min="1" max="1" width="13.7109375" bestFit="1" customWidth="1"/>
    <col min="2" max="2" width="13.7109375" customWidth="1"/>
    <col min="4" max="5" width="19.5703125" bestFit="1" customWidth="1"/>
    <col min="6" max="7" width="19.5703125" customWidth="1"/>
    <col min="10" max="10" width="20.7109375" bestFit="1" customWidth="1"/>
    <col min="11" max="11" width="19.85546875" bestFit="1" customWidth="1"/>
  </cols>
  <sheetData>
    <row r="1" spans="1:11" x14ac:dyDescent="0.2">
      <c r="A1" t="s">
        <v>229</v>
      </c>
      <c r="B1" t="s">
        <v>201</v>
      </c>
      <c r="C1" t="s">
        <v>230</v>
      </c>
      <c r="D1" t="s">
        <v>234</v>
      </c>
      <c r="E1" t="s">
        <v>235</v>
      </c>
      <c r="F1" t="s">
        <v>236</v>
      </c>
      <c r="G1" t="s">
        <v>237</v>
      </c>
      <c r="H1" t="s">
        <v>231</v>
      </c>
      <c r="J1" t="s">
        <v>232</v>
      </c>
      <c r="K1" t="s">
        <v>233</v>
      </c>
    </row>
    <row r="2" spans="1:11" x14ac:dyDescent="0.2">
      <c r="A2">
        <f>out_medals[[#This Row],[good_deals]]</f>
        <v>201</v>
      </c>
      <c r="B2">
        <f>VLOOKUP(calc_stars[[#This Row],[good_deals]],good_deals_calc[[product_id]:[score/price]],3,FALSE)</f>
        <v>76.939837258434423</v>
      </c>
      <c r="C2">
        <f>VLOOKUP(calc_stars[[#This Row],[good_deals]],good_deals_calc[[product_id]:[score/price]],4,)</f>
        <v>0.19239769256922837</v>
      </c>
      <c r="D2">
        <f>EXP((calc_stars[[#This Row],[score]]-param[S_R])^2/(-params_stars[EXP_FACTOR_SUP]*param[S_R]^2))</f>
        <v>0.97376180826441361</v>
      </c>
      <c r="E2">
        <f>EXP((calc_stars[[#This Row],[score]]-param[S_R])^2/(-params_stars[EXP_FACTOR_INF]*param[S_R]^2))</f>
        <v>0.34523076160329702</v>
      </c>
      <c r="F2">
        <f>IF(calc_stars[[#This Row],[score]]&gt;=100,calc_stars[[#This Row],[spreadFactor_sup]],calc_stars[[#This Row],[spreadFactor_inf]])</f>
        <v>0.34523076160329702</v>
      </c>
      <c r="G2">
        <f>calc_stars[[#This Row],[s/p]]*calc_stars[[#This Row],[spreadFactor]]*100</f>
        <v>6.642160193639171</v>
      </c>
      <c r="J2">
        <v>2</v>
      </c>
      <c r="K2">
        <v>0.05</v>
      </c>
    </row>
    <row r="3" spans="1:11" x14ac:dyDescent="0.2">
      <c r="A3">
        <f>out_medals[[#This Row],[good_deals]]</f>
        <v>205</v>
      </c>
      <c r="B3">
        <f>VLOOKUP(calc_stars[[#This Row],[good_deals]],good_deals_calc[[product_id]:[score/price]],3,FALSE)</f>
        <v>77.331980226352925</v>
      </c>
      <c r="C3">
        <f>VLOOKUP(calc_stars[[#This Row],[good_deals]],good_deals_calc[[product_id]:[score/price]],4,)</f>
        <v>0.17223158179588624</v>
      </c>
      <c r="D3">
        <f>EXP((calc_stars[[#This Row],[score]]-param[S_R])^2/(-params_stars[EXP_FACTOR_SUP]*param[S_R]^2))</f>
        <v>0.97463527389736571</v>
      </c>
      <c r="E3">
        <f>EXP((calc_stars[[#This Row],[score]]-param[S_R])^2/(-params_stars[EXP_FACTOR_INF]*param[S_R]^2))</f>
        <v>0.3578368077023561</v>
      </c>
      <c r="F3">
        <f>IF(calc_stars[[#This Row],[score]]&gt;=100,calc_stars[[#This Row],[spreadFactor_sup]],calc_stars[[#This Row],[spreadFactor_inf]])</f>
        <v>0.3578368077023561</v>
      </c>
      <c r="G3">
        <f>calc_stars[[#This Row],[s/p]]*calc_stars[[#This Row],[spreadFactor]]*100</f>
        <v>6.1630799415367159</v>
      </c>
    </row>
    <row r="4" spans="1:11" x14ac:dyDescent="0.2">
      <c r="A4">
        <f>out_medals[[#This Row],[good_deals]]</f>
        <v>178</v>
      </c>
      <c r="B4">
        <f>VLOOKUP(calc_stars[[#This Row],[good_deals]],good_deals_calc[[product_id]:[score/price]],3,FALSE)</f>
        <v>86.760519947593821</v>
      </c>
      <c r="C4">
        <f>VLOOKUP(calc_stars[[#This Row],[good_deals]],good_deals_calc[[product_id]:[score/price]],4,)</f>
        <v>0.17386877745008783</v>
      </c>
      <c r="D4">
        <f>EXP((calc_stars[[#This Row],[score]]-param[S_R])^2/(-params_stars[EXP_FACTOR_SUP]*param[S_R]^2))</f>
        <v>0.99127410197192389</v>
      </c>
      <c r="E4">
        <f>EXP((calc_stars[[#This Row],[score]]-param[S_R])^2/(-params_stars[EXP_FACTOR_INF]*param[S_R]^2))</f>
        <v>0.70428817709588321</v>
      </c>
      <c r="F4">
        <f>IF(calc_stars[[#This Row],[score]]&gt;=100,calc_stars[[#This Row],[spreadFactor_sup]],calc_stars[[#This Row],[spreadFactor_inf]])</f>
        <v>0.70428817709588321</v>
      </c>
      <c r="G4">
        <f>calc_stars[[#This Row],[s/p]]*calc_stars[[#This Row],[spreadFactor]]*100</f>
        <v>12.245372432421215</v>
      </c>
      <c r="H4" t="s">
        <v>206</v>
      </c>
    </row>
    <row r="5" spans="1:11" x14ac:dyDescent="0.2">
      <c r="A5">
        <f>out_medals[[#This Row],[good_deals]]</f>
        <v>174</v>
      </c>
      <c r="B5">
        <f>VLOOKUP(calc_stars[[#This Row],[good_deals]],good_deals_calc[[product_id]:[score/price]],3,FALSE)</f>
        <v>89.656886444658284</v>
      </c>
      <c r="C5">
        <f>VLOOKUP(calc_stars[[#This Row],[good_deals]],good_deals_calc[[product_id]:[score/price]],4,)</f>
        <v>0.13814620407497424</v>
      </c>
      <c r="D5">
        <f>EXP((calc_stars[[#This Row],[score]]-param[S_R])^2/(-params_stars[EXP_FACTOR_SUP]*param[S_R]^2))</f>
        <v>0.99466528052568959</v>
      </c>
      <c r="E5">
        <f>EXP((calc_stars[[#This Row],[score]]-param[S_R])^2/(-params_stars[EXP_FACTOR_INF]*param[S_R]^2))</f>
        <v>0.80738068280330677</v>
      </c>
      <c r="F5">
        <f>IF(calc_stars[[#This Row],[score]]&gt;=100,calc_stars[[#This Row],[spreadFactor_sup]],calc_stars[[#This Row],[spreadFactor_inf]])</f>
        <v>0.80738068280330677</v>
      </c>
      <c r="G5">
        <f>calc_stars[[#This Row],[s/p]]*calc_stars[[#This Row],[spreadFactor]]*100</f>
        <v>11.153657657273767</v>
      </c>
      <c r="H5" t="s">
        <v>206</v>
      </c>
    </row>
    <row r="6" spans="1:11" x14ac:dyDescent="0.2">
      <c r="A6">
        <f>out_medals[[#This Row],[good_deals]]</f>
        <v>228</v>
      </c>
      <c r="B6">
        <f>VLOOKUP(calc_stars[[#This Row],[good_deals]],good_deals_calc[[product_id]:[score/price]],3,FALSE)</f>
        <v>90.190402528128374</v>
      </c>
      <c r="C6">
        <f>VLOOKUP(calc_stars[[#This Row],[good_deals]],good_deals_calc[[product_id]:[score/price]],4,)</f>
        <v>0.12891709909681012</v>
      </c>
      <c r="D6">
        <f>EXP((calc_stars[[#This Row],[score]]-param[S_R])^2/(-params_stars[EXP_FACTOR_SUP]*param[S_R]^2))</f>
        <v>0.99520014616425301</v>
      </c>
      <c r="E6">
        <f>EXP((calc_stars[[#This Row],[score]]-param[S_R])^2/(-params_stars[EXP_FACTOR_INF]*param[S_R]^2))</f>
        <v>0.82493028015604308</v>
      </c>
      <c r="F6">
        <f>IF(calc_stars[[#This Row],[score]]&gt;=100,calc_stars[[#This Row],[spreadFactor_sup]],calc_stars[[#This Row],[spreadFactor_inf]])</f>
        <v>0.82493028015604308</v>
      </c>
      <c r="G6">
        <f>calc_stars[[#This Row],[s/p]]*calc_stars[[#This Row],[spreadFactor]]*100</f>
        <v>10.634761867483594</v>
      </c>
    </row>
    <row r="7" spans="1:11" x14ac:dyDescent="0.2">
      <c r="A7">
        <f>out_medals[[#This Row],[good_deals]]</f>
        <v>151</v>
      </c>
      <c r="B7">
        <f>VLOOKUP(calc_stars[[#This Row],[good_deals]],good_deals_calc[[product_id]:[score/price]],3,FALSE)</f>
        <v>90.300586336493964</v>
      </c>
      <c r="C7">
        <f>VLOOKUP(calc_stars[[#This Row],[good_deals]],good_deals_calc[[product_id]:[score/price]],4,)</f>
        <v>0.12045699504634692</v>
      </c>
      <c r="D7">
        <f>EXP((calc_stars[[#This Row],[score]]-param[S_R])^2/(-params_stars[EXP_FACTOR_SUP]*param[S_R]^2))</f>
        <v>0.99530711488700019</v>
      </c>
      <c r="E7">
        <f>EXP((calc_stars[[#This Row],[score]]-param[S_R])^2/(-params_stars[EXP_FACTOR_INF]*param[S_R]^2))</f>
        <v>0.82848441712526211</v>
      </c>
      <c r="F7">
        <f>IF(calc_stars[[#This Row],[score]]&gt;=100,calc_stars[[#This Row],[spreadFactor_sup]],calc_stars[[#This Row],[spreadFactor_inf]])</f>
        <v>0.82848441712526211</v>
      </c>
      <c r="G7">
        <f>calc_stars[[#This Row],[s/p]]*calc_stars[[#This Row],[spreadFactor]]*100</f>
        <v>9.9796743329633308</v>
      </c>
    </row>
    <row r="8" spans="1:11" x14ac:dyDescent="0.2">
      <c r="A8">
        <f>out_medals[[#This Row],[good_deals]]</f>
        <v>83</v>
      </c>
      <c r="B8">
        <f>VLOOKUP(calc_stars[[#This Row],[good_deals]],good_deals_calc[[product_id]:[score/price]],3,FALSE)</f>
        <v>99.908209473168839</v>
      </c>
      <c r="C8">
        <f>VLOOKUP(calc_stars[[#This Row],[good_deals]],good_deals_calc[[product_id]:[score/price]],4,)</f>
        <v>0.12494773570931571</v>
      </c>
      <c r="D8">
        <f>EXP((calc_stars[[#This Row],[score]]-param[S_R])^2/(-params_stars[EXP_FACTOR_SUP]*param[S_R]^2))</f>
        <v>0.99999957872504797</v>
      </c>
      <c r="E8">
        <f>EXP((calc_stars[[#This Row],[score]]-param[S_R])^2/(-params_stars[EXP_FACTOR_INF]*param[S_R]^2))</f>
        <v>0.99998314914034547</v>
      </c>
      <c r="F8">
        <f>IF(calc_stars[[#This Row],[score]]&gt;=100,calc_stars[[#This Row],[spreadFactor_sup]],calc_stars[[#This Row],[spreadFactor_inf]])</f>
        <v>0.99998314914034547</v>
      </c>
      <c r="G8">
        <f>calc_stars[[#This Row],[s/p]]*calc_stars[[#This Row],[spreadFactor]]*100</f>
        <v>12.494563023255711</v>
      </c>
      <c r="H8" t="s">
        <v>206</v>
      </c>
    </row>
    <row r="9" spans="1:11" x14ac:dyDescent="0.2">
      <c r="A9">
        <f>out_medals[[#This Row],[good_deals]]</f>
        <v>166</v>
      </c>
      <c r="B9">
        <f>VLOOKUP(calc_stars[[#This Row],[good_deals]],good_deals_calc[[product_id]:[score/price]],3,FALSE)</f>
        <v>100</v>
      </c>
      <c r="C9">
        <f>VLOOKUP(calc_stars[[#This Row],[good_deals]],good_deals_calc[[product_id]:[score/price]],4,)</f>
        <v>0.10753844499408539</v>
      </c>
      <c r="D9">
        <f>EXP((calc_stars[[#This Row],[score]]-param[S_R])^2/(-params_stars[EXP_FACTOR_SUP]*param[S_R]^2))</f>
        <v>1</v>
      </c>
      <c r="E9">
        <f>EXP((calc_stars[[#This Row],[score]]-param[S_R])^2/(-params_stars[EXP_FACTOR_INF]*param[S_R]^2))</f>
        <v>1</v>
      </c>
      <c r="F9">
        <f>IF(calc_stars[[#This Row],[score]]&gt;=100,calc_stars[[#This Row],[spreadFactor_sup]],calc_stars[[#This Row],[spreadFactor_inf]])</f>
        <v>1</v>
      </c>
      <c r="G9">
        <f>calc_stars[[#This Row],[s/p]]*calc_stars[[#This Row],[spreadFactor]]*100</f>
        <v>10.75384449940854</v>
      </c>
    </row>
    <row r="10" spans="1:11" x14ac:dyDescent="0.2">
      <c r="A10">
        <f>out_medals[[#This Row],[good_deals]]</f>
        <v>218</v>
      </c>
      <c r="B10">
        <f>VLOOKUP(calc_stars[[#This Row],[good_deals]],good_deals_calc[[product_id]:[score/price]],3,FALSE)</f>
        <v>104.70998963985943</v>
      </c>
      <c r="C10">
        <f>VLOOKUP(calc_stars[[#This Row],[good_deals]],good_deals_calc[[product_id]:[score/price]],4,)</f>
        <v>0.10481480444430373</v>
      </c>
      <c r="D10">
        <f>EXP((calc_stars[[#This Row],[score]]-param[S_R])^2/(-params_stars[EXP_FACTOR_SUP]*param[S_R]^2))</f>
        <v>0.99889141481469135</v>
      </c>
      <c r="E10">
        <f>EXP((calc_stars[[#This Row],[score]]-param[S_R])^2/(-params_stars[EXP_FACTOR_INF]*param[S_R]^2))</f>
        <v>0.95660185859981817</v>
      </c>
      <c r="F10">
        <f>IF(calc_stars[[#This Row],[score]]&gt;=100,calc_stars[[#This Row],[spreadFactor_sup]],calc_stars[[#This Row],[spreadFactor_inf]])</f>
        <v>0.99889141481469135</v>
      </c>
      <c r="G10">
        <f>calc_stars[[#This Row],[s/p]]*calc_stars[[#This Row],[spreadFactor]]*100</f>
        <v>10.469860830489575</v>
      </c>
    </row>
    <row r="11" spans="1:11" x14ac:dyDescent="0.2">
      <c r="A11">
        <f>out_medals[[#This Row],[good_deals]]</f>
        <v>191</v>
      </c>
      <c r="B11">
        <f>VLOOKUP(calc_stars[[#This Row],[good_deals]],good_deals_calc[[product_id]:[score/price]],3,FALSE)</f>
        <v>73.237163127043246</v>
      </c>
      <c r="C11">
        <f>VLOOKUP(calc_stars[[#This Row],[good_deals]],good_deals_calc[[product_id]:[score/price]],4,)</f>
        <v>0.17441572547521611</v>
      </c>
      <c r="D11">
        <f>EXP((calc_stars[[#This Row],[score]]-param[S_R])^2/(-params_stars[EXP_FACTOR_SUP]*param[S_R]^2))</f>
        <v>0.9648212076319298</v>
      </c>
      <c r="E11">
        <f>EXP((calc_stars[[#This Row],[score]]-param[S_R])^2/(-params_stars[EXP_FACTOR_INF]*param[S_R]^2))</f>
        <v>0.2387116657116824</v>
      </c>
      <c r="F11">
        <f>IF(calc_stars[[#This Row],[score]]&gt;=100,calc_stars[[#This Row],[spreadFactor_sup]],calc_stars[[#This Row],[spreadFactor_inf]])</f>
        <v>0.2387116657116824</v>
      </c>
      <c r="G11">
        <f>calc_stars[[#This Row],[s/p]]*calc_stars[[#This Row],[spreadFactor]]*100</f>
        <v>4.1635068354500353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R45"/>
  <sheetViews>
    <sheetView zoomScaleNormal="100" workbookViewId="0">
      <selection activeCell="L27" sqref="L27"/>
    </sheetView>
  </sheetViews>
  <sheetFormatPr defaultRowHeight="12.75" x14ac:dyDescent="0.2"/>
  <cols>
    <col min="1" max="1" width="8.28515625"/>
    <col min="2" max="2" width="11.28515625"/>
    <col min="3" max="3" width="13.7109375"/>
    <col min="4" max="4" width="5.7109375"/>
    <col min="5" max="5" width="7"/>
    <col min="6" max="8" width="11.85546875"/>
    <col min="9" max="9" width="12.7109375" bestFit="1" customWidth="1"/>
    <col min="10" max="11" width="11.85546875"/>
    <col min="13" max="13" width="16.5703125" bestFit="1" customWidth="1"/>
    <col min="14" max="14" width="19.85546875" bestFit="1" customWidth="1"/>
    <col min="15" max="15" width="16"/>
    <col min="17" max="17" width="17.5703125" customWidth="1"/>
    <col min="18" max="18" width="13" bestFit="1" customWidth="1"/>
    <col min="19" max="261" width="11.85546875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2</v>
      </c>
      <c r="N1" t="s">
        <v>12</v>
      </c>
      <c r="O1" t="s">
        <v>61</v>
      </c>
      <c r="P1" t="s">
        <v>62</v>
      </c>
      <c r="Q1" t="s">
        <v>60</v>
      </c>
      <c r="R1" t="s">
        <v>63</v>
      </c>
    </row>
    <row r="2" spans="1:18" x14ac:dyDescent="0.2">
      <c r="A2">
        <v>0</v>
      </c>
      <c r="B2">
        <v>0</v>
      </c>
      <c r="C2">
        <v>1</v>
      </c>
      <c r="D2">
        <v>0</v>
      </c>
      <c r="E2">
        <v>0</v>
      </c>
      <c r="G2">
        <v>0</v>
      </c>
      <c r="H2">
        <v>2</v>
      </c>
      <c r="I2">
        <v>1</v>
      </c>
      <c r="J2">
        <v>0</v>
      </c>
      <c r="K2">
        <v>0</v>
      </c>
      <c r="M2">
        <v>1</v>
      </c>
      <c r="N2" t="str">
        <f>VLOOKUP(Specifications[[#This Row],[id]],Specifications[],3)</f>
        <v>not_marked</v>
      </c>
      <c r="O2">
        <f t="shared" ref="O2:O45" si="0">MAX(D2,J2)</f>
        <v>0</v>
      </c>
      <c r="P2">
        <f t="shared" ref="P2:P45" si="1">AVERAGE(E2,K2)</f>
        <v>0</v>
      </c>
      <c r="Q2">
        <f>SUsage1[[#This Row],[U]]*MIN(1,(1-param[AFU])*'(CALC)choices'!$C$2/param[RWU]+param[AFU])</f>
        <v>0</v>
      </c>
      <c r="R2">
        <f>IF(SUsage1[[#This Row],[specification_type]]="continuous",SUsage1[[#This Row],[U* continuous]],IF(SUsage1[[#This Row],[specification_type]]="discrete",SUsage1[[#This Row],[U]],0))</f>
        <v>0</v>
      </c>
    </row>
    <row r="3" spans="1:18" x14ac:dyDescent="0.2">
      <c r="A3">
        <v>0</v>
      </c>
      <c r="B3">
        <v>0</v>
      </c>
      <c r="C3">
        <v>2</v>
      </c>
      <c r="D3">
        <v>3</v>
      </c>
      <c r="E3">
        <v>30</v>
      </c>
      <c r="G3">
        <v>0</v>
      </c>
      <c r="H3">
        <v>2</v>
      </c>
      <c r="I3">
        <v>2</v>
      </c>
      <c r="J3">
        <v>5</v>
      </c>
      <c r="K3">
        <v>35</v>
      </c>
      <c r="M3">
        <v>2</v>
      </c>
      <c r="N3" t="str">
        <f>VLOOKUP(Specifications[[#This Row],[id]],Specifications[],3)</f>
        <v>continuous</v>
      </c>
      <c r="O3">
        <f t="shared" si="0"/>
        <v>5</v>
      </c>
      <c r="P3">
        <f t="shared" si="1"/>
        <v>32.5</v>
      </c>
      <c r="Q3">
        <f>SUsage1[[#This Row],[U]]*MIN(1,(1-param[AFU])*'(CALC)choices'!$C$2/param[RWU]+param[AFU])</f>
        <v>3.75</v>
      </c>
      <c r="R3">
        <f>IF(SUsage1[[#This Row],[specification_type]]="continuous",SUsage1[[#This Row],[U* continuous]],IF(SUsage1[[#This Row],[specification_type]]="discrete",SUsage1[[#This Row],[U]],0))</f>
        <v>3.75</v>
      </c>
    </row>
    <row r="4" spans="1:18" x14ac:dyDescent="0.2">
      <c r="A4">
        <v>0</v>
      </c>
      <c r="B4">
        <v>0</v>
      </c>
      <c r="C4">
        <v>3</v>
      </c>
      <c r="D4">
        <v>0</v>
      </c>
      <c r="E4">
        <v>0</v>
      </c>
      <c r="G4">
        <v>0</v>
      </c>
      <c r="H4">
        <v>2</v>
      </c>
      <c r="I4">
        <v>3</v>
      </c>
      <c r="J4">
        <v>0</v>
      </c>
      <c r="K4">
        <v>0</v>
      </c>
      <c r="M4">
        <v>3</v>
      </c>
      <c r="N4" t="str">
        <f>VLOOKUP(Specifications[[#This Row],[id]],Specifications[],3)</f>
        <v>continuous</v>
      </c>
      <c r="O4">
        <f t="shared" si="0"/>
        <v>0</v>
      </c>
      <c r="P4">
        <f t="shared" si="1"/>
        <v>0</v>
      </c>
      <c r="Q4">
        <f>SUsage1[[#This Row],[U]]*MIN(1,(1-param[AFU])*'(CALC)choices'!$C$2/param[RWU]+param[AFU])</f>
        <v>0</v>
      </c>
      <c r="R4">
        <f>IF(SUsage1[[#This Row],[specification_type]]="continuous",SUsage1[[#This Row],[U* continuous]],IF(SUsage1[[#This Row],[specification_type]]="discrete",SUsage1[[#This Row],[U]],0))</f>
        <v>0</v>
      </c>
    </row>
    <row r="5" spans="1:18" x14ac:dyDescent="0.2">
      <c r="A5">
        <v>0</v>
      </c>
      <c r="B5">
        <v>0</v>
      </c>
      <c r="C5">
        <v>4</v>
      </c>
      <c r="D5">
        <v>0</v>
      </c>
      <c r="E5">
        <v>0</v>
      </c>
      <c r="G5">
        <v>0</v>
      </c>
      <c r="H5">
        <v>2</v>
      </c>
      <c r="I5">
        <v>4</v>
      </c>
      <c r="J5">
        <v>0</v>
      </c>
      <c r="K5">
        <v>0</v>
      </c>
      <c r="M5">
        <v>4</v>
      </c>
      <c r="N5" t="str">
        <f>VLOOKUP(Specifications[[#This Row],[id]],Specifications[],3)</f>
        <v>continuous</v>
      </c>
      <c r="O5">
        <f t="shared" si="0"/>
        <v>0</v>
      </c>
      <c r="P5">
        <f t="shared" si="1"/>
        <v>0</v>
      </c>
      <c r="Q5">
        <f>SUsage1[[#This Row],[U]]*MIN(1,(1-param[AFU])*'(CALC)choices'!$C$2/param[RWU]+param[AFU])</f>
        <v>0</v>
      </c>
      <c r="R5">
        <f>IF(SUsage1[[#This Row],[specification_type]]="continuous",SUsage1[[#This Row],[U* continuous]],IF(SUsage1[[#This Row],[specification_type]]="discrete",SUsage1[[#This Row],[U]],0))</f>
        <v>0</v>
      </c>
    </row>
    <row r="6" spans="1:18" x14ac:dyDescent="0.2">
      <c r="A6">
        <v>0</v>
      </c>
      <c r="B6">
        <v>0</v>
      </c>
      <c r="C6">
        <v>5</v>
      </c>
      <c r="D6">
        <v>4</v>
      </c>
      <c r="E6">
        <v>15</v>
      </c>
      <c r="G6">
        <v>0</v>
      </c>
      <c r="H6">
        <v>2</v>
      </c>
      <c r="I6">
        <v>5</v>
      </c>
      <c r="J6">
        <v>4</v>
      </c>
      <c r="K6">
        <v>10</v>
      </c>
      <c r="M6">
        <v>5</v>
      </c>
      <c r="N6" t="str">
        <f>VLOOKUP(Specifications[[#This Row],[id]],Specifications[],3)</f>
        <v>continuous</v>
      </c>
      <c r="O6">
        <f t="shared" si="0"/>
        <v>4</v>
      </c>
      <c r="P6" s="1">
        <f t="shared" si="1"/>
        <v>12.5</v>
      </c>
      <c r="Q6">
        <f>SUsage1[[#This Row],[U]]*MIN(1,(1-param[AFU])*'(CALC)choices'!$C$2/param[RWU]+param[AFU])</f>
        <v>3</v>
      </c>
      <c r="R6">
        <f>IF(SUsage1[[#This Row],[specification_type]]="continuous",SUsage1[[#This Row],[U* continuous]],IF(SUsage1[[#This Row],[specification_type]]="discrete",SUsage1[[#This Row],[U]],0))</f>
        <v>3</v>
      </c>
    </row>
    <row r="7" spans="1:18" x14ac:dyDescent="0.2">
      <c r="A7">
        <v>0</v>
      </c>
      <c r="B7">
        <v>0</v>
      </c>
      <c r="C7">
        <v>6</v>
      </c>
      <c r="D7">
        <v>4</v>
      </c>
      <c r="E7">
        <v>25</v>
      </c>
      <c r="G7">
        <v>0</v>
      </c>
      <c r="H7">
        <v>2</v>
      </c>
      <c r="I7">
        <v>6</v>
      </c>
      <c r="J7">
        <v>6</v>
      </c>
      <c r="K7">
        <v>20</v>
      </c>
      <c r="M7">
        <v>6</v>
      </c>
      <c r="N7" t="str">
        <f>VLOOKUP(Specifications[[#This Row],[id]],Specifications[],3)</f>
        <v>continuous</v>
      </c>
      <c r="O7">
        <f t="shared" si="0"/>
        <v>6</v>
      </c>
      <c r="P7">
        <f t="shared" si="1"/>
        <v>22.5</v>
      </c>
      <c r="Q7">
        <f>SUsage1[[#This Row],[U]]*MIN(1,(1-param[AFU])*'(CALC)choices'!$C$2/param[RWU]+param[AFU])</f>
        <v>4.5</v>
      </c>
      <c r="R7">
        <f>IF(SUsage1[[#This Row],[specification_type]]="continuous",SUsage1[[#This Row],[U* continuous]],IF(SUsage1[[#This Row],[specification_type]]="discrete",SUsage1[[#This Row],[U]],0))</f>
        <v>4.5</v>
      </c>
    </row>
    <row r="8" spans="1:18" x14ac:dyDescent="0.2">
      <c r="A8">
        <v>0</v>
      </c>
      <c r="B8">
        <v>0</v>
      </c>
      <c r="C8">
        <v>7</v>
      </c>
      <c r="D8">
        <v>0</v>
      </c>
      <c r="E8">
        <v>0</v>
      </c>
      <c r="G8">
        <v>0</v>
      </c>
      <c r="H8">
        <v>2</v>
      </c>
      <c r="I8">
        <v>7</v>
      </c>
      <c r="J8">
        <v>0</v>
      </c>
      <c r="K8">
        <v>0</v>
      </c>
      <c r="M8">
        <v>7</v>
      </c>
      <c r="N8" t="str">
        <f>VLOOKUP(Specifications[[#This Row],[id]],Specifications[],3)</f>
        <v>discrete</v>
      </c>
      <c r="O8">
        <f t="shared" si="0"/>
        <v>0</v>
      </c>
      <c r="P8">
        <f t="shared" si="1"/>
        <v>0</v>
      </c>
      <c r="Q8">
        <f>SUsage1[[#This Row],[U]]*MIN(1,(1-param[AFU])*'(CALC)choices'!$C$2/param[RWU]+param[AFU])</f>
        <v>0</v>
      </c>
      <c r="R8">
        <f>IF(SUsage1[[#This Row],[specification_type]]="continuous",SUsage1[[#This Row],[U* continuous]],IF(SUsage1[[#This Row],[specification_type]]="discrete",SUsage1[[#This Row],[U]],0))</f>
        <v>0</v>
      </c>
    </row>
    <row r="9" spans="1:18" x14ac:dyDescent="0.2">
      <c r="A9">
        <v>0</v>
      </c>
      <c r="B9">
        <v>0</v>
      </c>
      <c r="C9">
        <v>9</v>
      </c>
      <c r="D9">
        <v>0</v>
      </c>
      <c r="E9">
        <v>0</v>
      </c>
      <c r="G9">
        <v>0</v>
      </c>
      <c r="H9">
        <v>2</v>
      </c>
      <c r="I9">
        <v>9</v>
      </c>
      <c r="J9">
        <v>0</v>
      </c>
      <c r="K9">
        <v>0</v>
      </c>
      <c r="M9">
        <v>9</v>
      </c>
      <c r="N9" t="str">
        <f>VLOOKUP(Specifications[[#This Row],[id]],Specifications[],3)</f>
        <v>continuous</v>
      </c>
      <c r="O9">
        <f t="shared" si="0"/>
        <v>0</v>
      </c>
      <c r="P9">
        <f t="shared" si="1"/>
        <v>0</v>
      </c>
      <c r="Q9">
        <f>SUsage1[[#This Row],[U]]*MIN(1,(1-param[AFU])*'(CALC)choices'!$C$2/param[RWU]+param[AFU])</f>
        <v>0</v>
      </c>
      <c r="R9">
        <f>IF(SUsage1[[#This Row],[specification_type]]="continuous",SUsage1[[#This Row],[U* continuous]],IF(SUsage1[[#This Row],[specification_type]]="discrete",SUsage1[[#This Row],[U]],0))</f>
        <v>0</v>
      </c>
    </row>
    <row r="10" spans="1:18" x14ac:dyDescent="0.2">
      <c r="A10">
        <v>0</v>
      </c>
      <c r="B10">
        <v>0</v>
      </c>
      <c r="C10">
        <v>10</v>
      </c>
      <c r="D10">
        <v>0</v>
      </c>
      <c r="E10">
        <v>0</v>
      </c>
      <c r="G10">
        <v>0</v>
      </c>
      <c r="H10">
        <v>2</v>
      </c>
      <c r="I10">
        <v>10</v>
      </c>
      <c r="J10">
        <v>0</v>
      </c>
      <c r="K10">
        <v>0</v>
      </c>
      <c r="M10">
        <v>10</v>
      </c>
      <c r="N10" t="str">
        <f>VLOOKUP(Specifications[[#This Row],[id]],Specifications[],3)</f>
        <v>continuous</v>
      </c>
      <c r="O10">
        <f t="shared" si="0"/>
        <v>0</v>
      </c>
      <c r="P10">
        <f t="shared" si="1"/>
        <v>0</v>
      </c>
      <c r="Q10">
        <f>SUsage1[[#This Row],[U]]*MIN(1,(1-param[AFU])*'(CALC)choices'!$C$2/param[RWU]+param[AFU])</f>
        <v>0</v>
      </c>
      <c r="R10">
        <f>IF(SUsage1[[#This Row],[specification_type]]="continuous",SUsage1[[#This Row],[U* continuous]],IF(SUsage1[[#This Row],[specification_type]]="discrete",SUsage1[[#This Row],[U]],0))</f>
        <v>0</v>
      </c>
    </row>
    <row r="11" spans="1:18" x14ac:dyDescent="0.2">
      <c r="A11">
        <v>0</v>
      </c>
      <c r="B11">
        <v>0</v>
      </c>
      <c r="C11">
        <v>11</v>
      </c>
      <c r="D11">
        <v>2</v>
      </c>
      <c r="E11">
        <v>30</v>
      </c>
      <c r="G11">
        <v>0</v>
      </c>
      <c r="H11">
        <v>2</v>
      </c>
      <c r="I11">
        <v>11</v>
      </c>
      <c r="J11">
        <v>6</v>
      </c>
      <c r="K11">
        <v>35</v>
      </c>
      <c r="M11">
        <v>11</v>
      </c>
      <c r="N11" t="str">
        <f>VLOOKUP(Specifications[[#This Row],[id]],Specifications[],3)</f>
        <v>continuous</v>
      </c>
      <c r="O11" s="1">
        <f t="shared" si="0"/>
        <v>6</v>
      </c>
      <c r="P11">
        <f t="shared" si="1"/>
        <v>32.5</v>
      </c>
      <c r="Q11">
        <f>SUsage1[[#This Row],[U]]*MIN(1,(1-param[AFU])*'(CALC)choices'!$C$2/param[RWU]+param[AFU])</f>
        <v>4.5</v>
      </c>
      <c r="R11">
        <f>IF(SUsage1[[#This Row],[specification_type]]="continuous",SUsage1[[#This Row],[U* continuous]],IF(SUsage1[[#This Row],[specification_type]]="discrete",SUsage1[[#This Row],[U]],0))</f>
        <v>4.5</v>
      </c>
    </row>
    <row r="12" spans="1:18" x14ac:dyDescent="0.2">
      <c r="A12">
        <v>0</v>
      </c>
      <c r="B12">
        <v>0</v>
      </c>
      <c r="C12">
        <v>12</v>
      </c>
      <c r="D12">
        <v>0</v>
      </c>
      <c r="E12">
        <v>0</v>
      </c>
      <c r="G12">
        <v>0</v>
      </c>
      <c r="H12">
        <v>2</v>
      </c>
      <c r="I12">
        <v>12</v>
      </c>
      <c r="J12">
        <v>0</v>
      </c>
      <c r="K12">
        <v>0</v>
      </c>
      <c r="M12">
        <v>12</v>
      </c>
      <c r="N12" t="str">
        <f>VLOOKUP(Specifications[[#This Row],[id]],Specifications[],3)</f>
        <v>discrete</v>
      </c>
      <c r="O12">
        <f t="shared" si="0"/>
        <v>0</v>
      </c>
      <c r="P12">
        <f t="shared" si="1"/>
        <v>0</v>
      </c>
      <c r="Q12">
        <f>SUsage1[[#This Row],[U]]*MIN(1,(1-param[AFU])*'(CALC)choices'!$C$2/param[RWU]+param[AFU])</f>
        <v>0</v>
      </c>
      <c r="R12">
        <f>IF(SUsage1[[#This Row],[specification_type]]="continuous",SUsage1[[#This Row],[U* continuous]],IF(SUsage1[[#This Row],[specification_type]]="discrete",SUsage1[[#This Row],[U]],0))</f>
        <v>0</v>
      </c>
    </row>
    <row r="13" spans="1:18" x14ac:dyDescent="0.2">
      <c r="A13">
        <v>0</v>
      </c>
      <c r="B13">
        <v>0</v>
      </c>
      <c r="C13">
        <v>13</v>
      </c>
      <c r="D13">
        <v>0</v>
      </c>
      <c r="E13">
        <v>0</v>
      </c>
      <c r="G13">
        <v>0</v>
      </c>
      <c r="H13">
        <v>2</v>
      </c>
      <c r="I13">
        <v>13</v>
      </c>
      <c r="J13">
        <v>0</v>
      </c>
      <c r="K13">
        <v>0</v>
      </c>
      <c r="M13">
        <v>13</v>
      </c>
      <c r="N13" t="str">
        <f>VLOOKUP(Specifications[[#This Row],[id]],Specifications[],3)</f>
        <v>discrete</v>
      </c>
      <c r="O13">
        <f t="shared" si="0"/>
        <v>0</v>
      </c>
      <c r="P13">
        <f t="shared" si="1"/>
        <v>0</v>
      </c>
      <c r="Q13">
        <f>SUsage1[[#This Row],[U]]*MIN(1,(1-param[AFU])*'(CALC)choices'!$C$2/param[RWU]+param[AFU])</f>
        <v>0</v>
      </c>
      <c r="R13">
        <f>IF(SUsage1[[#This Row],[specification_type]]="continuous",SUsage1[[#This Row],[U* continuous]],IF(SUsage1[[#This Row],[specification_type]]="discrete",SUsage1[[#This Row],[U]],0))</f>
        <v>0</v>
      </c>
    </row>
    <row r="14" spans="1:18" x14ac:dyDescent="0.2">
      <c r="A14">
        <v>0</v>
      </c>
      <c r="B14">
        <v>0</v>
      </c>
      <c r="C14">
        <v>14</v>
      </c>
      <c r="D14">
        <v>0</v>
      </c>
      <c r="E14">
        <v>0</v>
      </c>
      <c r="G14">
        <v>0</v>
      </c>
      <c r="H14">
        <v>2</v>
      </c>
      <c r="I14">
        <v>14</v>
      </c>
      <c r="J14">
        <v>0</v>
      </c>
      <c r="K14">
        <v>0</v>
      </c>
      <c r="M14">
        <v>14</v>
      </c>
      <c r="N14" t="str">
        <f>VLOOKUP(Specifications[[#This Row],[id]],Specifications[],3)</f>
        <v>discrete</v>
      </c>
      <c r="O14">
        <f t="shared" si="0"/>
        <v>0</v>
      </c>
      <c r="P14">
        <f t="shared" si="1"/>
        <v>0</v>
      </c>
      <c r="Q14">
        <f>SUsage1[[#This Row],[U]]*MIN(1,(1-param[AFU])*'(CALC)choices'!$C$2/param[RWU]+param[AFU])</f>
        <v>0</v>
      </c>
      <c r="R14">
        <f>IF(SUsage1[[#This Row],[specification_type]]="continuous",SUsage1[[#This Row],[U* continuous]],IF(SUsage1[[#This Row],[specification_type]]="discrete",SUsage1[[#This Row],[U]],0))</f>
        <v>0</v>
      </c>
    </row>
    <row r="15" spans="1:18" x14ac:dyDescent="0.2">
      <c r="A15">
        <v>0</v>
      </c>
      <c r="B15">
        <v>0</v>
      </c>
      <c r="C15">
        <v>15</v>
      </c>
      <c r="D15">
        <v>0</v>
      </c>
      <c r="E15">
        <v>0</v>
      </c>
      <c r="G15">
        <v>0</v>
      </c>
      <c r="H15">
        <v>2</v>
      </c>
      <c r="I15">
        <v>15</v>
      </c>
      <c r="J15">
        <v>0</v>
      </c>
      <c r="K15">
        <v>0</v>
      </c>
      <c r="M15">
        <v>15</v>
      </c>
      <c r="N15" t="str">
        <f>VLOOKUP(Specifications[[#This Row],[id]],Specifications[],3)</f>
        <v>discrete</v>
      </c>
      <c r="O15">
        <f t="shared" si="0"/>
        <v>0</v>
      </c>
      <c r="P15">
        <f t="shared" si="1"/>
        <v>0</v>
      </c>
      <c r="Q15">
        <f>SUsage1[[#This Row],[U]]*MIN(1,(1-param[AFU])*'(CALC)choices'!$C$2/param[RWU]+param[AFU])</f>
        <v>0</v>
      </c>
      <c r="R15">
        <f>IF(SUsage1[[#This Row],[specification_type]]="continuous",SUsage1[[#This Row],[U* continuous]],IF(SUsage1[[#This Row],[specification_type]]="discrete",SUsage1[[#This Row],[U]],0))</f>
        <v>0</v>
      </c>
    </row>
    <row r="16" spans="1:18" x14ac:dyDescent="0.2">
      <c r="A16">
        <v>0</v>
      </c>
      <c r="B16">
        <v>0</v>
      </c>
      <c r="C16">
        <v>17</v>
      </c>
      <c r="D16">
        <v>0</v>
      </c>
      <c r="E16">
        <v>0</v>
      </c>
      <c r="G16">
        <v>0</v>
      </c>
      <c r="H16">
        <v>2</v>
      </c>
      <c r="I16">
        <v>17</v>
      </c>
      <c r="J16">
        <v>0</v>
      </c>
      <c r="K16">
        <v>0</v>
      </c>
      <c r="M16">
        <v>16</v>
      </c>
      <c r="N16" t="str">
        <f>VLOOKUP(Specifications[[#This Row],[id]],Specifications[],3)</f>
        <v>discrete</v>
      </c>
      <c r="O16">
        <f t="shared" si="0"/>
        <v>0</v>
      </c>
      <c r="P16">
        <f t="shared" si="1"/>
        <v>0</v>
      </c>
      <c r="Q16">
        <f>SUsage1[[#This Row],[U]]*MIN(1,(1-param[AFU])*'(CALC)choices'!$C$2/param[RWU]+param[AFU])</f>
        <v>0</v>
      </c>
      <c r="R16">
        <f>IF(SUsage1[[#This Row],[specification_type]]="continuous",SUsage1[[#This Row],[U* continuous]],IF(SUsage1[[#This Row],[specification_type]]="discrete",SUsage1[[#This Row],[U]],0))</f>
        <v>0</v>
      </c>
    </row>
    <row r="17" spans="1:18" x14ac:dyDescent="0.2">
      <c r="A17">
        <v>0</v>
      </c>
      <c r="B17">
        <v>0</v>
      </c>
      <c r="C17">
        <v>84</v>
      </c>
      <c r="D17">
        <v>0</v>
      </c>
      <c r="E17">
        <v>0</v>
      </c>
      <c r="G17">
        <v>0</v>
      </c>
      <c r="H17">
        <v>2</v>
      </c>
      <c r="I17">
        <v>84</v>
      </c>
      <c r="J17">
        <v>0</v>
      </c>
      <c r="K17">
        <v>0</v>
      </c>
      <c r="M17">
        <v>17</v>
      </c>
      <c r="N17" t="str">
        <f>VLOOKUP(Specifications[[#This Row],[id]],Specifications[],3)</f>
        <v>discrete</v>
      </c>
      <c r="O17">
        <f t="shared" si="0"/>
        <v>0</v>
      </c>
      <c r="P17">
        <f t="shared" si="1"/>
        <v>0</v>
      </c>
      <c r="Q17">
        <f>SUsage1[[#This Row],[U]]*MIN(1,(1-param[AFU])*'(CALC)choices'!$C$2/param[RWU]+param[AFU])</f>
        <v>0</v>
      </c>
      <c r="R17">
        <f>IF(SUsage1[[#This Row],[specification_type]]="continuous",SUsage1[[#This Row],[U* continuous]],IF(SUsage1[[#This Row],[specification_type]]="discrete",SUsage1[[#This Row],[U]],0))</f>
        <v>0</v>
      </c>
    </row>
    <row r="18" spans="1:18" x14ac:dyDescent="0.2">
      <c r="A18">
        <v>0</v>
      </c>
      <c r="B18">
        <v>0</v>
      </c>
      <c r="C18">
        <v>16</v>
      </c>
      <c r="D18">
        <v>0</v>
      </c>
      <c r="E18">
        <v>0</v>
      </c>
      <c r="G18">
        <v>0</v>
      </c>
      <c r="H18">
        <v>2</v>
      </c>
      <c r="I18">
        <v>16</v>
      </c>
      <c r="J18">
        <v>0</v>
      </c>
      <c r="K18">
        <v>0</v>
      </c>
      <c r="M18">
        <v>18</v>
      </c>
      <c r="N18" t="str">
        <f>VLOOKUP(Specifications[[#This Row],[id]],Specifications[],3)</f>
        <v>discrete</v>
      </c>
      <c r="O18">
        <f t="shared" si="0"/>
        <v>0</v>
      </c>
      <c r="P18">
        <f t="shared" si="1"/>
        <v>0</v>
      </c>
      <c r="Q18">
        <f>SUsage1[[#This Row],[U]]*MIN(1,(1-param[AFU])*'(CALC)choices'!$C$2/param[RWU]+param[AFU])</f>
        <v>0</v>
      </c>
      <c r="R18">
        <f>IF(SUsage1[[#This Row],[specification_type]]="continuous",SUsage1[[#This Row],[U* continuous]],IF(SUsage1[[#This Row],[specification_type]]="discrete",SUsage1[[#This Row],[U]],0))</f>
        <v>0</v>
      </c>
    </row>
    <row r="19" spans="1:18" x14ac:dyDescent="0.2">
      <c r="A19">
        <v>0</v>
      </c>
      <c r="B19">
        <v>0</v>
      </c>
      <c r="C19">
        <v>19</v>
      </c>
      <c r="D19">
        <v>0</v>
      </c>
      <c r="E19">
        <v>0</v>
      </c>
      <c r="G19">
        <v>0</v>
      </c>
      <c r="H19">
        <v>2</v>
      </c>
      <c r="I19">
        <v>19</v>
      </c>
      <c r="J19">
        <v>0</v>
      </c>
      <c r="K19">
        <v>0</v>
      </c>
      <c r="M19">
        <v>19</v>
      </c>
      <c r="N19" t="str">
        <f>VLOOKUP(Specifications[[#This Row],[id]],Specifications[],3)</f>
        <v>discrete</v>
      </c>
      <c r="O19">
        <f t="shared" si="0"/>
        <v>0</v>
      </c>
      <c r="P19">
        <f t="shared" si="1"/>
        <v>0</v>
      </c>
      <c r="Q19">
        <f>SUsage1[[#This Row],[U]]*MIN(1,(1-param[AFU])*'(CALC)choices'!$C$2/param[RWU]+param[AFU])</f>
        <v>0</v>
      </c>
      <c r="R19">
        <f>IF(SUsage1[[#This Row],[specification_type]]="continuous",SUsage1[[#This Row],[U* continuous]],IF(SUsage1[[#This Row],[specification_type]]="discrete",SUsage1[[#This Row],[U]],0))</f>
        <v>0</v>
      </c>
    </row>
    <row r="20" spans="1:18" x14ac:dyDescent="0.2">
      <c r="A20">
        <v>0</v>
      </c>
      <c r="B20">
        <v>0</v>
      </c>
      <c r="C20">
        <v>18</v>
      </c>
      <c r="D20">
        <v>0</v>
      </c>
      <c r="E20">
        <v>0</v>
      </c>
      <c r="G20">
        <v>0</v>
      </c>
      <c r="H20">
        <v>2</v>
      </c>
      <c r="I20">
        <v>18</v>
      </c>
      <c r="J20">
        <v>0</v>
      </c>
      <c r="K20">
        <v>0</v>
      </c>
      <c r="M20">
        <v>20</v>
      </c>
      <c r="N20" t="str">
        <f>VLOOKUP(Specifications[[#This Row],[id]],Specifications[],3)</f>
        <v>not_marked</v>
      </c>
      <c r="O20">
        <f t="shared" si="0"/>
        <v>0</v>
      </c>
      <c r="P20">
        <f t="shared" si="1"/>
        <v>0</v>
      </c>
      <c r="Q20">
        <f>SUsage1[[#This Row],[U]]*MIN(1,(1-param[AFU])*'(CALC)choices'!$C$2/param[RWU]+param[AFU])</f>
        <v>0</v>
      </c>
      <c r="R20">
        <f>IF(SUsage1[[#This Row],[specification_type]]="continuous",SUsage1[[#This Row],[U* continuous]],IF(SUsage1[[#This Row],[specification_type]]="discrete",SUsage1[[#This Row],[U]],0))</f>
        <v>0</v>
      </c>
    </row>
    <row r="21" spans="1:18" x14ac:dyDescent="0.2">
      <c r="A21">
        <v>0</v>
      </c>
      <c r="B21">
        <v>0</v>
      </c>
      <c r="C21">
        <v>81</v>
      </c>
      <c r="D21">
        <v>0</v>
      </c>
      <c r="E21">
        <v>0</v>
      </c>
      <c r="G21">
        <v>0</v>
      </c>
      <c r="H21">
        <v>2</v>
      </c>
      <c r="I21">
        <v>81</v>
      </c>
      <c r="J21">
        <v>0</v>
      </c>
      <c r="K21">
        <v>0</v>
      </c>
      <c r="M21">
        <v>23</v>
      </c>
      <c r="N21" t="str">
        <f>VLOOKUP(Specifications[[#This Row],[id]],Specifications[],3)</f>
        <v>discrete</v>
      </c>
      <c r="O21">
        <f t="shared" si="0"/>
        <v>0</v>
      </c>
      <c r="P21">
        <f t="shared" si="1"/>
        <v>0</v>
      </c>
      <c r="Q21">
        <f>SUsage1[[#This Row],[U]]*MIN(1,(1-param[AFU])*'(CALC)choices'!$C$2/param[RWU]+param[AFU])</f>
        <v>0</v>
      </c>
      <c r="R21">
        <f>IF(SUsage1[[#This Row],[specification_type]]="continuous",SUsage1[[#This Row],[U* continuous]],IF(SUsage1[[#This Row],[specification_type]]="discrete",SUsage1[[#This Row],[U]],0))</f>
        <v>0</v>
      </c>
    </row>
    <row r="22" spans="1:18" x14ac:dyDescent="0.2">
      <c r="A22">
        <v>0</v>
      </c>
      <c r="B22">
        <v>0</v>
      </c>
      <c r="C22">
        <v>20</v>
      </c>
      <c r="D22">
        <v>0</v>
      </c>
      <c r="E22">
        <v>0</v>
      </c>
      <c r="G22">
        <v>0</v>
      </c>
      <c r="H22">
        <v>2</v>
      </c>
      <c r="I22">
        <v>20</v>
      </c>
      <c r="J22">
        <v>0</v>
      </c>
      <c r="K22">
        <v>0</v>
      </c>
      <c r="M22">
        <v>30</v>
      </c>
      <c r="N22" t="str">
        <f>VLOOKUP(Specifications[[#This Row],[id]],Specifications[],3)</f>
        <v>not_marked</v>
      </c>
      <c r="O22">
        <f t="shared" si="0"/>
        <v>0</v>
      </c>
      <c r="P22">
        <f t="shared" si="1"/>
        <v>0</v>
      </c>
      <c r="Q22">
        <f>SUsage1[[#This Row],[U]]*MIN(1,(1-param[AFU])*'(CALC)choices'!$C$2/param[RWU]+param[AFU])</f>
        <v>0</v>
      </c>
      <c r="R22">
        <f>IF(SUsage1[[#This Row],[specification_type]]="continuous",SUsage1[[#This Row],[U* continuous]],IF(SUsage1[[#This Row],[specification_type]]="discrete",SUsage1[[#This Row],[U]],0))</f>
        <v>0</v>
      </c>
    </row>
    <row r="23" spans="1:18" x14ac:dyDescent="0.2">
      <c r="A23">
        <v>0</v>
      </c>
      <c r="B23">
        <v>0</v>
      </c>
      <c r="C23">
        <v>23</v>
      </c>
      <c r="D23">
        <v>0</v>
      </c>
      <c r="E23">
        <v>0</v>
      </c>
      <c r="G23">
        <v>0</v>
      </c>
      <c r="H23">
        <v>2</v>
      </c>
      <c r="I23">
        <v>23</v>
      </c>
      <c r="J23">
        <v>0</v>
      </c>
      <c r="K23">
        <v>0</v>
      </c>
      <c r="M23">
        <v>31</v>
      </c>
      <c r="N23" t="str">
        <f>VLOOKUP(Specifications[[#This Row],[id]],Specifications[],3)</f>
        <v>discrete</v>
      </c>
      <c r="O23">
        <f t="shared" si="0"/>
        <v>0</v>
      </c>
      <c r="P23">
        <f t="shared" si="1"/>
        <v>0</v>
      </c>
      <c r="Q23">
        <f>SUsage1[[#This Row],[U]]*MIN(1,(1-param[AFU])*'(CALC)choices'!$C$2/param[RWU]+param[AFU])</f>
        <v>0</v>
      </c>
      <c r="R23">
        <f>IF(SUsage1[[#This Row],[specification_type]]="continuous",SUsage1[[#This Row],[U* continuous]],IF(SUsage1[[#This Row],[specification_type]]="discrete",SUsage1[[#This Row],[U]],0))</f>
        <v>0</v>
      </c>
    </row>
    <row r="24" spans="1:18" x14ac:dyDescent="0.2">
      <c r="A24">
        <v>0</v>
      </c>
      <c r="B24">
        <v>0</v>
      </c>
      <c r="C24">
        <v>83</v>
      </c>
      <c r="D24">
        <v>0</v>
      </c>
      <c r="E24">
        <v>0</v>
      </c>
      <c r="G24">
        <v>0</v>
      </c>
      <c r="H24">
        <v>2</v>
      </c>
      <c r="I24">
        <v>83</v>
      </c>
      <c r="J24">
        <v>0</v>
      </c>
      <c r="K24">
        <v>0</v>
      </c>
      <c r="M24">
        <v>32</v>
      </c>
      <c r="N24" t="str">
        <f>VLOOKUP(Specifications[[#This Row],[id]],Specifications[],3)</f>
        <v>discrete</v>
      </c>
      <c r="O24" s="1">
        <f t="shared" si="0"/>
        <v>0</v>
      </c>
      <c r="P24">
        <f t="shared" si="1"/>
        <v>0</v>
      </c>
      <c r="Q24">
        <f>SUsage1[[#This Row],[U]]*MIN(1,(1-param[AFU])*'(CALC)choices'!$C$2/param[RWU]+param[AFU])</f>
        <v>0</v>
      </c>
      <c r="R24">
        <f>IF(SUsage1[[#This Row],[specification_type]]="continuous",SUsage1[[#This Row],[U* continuous]],IF(SUsage1[[#This Row],[specification_type]]="discrete",SUsage1[[#This Row],[U]],0))</f>
        <v>0</v>
      </c>
    </row>
    <row r="25" spans="1:18" x14ac:dyDescent="0.2">
      <c r="A25">
        <v>0</v>
      </c>
      <c r="B25">
        <v>0</v>
      </c>
      <c r="C25">
        <v>82</v>
      </c>
      <c r="D25">
        <v>0</v>
      </c>
      <c r="E25">
        <v>0</v>
      </c>
      <c r="G25">
        <v>0</v>
      </c>
      <c r="H25">
        <v>2</v>
      </c>
      <c r="I25">
        <v>82</v>
      </c>
      <c r="J25">
        <v>0</v>
      </c>
      <c r="K25">
        <v>0</v>
      </c>
      <c r="M25">
        <v>33</v>
      </c>
      <c r="N25" t="str">
        <f>VLOOKUP(Specifications[[#This Row],[id]],Specifications[],3)</f>
        <v>not_marked</v>
      </c>
      <c r="O25">
        <f t="shared" si="0"/>
        <v>0</v>
      </c>
      <c r="P25">
        <f t="shared" si="1"/>
        <v>0</v>
      </c>
      <c r="Q25">
        <f>SUsage1[[#This Row],[U]]*MIN(1,(1-param[AFU])*'(CALC)choices'!$C$2/param[RWU]+param[AFU])</f>
        <v>0</v>
      </c>
      <c r="R25">
        <f>IF(SUsage1[[#This Row],[specification_type]]="continuous",SUsage1[[#This Row],[U* continuous]],IF(SUsage1[[#This Row],[specification_type]]="discrete",SUsage1[[#This Row],[U]],0))</f>
        <v>0</v>
      </c>
    </row>
    <row r="26" spans="1:18" x14ac:dyDescent="0.2">
      <c r="A26">
        <v>0</v>
      </c>
      <c r="B26">
        <v>0</v>
      </c>
      <c r="C26">
        <v>31</v>
      </c>
      <c r="D26">
        <v>0</v>
      </c>
      <c r="E26">
        <v>0</v>
      </c>
      <c r="G26">
        <v>0</v>
      </c>
      <c r="H26">
        <v>2</v>
      </c>
      <c r="I26">
        <v>31</v>
      </c>
      <c r="J26">
        <v>0</v>
      </c>
      <c r="K26">
        <v>0</v>
      </c>
      <c r="M26">
        <v>34</v>
      </c>
      <c r="N26" t="str">
        <f>VLOOKUP(Specifications[[#This Row],[id]],Specifications[],3)</f>
        <v>not_marked</v>
      </c>
      <c r="O26">
        <f t="shared" si="0"/>
        <v>0</v>
      </c>
      <c r="P26">
        <f t="shared" si="1"/>
        <v>0</v>
      </c>
      <c r="Q26">
        <f>SUsage1[[#This Row],[U]]*MIN(1,(1-param[AFU])*'(CALC)choices'!$C$2/param[RWU]+param[AFU])</f>
        <v>0</v>
      </c>
      <c r="R26">
        <f>IF(SUsage1[[#This Row],[specification_type]]="continuous",SUsage1[[#This Row],[U* continuous]],IF(SUsage1[[#This Row],[specification_type]]="discrete",SUsage1[[#This Row],[U]],0))</f>
        <v>0</v>
      </c>
    </row>
    <row r="27" spans="1:18" x14ac:dyDescent="0.2">
      <c r="A27">
        <v>0</v>
      </c>
      <c r="B27">
        <v>0</v>
      </c>
      <c r="C27">
        <v>30</v>
      </c>
      <c r="D27">
        <v>0</v>
      </c>
      <c r="E27">
        <v>0</v>
      </c>
      <c r="G27">
        <v>0</v>
      </c>
      <c r="H27">
        <v>2</v>
      </c>
      <c r="I27">
        <v>30</v>
      </c>
      <c r="J27">
        <v>0</v>
      </c>
      <c r="K27">
        <v>0</v>
      </c>
      <c r="M27">
        <v>35</v>
      </c>
      <c r="N27" t="str">
        <f>VLOOKUP(Specifications[[#This Row],[id]],Specifications[],3)</f>
        <v>not_marked</v>
      </c>
      <c r="O27">
        <f t="shared" si="0"/>
        <v>0</v>
      </c>
      <c r="P27">
        <f t="shared" si="1"/>
        <v>0</v>
      </c>
      <c r="Q27">
        <f>SUsage1[[#This Row],[U]]*MIN(1,(1-param[AFU])*'(CALC)choices'!$C$2/param[RWU]+param[AFU])</f>
        <v>0</v>
      </c>
      <c r="R27">
        <f>IF(SUsage1[[#This Row],[specification_type]]="continuous",SUsage1[[#This Row],[U* continuous]],IF(SUsage1[[#This Row],[specification_type]]="discrete",SUsage1[[#This Row],[U]],0))</f>
        <v>0</v>
      </c>
    </row>
    <row r="28" spans="1:18" x14ac:dyDescent="0.2">
      <c r="A28">
        <v>0</v>
      </c>
      <c r="B28">
        <v>0</v>
      </c>
      <c r="C28">
        <v>34</v>
      </c>
      <c r="D28">
        <v>0</v>
      </c>
      <c r="E28">
        <v>0</v>
      </c>
      <c r="G28">
        <v>0</v>
      </c>
      <c r="H28">
        <v>2</v>
      </c>
      <c r="I28">
        <v>34</v>
      </c>
      <c r="J28">
        <v>0</v>
      </c>
      <c r="K28">
        <v>0</v>
      </c>
      <c r="M28">
        <v>36</v>
      </c>
      <c r="N28" t="str">
        <f>VLOOKUP(Specifications[[#This Row],[id]],Specifications[],3)</f>
        <v>not_marked</v>
      </c>
      <c r="O28">
        <f t="shared" si="0"/>
        <v>0</v>
      </c>
      <c r="P28">
        <f t="shared" si="1"/>
        <v>0</v>
      </c>
      <c r="Q28">
        <f>SUsage1[[#This Row],[U]]*MIN(1,(1-param[AFU])*'(CALC)choices'!$C$2/param[RWU]+param[AFU])</f>
        <v>0</v>
      </c>
      <c r="R28">
        <f>IF(SUsage1[[#This Row],[specification_type]]="continuous",SUsage1[[#This Row],[U* continuous]],IF(SUsage1[[#This Row],[specification_type]]="discrete",SUsage1[[#This Row],[U]],0))</f>
        <v>0</v>
      </c>
    </row>
    <row r="29" spans="1:18" x14ac:dyDescent="0.2">
      <c r="A29">
        <v>0</v>
      </c>
      <c r="B29">
        <v>0</v>
      </c>
      <c r="C29">
        <v>35</v>
      </c>
      <c r="D29">
        <v>0</v>
      </c>
      <c r="E29">
        <v>0</v>
      </c>
      <c r="G29">
        <v>0</v>
      </c>
      <c r="H29">
        <v>2</v>
      </c>
      <c r="I29">
        <v>35</v>
      </c>
      <c r="J29">
        <v>0</v>
      </c>
      <c r="K29">
        <v>0</v>
      </c>
      <c r="M29">
        <v>37</v>
      </c>
      <c r="N29" t="str">
        <f>VLOOKUP(Specifications[[#This Row],[id]],Specifications[],3)</f>
        <v>not_marked</v>
      </c>
      <c r="O29">
        <f t="shared" si="0"/>
        <v>0</v>
      </c>
      <c r="P29">
        <f t="shared" si="1"/>
        <v>0</v>
      </c>
      <c r="Q29">
        <f>SUsage1[[#This Row],[U]]*MIN(1,(1-param[AFU])*'(CALC)choices'!$C$2/param[RWU]+param[AFU])</f>
        <v>0</v>
      </c>
      <c r="R29">
        <f>IF(SUsage1[[#This Row],[specification_type]]="continuous",SUsage1[[#This Row],[U* continuous]],IF(SUsage1[[#This Row],[specification_type]]="discrete",SUsage1[[#This Row],[U]],0))</f>
        <v>0</v>
      </c>
    </row>
    <row r="30" spans="1:18" x14ac:dyDescent="0.2">
      <c r="A30">
        <v>0</v>
      </c>
      <c r="B30">
        <v>0</v>
      </c>
      <c r="C30">
        <v>32</v>
      </c>
      <c r="D30">
        <v>0</v>
      </c>
      <c r="E30">
        <v>0</v>
      </c>
      <c r="G30">
        <v>0</v>
      </c>
      <c r="H30">
        <v>2</v>
      </c>
      <c r="I30">
        <v>32</v>
      </c>
      <c r="J30">
        <v>0</v>
      </c>
      <c r="K30">
        <v>0</v>
      </c>
      <c r="M30">
        <v>38</v>
      </c>
      <c r="N30" t="str">
        <f>VLOOKUP(Specifications[[#This Row],[id]],Specifications[],3)</f>
        <v>not_marked</v>
      </c>
      <c r="O30">
        <f t="shared" si="0"/>
        <v>0</v>
      </c>
      <c r="P30">
        <f t="shared" si="1"/>
        <v>0</v>
      </c>
      <c r="Q30">
        <f>SUsage1[[#This Row],[U]]*MIN(1,(1-param[AFU])*'(CALC)choices'!$C$2/param[RWU]+param[AFU])</f>
        <v>0</v>
      </c>
      <c r="R30">
        <f>IF(SUsage1[[#This Row],[specification_type]]="continuous",SUsage1[[#This Row],[U* continuous]],IF(SUsage1[[#This Row],[specification_type]]="discrete",SUsage1[[#This Row],[U]],0))</f>
        <v>0</v>
      </c>
    </row>
    <row r="31" spans="1:18" x14ac:dyDescent="0.2">
      <c r="A31">
        <v>0</v>
      </c>
      <c r="B31">
        <v>0</v>
      </c>
      <c r="C31">
        <v>33</v>
      </c>
      <c r="D31">
        <v>0</v>
      </c>
      <c r="E31">
        <v>0</v>
      </c>
      <c r="G31">
        <v>0</v>
      </c>
      <c r="H31">
        <v>2</v>
      </c>
      <c r="I31">
        <v>33</v>
      </c>
      <c r="J31">
        <v>0</v>
      </c>
      <c r="K31">
        <v>0</v>
      </c>
      <c r="M31">
        <v>39</v>
      </c>
      <c r="N31" t="str">
        <f>VLOOKUP(Specifications[[#This Row],[id]],Specifications[],3)</f>
        <v>discrete</v>
      </c>
      <c r="O31">
        <f t="shared" si="0"/>
        <v>0</v>
      </c>
      <c r="P31">
        <f t="shared" si="1"/>
        <v>0</v>
      </c>
      <c r="Q31">
        <f>SUsage1[[#This Row],[U]]*MIN(1,(1-param[AFU])*'(CALC)choices'!$C$2/param[RWU]+param[AFU])</f>
        <v>0</v>
      </c>
      <c r="R31">
        <f>IF(SUsage1[[#This Row],[specification_type]]="continuous",SUsage1[[#This Row],[U* continuous]],IF(SUsage1[[#This Row],[specification_type]]="discrete",SUsage1[[#This Row],[U]],0))</f>
        <v>0</v>
      </c>
    </row>
    <row r="32" spans="1:18" x14ac:dyDescent="0.2">
      <c r="A32">
        <v>0</v>
      </c>
      <c r="B32">
        <v>0</v>
      </c>
      <c r="C32">
        <v>38</v>
      </c>
      <c r="D32">
        <v>0</v>
      </c>
      <c r="E32">
        <v>0</v>
      </c>
      <c r="G32">
        <v>0</v>
      </c>
      <c r="H32">
        <v>2</v>
      </c>
      <c r="I32">
        <v>38</v>
      </c>
      <c r="J32">
        <v>0</v>
      </c>
      <c r="K32">
        <v>0</v>
      </c>
      <c r="M32">
        <v>40</v>
      </c>
      <c r="N32" t="str">
        <f>VLOOKUP(Specifications[[#This Row],[id]],Specifications[],3)</f>
        <v>discrete</v>
      </c>
      <c r="O32">
        <f t="shared" si="0"/>
        <v>0</v>
      </c>
      <c r="P32">
        <f t="shared" si="1"/>
        <v>0</v>
      </c>
      <c r="Q32">
        <f>SUsage1[[#This Row],[U]]*MIN(1,(1-param[AFU])*'(CALC)choices'!$C$2/param[RWU]+param[AFU])</f>
        <v>0</v>
      </c>
      <c r="R32">
        <f>IF(SUsage1[[#This Row],[specification_type]]="continuous",SUsage1[[#This Row],[U* continuous]],IF(SUsage1[[#This Row],[specification_type]]="discrete",SUsage1[[#This Row],[U]],0))</f>
        <v>0</v>
      </c>
    </row>
    <row r="33" spans="1:18" x14ac:dyDescent="0.2">
      <c r="A33">
        <v>0</v>
      </c>
      <c r="B33">
        <v>0</v>
      </c>
      <c r="C33">
        <v>39</v>
      </c>
      <c r="D33">
        <v>0</v>
      </c>
      <c r="E33">
        <v>0</v>
      </c>
      <c r="G33">
        <v>0</v>
      </c>
      <c r="H33">
        <v>2</v>
      </c>
      <c r="I33">
        <v>39</v>
      </c>
      <c r="J33">
        <v>0</v>
      </c>
      <c r="K33">
        <v>0</v>
      </c>
      <c r="M33">
        <v>41</v>
      </c>
      <c r="N33" t="str">
        <f>VLOOKUP(Specifications[[#This Row],[id]],Specifications[],3)</f>
        <v>not_marked</v>
      </c>
      <c r="O33">
        <f t="shared" si="0"/>
        <v>0</v>
      </c>
      <c r="P33">
        <f t="shared" si="1"/>
        <v>0</v>
      </c>
      <c r="Q33">
        <f>SUsage1[[#This Row],[U]]*MIN(1,(1-param[AFU])*'(CALC)choices'!$C$2/param[RWU]+param[AFU])</f>
        <v>0</v>
      </c>
      <c r="R33">
        <f>IF(SUsage1[[#This Row],[specification_type]]="continuous",SUsage1[[#This Row],[U* continuous]],IF(SUsage1[[#This Row],[specification_type]]="discrete",SUsage1[[#This Row],[U]],0))</f>
        <v>0</v>
      </c>
    </row>
    <row r="34" spans="1:18" x14ac:dyDescent="0.2">
      <c r="A34">
        <v>0</v>
      </c>
      <c r="B34">
        <v>0</v>
      </c>
      <c r="C34">
        <v>36</v>
      </c>
      <c r="D34">
        <v>0</v>
      </c>
      <c r="E34">
        <v>0</v>
      </c>
      <c r="G34">
        <v>0</v>
      </c>
      <c r="H34">
        <v>2</v>
      </c>
      <c r="I34">
        <v>36</v>
      </c>
      <c r="J34">
        <v>0</v>
      </c>
      <c r="K34">
        <v>0</v>
      </c>
      <c r="M34">
        <v>42</v>
      </c>
      <c r="N34" t="str">
        <f>VLOOKUP(Specifications[[#This Row],[id]],Specifications[],3)</f>
        <v>not_marked</v>
      </c>
      <c r="O34">
        <f t="shared" si="0"/>
        <v>0</v>
      </c>
      <c r="P34">
        <f t="shared" si="1"/>
        <v>0</v>
      </c>
      <c r="Q34">
        <f>SUsage1[[#This Row],[U]]*MIN(1,(1-param[AFU])*'(CALC)choices'!$C$2/param[RWU]+param[AFU])</f>
        <v>0</v>
      </c>
      <c r="R34">
        <f>IF(SUsage1[[#This Row],[specification_type]]="continuous",SUsage1[[#This Row],[U* continuous]],IF(SUsage1[[#This Row],[specification_type]]="discrete",SUsage1[[#This Row],[U]],0))</f>
        <v>0</v>
      </c>
    </row>
    <row r="35" spans="1:18" x14ac:dyDescent="0.2">
      <c r="A35">
        <v>0</v>
      </c>
      <c r="B35">
        <v>0</v>
      </c>
      <c r="C35">
        <v>37</v>
      </c>
      <c r="D35">
        <v>0</v>
      </c>
      <c r="E35">
        <v>0</v>
      </c>
      <c r="G35">
        <v>0</v>
      </c>
      <c r="H35">
        <v>2</v>
      </c>
      <c r="I35">
        <v>37</v>
      </c>
      <c r="J35">
        <v>0</v>
      </c>
      <c r="K35">
        <v>0</v>
      </c>
      <c r="M35">
        <v>43</v>
      </c>
      <c r="N35" t="str">
        <f>VLOOKUP(Specifications[[#This Row],[id]],Specifications[],3)</f>
        <v>not_marked</v>
      </c>
      <c r="O35">
        <f t="shared" si="0"/>
        <v>0</v>
      </c>
      <c r="P35">
        <f t="shared" si="1"/>
        <v>0</v>
      </c>
      <c r="Q35">
        <f>SUsage1[[#This Row],[U]]*MIN(1,(1-param[AFU])*'(CALC)choices'!$C$2/param[RWU]+param[AFU])</f>
        <v>0</v>
      </c>
      <c r="R35">
        <f>IF(SUsage1[[#This Row],[specification_type]]="continuous",SUsage1[[#This Row],[U* continuous]],IF(SUsage1[[#This Row],[specification_type]]="discrete",SUsage1[[#This Row],[U]],0))</f>
        <v>0</v>
      </c>
    </row>
    <row r="36" spans="1:18" x14ac:dyDescent="0.2">
      <c r="A36">
        <v>0</v>
      </c>
      <c r="B36">
        <v>0</v>
      </c>
      <c r="C36">
        <v>42</v>
      </c>
      <c r="D36">
        <v>0</v>
      </c>
      <c r="E36">
        <v>0</v>
      </c>
      <c r="G36">
        <v>0</v>
      </c>
      <c r="H36">
        <v>2</v>
      </c>
      <c r="I36">
        <v>42</v>
      </c>
      <c r="J36">
        <v>0</v>
      </c>
      <c r="K36">
        <v>0</v>
      </c>
      <c r="M36">
        <v>44</v>
      </c>
      <c r="N36" t="str">
        <f>VLOOKUP(Specifications[[#This Row],[id]],Specifications[],3)</f>
        <v>not_marked</v>
      </c>
      <c r="O36">
        <f t="shared" si="0"/>
        <v>0</v>
      </c>
      <c r="P36">
        <f t="shared" si="1"/>
        <v>0</v>
      </c>
      <c r="Q36">
        <f>SUsage1[[#This Row],[U]]*MIN(1,(1-param[AFU])*'(CALC)choices'!$C$2/param[RWU]+param[AFU])</f>
        <v>0</v>
      </c>
      <c r="R36">
        <f>IF(SUsage1[[#This Row],[specification_type]]="continuous",SUsage1[[#This Row],[U* continuous]],IF(SUsage1[[#This Row],[specification_type]]="discrete",SUsage1[[#This Row],[U]],0))</f>
        <v>0</v>
      </c>
    </row>
    <row r="37" spans="1:18" x14ac:dyDescent="0.2">
      <c r="A37">
        <v>0</v>
      </c>
      <c r="B37">
        <v>0</v>
      </c>
      <c r="C37">
        <v>43</v>
      </c>
      <c r="D37">
        <v>0</v>
      </c>
      <c r="E37">
        <v>0</v>
      </c>
      <c r="G37">
        <v>0</v>
      </c>
      <c r="H37">
        <v>2</v>
      </c>
      <c r="I37">
        <v>43</v>
      </c>
      <c r="J37">
        <v>0</v>
      </c>
      <c r="K37">
        <v>0</v>
      </c>
      <c r="M37">
        <v>45</v>
      </c>
      <c r="N37" t="str">
        <f>VLOOKUP(Specifications[[#This Row],[id]],Specifications[],3)</f>
        <v>not_marked</v>
      </c>
      <c r="O37">
        <f t="shared" si="0"/>
        <v>0</v>
      </c>
      <c r="P37">
        <f t="shared" si="1"/>
        <v>0</v>
      </c>
      <c r="Q37">
        <f>SUsage1[[#This Row],[U]]*MIN(1,(1-param[AFU])*'(CALC)choices'!$C$2/param[RWU]+param[AFU])</f>
        <v>0</v>
      </c>
      <c r="R37">
        <f>IF(SUsage1[[#This Row],[specification_type]]="continuous",SUsage1[[#This Row],[U* continuous]],IF(SUsage1[[#This Row],[specification_type]]="discrete",SUsage1[[#This Row],[U]],0))</f>
        <v>0</v>
      </c>
    </row>
    <row r="38" spans="1:18" x14ac:dyDescent="0.2">
      <c r="A38">
        <v>0</v>
      </c>
      <c r="B38">
        <v>0</v>
      </c>
      <c r="C38">
        <v>40</v>
      </c>
      <c r="D38">
        <v>0</v>
      </c>
      <c r="E38">
        <v>0</v>
      </c>
      <c r="G38">
        <v>0</v>
      </c>
      <c r="H38">
        <v>2</v>
      </c>
      <c r="I38">
        <v>40</v>
      </c>
      <c r="J38">
        <v>0</v>
      </c>
      <c r="K38">
        <v>0</v>
      </c>
      <c r="M38">
        <v>46</v>
      </c>
      <c r="N38" t="str">
        <f>VLOOKUP(Specifications[[#This Row],[id]],Specifications[],3)</f>
        <v>discrete</v>
      </c>
      <c r="O38">
        <f t="shared" si="0"/>
        <v>0</v>
      </c>
      <c r="P38">
        <f t="shared" si="1"/>
        <v>0</v>
      </c>
      <c r="Q38">
        <f>SUsage1[[#This Row],[U]]*MIN(1,(1-param[AFU])*'(CALC)choices'!$C$2/param[RWU]+param[AFU])</f>
        <v>0</v>
      </c>
      <c r="R38">
        <f>IF(SUsage1[[#This Row],[specification_type]]="continuous",SUsage1[[#This Row],[U* continuous]],IF(SUsage1[[#This Row],[specification_type]]="discrete",SUsage1[[#This Row],[U]],0))</f>
        <v>0</v>
      </c>
    </row>
    <row r="39" spans="1:18" x14ac:dyDescent="0.2">
      <c r="A39">
        <v>0</v>
      </c>
      <c r="B39">
        <v>0</v>
      </c>
      <c r="C39">
        <v>41</v>
      </c>
      <c r="D39">
        <v>0</v>
      </c>
      <c r="E39">
        <v>0</v>
      </c>
      <c r="G39">
        <v>0</v>
      </c>
      <c r="H39">
        <v>2</v>
      </c>
      <c r="I39">
        <v>41</v>
      </c>
      <c r="J39">
        <v>0</v>
      </c>
      <c r="K39">
        <v>0</v>
      </c>
      <c r="M39">
        <v>47</v>
      </c>
      <c r="N39" t="str">
        <f>VLOOKUP(Specifications[[#This Row],[id]],Specifications[],3)</f>
        <v>not_marked</v>
      </c>
      <c r="O39">
        <f t="shared" si="0"/>
        <v>0</v>
      </c>
      <c r="P39">
        <f t="shared" si="1"/>
        <v>0</v>
      </c>
      <c r="Q39">
        <f>SUsage1[[#This Row],[U]]*MIN(1,(1-param[AFU])*'(CALC)choices'!$C$2/param[RWU]+param[AFU])</f>
        <v>0</v>
      </c>
      <c r="R39">
        <f>IF(SUsage1[[#This Row],[specification_type]]="continuous",SUsage1[[#This Row],[U* continuous]],IF(SUsage1[[#This Row],[specification_type]]="discrete",SUsage1[[#This Row],[U]],0))</f>
        <v>0</v>
      </c>
    </row>
    <row r="40" spans="1:18" x14ac:dyDescent="0.2">
      <c r="A40">
        <v>0</v>
      </c>
      <c r="B40">
        <v>0</v>
      </c>
      <c r="C40">
        <v>46</v>
      </c>
      <c r="D40">
        <v>0</v>
      </c>
      <c r="E40">
        <v>0</v>
      </c>
      <c r="G40">
        <v>0</v>
      </c>
      <c r="H40">
        <v>2</v>
      </c>
      <c r="I40">
        <v>46</v>
      </c>
      <c r="J40">
        <v>0</v>
      </c>
      <c r="K40">
        <v>0</v>
      </c>
      <c r="M40">
        <v>48</v>
      </c>
      <c r="N40" t="str">
        <f>VLOOKUP(Specifications[[#This Row],[id]],Specifications[],3)</f>
        <v>not_marked</v>
      </c>
      <c r="O40">
        <f t="shared" si="0"/>
        <v>0</v>
      </c>
      <c r="P40">
        <f t="shared" si="1"/>
        <v>0</v>
      </c>
      <c r="Q40">
        <f>SUsage1[[#This Row],[U]]*MIN(1,(1-param[AFU])*'(CALC)choices'!$C$2/param[RWU]+param[AFU])</f>
        <v>0</v>
      </c>
      <c r="R40">
        <f>IF(SUsage1[[#This Row],[specification_type]]="continuous",SUsage1[[#This Row],[U* continuous]],IF(SUsage1[[#This Row],[specification_type]]="discrete",SUsage1[[#This Row],[U]],0))</f>
        <v>0</v>
      </c>
    </row>
    <row r="41" spans="1:18" x14ac:dyDescent="0.2">
      <c r="A41">
        <v>0</v>
      </c>
      <c r="B41">
        <v>0</v>
      </c>
      <c r="C41">
        <v>47</v>
      </c>
      <c r="D41">
        <v>0</v>
      </c>
      <c r="E41">
        <v>0</v>
      </c>
      <c r="G41">
        <v>0</v>
      </c>
      <c r="H41">
        <v>2</v>
      </c>
      <c r="I41">
        <v>47</v>
      </c>
      <c r="J41">
        <v>0</v>
      </c>
      <c r="K41">
        <v>0</v>
      </c>
      <c r="M41">
        <v>49</v>
      </c>
      <c r="N41" t="str">
        <f>VLOOKUP(Specifications[[#This Row],[id]],Specifications[],3)</f>
        <v>not_marked</v>
      </c>
      <c r="O41">
        <f t="shared" si="0"/>
        <v>0</v>
      </c>
      <c r="P41">
        <f t="shared" si="1"/>
        <v>0</v>
      </c>
      <c r="Q41">
        <f>SUsage1[[#This Row],[U]]*MIN(1,(1-param[AFU])*'(CALC)choices'!$C$2/param[RWU]+param[AFU])</f>
        <v>0</v>
      </c>
      <c r="R41">
        <f>IF(SUsage1[[#This Row],[specification_type]]="continuous",SUsage1[[#This Row],[U* continuous]],IF(SUsage1[[#This Row],[specification_type]]="discrete",SUsage1[[#This Row],[U]],0))</f>
        <v>0</v>
      </c>
    </row>
    <row r="42" spans="1:18" x14ac:dyDescent="0.2">
      <c r="A42">
        <v>0</v>
      </c>
      <c r="B42">
        <v>0</v>
      </c>
      <c r="C42">
        <v>44</v>
      </c>
      <c r="D42">
        <v>0</v>
      </c>
      <c r="E42">
        <v>0</v>
      </c>
      <c r="G42">
        <v>0</v>
      </c>
      <c r="H42">
        <v>2</v>
      </c>
      <c r="I42">
        <v>44</v>
      </c>
      <c r="J42">
        <v>0</v>
      </c>
      <c r="K42">
        <v>0</v>
      </c>
      <c r="M42">
        <v>81</v>
      </c>
      <c r="N42" t="str">
        <f>VLOOKUP(Specifications[[#This Row],[id]],Specifications[],3)</f>
        <v>continuous</v>
      </c>
      <c r="O42">
        <f t="shared" si="0"/>
        <v>0</v>
      </c>
      <c r="P42">
        <f t="shared" si="1"/>
        <v>0</v>
      </c>
      <c r="Q42">
        <f>SUsage1[[#This Row],[U]]*MIN(1,(1-param[AFU])*'(CALC)choices'!$C$2/param[RWU]+param[AFU])</f>
        <v>0</v>
      </c>
      <c r="R42">
        <f>IF(SUsage1[[#This Row],[specification_type]]="continuous",SUsage1[[#This Row],[U* continuous]],IF(SUsage1[[#This Row],[specification_type]]="discrete",SUsage1[[#This Row],[U]],0))</f>
        <v>0</v>
      </c>
    </row>
    <row r="43" spans="1:18" x14ac:dyDescent="0.2">
      <c r="A43">
        <v>0</v>
      </c>
      <c r="B43">
        <v>0</v>
      </c>
      <c r="C43">
        <v>45</v>
      </c>
      <c r="D43">
        <v>0</v>
      </c>
      <c r="E43">
        <v>0</v>
      </c>
      <c r="G43">
        <v>0</v>
      </c>
      <c r="H43">
        <v>2</v>
      </c>
      <c r="I43">
        <v>45</v>
      </c>
      <c r="J43">
        <v>0</v>
      </c>
      <c r="K43">
        <v>0</v>
      </c>
      <c r="M43">
        <v>82</v>
      </c>
      <c r="N43" t="str">
        <f>VLOOKUP(Specifications[[#This Row],[id]],Specifications[],3)</f>
        <v>continuous</v>
      </c>
      <c r="O43">
        <f t="shared" si="0"/>
        <v>0</v>
      </c>
      <c r="P43">
        <f t="shared" si="1"/>
        <v>0</v>
      </c>
      <c r="Q43">
        <f>SUsage1[[#This Row],[U]]*MIN(1,(1-param[AFU])*'(CALC)choices'!$C$2/param[RWU]+param[AFU])</f>
        <v>0</v>
      </c>
      <c r="R43">
        <f>IF(SUsage1[[#This Row],[specification_type]]="continuous",SUsage1[[#This Row],[U* continuous]],IF(SUsage1[[#This Row],[specification_type]]="discrete",SUsage1[[#This Row],[U]],0))</f>
        <v>0</v>
      </c>
    </row>
    <row r="44" spans="1:18" x14ac:dyDescent="0.2">
      <c r="A44">
        <v>0</v>
      </c>
      <c r="B44">
        <v>0</v>
      </c>
      <c r="C44">
        <v>49</v>
      </c>
      <c r="D44">
        <v>0</v>
      </c>
      <c r="E44">
        <v>0</v>
      </c>
      <c r="G44">
        <v>0</v>
      </c>
      <c r="H44">
        <v>2</v>
      </c>
      <c r="I44">
        <v>49</v>
      </c>
      <c r="J44">
        <v>0</v>
      </c>
      <c r="K44">
        <v>0</v>
      </c>
      <c r="M44">
        <v>83</v>
      </c>
      <c r="N44" t="str">
        <f>VLOOKUP(Specifications[[#This Row],[id]],Specifications[],3)</f>
        <v>continuous</v>
      </c>
      <c r="O44">
        <f t="shared" si="0"/>
        <v>0</v>
      </c>
      <c r="P44">
        <f t="shared" si="1"/>
        <v>0</v>
      </c>
      <c r="Q44">
        <f>SUsage1[[#This Row],[U]]*MIN(1,(1-param[AFU])*'(CALC)choices'!$C$2/param[RWU]+param[AFU])</f>
        <v>0</v>
      </c>
      <c r="R44">
        <f>IF(SUsage1[[#This Row],[specification_type]]="continuous",SUsage1[[#This Row],[U* continuous]],IF(SUsage1[[#This Row],[specification_type]]="discrete",SUsage1[[#This Row],[U]],0))</f>
        <v>0</v>
      </c>
    </row>
    <row r="45" spans="1:18" x14ac:dyDescent="0.2">
      <c r="A45">
        <v>0</v>
      </c>
      <c r="B45">
        <v>0</v>
      </c>
      <c r="C45">
        <v>48</v>
      </c>
      <c r="D45">
        <v>0</v>
      </c>
      <c r="E45">
        <v>0</v>
      </c>
      <c r="G45">
        <v>0</v>
      </c>
      <c r="H45">
        <v>2</v>
      </c>
      <c r="I45">
        <v>48</v>
      </c>
      <c r="J45">
        <v>0</v>
      </c>
      <c r="K45">
        <v>0</v>
      </c>
      <c r="M45">
        <v>84</v>
      </c>
      <c r="N45" t="str">
        <f>VLOOKUP(Specifications[[#This Row],[id]],Specifications[],3)</f>
        <v>continuous</v>
      </c>
      <c r="O45">
        <f t="shared" si="0"/>
        <v>0</v>
      </c>
      <c r="P45">
        <f t="shared" si="1"/>
        <v>0</v>
      </c>
      <c r="Q45">
        <f>SUsage1[[#This Row],[U]]*MIN(1,(1-param[AFU])*'(CALC)choices'!$C$2/param[RWU]+param[AFU])</f>
        <v>0</v>
      </c>
      <c r="R45">
        <f>IF(SUsage1[[#This Row],[specification_type]]="continuous",SUsage1[[#This Row],[U* continuous]],IF(SUsage1[[#This Row],[specification_type]]="discrete",SUsage1[[#This Row],[U]],0))</f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R45"/>
  <sheetViews>
    <sheetView topLeftCell="G1" zoomScaleNormal="100" workbookViewId="0">
      <selection activeCell="L27" sqref="L27"/>
    </sheetView>
  </sheetViews>
  <sheetFormatPr defaultRowHeight="12.75" x14ac:dyDescent="0.2"/>
  <cols>
    <col min="1" max="1" width="8.28515625"/>
    <col min="2" max="2" width="11.28515625"/>
    <col min="3" max="3" width="13.7109375"/>
    <col min="4" max="4" width="5.7109375"/>
    <col min="5" max="5" width="7"/>
    <col min="6" max="11" width="11.85546875"/>
    <col min="13" max="13" width="16.5703125" bestFit="1" customWidth="1"/>
    <col min="14" max="14" width="19.85546875" bestFit="1" customWidth="1"/>
    <col min="17" max="17" width="17.5703125" customWidth="1"/>
    <col min="18" max="18" width="13" bestFit="1" customWidth="1"/>
    <col min="19" max="259" width="11.85546875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90</v>
      </c>
      <c r="H1" t="s">
        <v>0</v>
      </c>
      <c r="I1" t="s">
        <v>2</v>
      </c>
      <c r="J1" t="s">
        <v>3</v>
      </c>
      <c r="K1" t="s">
        <v>4</v>
      </c>
      <c r="M1" t="s">
        <v>2</v>
      </c>
      <c r="N1" t="s">
        <v>12</v>
      </c>
      <c r="O1" t="s">
        <v>61</v>
      </c>
      <c r="P1" t="s">
        <v>62</v>
      </c>
      <c r="Q1" t="s">
        <v>60</v>
      </c>
      <c r="R1" t="s">
        <v>63</v>
      </c>
    </row>
    <row r="2" spans="1:18" x14ac:dyDescent="0.2">
      <c r="A2">
        <v>1</v>
      </c>
      <c r="B2">
        <v>2</v>
      </c>
      <c r="C2">
        <v>1</v>
      </c>
      <c r="D2">
        <v>0</v>
      </c>
      <c r="E2">
        <v>0</v>
      </c>
      <c r="G2">
        <v>2</v>
      </c>
      <c r="H2">
        <v>5</v>
      </c>
      <c r="I2">
        <v>1</v>
      </c>
      <c r="J2">
        <v>0</v>
      </c>
      <c r="K2">
        <v>0</v>
      </c>
      <c r="M2">
        <v>1</v>
      </c>
      <c r="N2" t="str">
        <f>VLOOKUP(Specifications[[#This Row],[id]],Specifications[],3)</f>
        <v>not_marked</v>
      </c>
      <c r="O2">
        <f t="shared" ref="O2:O45" si="0">MAX(D2,J2)</f>
        <v>0</v>
      </c>
      <c r="P2">
        <f t="shared" ref="P2:P45" si="1">AVERAGE(E2,K2)</f>
        <v>0</v>
      </c>
      <c r="Q2">
        <f>SUsage2[[#This Row],[U]]*MIN(1,(1-param[AFU])*'(CALC)choices'!$C$4/param[RWU]+param[AFU])</f>
        <v>0</v>
      </c>
      <c r="R2">
        <f>IF(SUsage2[[#This Row],[specification_type]]="continuous",SUsage2[[#This Row],[U* continuous]],IF(SUsage2[[#This Row],[specification_type]]="discrete",SUsage2[[#This Row],[U]],0))</f>
        <v>0</v>
      </c>
    </row>
    <row r="3" spans="1:18" x14ac:dyDescent="0.2">
      <c r="A3">
        <v>1</v>
      </c>
      <c r="B3">
        <v>2</v>
      </c>
      <c r="C3">
        <v>2</v>
      </c>
      <c r="D3">
        <v>2</v>
      </c>
      <c r="E3">
        <v>10</v>
      </c>
      <c r="G3">
        <v>2</v>
      </c>
      <c r="H3">
        <v>5</v>
      </c>
      <c r="I3">
        <v>2</v>
      </c>
      <c r="J3">
        <v>0</v>
      </c>
      <c r="K3">
        <v>0</v>
      </c>
      <c r="M3">
        <v>2</v>
      </c>
      <c r="N3" t="str">
        <f>VLOOKUP(Specifications[[#This Row],[id]],Specifications[],3)</f>
        <v>continuous</v>
      </c>
      <c r="O3">
        <f t="shared" si="0"/>
        <v>2</v>
      </c>
      <c r="P3">
        <f t="shared" si="1"/>
        <v>5</v>
      </c>
      <c r="Q3">
        <f>SUsage2[[#This Row],[U]]*MIN(1,(1-param[AFU])*'(CALC)choices'!$C$4/param[RWU]+param[AFU])</f>
        <v>1</v>
      </c>
      <c r="R3">
        <f>IF(SUsage2[[#This Row],[specification_type]]="continuous",SUsage2[[#This Row],[U* continuous]],IF(SUsage2[[#This Row],[specification_type]]="discrete",SUsage2[[#This Row],[U]],0))</f>
        <v>1</v>
      </c>
    </row>
    <row r="4" spans="1:18" x14ac:dyDescent="0.2">
      <c r="A4">
        <v>1</v>
      </c>
      <c r="B4">
        <v>2</v>
      </c>
      <c r="C4">
        <v>3</v>
      </c>
      <c r="D4">
        <v>0</v>
      </c>
      <c r="E4">
        <v>0</v>
      </c>
      <c r="G4">
        <v>2</v>
      </c>
      <c r="H4">
        <v>5</v>
      </c>
      <c r="I4">
        <v>3</v>
      </c>
      <c r="J4">
        <v>0</v>
      </c>
      <c r="K4">
        <v>0</v>
      </c>
      <c r="M4">
        <v>3</v>
      </c>
      <c r="N4" t="str">
        <f>VLOOKUP(Specifications[[#This Row],[id]],Specifications[],3)</f>
        <v>continuous</v>
      </c>
      <c r="O4">
        <f t="shared" si="0"/>
        <v>0</v>
      </c>
      <c r="P4">
        <f t="shared" si="1"/>
        <v>0</v>
      </c>
      <c r="Q4">
        <f>SUsage2[[#This Row],[U]]*MIN(1,(1-param[AFU])*'(CALC)choices'!$C$4/param[RWU]+param[AFU])</f>
        <v>0</v>
      </c>
      <c r="R4">
        <f>IF(SUsage2[[#This Row],[specification_type]]="continuous",SUsage2[[#This Row],[U* continuous]],IF(SUsage2[[#This Row],[specification_type]]="discrete",SUsage2[[#This Row],[U]],0))</f>
        <v>0</v>
      </c>
    </row>
    <row r="5" spans="1:18" x14ac:dyDescent="0.2">
      <c r="A5">
        <v>1</v>
      </c>
      <c r="B5">
        <v>2</v>
      </c>
      <c r="C5">
        <v>4</v>
      </c>
      <c r="D5">
        <v>0</v>
      </c>
      <c r="E5">
        <v>0</v>
      </c>
      <c r="G5">
        <v>2</v>
      </c>
      <c r="H5">
        <v>5</v>
      </c>
      <c r="I5">
        <v>4</v>
      </c>
      <c r="J5">
        <v>0</v>
      </c>
      <c r="K5">
        <v>0</v>
      </c>
      <c r="M5">
        <v>4</v>
      </c>
      <c r="N5" t="str">
        <f>VLOOKUP(Specifications[[#This Row],[id]],Specifications[],3)</f>
        <v>continuous</v>
      </c>
      <c r="O5">
        <f t="shared" si="0"/>
        <v>0</v>
      </c>
      <c r="P5">
        <f t="shared" si="1"/>
        <v>0</v>
      </c>
      <c r="Q5">
        <f>SUsage2[[#This Row],[U]]*MIN(1,(1-param[AFU])*'(CALC)choices'!$C$4/param[RWU]+param[AFU])</f>
        <v>0</v>
      </c>
      <c r="R5">
        <f>IF(SUsage2[[#This Row],[specification_type]]="continuous",SUsage2[[#This Row],[U* continuous]],IF(SUsage2[[#This Row],[specification_type]]="discrete",SUsage2[[#This Row],[U]],0))</f>
        <v>0</v>
      </c>
    </row>
    <row r="6" spans="1:18" x14ac:dyDescent="0.2">
      <c r="A6">
        <v>1</v>
      </c>
      <c r="B6">
        <v>2</v>
      </c>
      <c r="C6">
        <v>5</v>
      </c>
      <c r="D6">
        <v>2</v>
      </c>
      <c r="E6">
        <v>50</v>
      </c>
      <c r="G6">
        <v>2</v>
      </c>
      <c r="H6">
        <v>5</v>
      </c>
      <c r="I6">
        <v>5</v>
      </c>
      <c r="J6">
        <v>3</v>
      </c>
      <c r="K6">
        <v>30</v>
      </c>
      <c r="M6">
        <v>5</v>
      </c>
      <c r="N6" t="str">
        <f>VLOOKUP(Specifications[[#This Row],[id]],Specifications[],3)</f>
        <v>continuous</v>
      </c>
      <c r="O6">
        <f t="shared" si="0"/>
        <v>3</v>
      </c>
      <c r="P6" s="1">
        <f t="shared" si="1"/>
        <v>40</v>
      </c>
      <c r="Q6">
        <f>SUsage2[[#This Row],[U]]*MIN(1,(1-param[AFU])*'(CALC)choices'!$C$4/param[RWU]+param[AFU])</f>
        <v>1.5</v>
      </c>
      <c r="R6">
        <f>IF(SUsage2[[#This Row],[specification_type]]="continuous",SUsage2[[#This Row],[U* continuous]],IF(SUsage2[[#This Row],[specification_type]]="discrete",SUsage2[[#This Row],[U]],0))</f>
        <v>1.5</v>
      </c>
    </row>
    <row r="7" spans="1:18" x14ac:dyDescent="0.2">
      <c r="A7">
        <v>1</v>
      </c>
      <c r="B7">
        <v>2</v>
      </c>
      <c r="C7">
        <v>6</v>
      </c>
      <c r="D7">
        <v>2</v>
      </c>
      <c r="E7">
        <v>30</v>
      </c>
      <c r="G7">
        <v>2</v>
      </c>
      <c r="H7">
        <v>5</v>
      </c>
      <c r="I7">
        <v>6</v>
      </c>
      <c r="J7">
        <v>0</v>
      </c>
      <c r="K7">
        <v>0</v>
      </c>
      <c r="M7">
        <v>6</v>
      </c>
      <c r="N7" t="str">
        <f>VLOOKUP(Specifications[[#This Row],[id]],Specifications[],3)</f>
        <v>continuous</v>
      </c>
      <c r="O7">
        <f t="shared" si="0"/>
        <v>2</v>
      </c>
      <c r="P7">
        <f t="shared" si="1"/>
        <v>15</v>
      </c>
      <c r="Q7">
        <f>SUsage2[[#This Row],[U]]*MIN(1,(1-param[AFU])*'(CALC)choices'!$C$4/param[RWU]+param[AFU])</f>
        <v>1</v>
      </c>
      <c r="R7">
        <f>IF(SUsage2[[#This Row],[specification_type]]="continuous",SUsage2[[#This Row],[U* continuous]],IF(SUsage2[[#This Row],[specification_type]]="discrete",SUsage2[[#This Row],[U]],0))</f>
        <v>1</v>
      </c>
    </row>
    <row r="8" spans="1:18" x14ac:dyDescent="0.2">
      <c r="A8">
        <v>1</v>
      </c>
      <c r="B8">
        <v>2</v>
      </c>
      <c r="C8">
        <v>7</v>
      </c>
      <c r="D8">
        <v>0</v>
      </c>
      <c r="E8">
        <v>0</v>
      </c>
      <c r="G8">
        <v>2</v>
      </c>
      <c r="H8">
        <v>5</v>
      </c>
      <c r="I8">
        <v>7</v>
      </c>
      <c r="J8">
        <v>0</v>
      </c>
      <c r="K8">
        <v>0</v>
      </c>
      <c r="M8">
        <v>7</v>
      </c>
      <c r="N8" t="str">
        <f>VLOOKUP(Specifications[[#This Row],[id]],Specifications[],3)</f>
        <v>discrete</v>
      </c>
      <c r="O8">
        <f t="shared" si="0"/>
        <v>0</v>
      </c>
      <c r="P8">
        <f t="shared" si="1"/>
        <v>0</v>
      </c>
      <c r="Q8">
        <f>SUsage2[[#This Row],[U]]*MIN(1,(1-param[AFU])*'(CALC)choices'!$C$4/param[RWU]+param[AFU])</f>
        <v>0</v>
      </c>
      <c r="R8">
        <f>IF(SUsage2[[#This Row],[specification_type]]="continuous",SUsage2[[#This Row],[U* continuous]],IF(SUsage2[[#This Row],[specification_type]]="discrete",SUsage2[[#This Row],[U]],0))</f>
        <v>0</v>
      </c>
    </row>
    <row r="9" spans="1:18" x14ac:dyDescent="0.2">
      <c r="A9">
        <v>1</v>
      </c>
      <c r="B9">
        <v>2</v>
      </c>
      <c r="C9">
        <v>9</v>
      </c>
      <c r="D9">
        <v>0</v>
      </c>
      <c r="E9">
        <v>0</v>
      </c>
      <c r="G9">
        <v>2</v>
      </c>
      <c r="H9">
        <v>5</v>
      </c>
      <c r="I9">
        <v>9</v>
      </c>
      <c r="J9">
        <v>0</v>
      </c>
      <c r="K9">
        <v>0</v>
      </c>
      <c r="M9">
        <v>9</v>
      </c>
      <c r="N9" t="str">
        <f>VLOOKUP(Specifications[[#This Row],[id]],Specifications[],3)</f>
        <v>continuous</v>
      </c>
      <c r="O9">
        <f t="shared" si="0"/>
        <v>0</v>
      </c>
      <c r="P9">
        <f t="shared" si="1"/>
        <v>0</v>
      </c>
      <c r="Q9">
        <f>SUsage2[[#This Row],[U]]*MIN(1,(1-param[AFU])*'(CALC)choices'!$C$4/param[RWU]+param[AFU])</f>
        <v>0</v>
      </c>
      <c r="R9">
        <f>IF(SUsage2[[#This Row],[specification_type]]="continuous",SUsage2[[#This Row],[U* continuous]],IF(SUsage2[[#This Row],[specification_type]]="discrete",SUsage2[[#This Row],[U]],0))</f>
        <v>0</v>
      </c>
    </row>
    <row r="10" spans="1:18" x14ac:dyDescent="0.2">
      <c r="A10">
        <v>1</v>
      </c>
      <c r="B10">
        <v>2</v>
      </c>
      <c r="C10">
        <v>10</v>
      </c>
      <c r="D10">
        <v>0</v>
      </c>
      <c r="E10">
        <v>0</v>
      </c>
      <c r="G10">
        <v>2</v>
      </c>
      <c r="H10">
        <v>5</v>
      </c>
      <c r="I10">
        <v>10</v>
      </c>
      <c r="J10">
        <v>0</v>
      </c>
      <c r="K10">
        <v>0</v>
      </c>
      <c r="M10">
        <v>10</v>
      </c>
      <c r="N10" t="str">
        <f>VLOOKUP(Specifications[[#This Row],[id]],Specifications[],3)</f>
        <v>continuous</v>
      </c>
      <c r="O10">
        <f t="shared" si="0"/>
        <v>0</v>
      </c>
      <c r="P10">
        <f t="shared" si="1"/>
        <v>0</v>
      </c>
      <c r="Q10">
        <f>SUsage2[[#This Row],[U]]*MIN(1,(1-param[AFU])*'(CALC)choices'!$C$4/param[RWU]+param[AFU])</f>
        <v>0</v>
      </c>
      <c r="R10">
        <f>IF(SUsage2[[#This Row],[specification_type]]="continuous",SUsage2[[#This Row],[U* continuous]],IF(SUsage2[[#This Row],[specification_type]]="discrete",SUsage2[[#This Row],[U]],0))</f>
        <v>0</v>
      </c>
    </row>
    <row r="11" spans="1:18" x14ac:dyDescent="0.2">
      <c r="A11">
        <v>1</v>
      </c>
      <c r="B11">
        <v>2</v>
      </c>
      <c r="C11">
        <v>11</v>
      </c>
      <c r="D11">
        <v>1</v>
      </c>
      <c r="E11">
        <v>10</v>
      </c>
      <c r="G11">
        <v>2</v>
      </c>
      <c r="H11">
        <v>5</v>
      </c>
      <c r="I11">
        <v>11</v>
      </c>
      <c r="J11">
        <v>3</v>
      </c>
      <c r="K11">
        <v>70</v>
      </c>
      <c r="M11">
        <v>11</v>
      </c>
      <c r="N11" t="str">
        <f>VLOOKUP(Specifications[[#This Row],[id]],Specifications[],3)</f>
        <v>continuous</v>
      </c>
      <c r="O11" s="1">
        <f t="shared" si="0"/>
        <v>3</v>
      </c>
      <c r="P11">
        <f t="shared" si="1"/>
        <v>40</v>
      </c>
      <c r="Q11">
        <f>SUsage2[[#This Row],[U]]*MIN(1,(1-param[AFU])*'(CALC)choices'!$C$4/param[RWU]+param[AFU])</f>
        <v>1.5</v>
      </c>
      <c r="R11">
        <f>IF(SUsage2[[#This Row],[specification_type]]="continuous",SUsage2[[#This Row],[U* continuous]],IF(SUsage2[[#This Row],[specification_type]]="discrete",SUsage2[[#This Row],[U]],0))</f>
        <v>1.5</v>
      </c>
    </row>
    <row r="12" spans="1:18" x14ac:dyDescent="0.2">
      <c r="A12">
        <v>1</v>
      </c>
      <c r="B12">
        <v>2</v>
      </c>
      <c r="C12">
        <v>12</v>
      </c>
      <c r="D12">
        <v>0</v>
      </c>
      <c r="E12">
        <v>0</v>
      </c>
      <c r="G12">
        <v>2</v>
      </c>
      <c r="H12">
        <v>5</v>
      </c>
      <c r="I12">
        <v>12</v>
      </c>
      <c r="J12">
        <v>0</v>
      </c>
      <c r="K12">
        <v>0</v>
      </c>
      <c r="M12">
        <v>12</v>
      </c>
      <c r="N12" t="str">
        <f>VLOOKUP(Specifications[[#This Row],[id]],Specifications[],3)</f>
        <v>discrete</v>
      </c>
      <c r="O12">
        <f t="shared" si="0"/>
        <v>0</v>
      </c>
      <c r="P12">
        <f t="shared" si="1"/>
        <v>0</v>
      </c>
      <c r="Q12">
        <f>SUsage2[[#This Row],[U]]*MIN(1,(1-param[AFU])*'(CALC)choices'!$C$4/param[RWU]+param[AFU])</f>
        <v>0</v>
      </c>
      <c r="R12">
        <f>IF(SUsage2[[#This Row],[specification_type]]="continuous",SUsage2[[#This Row],[U* continuous]],IF(SUsage2[[#This Row],[specification_type]]="discrete",SUsage2[[#This Row],[U]],0))</f>
        <v>0</v>
      </c>
    </row>
    <row r="13" spans="1:18" x14ac:dyDescent="0.2">
      <c r="A13">
        <v>1</v>
      </c>
      <c r="B13">
        <v>2</v>
      </c>
      <c r="C13">
        <v>13</v>
      </c>
      <c r="D13">
        <v>0</v>
      </c>
      <c r="E13">
        <v>0</v>
      </c>
      <c r="G13">
        <v>2</v>
      </c>
      <c r="H13">
        <v>5</v>
      </c>
      <c r="I13">
        <v>13</v>
      </c>
      <c r="J13">
        <v>0</v>
      </c>
      <c r="K13">
        <v>0</v>
      </c>
      <c r="M13">
        <v>13</v>
      </c>
      <c r="N13" t="str">
        <f>VLOOKUP(Specifications[[#This Row],[id]],Specifications[],3)</f>
        <v>discrete</v>
      </c>
      <c r="O13">
        <f t="shared" si="0"/>
        <v>0</v>
      </c>
      <c r="P13">
        <f t="shared" si="1"/>
        <v>0</v>
      </c>
      <c r="Q13">
        <f>SUsage2[[#This Row],[U]]*MIN(1,(1-param[AFU])*'(CALC)choices'!$C$4/param[RWU]+param[AFU])</f>
        <v>0</v>
      </c>
      <c r="R13">
        <f>IF(SUsage2[[#This Row],[specification_type]]="continuous",SUsage2[[#This Row],[U* continuous]],IF(SUsage2[[#This Row],[specification_type]]="discrete",SUsage2[[#This Row],[U]],0))</f>
        <v>0</v>
      </c>
    </row>
    <row r="14" spans="1:18" x14ac:dyDescent="0.2">
      <c r="A14">
        <v>1</v>
      </c>
      <c r="B14">
        <v>2</v>
      </c>
      <c r="C14">
        <v>14</v>
      </c>
      <c r="D14">
        <v>0</v>
      </c>
      <c r="E14">
        <v>0</v>
      </c>
      <c r="G14">
        <v>2</v>
      </c>
      <c r="H14">
        <v>5</v>
      </c>
      <c r="I14">
        <v>14</v>
      </c>
      <c r="J14">
        <v>0</v>
      </c>
      <c r="K14">
        <v>0</v>
      </c>
      <c r="M14">
        <v>14</v>
      </c>
      <c r="N14" t="str">
        <f>VLOOKUP(Specifications[[#This Row],[id]],Specifications[],3)</f>
        <v>discrete</v>
      </c>
      <c r="O14">
        <f t="shared" si="0"/>
        <v>0</v>
      </c>
      <c r="P14">
        <f t="shared" si="1"/>
        <v>0</v>
      </c>
      <c r="Q14">
        <f>SUsage2[[#This Row],[U]]*MIN(1,(1-param[AFU])*'(CALC)choices'!$C$4/param[RWU]+param[AFU])</f>
        <v>0</v>
      </c>
      <c r="R14">
        <f>IF(SUsage2[[#This Row],[specification_type]]="continuous",SUsage2[[#This Row],[U* continuous]],IF(SUsage2[[#This Row],[specification_type]]="discrete",SUsage2[[#This Row],[U]],0))</f>
        <v>0</v>
      </c>
    </row>
    <row r="15" spans="1:18" x14ac:dyDescent="0.2">
      <c r="A15">
        <v>1</v>
      </c>
      <c r="B15">
        <v>2</v>
      </c>
      <c r="C15">
        <v>15</v>
      </c>
      <c r="D15">
        <v>0</v>
      </c>
      <c r="E15">
        <v>0</v>
      </c>
      <c r="G15">
        <v>2</v>
      </c>
      <c r="H15">
        <v>5</v>
      </c>
      <c r="I15">
        <v>15</v>
      </c>
      <c r="J15">
        <v>0</v>
      </c>
      <c r="K15">
        <v>0</v>
      </c>
      <c r="M15">
        <v>15</v>
      </c>
      <c r="N15" t="str">
        <f>VLOOKUP(Specifications[[#This Row],[id]],Specifications[],3)</f>
        <v>discrete</v>
      </c>
      <c r="O15">
        <f t="shared" si="0"/>
        <v>0</v>
      </c>
      <c r="P15">
        <f t="shared" si="1"/>
        <v>0</v>
      </c>
      <c r="Q15">
        <f>SUsage2[[#This Row],[U]]*MIN(1,(1-param[AFU])*'(CALC)choices'!$C$4/param[RWU]+param[AFU])</f>
        <v>0</v>
      </c>
      <c r="R15">
        <f>IF(SUsage2[[#This Row],[specification_type]]="continuous",SUsage2[[#This Row],[U* continuous]],IF(SUsage2[[#This Row],[specification_type]]="discrete",SUsage2[[#This Row],[U]],0))</f>
        <v>0</v>
      </c>
    </row>
    <row r="16" spans="1:18" x14ac:dyDescent="0.2">
      <c r="A16">
        <v>1</v>
      </c>
      <c r="B16">
        <v>2</v>
      </c>
      <c r="C16">
        <v>17</v>
      </c>
      <c r="D16">
        <v>0</v>
      </c>
      <c r="E16">
        <v>0</v>
      </c>
      <c r="G16">
        <v>2</v>
      </c>
      <c r="H16">
        <v>5</v>
      </c>
      <c r="I16">
        <v>17</v>
      </c>
      <c r="J16">
        <v>0</v>
      </c>
      <c r="K16">
        <v>0</v>
      </c>
      <c r="M16">
        <v>16</v>
      </c>
      <c r="N16" t="str">
        <f>VLOOKUP(Specifications[[#This Row],[id]],Specifications[],3)</f>
        <v>discrete</v>
      </c>
      <c r="O16">
        <f t="shared" si="0"/>
        <v>0</v>
      </c>
      <c r="P16">
        <f t="shared" si="1"/>
        <v>0</v>
      </c>
      <c r="Q16">
        <f>SUsage2[[#This Row],[U]]*MIN(1,(1-param[AFU])*'(CALC)choices'!$C$4/param[RWU]+param[AFU])</f>
        <v>0</v>
      </c>
      <c r="R16">
        <f>IF(SUsage2[[#This Row],[specification_type]]="continuous",SUsage2[[#This Row],[U* continuous]],IF(SUsage2[[#This Row],[specification_type]]="discrete",SUsage2[[#This Row],[U]],0))</f>
        <v>0</v>
      </c>
    </row>
    <row r="17" spans="1:18" x14ac:dyDescent="0.2">
      <c r="A17">
        <v>1</v>
      </c>
      <c r="B17">
        <v>2</v>
      </c>
      <c r="C17">
        <v>84</v>
      </c>
      <c r="D17">
        <v>0</v>
      </c>
      <c r="E17">
        <v>0</v>
      </c>
      <c r="G17">
        <v>2</v>
      </c>
      <c r="H17">
        <v>5</v>
      </c>
      <c r="I17">
        <v>84</v>
      </c>
      <c r="J17">
        <v>0</v>
      </c>
      <c r="K17">
        <v>0</v>
      </c>
      <c r="M17">
        <v>17</v>
      </c>
      <c r="N17" t="str">
        <f>VLOOKUP(Specifications[[#This Row],[id]],Specifications[],3)</f>
        <v>discrete</v>
      </c>
      <c r="O17">
        <f t="shared" si="0"/>
        <v>0</v>
      </c>
      <c r="P17">
        <f t="shared" si="1"/>
        <v>0</v>
      </c>
      <c r="Q17">
        <f>SUsage2[[#This Row],[U]]*MIN(1,(1-param[AFU])*'(CALC)choices'!$C$4/param[RWU]+param[AFU])</f>
        <v>0</v>
      </c>
      <c r="R17">
        <f>IF(SUsage2[[#This Row],[specification_type]]="continuous",SUsage2[[#This Row],[U* continuous]],IF(SUsage2[[#This Row],[specification_type]]="discrete",SUsage2[[#This Row],[U]],0))</f>
        <v>0</v>
      </c>
    </row>
    <row r="18" spans="1:18" x14ac:dyDescent="0.2">
      <c r="A18">
        <v>1</v>
      </c>
      <c r="B18">
        <v>2</v>
      </c>
      <c r="C18">
        <v>16</v>
      </c>
      <c r="D18">
        <v>0</v>
      </c>
      <c r="E18">
        <v>0</v>
      </c>
      <c r="G18">
        <v>2</v>
      </c>
      <c r="H18">
        <v>5</v>
      </c>
      <c r="I18">
        <v>16</v>
      </c>
      <c r="J18">
        <v>0</v>
      </c>
      <c r="K18">
        <v>0</v>
      </c>
      <c r="M18">
        <v>18</v>
      </c>
      <c r="N18" t="str">
        <f>VLOOKUP(Specifications[[#This Row],[id]],Specifications[],3)</f>
        <v>discrete</v>
      </c>
      <c r="O18">
        <f t="shared" si="0"/>
        <v>0</v>
      </c>
      <c r="P18">
        <f t="shared" si="1"/>
        <v>0</v>
      </c>
      <c r="Q18">
        <f>SUsage2[[#This Row],[U]]*MIN(1,(1-param[AFU])*'(CALC)choices'!$C$4/param[RWU]+param[AFU])</f>
        <v>0</v>
      </c>
      <c r="R18">
        <f>IF(SUsage2[[#This Row],[specification_type]]="continuous",SUsage2[[#This Row],[U* continuous]],IF(SUsage2[[#This Row],[specification_type]]="discrete",SUsage2[[#This Row],[U]],0))</f>
        <v>0</v>
      </c>
    </row>
    <row r="19" spans="1:18" x14ac:dyDescent="0.2">
      <c r="A19">
        <v>1</v>
      </c>
      <c r="B19">
        <v>2</v>
      </c>
      <c r="C19">
        <v>19</v>
      </c>
      <c r="D19">
        <v>0</v>
      </c>
      <c r="E19">
        <v>0</v>
      </c>
      <c r="G19">
        <v>2</v>
      </c>
      <c r="H19">
        <v>5</v>
      </c>
      <c r="I19">
        <v>19</v>
      </c>
      <c r="J19">
        <v>0</v>
      </c>
      <c r="K19">
        <v>0</v>
      </c>
      <c r="M19">
        <v>19</v>
      </c>
      <c r="N19" t="str">
        <f>VLOOKUP(Specifications[[#This Row],[id]],Specifications[],3)</f>
        <v>discrete</v>
      </c>
      <c r="O19">
        <f t="shared" si="0"/>
        <v>0</v>
      </c>
      <c r="P19">
        <f t="shared" si="1"/>
        <v>0</v>
      </c>
      <c r="Q19">
        <f>SUsage2[[#This Row],[U]]*MIN(1,(1-param[AFU])*'(CALC)choices'!$C$4/param[RWU]+param[AFU])</f>
        <v>0</v>
      </c>
      <c r="R19">
        <f>IF(SUsage2[[#This Row],[specification_type]]="continuous",SUsage2[[#This Row],[U* continuous]],IF(SUsage2[[#This Row],[specification_type]]="discrete",SUsage2[[#This Row],[U]],0))</f>
        <v>0</v>
      </c>
    </row>
    <row r="20" spans="1:18" x14ac:dyDescent="0.2">
      <c r="A20">
        <v>1</v>
      </c>
      <c r="B20">
        <v>2</v>
      </c>
      <c r="C20">
        <v>18</v>
      </c>
      <c r="D20">
        <v>0</v>
      </c>
      <c r="E20">
        <v>0</v>
      </c>
      <c r="G20">
        <v>2</v>
      </c>
      <c r="H20">
        <v>5</v>
      </c>
      <c r="I20">
        <v>18</v>
      </c>
      <c r="J20">
        <v>0</v>
      </c>
      <c r="K20">
        <v>0</v>
      </c>
      <c r="M20">
        <v>20</v>
      </c>
      <c r="N20" t="str">
        <f>VLOOKUP(Specifications[[#This Row],[id]],Specifications[],3)</f>
        <v>not_marked</v>
      </c>
      <c r="O20">
        <f t="shared" si="0"/>
        <v>0</v>
      </c>
      <c r="P20">
        <f t="shared" si="1"/>
        <v>0</v>
      </c>
      <c r="Q20">
        <f>SUsage2[[#This Row],[U]]*MIN(1,(1-param[AFU])*'(CALC)choices'!$C$4/param[RWU]+param[AFU])</f>
        <v>0</v>
      </c>
      <c r="R20">
        <f>IF(SUsage2[[#This Row],[specification_type]]="continuous",SUsage2[[#This Row],[U* continuous]],IF(SUsage2[[#This Row],[specification_type]]="discrete",SUsage2[[#This Row],[U]],0))</f>
        <v>0</v>
      </c>
    </row>
    <row r="21" spans="1:18" x14ac:dyDescent="0.2">
      <c r="A21">
        <v>1</v>
      </c>
      <c r="B21">
        <v>2</v>
      </c>
      <c r="C21">
        <v>81</v>
      </c>
      <c r="D21">
        <v>0</v>
      </c>
      <c r="E21">
        <v>0</v>
      </c>
      <c r="G21">
        <v>2</v>
      </c>
      <c r="H21">
        <v>5</v>
      </c>
      <c r="I21">
        <v>81</v>
      </c>
      <c r="J21">
        <v>0</v>
      </c>
      <c r="K21">
        <v>0</v>
      </c>
      <c r="M21">
        <v>23</v>
      </c>
      <c r="N21" t="str">
        <f>VLOOKUP(Specifications[[#This Row],[id]],Specifications[],3)</f>
        <v>discrete</v>
      </c>
      <c r="O21">
        <f t="shared" si="0"/>
        <v>0</v>
      </c>
      <c r="P21">
        <f t="shared" si="1"/>
        <v>0</v>
      </c>
      <c r="Q21">
        <f>SUsage2[[#This Row],[U]]*MIN(1,(1-param[AFU])*'(CALC)choices'!$C$4/param[RWU]+param[AFU])</f>
        <v>0</v>
      </c>
      <c r="R21">
        <f>IF(SUsage2[[#This Row],[specification_type]]="continuous",SUsage2[[#This Row],[U* continuous]],IF(SUsage2[[#This Row],[specification_type]]="discrete",SUsage2[[#This Row],[U]],0))</f>
        <v>0</v>
      </c>
    </row>
    <row r="22" spans="1:18" x14ac:dyDescent="0.2">
      <c r="A22">
        <v>1</v>
      </c>
      <c r="B22">
        <v>2</v>
      </c>
      <c r="C22">
        <v>20</v>
      </c>
      <c r="D22">
        <v>0</v>
      </c>
      <c r="E22">
        <v>0</v>
      </c>
      <c r="G22">
        <v>2</v>
      </c>
      <c r="H22">
        <v>5</v>
      </c>
      <c r="I22">
        <v>20</v>
      </c>
      <c r="J22">
        <v>0</v>
      </c>
      <c r="K22">
        <v>0</v>
      </c>
      <c r="M22">
        <v>30</v>
      </c>
      <c r="N22" t="str">
        <f>VLOOKUP(Specifications[[#This Row],[id]],Specifications[],3)</f>
        <v>not_marked</v>
      </c>
      <c r="O22">
        <f t="shared" si="0"/>
        <v>0</v>
      </c>
      <c r="P22">
        <f t="shared" si="1"/>
        <v>0</v>
      </c>
      <c r="Q22">
        <f>SUsage2[[#This Row],[U]]*MIN(1,(1-param[AFU])*'(CALC)choices'!$C$4/param[RWU]+param[AFU])</f>
        <v>0</v>
      </c>
      <c r="R22">
        <f>IF(SUsage2[[#This Row],[specification_type]]="continuous",SUsage2[[#This Row],[U* continuous]],IF(SUsage2[[#This Row],[specification_type]]="discrete",SUsage2[[#This Row],[U]],0))</f>
        <v>0</v>
      </c>
    </row>
    <row r="23" spans="1:18" x14ac:dyDescent="0.2">
      <c r="A23">
        <v>1</v>
      </c>
      <c r="B23">
        <v>2</v>
      </c>
      <c r="C23">
        <v>23</v>
      </c>
      <c r="D23">
        <v>0</v>
      </c>
      <c r="E23">
        <v>0</v>
      </c>
      <c r="G23">
        <v>2</v>
      </c>
      <c r="H23">
        <v>5</v>
      </c>
      <c r="I23">
        <v>23</v>
      </c>
      <c r="J23">
        <v>0</v>
      </c>
      <c r="K23">
        <v>0</v>
      </c>
      <c r="M23">
        <v>31</v>
      </c>
      <c r="N23" t="str">
        <f>VLOOKUP(Specifications[[#This Row],[id]],Specifications[],3)</f>
        <v>discrete</v>
      </c>
      <c r="O23">
        <f t="shared" si="0"/>
        <v>0</v>
      </c>
      <c r="P23">
        <f t="shared" si="1"/>
        <v>0</v>
      </c>
      <c r="Q23">
        <f>SUsage2[[#This Row],[U]]*MIN(1,(1-param[AFU])*'(CALC)choices'!$C$4/param[RWU]+param[AFU])</f>
        <v>0</v>
      </c>
      <c r="R23">
        <f>IF(SUsage2[[#This Row],[specification_type]]="continuous",SUsage2[[#This Row],[U* continuous]],IF(SUsage2[[#This Row],[specification_type]]="discrete",SUsage2[[#This Row],[U]],0))</f>
        <v>0</v>
      </c>
    </row>
    <row r="24" spans="1:18" x14ac:dyDescent="0.2">
      <c r="A24">
        <v>1</v>
      </c>
      <c r="B24">
        <v>2</v>
      </c>
      <c r="C24">
        <v>83</v>
      </c>
      <c r="D24">
        <v>0</v>
      </c>
      <c r="E24">
        <v>0</v>
      </c>
      <c r="G24">
        <v>2</v>
      </c>
      <c r="H24">
        <v>5</v>
      </c>
      <c r="I24">
        <v>83</v>
      </c>
      <c r="J24">
        <v>0</v>
      </c>
      <c r="K24">
        <v>0</v>
      </c>
      <c r="M24">
        <v>32</v>
      </c>
      <c r="N24" t="str">
        <f>VLOOKUP(Specifications[[#This Row],[id]],Specifications[],3)</f>
        <v>discrete</v>
      </c>
      <c r="O24" s="1">
        <f t="shared" si="0"/>
        <v>0</v>
      </c>
      <c r="P24">
        <f t="shared" si="1"/>
        <v>0</v>
      </c>
      <c r="Q24">
        <f>SUsage2[[#This Row],[U]]*MIN(1,(1-param[AFU])*'(CALC)choices'!$C$4/param[RWU]+param[AFU])</f>
        <v>0</v>
      </c>
      <c r="R24">
        <f>IF(SUsage2[[#This Row],[specification_type]]="continuous",SUsage2[[#This Row],[U* continuous]],IF(SUsage2[[#This Row],[specification_type]]="discrete",SUsage2[[#This Row],[U]],0))</f>
        <v>0</v>
      </c>
    </row>
    <row r="25" spans="1:18" x14ac:dyDescent="0.2">
      <c r="A25">
        <v>1</v>
      </c>
      <c r="B25">
        <v>2</v>
      </c>
      <c r="C25">
        <v>82</v>
      </c>
      <c r="D25">
        <v>0</v>
      </c>
      <c r="E25">
        <v>0</v>
      </c>
      <c r="G25">
        <v>2</v>
      </c>
      <c r="H25">
        <v>5</v>
      </c>
      <c r="I25">
        <v>82</v>
      </c>
      <c r="J25">
        <v>0</v>
      </c>
      <c r="K25">
        <v>0</v>
      </c>
      <c r="M25">
        <v>33</v>
      </c>
      <c r="N25" t="str">
        <f>VLOOKUP(Specifications[[#This Row],[id]],Specifications[],3)</f>
        <v>not_marked</v>
      </c>
      <c r="O25">
        <f t="shared" si="0"/>
        <v>0</v>
      </c>
      <c r="P25">
        <f t="shared" si="1"/>
        <v>0</v>
      </c>
      <c r="Q25">
        <f>SUsage2[[#This Row],[U]]*MIN(1,(1-param[AFU])*'(CALC)choices'!$C$4/param[RWU]+param[AFU])</f>
        <v>0</v>
      </c>
      <c r="R25">
        <f>IF(SUsage2[[#This Row],[specification_type]]="continuous",SUsage2[[#This Row],[U* continuous]],IF(SUsage2[[#This Row],[specification_type]]="discrete",SUsage2[[#This Row],[U]],0))</f>
        <v>0</v>
      </c>
    </row>
    <row r="26" spans="1:18" x14ac:dyDescent="0.2">
      <c r="A26">
        <v>1</v>
      </c>
      <c r="B26">
        <v>2</v>
      </c>
      <c r="C26">
        <v>31</v>
      </c>
      <c r="D26">
        <v>0</v>
      </c>
      <c r="E26">
        <v>0</v>
      </c>
      <c r="G26">
        <v>2</v>
      </c>
      <c r="H26">
        <v>5</v>
      </c>
      <c r="I26">
        <v>31</v>
      </c>
      <c r="J26">
        <v>0</v>
      </c>
      <c r="K26">
        <v>0</v>
      </c>
      <c r="M26">
        <v>34</v>
      </c>
      <c r="N26" t="str">
        <f>VLOOKUP(Specifications[[#This Row],[id]],Specifications[],3)</f>
        <v>not_marked</v>
      </c>
      <c r="O26">
        <f t="shared" si="0"/>
        <v>0</v>
      </c>
      <c r="P26">
        <f t="shared" si="1"/>
        <v>0</v>
      </c>
      <c r="Q26">
        <f>SUsage2[[#This Row],[U]]*MIN(1,(1-param[AFU])*'(CALC)choices'!$C$4/param[RWU]+param[AFU])</f>
        <v>0</v>
      </c>
      <c r="R26">
        <f>IF(SUsage2[[#This Row],[specification_type]]="continuous",SUsage2[[#This Row],[U* continuous]],IF(SUsage2[[#This Row],[specification_type]]="discrete",SUsage2[[#This Row],[U]],0))</f>
        <v>0</v>
      </c>
    </row>
    <row r="27" spans="1:18" x14ac:dyDescent="0.2">
      <c r="A27">
        <v>1</v>
      </c>
      <c r="B27">
        <v>2</v>
      </c>
      <c r="C27">
        <v>30</v>
      </c>
      <c r="D27">
        <v>0</v>
      </c>
      <c r="E27">
        <v>0</v>
      </c>
      <c r="G27">
        <v>2</v>
      </c>
      <c r="H27">
        <v>5</v>
      </c>
      <c r="I27">
        <v>30</v>
      </c>
      <c r="J27">
        <v>0</v>
      </c>
      <c r="K27">
        <v>0</v>
      </c>
      <c r="M27">
        <v>35</v>
      </c>
      <c r="N27" t="str">
        <f>VLOOKUP(Specifications[[#This Row],[id]],Specifications[],3)</f>
        <v>not_marked</v>
      </c>
      <c r="O27">
        <f t="shared" si="0"/>
        <v>0</v>
      </c>
      <c r="P27">
        <f t="shared" si="1"/>
        <v>0</v>
      </c>
      <c r="Q27">
        <f>SUsage2[[#This Row],[U]]*MIN(1,(1-param[AFU])*'(CALC)choices'!$C$4/param[RWU]+param[AFU])</f>
        <v>0</v>
      </c>
      <c r="R27">
        <f>IF(SUsage2[[#This Row],[specification_type]]="continuous",SUsage2[[#This Row],[U* continuous]],IF(SUsage2[[#This Row],[specification_type]]="discrete",SUsage2[[#This Row],[U]],0))</f>
        <v>0</v>
      </c>
    </row>
    <row r="28" spans="1:18" x14ac:dyDescent="0.2">
      <c r="A28">
        <v>1</v>
      </c>
      <c r="B28">
        <v>2</v>
      </c>
      <c r="C28">
        <v>34</v>
      </c>
      <c r="D28">
        <v>0</v>
      </c>
      <c r="E28">
        <v>0</v>
      </c>
      <c r="G28">
        <v>2</v>
      </c>
      <c r="H28">
        <v>5</v>
      </c>
      <c r="I28">
        <v>34</v>
      </c>
      <c r="J28">
        <v>0</v>
      </c>
      <c r="K28">
        <v>0</v>
      </c>
      <c r="M28">
        <v>36</v>
      </c>
      <c r="N28" t="str">
        <f>VLOOKUP(Specifications[[#This Row],[id]],Specifications[],3)</f>
        <v>not_marked</v>
      </c>
      <c r="O28">
        <f t="shared" si="0"/>
        <v>0</v>
      </c>
      <c r="P28">
        <f t="shared" si="1"/>
        <v>0</v>
      </c>
      <c r="Q28">
        <f>SUsage2[[#This Row],[U]]*MIN(1,(1-param[AFU])*'(CALC)choices'!$C$4/param[RWU]+param[AFU])</f>
        <v>0</v>
      </c>
      <c r="R28">
        <f>IF(SUsage2[[#This Row],[specification_type]]="continuous",SUsage2[[#This Row],[U* continuous]],IF(SUsage2[[#This Row],[specification_type]]="discrete",SUsage2[[#This Row],[U]],0))</f>
        <v>0</v>
      </c>
    </row>
    <row r="29" spans="1:18" x14ac:dyDescent="0.2">
      <c r="A29">
        <v>1</v>
      </c>
      <c r="B29">
        <v>2</v>
      </c>
      <c r="C29">
        <v>35</v>
      </c>
      <c r="D29">
        <v>0</v>
      </c>
      <c r="E29">
        <v>0</v>
      </c>
      <c r="G29">
        <v>2</v>
      </c>
      <c r="H29">
        <v>5</v>
      </c>
      <c r="I29">
        <v>35</v>
      </c>
      <c r="J29">
        <v>0</v>
      </c>
      <c r="K29">
        <v>0</v>
      </c>
      <c r="M29">
        <v>37</v>
      </c>
      <c r="N29" t="str">
        <f>VLOOKUP(Specifications[[#This Row],[id]],Specifications[],3)</f>
        <v>not_marked</v>
      </c>
      <c r="O29">
        <f t="shared" si="0"/>
        <v>0</v>
      </c>
      <c r="P29">
        <f t="shared" si="1"/>
        <v>0</v>
      </c>
      <c r="Q29">
        <f>SUsage2[[#This Row],[U]]*MIN(1,(1-param[AFU])*'(CALC)choices'!$C$4/param[RWU]+param[AFU])</f>
        <v>0</v>
      </c>
      <c r="R29">
        <f>IF(SUsage2[[#This Row],[specification_type]]="continuous",SUsage2[[#This Row],[U* continuous]],IF(SUsage2[[#This Row],[specification_type]]="discrete",SUsage2[[#This Row],[U]],0))</f>
        <v>0</v>
      </c>
    </row>
    <row r="30" spans="1:18" x14ac:dyDescent="0.2">
      <c r="A30">
        <v>1</v>
      </c>
      <c r="B30">
        <v>2</v>
      </c>
      <c r="C30">
        <v>32</v>
      </c>
      <c r="D30">
        <v>0</v>
      </c>
      <c r="E30">
        <v>0</v>
      </c>
      <c r="G30">
        <v>2</v>
      </c>
      <c r="H30">
        <v>5</v>
      </c>
      <c r="I30">
        <v>32</v>
      </c>
      <c r="J30">
        <v>0</v>
      </c>
      <c r="K30">
        <v>0</v>
      </c>
      <c r="M30">
        <v>38</v>
      </c>
      <c r="N30" t="str">
        <f>VLOOKUP(Specifications[[#This Row],[id]],Specifications[],3)</f>
        <v>not_marked</v>
      </c>
      <c r="O30">
        <f t="shared" si="0"/>
        <v>0</v>
      </c>
      <c r="P30">
        <f t="shared" si="1"/>
        <v>0</v>
      </c>
      <c r="Q30">
        <f>SUsage2[[#This Row],[U]]*MIN(1,(1-param[AFU])*'(CALC)choices'!$C$4/param[RWU]+param[AFU])</f>
        <v>0</v>
      </c>
      <c r="R30">
        <f>IF(SUsage2[[#This Row],[specification_type]]="continuous",SUsage2[[#This Row],[U* continuous]],IF(SUsage2[[#This Row],[specification_type]]="discrete",SUsage2[[#This Row],[U]],0))</f>
        <v>0</v>
      </c>
    </row>
    <row r="31" spans="1:18" x14ac:dyDescent="0.2">
      <c r="A31">
        <v>1</v>
      </c>
      <c r="B31">
        <v>2</v>
      </c>
      <c r="C31">
        <v>33</v>
      </c>
      <c r="D31">
        <v>0</v>
      </c>
      <c r="E31">
        <v>0</v>
      </c>
      <c r="G31">
        <v>2</v>
      </c>
      <c r="H31">
        <v>5</v>
      </c>
      <c r="I31">
        <v>33</v>
      </c>
      <c r="J31">
        <v>0</v>
      </c>
      <c r="K31">
        <v>0</v>
      </c>
      <c r="M31">
        <v>39</v>
      </c>
      <c r="N31" t="str">
        <f>VLOOKUP(Specifications[[#This Row],[id]],Specifications[],3)</f>
        <v>discrete</v>
      </c>
      <c r="O31">
        <f t="shared" si="0"/>
        <v>0</v>
      </c>
      <c r="P31">
        <f t="shared" si="1"/>
        <v>0</v>
      </c>
      <c r="Q31">
        <f>SUsage2[[#This Row],[U]]*MIN(1,(1-param[AFU])*'(CALC)choices'!$C$4/param[RWU]+param[AFU])</f>
        <v>0</v>
      </c>
      <c r="R31">
        <f>IF(SUsage2[[#This Row],[specification_type]]="continuous",SUsage2[[#This Row],[U* continuous]],IF(SUsage2[[#This Row],[specification_type]]="discrete",SUsage2[[#This Row],[U]],0))</f>
        <v>0</v>
      </c>
    </row>
    <row r="32" spans="1:18" x14ac:dyDescent="0.2">
      <c r="A32">
        <v>1</v>
      </c>
      <c r="B32">
        <v>2</v>
      </c>
      <c r="C32">
        <v>38</v>
      </c>
      <c r="D32">
        <v>0</v>
      </c>
      <c r="E32">
        <v>0</v>
      </c>
      <c r="G32">
        <v>2</v>
      </c>
      <c r="H32">
        <v>5</v>
      </c>
      <c r="I32">
        <v>38</v>
      </c>
      <c r="J32">
        <v>0</v>
      </c>
      <c r="K32">
        <v>0</v>
      </c>
      <c r="M32">
        <v>40</v>
      </c>
      <c r="N32" t="str">
        <f>VLOOKUP(Specifications[[#This Row],[id]],Specifications[],3)</f>
        <v>discrete</v>
      </c>
      <c r="O32">
        <f t="shared" si="0"/>
        <v>0</v>
      </c>
      <c r="P32">
        <f t="shared" si="1"/>
        <v>0</v>
      </c>
      <c r="Q32">
        <f>SUsage2[[#This Row],[U]]*MIN(1,(1-param[AFU])*'(CALC)choices'!$C$4/param[RWU]+param[AFU])</f>
        <v>0</v>
      </c>
      <c r="R32">
        <f>IF(SUsage2[[#This Row],[specification_type]]="continuous",SUsage2[[#This Row],[U* continuous]],IF(SUsage2[[#This Row],[specification_type]]="discrete",SUsage2[[#This Row],[U]],0))</f>
        <v>0</v>
      </c>
    </row>
    <row r="33" spans="1:18" x14ac:dyDescent="0.2">
      <c r="A33">
        <v>1</v>
      </c>
      <c r="B33">
        <v>2</v>
      </c>
      <c r="C33">
        <v>39</v>
      </c>
      <c r="D33">
        <v>0</v>
      </c>
      <c r="E33">
        <v>0</v>
      </c>
      <c r="G33">
        <v>2</v>
      </c>
      <c r="H33">
        <v>5</v>
      </c>
      <c r="I33">
        <v>39</v>
      </c>
      <c r="J33">
        <v>0</v>
      </c>
      <c r="K33">
        <v>0</v>
      </c>
      <c r="M33">
        <v>41</v>
      </c>
      <c r="N33" t="str">
        <f>VLOOKUP(Specifications[[#This Row],[id]],Specifications[],3)</f>
        <v>not_marked</v>
      </c>
      <c r="O33">
        <f t="shared" si="0"/>
        <v>0</v>
      </c>
      <c r="P33">
        <f t="shared" si="1"/>
        <v>0</v>
      </c>
      <c r="Q33">
        <f>SUsage2[[#This Row],[U]]*MIN(1,(1-param[AFU])*'(CALC)choices'!$C$4/param[RWU]+param[AFU])</f>
        <v>0</v>
      </c>
      <c r="R33">
        <f>IF(SUsage2[[#This Row],[specification_type]]="continuous",SUsage2[[#This Row],[U* continuous]],IF(SUsage2[[#This Row],[specification_type]]="discrete",SUsage2[[#This Row],[U]],0))</f>
        <v>0</v>
      </c>
    </row>
    <row r="34" spans="1:18" x14ac:dyDescent="0.2">
      <c r="A34">
        <v>1</v>
      </c>
      <c r="B34">
        <v>2</v>
      </c>
      <c r="C34">
        <v>36</v>
      </c>
      <c r="D34">
        <v>0</v>
      </c>
      <c r="E34">
        <v>0</v>
      </c>
      <c r="G34">
        <v>2</v>
      </c>
      <c r="H34">
        <v>5</v>
      </c>
      <c r="I34">
        <v>36</v>
      </c>
      <c r="J34">
        <v>0</v>
      </c>
      <c r="K34">
        <v>0</v>
      </c>
      <c r="M34">
        <v>42</v>
      </c>
      <c r="N34" t="str">
        <f>VLOOKUP(Specifications[[#This Row],[id]],Specifications[],3)</f>
        <v>not_marked</v>
      </c>
      <c r="O34">
        <f t="shared" si="0"/>
        <v>0</v>
      </c>
      <c r="P34">
        <f t="shared" si="1"/>
        <v>0</v>
      </c>
      <c r="Q34">
        <f>SUsage2[[#This Row],[U]]*MIN(1,(1-param[AFU])*'(CALC)choices'!$C$4/param[RWU]+param[AFU])</f>
        <v>0</v>
      </c>
      <c r="R34">
        <f>IF(SUsage2[[#This Row],[specification_type]]="continuous",SUsage2[[#This Row],[U* continuous]],IF(SUsage2[[#This Row],[specification_type]]="discrete",SUsage2[[#This Row],[U]],0))</f>
        <v>0</v>
      </c>
    </row>
    <row r="35" spans="1:18" x14ac:dyDescent="0.2">
      <c r="A35">
        <v>1</v>
      </c>
      <c r="B35">
        <v>2</v>
      </c>
      <c r="C35">
        <v>37</v>
      </c>
      <c r="D35">
        <v>0</v>
      </c>
      <c r="E35">
        <v>0</v>
      </c>
      <c r="G35">
        <v>2</v>
      </c>
      <c r="H35">
        <v>5</v>
      </c>
      <c r="I35">
        <v>37</v>
      </c>
      <c r="J35">
        <v>0</v>
      </c>
      <c r="K35">
        <v>0</v>
      </c>
      <c r="M35">
        <v>43</v>
      </c>
      <c r="N35" t="str">
        <f>VLOOKUP(Specifications[[#This Row],[id]],Specifications[],3)</f>
        <v>not_marked</v>
      </c>
      <c r="O35">
        <f t="shared" si="0"/>
        <v>0</v>
      </c>
      <c r="P35">
        <f t="shared" si="1"/>
        <v>0</v>
      </c>
      <c r="Q35">
        <f>SUsage2[[#This Row],[U]]*MIN(1,(1-param[AFU])*'(CALC)choices'!$C$4/param[RWU]+param[AFU])</f>
        <v>0</v>
      </c>
      <c r="R35">
        <f>IF(SUsage2[[#This Row],[specification_type]]="continuous",SUsage2[[#This Row],[U* continuous]],IF(SUsage2[[#This Row],[specification_type]]="discrete",SUsage2[[#This Row],[U]],0))</f>
        <v>0</v>
      </c>
    </row>
    <row r="36" spans="1:18" x14ac:dyDescent="0.2">
      <c r="A36">
        <v>1</v>
      </c>
      <c r="B36">
        <v>2</v>
      </c>
      <c r="C36">
        <v>42</v>
      </c>
      <c r="D36">
        <v>0</v>
      </c>
      <c r="E36">
        <v>0</v>
      </c>
      <c r="G36">
        <v>2</v>
      </c>
      <c r="H36">
        <v>5</v>
      </c>
      <c r="I36">
        <v>42</v>
      </c>
      <c r="J36">
        <v>0</v>
      </c>
      <c r="K36">
        <v>0</v>
      </c>
      <c r="M36">
        <v>44</v>
      </c>
      <c r="N36" t="str">
        <f>VLOOKUP(Specifications[[#This Row],[id]],Specifications[],3)</f>
        <v>not_marked</v>
      </c>
      <c r="O36">
        <f t="shared" si="0"/>
        <v>0</v>
      </c>
      <c r="P36">
        <f t="shared" si="1"/>
        <v>0</v>
      </c>
      <c r="Q36">
        <f>SUsage2[[#This Row],[U]]*MIN(1,(1-param[AFU])*'(CALC)choices'!$C$4/param[RWU]+param[AFU])</f>
        <v>0</v>
      </c>
      <c r="R36">
        <f>IF(SUsage2[[#This Row],[specification_type]]="continuous",SUsage2[[#This Row],[U* continuous]],IF(SUsage2[[#This Row],[specification_type]]="discrete",SUsage2[[#This Row],[U]],0))</f>
        <v>0</v>
      </c>
    </row>
    <row r="37" spans="1:18" x14ac:dyDescent="0.2">
      <c r="A37">
        <v>1</v>
      </c>
      <c r="B37">
        <v>2</v>
      </c>
      <c r="C37">
        <v>43</v>
      </c>
      <c r="D37">
        <v>0</v>
      </c>
      <c r="E37">
        <v>0</v>
      </c>
      <c r="G37">
        <v>2</v>
      </c>
      <c r="H37">
        <v>5</v>
      </c>
      <c r="I37">
        <v>43</v>
      </c>
      <c r="J37">
        <v>0</v>
      </c>
      <c r="K37">
        <v>0</v>
      </c>
      <c r="M37">
        <v>45</v>
      </c>
      <c r="N37" t="str">
        <f>VLOOKUP(Specifications[[#This Row],[id]],Specifications[],3)</f>
        <v>not_marked</v>
      </c>
      <c r="O37">
        <f t="shared" si="0"/>
        <v>0</v>
      </c>
      <c r="P37">
        <f t="shared" si="1"/>
        <v>0</v>
      </c>
      <c r="Q37">
        <f>SUsage2[[#This Row],[U]]*MIN(1,(1-param[AFU])*'(CALC)choices'!$C$4/param[RWU]+param[AFU])</f>
        <v>0</v>
      </c>
      <c r="R37">
        <f>IF(SUsage2[[#This Row],[specification_type]]="continuous",SUsage2[[#This Row],[U* continuous]],IF(SUsage2[[#This Row],[specification_type]]="discrete",SUsage2[[#This Row],[U]],0))</f>
        <v>0</v>
      </c>
    </row>
    <row r="38" spans="1:18" x14ac:dyDescent="0.2">
      <c r="A38">
        <v>1</v>
      </c>
      <c r="B38">
        <v>2</v>
      </c>
      <c r="C38">
        <v>40</v>
      </c>
      <c r="D38">
        <v>0</v>
      </c>
      <c r="E38">
        <v>0</v>
      </c>
      <c r="G38">
        <v>2</v>
      </c>
      <c r="H38">
        <v>5</v>
      </c>
      <c r="I38">
        <v>40</v>
      </c>
      <c r="J38">
        <v>0</v>
      </c>
      <c r="K38">
        <v>0</v>
      </c>
      <c r="M38">
        <v>46</v>
      </c>
      <c r="N38" t="str">
        <f>VLOOKUP(Specifications[[#This Row],[id]],Specifications[],3)</f>
        <v>discrete</v>
      </c>
      <c r="O38">
        <f t="shared" si="0"/>
        <v>0</v>
      </c>
      <c r="P38">
        <f t="shared" si="1"/>
        <v>0</v>
      </c>
      <c r="Q38">
        <f>SUsage2[[#This Row],[U]]*MIN(1,(1-param[AFU])*'(CALC)choices'!$C$4/param[RWU]+param[AFU])</f>
        <v>0</v>
      </c>
      <c r="R38">
        <f>IF(SUsage2[[#This Row],[specification_type]]="continuous",SUsage2[[#This Row],[U* continuous]],IF(SUsage2[[#This Row],[specification_type]]="discrete",SUsage2[[#This Row],[U]],0))</f>
        <v>0</v>
      </c>
    </row>
    <row r="39" spans="1:18" x14ac:dyDescent="0.2">
      <c r="A39">
        <v>1</v>
      </c>
      <c r="B39">
        <v>2</v>
      </c>
      <c r="C39">
        <v>41</v>
      </c>
      <c r="D39">
        <v>0</v>
      </c>
      <c r="E39">
        <v>0</v>
      </c>
      <c r="G39">
        <v>2</v>
      </c>
      <c r="H39">
        <v>5</v>
      </c>
      <c r="I39">
        <v>41</v>
      </c>
      <c r="J39">
        <v>0</v>
      </c>
      <c r="K39">
        <v>0</v>
      </c>
      <c r="M39">
        <v>47</v>
      </c>
      <c r="N39" t="str">
        <f>VLOOKUP(Specifications[[#This Row],[id]],Specifications[],3)</f>
        <v>not_marked</v>
      </c>
      <c r="O39">
        <f t="shared" si="0"/>
        <v>0</v>
      </c>
      <c r="P39">
        <f t="shared" si="1"/>
        <v>0</v>
      </c>
      <c r="Q39">
        <f>SUsage2[[#This Row],[U]]*MIN(1,(1-param[AFU])*'(CALC)choices'!$C$4/param[RWU]+param[AFU])</f>
        <v>0</v>
      </c>
      <c r="R39">
        <f>IF(SUsage2[[#This Row],[specification_type]]="continuous",SUsage2[[#This Row],[U* continuous]],IF(SUsage2[[#This Row],[specification_type]]="discrete",SUsage2[[#This Row],[U]],0))</f>
        <v>0</v>
      </c>
    </row>
    <row r="40" spans="1:18" x14ac:dyDescent="0.2">
      <c r="A40">
        <v>1</v>
      </c>
      <c r="B40">
        <v>2</v>
      </c>
      <c r="C40">
        <v>46</v>
      </c>
      <c r="D40">
        <v>0</v>
      </c>
      <c r="E40">
        <v>0</v>
      </c>
      <c r="G40">
        <v>2</v>
      </c>
      <c r="H40">
        <v>5</v>
      </c>
      <c r="I40">
        <v>46</v>
      </c>
      <c r="J40">
        <v>0</v>
      </c>
      <c r="K40">
        <v>0</v>
      </c>
      <c r="M40">
        <v>48</v>
      </c>
      <c r="N40" t="str">
        <f>VLOOKUP(Specifications[[#This Row],[id]],Specifications[],3)</f>
        <v>not_marked</v>
      </c>
      <c r="O40">
        <f t="shared" si="0"/>
        <v>0</v>
      </c>
      <c r="P40">
        <f t="shared" si="1"/>
        <v>0</v>
      </c>
      <c r="Q40">
        <f>SUsage2[[#This Row],[U]]*MIN(1,(1-param[AFU])*'(CALC)choices'!$C$4/param[RWU]+param[AFU])</f>
        <v>0</v>
      </c>
      <c r="R40">
        <f>IF(SUsage2[[#This Row],[specification_type]]="continuous",SUsage2[[#This Row],[U* continuous]],IF(SUsage2[[#This Row],[specification_type]]="discrete",SUsage2[[#This Row],[U]],0))</f>
        <v>0</v>
      </c>
    </row>
    <row r="41" spans="1:18" x14ac:dyDescent="0.2">
      <c r="A41">
        <v>1</v>
      </c>
      <c r="B41">
        <v>2</v>
      </c>
      <c r="C41">
        <v>47</v>
      </c>
      <c r="D41">
        <v>0</v>
      </c>
      <c r="E41">
        <v>0</v>
      </c>
      <c r="G41">
        <v>2</v>
      </c>
      <c r="H41">
        <v>5</v>
      </c>
      <c r="I41">
        <v>47</v>
      </c>
      <c r="J41">
        <v>0</v>
      </c>
      <c r="K41">
        <v>0</v>
      </c>
      <c r="M41">
        <v>49</v>
      </c>
      <c r="N41" t="str">
        <f>VLOOKUP(Specifications[[#This Row],[id]],Specifications[],3)</f>
        <v>not_marked</v>
      </c>
      <c r="O41">
        <f t="shared" si="0"/>
        <v>0</v>
      </c>
      <c r="P41">
        <f t="shared" si="1"/>
        <v>0</v>
      </c>
      <c r="Q41">
        <f>SUsage2[[#This Row],[U]]*MIN(1,(1-param[AFU])*'(CALC)choices'!$C$4/param[RWU]+param[AFU])</f>
        <v>0</v>
      </c>
      <c r="R41">
        <f>IF(SUsage2[[#This Row],[specification_type]]="continuous",SUsage2[[#This Row],[U* continuous]],IF(SUsage2[[#This Row],[specification_type]]="discrete",SUsage2[[#This Row],[U]],0))</f>
        <v>0</v>
      </c>
    </row>
    <row r="42" spans="1:18" x14ac:dyDescent="0.2">
      <c r="A42">
        <v>1</v>
      </c>
      <c r="B42">
        <v>2</v>
      </c>
      <c r="C42">
        <v>44</v>
      </c>
      <c r="D42">
        <v>0</v>
      </c>
      <c r="E42">
        <v>0</v>
      </c>
      <c r="G42">
        <v>2</v>
      </c>
      <c r="H42">
        <v>5</v>
      </c>
      <c r="I42">
        <v>44</v>
      </c>
      <c r="J42">
        <v>0</v>
      </c>
      <c r="K42">
        <v>0</v>
      </c>
      <c r="M42">
        <v>81</v>
      </c>
      <c r="N42" t="str">
        <f>VLOOKUP(Specifications[[#This Row],[id]],Specifications[],3)</f>
        <v>continuous</v>
      </c>
      <c r="O42">
        <f t="shared" si="0"/>
        <v>0</v>
      </c>
      <c r="P42">
        <f t="shared" si="1"/>
        <v>0</v>
      </c>
      <c r="Q42">
        <f>SUsage2[[#This Row],[U]]*MIN(1,(1-param[AFU])*'(CALC)choices'!$C$4/param[RWU]+param[AFU])</f>
        <v>0</v>
      </c>
      <c r="R42">
        <f>IF(SUsage2[[#This Row],[specification_type]]="continuous",SUsage2[[#This Row],[U* continuous]],IF(SUsage2[[#This Row],[specification_type]]="discrete",SUsage2[[#This Row],[U]],0))</f>
        <v>0</v>
      </c>
    </row>
    <row r="43" spans="1:18" x14ac:dyDescent="0.2">
      <c r="A43">
        <v>1</v>
      </c>
      <c r="B43">
        <v>2</v>
      </c>
      <c r="C43">
        <v>45</v>
      </c>
      <c r="D43">
        <v>0</v>
      </c>
      <c r="E43">
        <v>0</v>
      </c>
      <c r="G43">
        <v>2</v>
      </c>
      <c r="H43">
        <v>5</v>
      </c>
      <c r="I43">
        <v>45</v>
      </c>
      <c r="J43">
        <v>0</v>
      </c>
      <c r="K43">
        <v>0</v>
      </c>
      <c r="M43">
        <v>82</v>
      </c>
      <c r="N43" t="str">
        <f>VLOOKUP(Specifications[[#This Row],[id]],Specifications[],3)</f>
        <v>continuous</v>
      </c>
      <c r="O43">
        <f t="shared" si="0"/>
        <v>0</v>
      </c>
      <c r="P43">
        <f t="shared" si="1"/>
        <v>0</v>
      </c>
      <c r="Q43">
        <f>SUsage2[[#This Row],[U]]*MIN(1,(1-param[AFU])*'(CALC)choices'!$C$4/param[RWU]+param[AFU])</f>
        <v>0</v>
      </c>
      <c r="R43">
        <f>IF(SUsage2[[#This Row],[specification_type]]="continuous",SUsage2[[#This Row],[U* continuous]],IF(SUsage2[[#This Row],[specification_type]]="discrete",SUsage2[[#This Row],[U]],0))</f>
        <v>0</v>
      </c>
    </row>
    <row r="44" spans="1:18" x14ac:dyDescent="0.2">
      <c r="A44">
        <v>1</v>
      </c>
      <c r="B44">
        <v>2</v>
      </c>
      <c r="C44">
        <v>49</v>
      </c>
      <c r="D44">
        <v>0</v>
      </c>
      <c r="E44">
        <v>0</v>
      </c>
      <c r="G44">
        <v>2</v>
      </c>
      <c r="H44">
        <v>5</v>
      </c>
      <c r="I44">
        <v>49</v>
      </c>
      <c r="J44">
        <v>0</v>
      </c>
      <c r="K44">
        <v>0</v>
      </c>
      <c r="M44">
        <v>83</v>
      </c>
      <c r="N44" t="str">
        <f>VLOOKUP(Specifications[[#This Row],[id]],Specifications[],3)</f>
        <v>continuous</v>
      </c>
      <c r="O44">
        <f t="shared" si="0"/>
        <v>0</v>
      </c>
      <c r="P44">
        <f t="shared" si="1"/>
        <v>0</v>
      </c>
      <c r="Q44">
        <f>SUsage2[[#This Row],[U]]*MIN(1,(1-param[AFU])*'(CALC)choices'!$C$4/param[RWU]+param[AFU])</f>
        <v>0</v>
      </c>
      <c r="R44">
        <f>IF(SUsage2[[#This Row],[specification_type]]="continuous",SUsage2[[#This Row],[U* continuous]],IF(SUsage2[[#This Row],[specification_type]]="discrete",SUsage2[[#This Row],[U]],0))</f>
        <v>0</v>
      </c>
    </row>
    <row r="45" spans="1:18" x14ac:dyDescent="0.2">
      <c r="A45">
        <v>1</v>
      </c>
      <c r="B45">
        <v>2</v>
      </c>
      <c r="C45">
        <v>48</v>
      </c>
      <c r="D45">
        <v>0</v>
      </c>
      <c r="E45">
        <v>0</v>
      </c>
      <c r="G45">
        <v>2</v>
      </c>
      <c r="H45">
        <v>5</v>
      </c>
      <c r="I45">
        <v>48</v>
      </c>
      <c r="J45">
        <v>0</v>
      </c>
      <c r="K45">
        <v>0</v>
      </c>
      <c r="M45">
        <v>84</v>
      </c>
      <c r="N45" t="str">
        <f>VLOOKUP(Specifications[[#This Row],[id]],Specifications[],3)</f>
        <v>continuous</v>
      </c>
      <c r="O45">
        <f t="shared" si="0"/>
        <v>0</v>
      </c>
      <c r="P45">
        <f t="shared" si="1"/>
        <v>0</v>
      </c>
      <c r="Q45">
        <f>SUsage2[[#This Row],[U]]*MIN(1,(1-param[AFU])*'(CALC)choices'!$C$4/param[RWU]+param[AFU])</f>
        <v>0</v>
      </c>
      <c r="R45">
        <f>IF(SUsage2[[#This Row],[specification_type]]="continuous",SUsage2[[#This Row],[U* continuous]],IF(SUsage2[[#This Row],[specification_type]]="discrete",SUsage2[[#This Row],[U]],0))</f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Q2"/>
  <sheetViews>
    <sheetView zoomScaleNormal="100" workbookViewId="0">
      <selection activeCell="D10" sqref="D10"/>
    </sheetView>
  </sheetViews>
  <sheetFormatPr defaultRowHeight="12.75" x14ac:dyDescent="0.2"/>
  <cols>
    <col min="1" max="257" width="11.7109375"/>
  </cols>
  <sheetData>
    <row r="1" spans="1:17" x14ac:dyDescent="0.2">
      <c r="A1" t="s">
        <v>6</v>
      </c>
      <c r="B1" t="s">
        <v>7</v>
      </c>
      <c r="C1" t="s">
        <v>8</v>
      </c>
      <c r="D1" t="s">
        <v>9</v>
      </c>
      <c r="E1" t="s">
        <v>79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</row>
    <row r="2" spans="1:17" x14ac:dyDescent="0.2">
      <c r="A2">
        <v>0.5</v>
      </c>
      <c r="B2">
        <v>0.25</v>
      </c>
      <c r="C2">
        <v>40</v>
      </c>
      <c r="D2">
        <v>100</v>
      </c>
      <c r="E2">
        <v>350</v>
      </c>
      <c r="F2">
        <v>100</v>
      </c>
      <c r="G2">
        <v>6</v>
      </c>
      <c r="H2">
        <v>1</v>
      </c>
      <c r="I2">
        <v>1.5</v>
      </c>
      <c r="J2">
        <v>0.5</v>
      </c>
      <c r="K2">
        <v>0.2</v>
      </c>
      <c r="L2">
        <v>100</v>
      </c>
      <c r="M2">
        <v>40</v>
      </c>
      <c r="N2">
        <v>50</v>
      </c>
      <c r="O2">
        <v>5</v>
      </c>
      <c r="P2">
        <v>70</v>
      </c>
      <c r="Q2"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X89"/>
  <sheetViews>
    <sheetView topLeftCell="M1" zoomScaleNormal="100" workbookViewId="0">
      <selection activeCell="L27" sqref="L27"/>
    </sheetView>
  </sheetViews>
  <sheetFormatPr defaultRowHeight="12.75" x14ac:dyDescent="0.2"/>
  <cols>
    <col min="1" max="1" width="8.28515625"/>
    <col min="2" max="2" width="11.28515625"/>
    <col min="3" max="3" width="13.7109375"/>
    <col min="4" max="4" width="5.7109375"/>
    <col min="5" max="5" width="7"/>
    <col min="6" max="18" width="11.85546875"/>
    <col min="19" max="19" width="16.5703125" bestFit="1" customWidth="1"/>
    <col min="20" max="20" width="19.85546875" bestFit="1" customWidth="1"/>
    <col min="23" max="23" width="17.5703125" customWidth="1"/>
    <col min="24" max="24" width="13" bestFit="1" customWidth="1"/>
    <col min="25" max="257" width="11.85546875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90</v>
      </c>
      <c r="N1" t="s">
        <v>0</v>
      </c>
      <c r="O1" t="s">
        <v>2</v>
      </c>
      <c r="P1" t="s">
        <v>3</v>
      </c>
      <c r="Q1" t="s">
        <v>4</v>
      </c>
      <c r="S1" t="s">
        <v>2</v>
      </c>
      <c r="T1" t="s">
        <v>12</v>
      </c>
      <c r="U1" t="s">
        <v>61</v>
      </c>
      <c r="V1" t="s">
        <v>62</v>
      </c>
      <c r="W1" t="s">
        <v>60</v>
      </c>
      <c r="X1" t="s">
        <v>63</v>
      </c>
    </row>
    <row r="2" spans="1:24" x14ac:dyDescent="0.2">
      <c r="A2">
        <v>5</v>
      </c>
      <c r="B2">
        <v>13</v>
      </c>
      <c r="C2">
        <v>1</v>
      </c>
      <c r="D2">
        <v>0</v>
      </c>
      <c r="E2">
        <v>0</v>
      </c>
      <c r="G2">
        <v>5</v>
      </c>
      <c r="H2">
        <v>14</v>
      </c>
      <c r="I2">
        <v>1</v>
      </c>
      <c r="J2">
        <v>0</v>
      </c>
      <c r="K2">
        <v>0</v>
      </c>
      <c r="M2">
        <v>6</v>
      </c>
      <c r="N2">
        <v>16</v>
      </c>
      <c r="O2">
        <v>1</v>
      </c>
      <c r="P2">
        <v>0</v>
      </c>
      <c r="Q2">
        <v>0</v>
      </c>
      <c r="S2">
        <v>1</v>
      </c>
      <c r="T2" t="str">
        <f>VLOOKUP(SUsage6[[#This Row],[specificationId]],Specifications[],3)</f>
        <v>not_marked</v>
      </c>
      <c r="U2">
        <f t="shared" ref="U2:U45" si="0">MAX(D2,J2,P2)</f>
        <v>0</v>
      </c>
      <c r="V2">
        <f t="shared" ref="V2:V45" si="1">AVERAGE(E2,K2,Q2)</f>
        <v>0</v>
      </c>
      <c r="W2">
        <f>SUsage6[[#This Row],[U]]*MIN(1,(1-param[AFU])*'(CALC)choices'!$C$6/param[RWU]+param[AFU])</f>
        <v>0</v>
      </c>
      <c r="X2">
        <f>IF(SUsage6[[#This Row],[specification_type]]="continuous",SUsage6[[#This Row],[U* continuous]],IF(SUsage6[[#This Row],[specification_type]]="discrete",SUsage6[[#This Row],[U]],0))</f>
        <v>0</v>
      </c>
    </row>
    <row r="3" spans="1:24" x14ac:dyDescent="0.2">
      <c r="A3">
        <v>5</v>
      </c>
      <c r="B3">
        <v>13</v>
      </c>
      <c r="C3">
        <v>2</v>
      </c>
      <c r="D3">
        <v>2</v>
      </c>
      <c r="E3">
        <v>30</v>
      </c>
      <c r="G3">
        <v>5</v>
      </c>
      <c r="H3">
        <v>14</v>
      </c>
      <c r="I3">
        <v>2</v>
      </c>
      <c r="J3">
        <v>0</v>
      </c>
      <c r="K3">
        <v>0</v>
      </c>
      <c r="M3">
        <v>6</v>
      </c>
      <c r="N3">
        <v>16</v>
      </c>
      <c r="O3">
        <v>2</v>
      </c>
      <c r="P3">
        <v>0</v>
      </c>
      <c r="Q3">
        <v>0</v>
      </c>
      <c r="S3">
        <v>2</v>
      </c>
      <c r="T3" t="str">
        <f>VLOOKUP(SUsage6[[#This Row],[specificationId]],Specifications[],3)</f>
        <v>continuous</v>
      </c>
      <c r="U3">
        <f t="shared" si="0"/>
        <v>2</v>
      </c>
      <c r="V3">
        <f t="shared" si="1"/>
        <v>10</v>
      </c>
      <c r="W3">
        <f>SUsage6[[#This Row],[U]]*MIN(1,(1-param[AFU])*'(CALC)choices'!$C$6/param[RWU]+param[AFU])</f>
        <v>2</v>
      </c>
      <c r="X3">
        <f>IF(SUsage6[[#This Row],[specification_type]]="continuous",SUsage6[[#This Row],[U* continuous]],IF(SUsage6[[#This Row],[specification_type]]="discrete",SUsage6[[#This Row],[U]],0))</f>
        <v>2</v>
      </c>
    </row>
    <row r="4" spans="1:24" x14ac:dyDescent="0.2">
      <c r="A4">
        <v>5</v>
      </c>
      <c r="B4">
        <v>13</v>
      </c>
      <c r="C4">
        <v>3</v>
      </c>
      <c r="D4">
        <v>0</v>
      </c>
      <c r="E4">
        <v>0</v>
      </c>
      <c r="G4">
        <v>5</v>
      </c>
      <c r="H4">
        <v>14</v>
      </c>
      <c r="I4">
        <v>3</v>
      </c>
      <c r="J4">
        <v>4</v>
      </c>
      <c r="K4">
        <v>20</v>
      </c>
      <c r="M4">
        <v>6</v>
      </c>
      <c r="N4">
        <v>16</v>
      </c>
      <c r="O4">
        <v>3</v>
      </c>
      <c r="P4">
        <v>3.5</v>
      </c>
      <c r="Q4">
        <v>30</v>
      </c>
      <c r="S4">
        <v>3</v>
      </c>
      <c r="T4" t="str">
        <f>VLOOKUP(SUsage6[[#This Row],[specificationId]],Specifications[],3)</f>
        <v>continuous</v>
      </c>
      <c r="U4">
        <f t="shared" si="0"/>
        <v>4</v>
      </c>
      <c r="V4">
        <f t="shared" si="1"/>
        <v>16.666666666666668</v>
      </c>
      <c r="W4">
        <f>SUsage6[[#This Row],[U]]*MIN(1,(1-param[AFU])*'(CALC)choices'!$C$6/param[RWU]+param[AFU])</f>
        <v>4</v>
      </c>
      <c r="X4">
        <f>IF(SUsage6[[#This Row],[specification_type]]="continuous",SUsage6[[#This Row],[U* continuous]],IF(SUsage6[[#This Row],[specification_type]]="discrete",SUsage6[[#This Row],[U]],0))</f>
        <v>4</v>
      </c>
    </row>
    <row r="5" spans="1:24" x14ac:dyDescent="0.2">
      <c r="A5">
        <v>5</v>
      </c>
      <c r="B5">
        <v>13</v>
      </c>
      <c r="C5">
        <v>4</v>
      </c>
      <c r="D5">
        <v>2</v>
      </c>
      <c r="E5">
        <v>40</v>
      </c>
      <c r="G5">
        <v>5</v>
      </c>
      <c r="H5">
        <v>14</v>
      </c>
      <c r="I5">
        <v>4</v>
      </c>
      <c r="J5">
        <v>0</v>
      </c>
      <c r="K5">
        <v>0</v>
      </c>
      <c r="M5">
        <v>6</v>
      </c>
      <c r="N5">
        <v>16</v>
      </c>
      <c r="O5">
        <v>4</v>
      </c>
      <c r="P5">
        <v>4</v>
      </c>
      <c r="Q5">
        <v>20</v>
      </c>
      <c r="S5">
        <v>4</v>
      </c>
      <c r="T5" t="str">
        <f>VLOOKUP(SUsage6[[#This Row],[specificationId]],Specifications[],3)</f>
        <v>continuous</v>
      </c>
      <c r="U5">
        <f t="shared" si="0"/>
        <v>4</v>
      </c>
      <c r="V5">
        <f t="shared" si="1"/>
        <v>20</v>
      </c>
      <c r="W5">
        <f>SUsage6[[#This Row],[U]]*MIN(1,(1-param[AFU])*'(CALC)choices'!$C$6/param[RWU]+param[AFU])</f>
        <v>4</v>
      </c>
      <c r="X5">
        <f>IF(SUsage6[[#This Row],[specification_type]]="continuous",SUsage6[[#This Row],[U* continuous]],IF(SUsage6[[#This Row],[specification_type]]="discrete",SUsage6[[#This Row],[U]],0))</f>
        <v>4</v>
      </c>
    </row>
    <row r="6" spans="1:24" x14ac:dyDescent="0.2">
      <c r="A6">
        <v>5</v>
      </c>
      <c r="B6">
        <v>13</v>
      </c>
      <c r="C6">
        <v>5</v>
      </c>
      <c r="D6">
        <v>0</v>
      </c>
      <c r="E6">
        <v>0</v>
      </c>
      <c r="G6">
        <v>5</v>
      </c>
      <c r="H6">
        <v>14</v>
      </c>
      <c r="I6">
        <v>5</v>
      </c>
      <c r="J6">
        <v>0</v>
      </c>
      <c r="K6">
        <v>0</v>
      </c>
      <c r="M6">
        <v>6</v>
      </c>
      <c r="N6">
        <v>16</v>
      </c>
      <c r="O6">
        <v>5</v>
      </c>
      <c r="P6">
        <v>0</v>
      </c>
      <c r="Q6">
        <v>0</v>
      </c>
      <c r="S6">
        <v>5</v>
      </c>
      <c r="T6" t="str">
        <f>VLOOKUP(SUsage6[[#This Row],[specificationId]],Specifications[],3)</f>
        <v>continuous</v>
      </c>
      <c r="U6">
        <f t="shared" si="0"/>
        <v>0</v>
      </c>
      <c r="V6" s="1">
        <f t="shared" si="1"/>
        <v>0</v>
      </c>
      <c r="W6">
        <f>SUsage6[[#This Row],[U]]*MIN(1,(1-param[AFU])*'(CALC)choices'!$C$6/param[RWU]+param[AFU])</f>
        <v>0</v>
      </c>
      <c r="X6">
        <f>IF(SUsage6[[#This Row],[specification_type]]="continuous",SUsage6[[#This Row],[U* continuous]],IF(SUsage6[[#This Row],[specification_type]]="discrete",SUsage6[[#This Row],[U]],0))</f>
        <v>0</v>
      </c>
    </row>
    <row r="7" spans="1:24" x14ac:dyDescent="0.2">
      <c r="A7">
        <v>5</v>
      </c>
      <c r="B7">
        <v>13</v>
      </c>
      <c r="C7">
        <v>6</v>
      </c>
      <c r="D7">
        <v>0</v>
      </c>
      <c r="E7">
        <v>0</v>
      </c>
      <c r="G7">
        <v>5</v>
      </c>
      <c r="H7">
        <v>14</v>
      </c>
      <c r="I7">
        <v>6</v>
      </c>
      <c r="J7">
        <v>0</v>
      </c>
      <c r="K7">
        <v>0</v>
      </c>
      <c r="M7">
        <v>6</v>
      </c>
      <c r="N7">
        <v>16</v>
      </c>
      <c r="O7">
        <v>6</v>
      </c>
      <c r="P7">
        <v>0</v>
      </c>
      <c r="Q7">
        <v>0</v>
      </c>
      <c r="S7">
        <v>6</v>
      </c>
      <c r="T7" t="str">
        <f>VLOOKUP(SUsage6[[#This Row],[specificationId]],Specifications[],3)</f>
        <v>continuous</v>
      </c>
      <c r="U7">
        <f t="shared" si="0"/>
        <v>0</v>
      </c>
      <c r="V7">
        <f t="shared" si="1"/>
        <v>0</v>
      </c>
      <c r="W7">
        <f>SUsage6[[#This Row],[U]]*MIN(1,(1-param[AFU])*'(CALC)choices'!$C$6/param[RWU]+param[AFU])</f>
        <v>0</v>
      </c>
      <c r="X7">
        <f>IF(SUsage6[[#This Row],[specification_type]]="continuous",SUsage6[[#This Row],[U* continuous]],IF(SUsage6[[#This Row],[specification_type]]="discrete",SUsage6[[#This Row],[U]],0))</f>
        <v>0</v>
      </c>
    </row>
    <row r="8" spans="1:24" x14ac:dyDescent="0.2">
      <c r="A8">
        <v>5</v>
      </c>
      <c r="B8">
        <v>13</v>
      </c>
      <c r="C8">
        <v>7</v>
      </c>
      <c r="D8">
        <v>0</v>
      </c>
      <c r="E8">
        <v>0</v>
      </c>
      <c r="G8">
        <v>5</v>
      </c>
      <c r="H8">
        <v>14</v>
      </c>
      <c r="I8">
        <v>7</v>
      </c>
      <c r="J8">
        <v>0</v>
      </c>
      <c r="K8">
        <v>0</v>
      </c>
      <c r="M8">
        <v>6</v>
      </c>
      <c r="N8">
        <v>16</v>
      </c>
      <c r="O8">
        <v>7</v>
      </c>
      <c r="P8">
        <v>0</v>
      </c>
      <c r="Q8">
        <v>0</v>
      </c>
      <c r="S8">
        <v>7</v>
      </c>
      <c r="T8" t="str">
        <f>VLOOKUP(SUsage6[[#This Row],[specificationId]],Specifications[],3)</f>
        <v>discrete</v>
      </c>
      <c r="U8">
        <f t="shared" si="0"/>
        <v>0</v>
      </c>
      <c r="V8">
        <f t="shared" si="1"/>
        <v>0</v>
      </c>
      <c r="W8">
        <f>SUsage6[[#This Row],[U]]*MIN(1,(1-param[AFU])*'(CALC)choices'!$C$6/param[RWU]+param[AFU])</f>
        <v>0</v>
      </c>
      <c r="X8">
        <f>IF(SUsage6[[#This Row],[specification_type]]="continuous",SUsage6[[#This Row],[U* continuous]],IF(SUsage6[[#This Row],[specification_type]]="discrete",SUsage6[[#This Row],[U]],0))</f>
        <v>0</v>
      </c>
    </row>
    <row r="9" spans="1:24" x14ac:dyDescent="0.2">
      <c r="A9">
        <v>5</v>
      </c>
      <c r="B9">
        <v>13</v>
      </c>
      <c r="C9">
        <v>9</v>
      </c>
      <c r="D9">
        <v>0</v>
      </c>
      <c r="E9">
        <v>0</v>
      </c>
      <c r="G9">
        <v>5</v>
      </c>
      <c r="H9">
        <v>14</v>
      </c>
      <c r="I9">
        <v>9</v>
      </c>
      <c r="J9">
        <v>0</v>
      </c>
      <c r="K9">
        <v>0</v>
      </c>
      <c r="M9">
        <v>6</v>
      </c>
      <c r="N9">
        <v>16</v>
      </c>
      <c r="O9">
        <v>9</v>
      </c>
      <c r="P9">
        <v>0</v>
      </c>
      <c r="Q9">
        <v>0</v>
      </c>
      <c r="S9">
        <v>9</v>
      </c>
      <c r="T9" t="str">
        <f>VLOOKUP(SUsage6[[#This Row],[specificationId]],Specifications[],3)</f>
        <v>continuous</v>
      </c>
      <c r="U9">
        <f t="shared" si="0"/>
        <v>0</v>
      </c>
      <c r="V9">
        <f t="shared" si="1"/>
        <v>0</v>
      </c>
      <c r="W9">
        <f>SUsage6[[#This Row],[U]]*MIN(1,(1-param[AFU])*'(CALC)choices'!$C$6/param[RWU]+param[AFU])</f>
        <v>0</v>
      </c>
      <c r="X9">
        <f>IF(SUsage6[[#This Row],[specification_type]]="continuous",SUsage6[[#This Row],[U* continuous]],IF(SUsage6[[#This Row],[specification_type]]="discrete",SUsage6[[#This Row],[U]],0))</f>
        <v>0</v>
      </c>
    </row>
    <row r="10" spans="1:24" x14ac:dyDescent="0.2">
      <c r="A10">
        <v>5</v>
      </c>
      <c r="B10">
        <v>13</v>
      </c>
      <c r="C10">
        <v>10</v>
      </c>
      <c r="D10">
        <v>0</v>
      </c>
      <c r="E10">
        <v>0</v>
      </c>
      <c r="G10">
        <v>5</v>
      </c>
      <c r="H10">
        <v>14</v>
      </c>
      <c r="I10">
        <v>10</v>
      </c>
      <c r="J10">
        <v>0</v>
      </c>
      <c r="K10">
        <v>0</v>
      </c>
      <c r="M10">
        <v>6</v>
      </c>
      <c r="N10">
        <v>16</v>
      </c>
      <c r="O10">
        <v>10</v>
      </c>
      <c r="P10">
        <v>0</v>
      </c>
      <c r="Q10">
        <v>0</v>
      </c>
      <c r="S10">
        <v>10</v>
      </c>
      <c r="T10" t="str">
        <f>VLOOKUP(SUsage6[[#This Row],[specificationId]],Specifications[],3)</f>
        <v>continuous</v>
      </c>
      <c r="U10">
        <f t="shared" si="0"/>
        <v>0</v>
      </c>
      <c r="V10">
        <f t="shared" si="1"/>
        <v>0</v>
      </c>
      <c r="W10">
        <f>SUsage6[[#This Row],[U]]*MIN(1,(1-param[AFU])*'(CALC)choices'!$C$6/param[RWU]+param[AFU])</f>
        <v>0</v>
      </c>
      <c r="X10">
        <f>IF(SUsage6[[#This Row],[specification_type]]="continuous",SUsage6[[#This Row],[U* continuous]],IF(SUsage6[[#This Row],[specification_type]]="discrete",SUsage6[[#This Row],[U]],0))</f>
        <v>0</v>
      </c>
    </row>
    <row r="11" spans="1:24" x14ac:dyDescent="0.2">
      <c r="A11">
        <v>5</v>
      </c>
      <c r="B11">
        <v>13</v>
      </c>
      <c r="C11">
        <v>11</v>
      </c>
      <c r="D11">
        <v>2</v>
      </c>
      <c r="E11">
        <v>30</v>
      </c>
      <c r="G11">
        <v>5</v>
      </c>
      <c r="H11">
        <v>14</v>
      </c>
      <c r="I11">
        <v>11</v>
      </c>
      <c r="J11">
        <v>5</v>
      </c>
      <c r="K11">
        <v>20</v>
      </c>
      <c r="M11">
        <v>6</v>
      </c>
      <c r="N11">
        <v>16</v>
      </c>
      <c r="O11">
        <v>11</v>
      </c>
      <c r="P11">
        <v>4</v>
      </c>
      <c r="Q11">
        <v>50</v>
      </c>
      <c r="S11">
        <v>11</v>
      </c>
      <c r="T11" t="str">
        <f>VLOOKUP(SUsage6[[#This Row],[specificationId]],Specifications[],3)</f>
        <v>continuous</v>
      </c>
      <c r="U11" s="1">
        <f t="shared" si="0"/>
        <v>5</v>
      </c>
      <c r="V11">
        <f t="shared" si="1"/>
        <v>33.333333333333336</v>
      </c>
      <c r="W11">
        <f>SUsage6[[#This Row],[U]]*MIN(1,(1-param[AFU])*'(CALC)choices'!$C$6/param[RWU]+param[AFU])</f>
        <v>5</v>
      </c>
      <c r="X11">
        <f>IF(SUsage6[[#This Row],[specification_type]]="continuous",SUsage6[[#This Row],[U* continuous]],IF(SUsage6[[#This Row],[specification_type]]="discrete",SUsage6[[#This Row],[U]],0))</f>
        <v>5</v>
      </c>
    </row>
    <row r="12" spans="1:24" x14ac:dyDescent="0.2">
      <c r="A12">
        <v>5</v>
      </c>
      <c r="B12">
        <v>13</v>
      </c>
      <c r="C12">
        <v>12</v>
      </c>
      <c r="D12">
        <v>0</v>
      </c>
      <c r="E12">
        <v>0</v>
      </c>
      <c r="G12">
        <v>5</v>
      </c>
      <c r="H12">
        <v>14</v>
      </c>
      <c r="I12">
        <v>12</v>
      </c>
      <c r="J12">
        <v>0</v>
      </c>
      <c r="K12">
        <v>0</v>
      </c>
      <c r="M12">
        <v>6</v>
      </c>
      <c r="N12">
        <v>16</v>
      </c>
      <c r="O12">
        <v>12</v>
      </c>
      <c r="P12">
        <v>0</v>
      </c>
      <c r="Q12">
        <v>0</v>
      </c>
      <c r="S12">
        <v>12</v>
      </c>
      <c r="T12" t="str">
        <f>VLOOKUP(SUsage6[[#This Row],[specificationId]],Specifications[],3)</f>
        <v>discrete</v>
      </c>
      <c r="U12">
        <f t="shared" si="0"/>
        <v>0</v>
      </c>
      <c r="V12">
        <f t="shared" si="1"/>
        <v>0</v>
      </c>
      <c r="W12">
        <f>SUsage6[[#This Row],[U]]*MIN(1,(1-param[AFU])*'(CALC)choices'!$C$6/param[RWU]+param[AFU])</f>
        <v>0</v>
      </c>
      <c r="X12">
        <f>IF(SUsage6[[#This Row],[specification_type]]="continuous",SUsage6[[#This Row],[U* continuous]],IF(SUsage6[[#This Row],[specification_type]]="discrete",SUsage6[[#This Row],[U]],0))</f>
        <v>0</v>
      </c>
    </row>
    <row r="13" spans="1:24" x14ac:dyDescent="0.2">
      <c r="A13">
        <v>5</v>
      </c>
      <c r="B13">
        <v>13</v>
      </c>
      <c r="C13">
        <v>13</v>
      </c>
      <c r="D13">
        <v>0</v>
      </c>
      <c r="E13">
        <v>0</v>
      </c>
      <c r="G13">
        <v>5</v>
      </c>
      <c r="H13">
        <v>14</v>
      </c>
      <c r="I13">
        <v>13</v>
      </c>
      <c r="J13">
        <v>10</v>
      </c>
      <c r="K13">
        <v>60</v>
      </c>
      <c r="M13">
        <v>6</v>
      </c>
      <c r="N13">
        <v>16</v>
      </c>
      <c r="O13">
        <v>13</v>
      </c>
      <c r="P13">
        <v>0</v>
      </c>
      <c r="Q13">
        <v>0</v>
      </c>
      <c r="S13">
        <v>13</v>
      </c>
      <c r="T13" t="str">
        <f>VLOOKUP(SUsage6[[#This Row],[specificationId]],Specifications[],3)</f>
        <v>discrete</v>
      </c>
      <c r="U13">
        <f t="shared" si="0"/>
        <v>10</v>
      </c>
      <c r="V13">
        <f t="shared" si="1"/>
        <v>20</v>
      </c>
      <c r="W13">
        <f>SUsage6[[#This Row],[U]]*MIN(1,(1-param[AFU])*'(CALC)choices'!$C$6/param[RWU]+param[AFU])</f>
        <v>10</v>
      </c>
      <c r="X13">
        <f>IF(SUsage6[[#This Row],[specification_type]]="continuous",SUsage6[[#This Row],[U* continuous]],IF(SUsage6[[#This Row],[specification_type]]="discrete",SUsage6[[#This Row],[U]],0))</f>
        <v>10</v>
      </c>
    </row>
    <row r="14" spans="1:24" x14ac:dyDescent="0.2">
      <c r="A14">
        <v>5</v>
      </c>
      <c r="B14">
        <v>13</v>
      </c>
      <c r="C14">
        <v>14</v>
      </c>
      <c r="D14">
        <v>0</v>
      </c>
      <c r="E14">
        <v>0</v>
      </c>
      <c r="G14">
        <v>5</v>
      </c>
      <c r="H14">
        <v>14</v>
      </c>
      <c r="I14">
        <v>14</v>
      </c>
      <c r="J14">
        <v>0</v>
      </c>
      <c r="K14">
        <v>0</v>
      </c>
      <c r="M14">
        <v>6</v>
      </c>
      <c r="N14">
        <v>16</v>
      </c>
      <c r="O14">
        <v>14</v>
      </c>
      <c r="P14">
        <v>0</v>
      </c>
      <c r="Q14">
        <v>0</v>
      </c>
      <c r="S14">
        <v>14</v>
      </c>
      <c r="T14" t="str">
        <f>VLOOKUP(SUsage6[[#This Row],[specificationId]],Specifications[],3)</f>
        <v>discrete</v>
      </c>
      <c r="U14">
        <f t="shared" si="0"/>
        <v>0</v>
      </c>
      <c r="V14">
        <f t="shared" si="1"/>
        <v>0</v>
      </c>
      <c r="W14">
        <f>SUsage6[[#This Row],[U]]*MIN(1,(1-param[AFU])*'(CALC)choices'!$C$6/param[RWU]+param[AFU])</f>
        <v>0</v>
      </c>
      <c r="X14">
        <f>IF(SUsage6[[#This Row],[specification_type]]="continuous",SUsage6[[#This Row],[U* continuous]],IF(SUsage6[[#This Row],[specification_type]]="discrete",SUsage6[[#This Row],[U]],0))</f>
        <v>0</v>
      </c>
    </row>
    <row r="15" spans="1:24" x14ac:dyDescent="0.2">
      <c r="A15">
        <v>5</v>
      </c>
      <c r="B15">
        <v>13</v>
      </c>
      <c r="C15">
        <v>15</v>
      </c>
      <c r="D15">
        <v>0</v>
      </c>
      <c r="E15">
        <v>0</v>
      </c>
      <c r="G15">
        <v>5</v>
      </c>
      <c r="H15">
        <v>14</v>
      </c>
      <c r="I15">
        <v>15</v>
      </c>
      <c r="J15">
        <v>0</v>
      </c>
      <c r="K15">
        <v>0</v>
      </c>
      <c r="M15">
        <v>6</v>
      </c>
      <c r="N15">
        <v>16</v>
      </c>
      <c r="O15">
        <v>15</v>
      </c>
      <c r="P15">
        <v>0</v>
      </c>
      <c r="Q15">
        <v>0</v>
      </c>
      <c r="S15">
        <v>15</v>
      </c>
      <c r="T15" t="str">
        <f>VLOOKUP(SUsage6[[#This Row],[specificationId]],Specifications[],3)</f>
        <v>discrete</v>
      </c>
      <c r="U15">
        <f t="shared" si="0"/>
        <v>0</v>
      </c>
      <c r="V15">
        <f t="shared" si="1"/>
        <v>0</v>
      </c>
      <c r="W15">
        <f>SUsage6[[#This Row],[U]]*MIN(1,(1-param[AFU])*'(CALC)choices'!$C$6/param[RWU]+param[AFU])</f>
        <v>0</v>
      </c>
      <c r="X15">
        <f>IF(SUsage6[[#This Row],[specification_type]]="continuous",SUsage6[[#This Row],[U* continuous]],IF(SUsage6[[#This Row],[specification_type]]="discrete",SUsage6[[#This Row],[U]],0))</f>
        <v>0</v>
      </c>
    </row>
    <row r="16" spans="1:24" x14ac:dyDescent="0.2">
      <c r="A16">
        <v>5</v>
      </c>
      <c r="B16">
        <v>13</v>
      </c>
      <c r="C16">
        <v>17</v>
      </c>
      <c r="D16">
        <v>0</v>
      </c>
      <c r="E16">
        <v>0</v>
      </c>
      <c r="G16">
        <v>5</v>
      </c>
      <c r="H16">
        <v>14</v>
      </c>
      <c r="I16">
        <v>17</v>
      </c>
      <c r="J16">
        <v>0</v>
      </c>
      <c r="K16">
        <v>0</v>
      </c>
      <c r="M16">
        <v>6</v>
      </c>
      <c r="N16">
        <v>16</v>
      </c>
      <c r="O16">
        <v>17</v>
      </c>
      <c r="P16">
        <v>0</v>
      </c>
      <c r="Q16">
        <v>0</v>
      </c>
      <c r="S16">
        <v>16</v>
      </c>
      <c r="T16" t="str">
        <f>VLOOKUP(SUsage6[[#This Row],[specificationId]],Specifications[],3)</f>
        <v>discrete</v>
      </c>
      <c r="U16">
        <f t="shared" si="0"/>
        <v>0</v>
      </c>
      <c r="V16">
        <f t="shared" si="1"/>
        <v>0</v>
      </c>
      <c r="W16">
        <f>SUsage6[[#This Row],[U]]*MIN(1,(1-param[AFU])*'(CALC)choices'!$C$6/param[RWU]+param[AFU])</f>
        <v>0</v>
      </c>
      <c r="X16">
        <f>IF(SUsage6[[#This Row],[specification_type]]="continuous",SUsage6[[#This Row],[U* continuous]],IF(SUsage6[[#This Row],[specification_type]]="discrete",SUsage6[[#This Row],[U]],0))</f>
        <v>0</v>
      </c>
    </row>
    <row r="17" spans="1:24" x14ac:dyDescent="0.2">
      <c r="A17">
        <v>5</v>
      </c>
      <c r="B17">
        <v>13</v>
      </c>
      <c r="C17">
        <v>84</v>
      </c>
      <c r="D17">
        <v>0</v>
      </c>
      <c r="E17">
        <v>0</v>
      </c>
      <c r="G17">
        <v>5</v>
      </c>
      <c r="H17">
        <v>14</v>
      </c>
      <c r="I17">
        <v>84</v>
      </c>
      <c r="J17">
        <v>0</v>
      </c>
      <c r="K17">
        <v>0</v>
      </c>
      <c r="M17">
        <v>6</v>
      </c>
      <c r="N17">
        <v>16</v>
      </c>
      <c r="O17">
        <v>84</v>
      </c>
      <c r="P17">
        <v>0</v>
      </c>
      <c r="Q17">
        <v>0</v>
      </c>
      <c r="S17">
        <v>17</v>
      </c>
      <c r="T17" t="str">
        <f>VLOOKUP(SUsage6[[#This Row],[specificationId]],Specifications[],3)</f>
        <v>discrete</v>
      </c>
      <c r="U17">
        <f t="shared" si="0"/>
        <v>0</v>
      </c>
      <c r="V17">
        <f t="shared" si="1"/>
        <v>0</v>
      </c>
      <c r="W17">
        <f>SUsage6[[#This Row],[U]]*MIN(1,(1-param[AFU])*'(CALC)choices'!$C$6/param[RWU]+param[AFU])</f>
        <v>0</v>
      </c>
      <c r="X17">
        <f>IF(SUsage6[[#This Row],[specification_type]]="continuous",SUsage6[[#This Row],[U* continuous]],IF(SUsage6[[#This Row],[specification_type]]="discrete",SUsage6[[#This Row],[U]],0))</f>
        <v>0</v>
      </c>
    </row>
    <row r="18" spans="1:24" x14ac:dyDescent="0.2">
      <c r="A18">
        <v>5</v>
      </c>
      <c r="B18">
        <v>13</v>
      </c>
      <c r="C18">
        <v>16</v>
      </c>
      <c r="D18">
        <v>0</v>
      </c>
      <c r="E18">
        <v>0</v>
      </c>
      <c r="G18">
        <v>5</v>
      </c>
      <c r="H18">
        <v>14</v>
      </c>
      <c r="I18">
        <v>16</v>
      </c>
      <c r="J18">
        <v>0</v>
      </c>
      <c r="K18">
        <v>0</v>
      </c>
      <c r="M18">
        <v>6</v>
      </c>
      <c r="N18">
        <v>16</v>
      </c>
      <c r="O18">
        <v>16</v>
      </c>
      <c r="P18">
        <v>0</v>
      </c>
      <c r="Q18">
        <v>0</v>
      </c>
      <c r="S18">
        <v>18</v>
      </c>
      <c r="T18" t="str">
        <f>VLOOKUP(SUsage6[[#This Row],[specificationId]],Specifications[],3)</f>
        <v>discrete</v>
      </c>
      <c r="U18">
        <f t="shared" si="0"/>
        <v>0</v>
      </c>
      <c r="V18">
        <f t="shared" si="1"/>
        <v>0</v>
      </c>
      <c r="W18">
        <f>SUsage6[[#This Row],[U]]*MIN(1,(1-param[AFU])*'(CALC)choices'!$C$6/param[RWU]+param[AFU])</f>
        <v>0</v>
      </c>
      <c r="X18">
        <f>IF(SUsage6[[#This Row],[specification_type]]="continuous",SUsage6[[#This Row],[U* continuous]],IF(SUsage6[[#This Row],[specification_type]]="discrete",SUsage6[[#This Row],[U]],0))</f>
        <v>0</v>
      </c>
    </row>
    <row r="19" spans="1:24" x14ac:dyDescent="0.2">
      <c r="A19">
        <v>5</v>
      </c>
      <c r="B19">
        <v>13</v>
      </c>
      <c r="C19">
        <v>19</v>
      </c>
      <c r="D19">
        <v>0</v>
      </c>
      <c r="E19">
        <v>0</v>
      </c>
      <c r="G19">
        <v>5</v>
      </c>
      <c r="H19">
        <v>14</v>
      </c>
      <c r="I19">
        <v>19</v>
      </c>
      <c r="J19">
        <v>0</v>
      </c>
      <c r="K19">
        <v>0</v>
      </c>
      <c r="M19">
        <v>6</v>
      </c>
      <c r="N19">
        <v>16</v>
      </c>
      <c r="O19">
        <v>19</v>
      </c>
      <c r="P19">
        <v>0</v>
      </c>
      <c r="Q19">
        <v>0</v>
      </c>
      <c r="S19">
        <v>19</v>
      </c>
      <c r="T19" t="str">
        <f>VLOOKUP(SUsage6[[#This Row],[specificationId]],Specifications[],3)</f>
        <v>discrete</v>
      </c>
      <c r="U19">
        <f t="shared" si="0"/>
        <v>0</v>
      </c>
      <c r="V19">
        <f t="shared" si="1"/>
        <v>0</v>
      </c>
      <c r="W19">
        <f>SUsage6[[#This Row],[U]]*MIN(1,(1-param[AFU])*'(CALC)choices'!$C$6/param[RWU]+param[AFU])</f>
        <v>0</v>
      </c>
      <c r="X19">
        <f>IF(SUsage6[[#This Row],[specification_type]]="continuous",SUsage6[[#This Row],[U* continuous]],IF(SUsage6[[#This Row],[specification_type]]="discrete",SUsage6[[#This Row],[U]],0))</f>
        <v>0</v>
      </c>
    </row>
    <row r="20" spans="1:24" x14ac:dyDescent="0.2">
      <c r="A20">
        <v>5</v>
      </c>
      <c r="B20">
        <v>13</v>
      </c>
      <c r="C20">
        <v>18</v>
      </c>
      <c r="D20">
        <v>0</v>
      </c>
      <c r="E20">
        <v>0</v>
      </c>
      <c r="G20">
        <v>5</v>
      </c>
      <c r="H20">
        <v>14</v>
      </c>
      <c r="I20">
        <v>18</v>
      </c>
      <c r="J20">
        <v>0</v>
      </c>
      <c r="K20">
        <v>0</v>
      </c>
      <c r="M20">
        <v>6</v>
      </c>
      <c r="N20">
        <v>16</v>
      </c>
      <c r="O20">
        <v>18</v>
      </c>
      <c r="P20">
        <v>0</v>
      </c>
      <c r="Q20">
        <v>0</v>
      </c>
      <c r="S20">
        <v>20</v>
      </c>
      <c r="T20" t="str">
        <f>VLOOKUP(SUsage6[[#This Row],[specificationId]],Specifications[],3)</f>
        <v>not_marked</v>
      </c>
      <c r="U20">
        <f t="shared" si="0"/>
        <v>0</v>
      </c>
      <c r="V20">
        <f t="shared" si="1"/>
        <v>0</v>
      </c>
      <c r="W20">
        <f>SUsage6[[#This Row],[U]]*MIN(1,(1-param[AFU])*'(CALC)choices'!$C$6/param[RWU]+param[AFU])</f>
        <v>0</v>
      </c>
      <c r="X20">
        <f>IF(SUsage6[[#This Row],[specification_type]]="continuous",SUsage6[[#This Row],[U* continuous]],IF(SUsage6[[#This Row],[specification_type]]="discrete",SUsage6[[#This Row],[U]],0))</f>
        <v>0</v>
      </c>
    </row>
    <row r="21" spans="1:24" x14ac:dyDescent="0.2">
      <c r="A21">
        <v>5</v>
      </c>
      <c r="B21">
        <v>13</v>
      </c>
      <c r="C21">
        <v>81</v>
      </c>
      <c r="D21">
        <v>0</v>
      </c>
      <c r="E21">
        <v>0</v>
      </c>
      <c r="G21">
        <v>5</v>
      </c>
      <c r="H21">
        <v>14</v>
      </c>
      <c r="I21">
        <v>81</v>
      </c>
      <c r="J21">
        <v>0</v>
      </c>
      <c r="K21">
        <v>0</v>
      </c>
      <c r="M21">
        <v>6</v>
      </c>
      <c r="N21">
        <v>16</v>
      </c>
      <c r="O21">
        <v>81</v>
      </c>
      <c r="P21">
        <v>0</v>
      </c>
      <c r="Q21">
        <v>0</v>
      </c>
      <c r="S21">
        <v>23</v>
      </c>
      <c r="T21" t="str">
        <f>VLOOKUP(SUsage6[[#This Row],[specificationId]],Specifications[],3)</f>
        <v>discrete</v>
      </c>
      <c r="U21">
        <f t="shared" si="0"/>
        <v>0</v>
      </c>
      <c r="V21">
        <f t="shared" si="1"/>
        <v>0</v>
      </c>
      <c r="W21">
        <f>SUsage6[[#This Row],[U]]*MIN(1,(1-param[AFU])*'(CALC)choices'!$C$6/param[RWU]+param[AFU])</f>
        <v>0</v>
      </c>
      <c r="X21">
        <f>IF(SUsage6[[#This Row],[specification_type]]="continuous",SUsage6[[#This Row],[U* continuous]],IF(SUsage6[[#This Row],[specification_type]]="discrete",SUsage6[[#This Row],[U]],0))</f>
        <v>0</v>
      </c>
    </row>
    <row r="22" spans="1:24" x14ac:dyDescent="0.2">
      <c r="A22">
        <v>5</v>
      </c>
      <c r="B22">
        <v>13</v>
      </c>
      <c r="C22">
        <v>20</v>
      </c>
      <c r="D22">
        <v>0</v>
      </c>
      <c r="E22">
        <v>0</v>
      </c>
      <c r="G22">
        <v>5</v>
      </c>
      <c r="H22">
        <v>14</v>
      </c>
      <c r="I22">
        <v>20</v>
      </c>
      <c r="J22">
        <v>0</v>
      </c>
      <c r="K22">
        <v>0</v>
      </c>
      <c r="M22">
        <v>6</v>
      </c>
      <c r="N22">
        <v>16</v>
      </c>
      <c r="O22">
        <v>20</v>
      </c>
      <c r="P22">
        <v>0</v>
      </c>
      <c r="Q22">
        <v>0</v>
      </c>
      <c r="S22">
        <v>30</v>
      </c>
      <c r="T22" t="str">
        <f>VLOOKUP(SUsage6[[#This Row],[specificationId]],Specifications[],3)</f>
        <v>not_marked</v>
      </c>
      <c r="U22">
        <f t="shared" si="0"/>
        <v>0</v>
      </c>
      <c r="V22">
        <f t="shared" si="1"/>
        <v>0</v>
      </c>
      <c r="W22">
        <f>SUsage6[[#This Row],[U]]*MIN(1,(1-param[AFU])*'(CALC)choices'!$C$6/param[RWU]+param[AFU])</f>
        <v>0</v>
      </c>
      <c r="X22">
        <f>IF(SUsage6[[#This Row],[specification_type]]="continuous",SUsage6[[#This Row],[U* continuous]],IF(SUsage6[[#This Row],[specification_type]]="discrete",SUsage6[[#This Row],[U]],0))</f>
        <v>0</v>
      </c>
    </row>
    <row r="23" spans="1:24" x14ac:dyDescent="0.2">
      <c r="A23">
        <v>5</v>
      </c>
      <c r="B23">
        <v>13</v>
      </c>
      <c r="C23">
        <v>23</v>
      </c>
      <c r="D23">
        <v>0</v>
      </c>
      <c r="E23">
        <v>0</v>
      </c>
      <c r="G23">
        <v>5</v>
      </c>
      <c r="H23">
        <v>14</v>
      </c>
      <c r="I23">
        <v>23</v>
      </c>
      <c r="J23">
        <v>0</v>
      </c>
      <c r="K23">
        <v>0</v>
      </c>
      <c r="M23">
        <v>6</v>
      </c>
      <c r="N23">
        <v>16</v>
      </c>
      <c r="O23">
        <v>23</v>
      </c>
      <c r="P23">
        <v>0</v>
      </c>
      <c r="Q23">
        <v>0</v>
      </c>
      <c r="S23">
        <v>31</v>
      </c>
      <c r="T23" t="str">
        <f>VLOOKUP(SUsage6[[#This Row],[specificationId]],Specifications[],3)</f>
        <v>discrete</v>
      </c>
      <c r="U23">
        <f t="shared" si="0"/>
        <v>0</v>
      </c>
      <c r="V23">
        <f t="shared" si="1"/>
        <v>0</v>
      </c>
      <c r="W23">
        <f>SUsage6[[#This Row],[U]]*MIN(1,(1-param[AFU])*'(CALC)choices'!$C$6/param[RWU]+param[AFU])</f>
        <v>0</v>
      </c>
      <c r="X23">
        <f>IF(SUsage6[[#This Row],[specification_type]]="continuous",SUsage6[[#This Row],[U* continuous]],IF(SUsage6[[#This Row],[specification_type]]="discrete",SUsage6[[#This Row],[U]],0))</f>
        <v>0</v>
      </c>
    </row>
    <row r="24" spans="1:24" x14ac:dyDescent="0.2">
      <c r="A24">
        <v>5</v>
      </c>
      <c r="B24">
        <v>13</v>
      </c>
      <c r="C24">
        <v>83</v>
      </c>
      <c r="D24">
        <v>0</v>
      </c>
      <c r="E24">
        <v>0</v>
      </c>
      <c r="G24">
        <v>5</v>
      </c>
      <c r="H24">
        <v>14</v>
      </c>
      <c r="I24">
        <v>83</v>
      </c>
      <c r="J24">
        <v>0</v>
      </c>
      <c r="K24">
        <v>0</v>
      </c>
      <c r="M24">
        <v>6</v>
      </c>
      <c r="N24">
        <v>16</v>
      </c>
      <c r="O24">
        <v>83</v>
      </c>
      <c r="P24">
        <v>0</v>
      </c>
      <c r="Q24">
        <v>0</v>
      </c>
      <c r="S24">
        <v>32</v>
      </c>
      <c r="T24" t="str">
        <f>VLOOKUP(SUsage6[[#This Row],[specificationId]],Specifications[],3)</f>
        <v>discrete</v>
      </c>
      <c r="U24" s="1">
        <f t="shared" si="0"/>
        <v>0</v>
      </c>
      <c r="V24">
        <f t="shared" si="1"/>
        <v>0</v>
      </c>
      <c r="W24">
        <f>SUsage6[[#This Row],[U]]*MIN(1,(1-param[AFU])*'(CALC)choices'!$C$6/param[RWU]+param[AFU])</f>
        <v>0</v>
      </c>
      <c r="X24">
        <f>IF(SUsage6[[#This Row],[specification_type]]="continuous",SUsage6[[#This Row],[U* continuous]],IF(SUsage6[[#This Row],[specification_type]]="discrete",SUsage6[[#This Row],[U]],0))</f>
        <v>0</v>
      </c>
    </row>
    <row r="25" spans="1:24" x14ac:dyDescent="0.2">
      <c r="A25">
        <v>5</v>
      </c>
      <c r="B25">
        <v>13</v>
      </c>
      <c r="C25">
        <v>82</v>
      </c>
      <c r="D25">
        <v>0</v>
      </c>
      <c r="E25">
        <v>0</v>
      </c>
      <c r="G25">
        <v>5</v>
      </c>
      <c r="H25">
        <v>14</v>
      </c>
      <c r="I25">
        <v>82</v>
      </c>
      <c r="J25">
        <v>0</v>
      </c>
      <c r="K25">
        <v>0</v>
      </c>
      <c r="M25">
        <v>6</v>
      </c>
      <c r="N25">
        <v>16</v>
      </c>
      <c r="O25">
        <v>82</v>
      </c>
      <c r="P25">
        <v>0</v>
      </c>
      <c r="Q25">
        <v>0</v>
      </c>
      <c r="S25">
        <v>33</v>
      </c>
      <c r="T25" t="str">
        <f>VLOOKUP(SUsage6[[#This Row],[specificationId]],Specifications[],3)</f>
        <v>not_marked</v>
      </c>
      <c r="U25">
        <f t="shared" si="0"/>
        <v>0</v>
      </c>
      <c r="V25">
        <f t="shared" si="1"/>
        <v>0</v>
      </c>
      <c r="W25">
        <f>SUsage6[[#This Row],[U]]*MIN(1,(1-param[AFU])*'(CALC)choices'!$C$6/param[RWU]+param[AFU])</f>
        <v>0</v>
      </c>
      <c r="X25">
        <f>IF(SUsage6[[#This Row],[specification_type]]="continuous",SUsage6[[#This Row],[U* continuous]],IF(SUsage6[[#This Row],[specification_type]]="discrete",SUsage6[[#This Row],[U]],0))</f>
        <v>0</v>
      </c>
    </row>
    <row r="26" spans="1:24" x14ac:dyDescent="0.2">
      <c r="A26">
        <v>5</v>
      </c>
      <c r="B26">
        <v>13</v>
      </c>
      <c r="C26">
        <v>31</v>
      </c>
      <c r="D26">
        <v>0</v>
      </c>
      <c r="E26">
        <v>0</v>
      </c>
      <c r="G26">
        <v>5</v>
      </c>
      <c r="H26">
        <v>14</v>
      </c>
      <c r="I26">
        <v>31</v>
      </c>
      <c r="J26">
        <v>0</v>
      </c>
      <c r="K26">
        <v>0</v>
      </c>
      <c r="M26">
        <v>6</v>
      </c>
      <c r="N26">
        <v>16</v>
      </c>
      <c r="O26">
        <v>31</v>
      </c>
      <c r="P26">
        <v>0</v>
      </c>
      <c r="Q26">
        <v>0</v>
      </c>
      <c r="S26">
        <v>34</v>
      </c>
      <c r="T26" t="str">
        <f>VLOOKUP(SUsage6[[#This Row],[specificationId]],Specifications[],3)</f>
        <v>not_marked</v>
      </c>
      <c r="U26">
        <f t="shared" si="0"/>
        <v>0</v>
      </c>
      <c r="V26">
        <f t="shared" si="1"/>
        <v>0</v>
      </c>
      <c r="W26">
        <f>SUsage6[[#This Row],[U]]*MIN(1,(1-param[AFU])*'(CALC)choices'!$C$6/param[RWU]+param[AFU])</f>
        <v>0</v>
      </c>
      <c r="X26">
        <f>IF(SUsage6[[#This Row],[specification_type]]="continuous",SUsage6[[#This Row],[U* continuous]],IF(SUsage6[[#This Row],[specification_type]]="discrete",SUsage6[[#This Row],[U]],0))</f>
        <v>0</v>
      </c>
    </row>
    <row r="27" spans="1:24" x14ac:dyDescent="0.2">
      <c r="A27">
        <v>5</v>
      </c>
      <c r="B27">
        <v>13</v>
      </c>
      <c r="C27">
        <v>30</v>
      </c>
      <c r="D27">
        <v>0</v>
      </c>
      <c r="E27">
        <v>0</v>
      </c>
      <c r="G27">
        <v>5</v>
      </c>
      <c r="H27">
        <v>14</v>
      </c>
      <c r="I27">
        <v>30</v>
      </c>
      <c r="J27">
        <v>0</v>
      </c>
      <c r="K27">
        <v>0</v>
      </c>
      <c r="M27">
        <v>6</v>
      </c>
      <c r="N27">
        <v>16</v>
      </c>
      <c r="O27">
        <v>30</v>
      </c>
      <c r="P27">
        <v>0</v>
      </c>
      <c r="Q27">
        <v>0</v>
      </c>
      <c r="S27">
        <v>35</v>
      </c>
      <c r="T27" t="str">
        <f>VLOOKUP(SUsage6[[#This Row],[specificationId]],Specifications[],3)</f>
        <v>not_marked</v>
      </c>
      <c r="U27">
        <f t="shared" si="0"/>
        <v>0</v>
      </c>
      <c r="V27">
        <f t="shared" si="1"/>
        <v>0</v>
      </c>
      <c r="W27">
        <f>SUsage6[[#This Row],[U]]*MIN(1,(1-param[AFU])*'(CALC)choices'!$C$6/param[RWU]+param[AFU])</f>
        <v>0</v>
      </c>
      <c r="X27">
        <f>IF(SUsage6[[#This Row],[specification_type]]="continuous",SUsage6[[#This Row],[U* continuous]],IF(SUsage6[[#This Row],[specification_type]]="discrete",SUsage6[[#This Row],[U]],0))</f>
        <v>0</v>
      </c>
    </row>
    <row r="28" spans="1:24" x14ac:dyDescent="0.2">
      <c r="A28">
        <v>5</v>
      </c>
      <c r="B28">
        <v>13</v>
      </c>
      <c r="C28">
        <v>34</v>
      </c>
      <c r="D28">
        <v>0</v>
      </c>
      <c r="E28">
        <v>0</v>
      </c>
      <c r="G28">
        <v>5</v>
      </c>
      <c r="H28">
        <v>14</v>
      </c>
      <c r="I28">
        <v>34</v>
      </c>
      <c r="J28">
        <v>0</v>
      </c>
      <c r="K28">
        <v>0</v>
      </c>
      <c r="M28">
        <v>6</v>
      </c>
      <c r="N28">
        <v>16</v>
      </c>
      <c r="O28">
        <v>34</v>
      </c>
      <c r="P28">
        <v>0</v>
      </c>
      <c r="Q28">
        <v>0</v>
      </c>
      <c r="S28">
        <v>36</v>
      </c>
      <c r="T28" t="str">
        <f>VLOOKUP(SUsage6[[#This Row],[specificationId]],Specifications[],3)</f>
        <v>not_marked</v>
      </c>
      <c r="U28">
        <f t="shared" si="0"/>
        <v>0</v>
      </c>
      <c r="V28">
        <f t="shared" si="1"/>
        <v>0</v>
      </c>
      <c r="W28">
        <f>SUsage6[[#This Row],[U]]*MIN(1,(1-param[AFU])*'(CALC)choices'!$C$6/param[RWU]+param[AFU])</f>
        <v>0</v>
      </c>
      <c r="X28">
        <f>IF(SUsage6[[#This Row],[specification_type]]="continuous",SUsage6[[#This Row],[U* continuous]],IF(SUsage6[[#This Row],[specification_type]]="discrete",SUsage6[[#This Row],[U]],0))</f>
        <v>0</v>
      </c>
    </row>
    <row r="29" spans="1:24" x14ac:dyDescent="0.2">
      <c r="A29">
        <v>5</v>
      </c>
      <c r="B29">
        <v>13</v>
      </c>
      <c r="C29">
        <v>35</v>
      </c>
      <c r="D29">
        <v>0</v>
      </c>
      <c r="E29">
        <v>0</v>
      </c>
      <c r="G29">
        <v>5</v>
      </c>
      <c r="H29">
        <v>14</v>
      </c>
      <c r="I29">
        <v>35</v>
      </c>
      <c r="J29">
        <v>0</v>
      </c>
      <c r="K29">
        <v>0</v>
      </c>
      <c r="M29">
        <v>6</v>
      </c>
      <c r="N29">
        <v>16</v>
      </c>
      <c r="O29">
        <v>35</v>
      </c>
      <c r="P29">
        <v>0</v>
      </c>
      <c r="Q29">
        <v>0</v>
      </c>
      <c r="S29">
        <v>37</v>
      </c>
      <c r="T29" t="str">
        <f>VLOOKUP(SUsage6[[#This Row],[specificationId]],Specifications[],3)</f>
        <v>not_marked</v>
      </c>
      <c r="U29">
        <f t="shared" si="0"/>
        <v>0</v>
      </c>
      <c r="V29">
        <f t="shared" si="1"/>
        <v>0</v>
      </c>
      <c r="W29">
        <f>SUsage6[[#This Row],[U]]*MIN(1,(1-param[AFU])*'(CALC)choices'!$C$6/param[RWU]+param[AFU])</f>
        <v>0</v>
      </c>
      <c r="X29">
        <f>IF(SUsage6[[#This Row],[specification_type]]="continuous",SUsage6[[#This Row],[U* continuous]],IF(SUsage6[[#This Row],[specification_type]]="discrete",SUsage6[[#This Row],[U]],0))</f>
        <v>0</v>
      </c>
    </row>
    <row r="30" spans="1:24" x14ac:dyDescent="0.2">
      <c r="A30">
        <v>5</v>
      </c>
      <c r="B30">
        <v>13</v>
      </c>
      <c r="C30">
        <v>32</v>
      </c>
      <c r="D30">
        <v>0</v>
      </c>
      <c r="E30">
        <v>0</v>
      </c>
      <c r="G30">
        <v>5</v>
      </c>
      <c r="H30">
        <v>14</v>
      </c>
      <c r="I30">
        <v>32</v>
      </c>
      <c r="J30">
        <v>0</v>
      </c>
      <c r="K30">
        <v>0</v>
      </c>
      <c r="M30">
        <v>6</v>
      </c>
      <c r="N30">
        <v>16</v>
      </c>
      <c r="O30">
        <v>32</v>
      </c>
      <c r="P30">
        <v>0</v>
      </c>
      <c r="Q30">
        <v>0</v>
      </c>
      <c r="S30">
        <v>38</v>
      </c>
      <c r="T30" t="str">
        <f>VLOOKUP(SUsage6[[#This Row],[specificationId]],Specifications[],3)</f>
        <v>not_marked</v>
      </c>
      <c r="U30">
        <f t="shared" si="0"/>
        <v>0</v>
      </c>
      <c r="V30">
        <f t="shared" si="1"/>
        <v>0</v>
      </c>
      <c r="W30">
        <f>SUsage6[[#This Row],[U]]*MIN(1,(1-param[AFU])*'(CALC)choices'!$C$6/param[RWU]+param[AFU])</f>
        <v>0</v>
      </c>
      <c r="X30">
        <f>IF(SUsage6[[#This Row],[specification_type]]="continuous",SUsage6[[#This Row],[U* continuous]],IF(SUsage6[[#This Row],[specification_type]]="discrete",SUsage6[[#This Row],[U]],0))</f>
        <v>0</v>
      </c>
    </row>
    <row r="31" spans="1:24" x14ac:dyDescent="0.2">
      <c r="A31">
        <v>5</v>
      </c>
      <c r="B31">
        <v>13</v>
      </c>
      <c r="C31">
        <v>33</v>
      </c>
      <c r="D31">
        <v>0</v>
      </c>
      <c r="E31">
        <v>0</v>
      </c>
      <c r="G31">
        <v>5</v>
      </c>
      <c r="H31">
        <v>14</v>
      </c>
      <c r="I31">
        <v>33</v>
      </c>
      <c r="J31">
        <v>0</v>
      </c>
      <c r="K31">
        <v>0</v>
      </c>
      <c r="M31">
        <v>6</v>
      </c>
      <c r="N31">
        <v>16</v>
      </c>
      <c r="O31">
        <v>33</v>
      </c>
      <c r="P31">
        <v>0</v>
      </c>
      <c r="Q31">
        <v>0</v>
      </c>
      <c r="S31">
        <v>39</v>
      </c>
      <c r="T31" t="str">
        <f>VLOOKUP(SUsage6[[#This Row],[specificationId]],Specifications[],3)</f>
        <v>discrete</v>
      </c>
      <c r="U31">
        <f t="shared" si="0"/>
        <v>0</v>
      </c>
      <c r="V31">
        <f t="shared" si="1"/>
        <v>0</v>
      </c>
      <c r="W31">
        <f>SUsage6[[#This Row],[U]]*MIN(1,(1-param[AFU])*'(CALC)choices'!$C$6/param[RWU]+param[AFU])</f>
        <v>0</v>
      </c>
      <c r="X31">
        <f>IF(SUsage6[[#This Row],[specification_type]]="continuous",SUsage6[[#This Row],[U* continuous]],IF(SUsage6[[#This Row],[specification_type]]="discrete",SUsage6[[#This Row],[U]],0))</f>
        <v>0</v>
      </c>
    </row>
    <row r="32" spans="1:24" x14ac:dyDescent="0.2">
      <c r="A32">
        <v>5</v>
      </c>
      <c r="B32">
        <v>13</v>
      </c>
      <c r="C32">
        <v>38</v>
      </c>
      <c r="D32">
        <v>0</v>
      </c>
      <c r="E32">
        <v>0</v>
      </c>
      <c r="G32">
        <v>5</v>
      </c>
      <c r="H32">
        <v>14</v>
      </c>
      <c r="I32">
        <v>38</v>
      </c>
      <c r="J32">
        <v>0</v>
      </c>
      <c r="K32">
        <v>0</v>
      </c>
      <c r="M32">
        <v>6</v>
      </c>
      <c r="N32">
        <v>16</v>
      </c>
      <c r="O32">
        <v>38</v>
      </c>
      <c r="P32">
        <v>0</v>
      </c>
      <c r="Q32">
        <v>0</v>
      </c>
      <c r="S32">
        <v>40</v>
      </c>
      <c r="T32" t="str">
        <f>VLOOKUP(SUsage6[[#This Row],[specificationId]],Specifications[],3)</f>
        <v>discrete</v>
      </c>
      <c r="U32">
        <f t="shared" si="0"/>
        <v>0</v>
      </c>
      <c r="V32">
        <f t="shared" si="1"/>
        <v>0</v>
      </c>
      <c r="W32">
        <f>SUsage6[[#This Row],[U]]*MIN(1,(1-param[AFU])*'(CALC)choices'!$C$6/param[RWU]+param[AFU])</f>
        <v>0</v>
      </c>
      <c r="X32">
        <f>IF(SUsage6[[#This Row],[specification_type]]="continuous",SUsage6[[#This Row],[U* continuous]],IF(SUsage6[[#This Row],[specification_type]]="discrete",SUsage6[[#This Row],[U]],0))</f>
        <v>0</v>
      </c>
    </row>
    <row r="33" spans="1:24" x14ac:dyDescent="0.2">
      <c r="A33">
        <v>5</v>
      </c>
      <c r="B33">
        <v>13</v>
      </c>
      <c r="C33">
        <v>39</v>
      </c>
      <c r="D33">
        <v>0</v>
      </c>
      <c r="E33">
        <v>0</v>
      </c>
      <c r="G33">
        <v>5</v>
      </c>
      <c r="H33">
        <v>14</v>
      </c>
      <c r="I33">
        <v>39</v>
      </c>
      <c r="J33">
        <v>0</v>
      </c>
      <c r="K33">
        <v>0</v>
      </c>
      <c r="M33">
        <v>6</v>
      </c>
      <c r="N33">
        <v>16</v>
      </c>
      <c r="O33">
        <v>39</v>
      </c>
      <c r="P33">
        <v>0</v>
      </c>
      <c r="Q33">
        <v>0</v>
      </c>
      <c r="S33">
        <v>41</v>
      </c>
      <c r="T33" t="str">
        <f>VLOOKUP(SUsage6[[#This Row],[specificationId]],Specifications[],3)</f>
        <v>not_marked</v>
      </c>
      <c r="U33">
        <f t="shared" si="0"/>
        <v>0</v>
      </c>
      <c r="V33">
        <f t="shared" si="1"/>
        <v>0</v>
      </c>
      <c r="W33">
        <f>SUsage6[[#This Row],[U]]*MIN(1,(1-param[AFU])*'(CALC)choices'!$C$6/param[RWU]+param[AFU])</f>
        <v>0</v>
      </c>
      <c r="X33">
        <f>IF(SUsage6[[#This Row],[specification_type]]="continuous",SUsage6[[#This Row],[U* continuous]],IF(SUsage6[[#This Row],[specification_type]]="discrete",SUsage6[[#This Row],[U]],0))</f>
        <v>0</v>
      </c>
    </row>
    <row r="34" spans="1:24" x14ac:dyDescent="0.2">
      <c r="A34">
        <v>5</v>
      </c>
      <c r="B34">
        <v>13</v>
      </c>
      <c r="C34">
        <v>36</v>
      </c>
      <c r="D34">
        <v>0</v>
      </c>
      <c r="E34">
        <v>0</v>
      </c>
      <c r="G34">
        <v>5</v>
      </c>
      <c r="H34">
        <v>14</v>
      </c>
      <c r="I34">
        <v>36</v>
      </c>
      <c r="J34">
        <v>0</v>
      </c>
      <c r="K34">
        <v>0</v>
      </c>
      <c r="M34">
        <v>6</v>
      </c>
      <c r="N34">
        <v>16</v>
      </c>
      <c r="O34">
        <v>36</v>
      </c>
      <c r="P34">
        <v>0</v>
      </c>
      <c r="Q34">
        <v>0</v>
      </c>
      <c r="S34">
        <v>42</v>
      </c>
      <c r="T34" t="str">
        <f>VLOOKUP(SUsage6[[#This Row],[specificationId]],Specifications[],3)</f>
        <v>not_marked</v>
      </c>
      <c r="U34">
        <f t="shared" si="0"/>
        <v>0</v>
      </c>
      <c r="V34">
        <f t="shared" si="1"/>
        <v>0</v>
      </c>
      <c r="W34">
        <f>SUsage6[[#This Row],[U]]*MIN(1,(1-param[AFU])*'(CALC)choices'!$C$6/param[RWU]+param[AFU])</f>
        <v>0</v>
      </c>
      <c r="X34">
        <f>IF(SUsage6[[#This Row],[specification_type]]="continuous",SUsage6[[#This Row],[U* continuous]],IF(SUsage6[[#This Row],[specification_type]]="discrete",SUsage6[[#This Row],[U]],0))</f>
        <v>0</v>
      </c>
    </row>
    <row r="35" spans="1:24" x14ac:dyDescent="0.2">
      <c r="A35">
        <v>5</v>
      </c>
      <c r="B35">
        <v>13</v>
      </c>
      <c r="C35">
        <v>37</v>
      </c>
      <c r="D35">
        <v>0</v>
      </c>
      <c r="E35">
        <v>0</v>
      </c>
      <c r="G35">
        <v>5</v>
      </c>
      <c r="H35">
        <v>14</v>
      </c>
      <c r="I35">
        <v>37</v>
      </c>
      <c r="J35">
        <v>0</v>
      </c>
      <c r="K35">
        <v>0</v>
      </c>
      <c r="M35">
        <v>6</v>
      </c>
      <c r="N35">
        <v>16</v>
      </c>
      <c r="O35">
        <v>37</v>
      </c>
      <c r="P35">
        <v>0</v>
      </c>
      <c r="Q35">
        <v>0</v>
      </c>
      <c r="S35">
        <v>43</v>
      </c>
      <c r="T35" t="str">
        <f>VLOOKUP(SUsage6[[#This Row],[specificationId]],Specifications[],3)</f>
        <v>not_marked</v>
      </c>
      <c r="U35">
        <f t="shared" si="0"/>
        <v>0</v>
      </c>
      <c r="V35">
        <f t="shared" si="1"/>
        <v>0</v>
      </c>
      <c r="W35">
        <f>SUsage6[[#This Row],[U]]*MIN(1,(1-param[AFU])*'(CALC)choices'!$C$6/param[RWU]+param[AFU])</f>
        <v>0</v>
      </c>
      <c r="X35">
        <f>IF(SUsage6[[#This Row],[specification_type]]="continuous",SUsage6[[#This Row],[U* continuous]],IF(SUsage6[[#This Row],[specification_type]]="discrete",SUsage6[[#This Row],[U]],0))</f>
        <v>0</v>
      </c>
    </row>
    <row r="36" spans="1:24" x14ac:dyDescent="0.2">
      <c r="A36">
        <v>5</v>
      </c>
      <c r="B36">
        <v>13</v>
      </c>
      <c r="C36">
        <v>42</v>
      </c>
      <c r="D36">
        <v>0</v>
      </c>
      <c r="E36">
        <v>0</v>
      </c>
      <c r="G36">
        <v>5</v>
      </c>
      <c r="H36">
        <v>14</v>
      </c>
      <c r="I36">
        <v>42</v>
      </c>
      <c r="J36">
        <v>0</v>
      </c>
      <c r="K36">
        <v>0</v>
      </c>
      <c r="M36">
        <v>6</v>
      </c>
      <c r="N36">
        <v>16</v>
      </c>
      <c r="O36">
        <v>42</v>
      </c>
      <c r="P36">
        <v>0</v>
      </c>
      <c r="Q36">
        <v>0</v>
      </c>
      <c r="S36">
        <v>44</v>
      </c>
      <c r="T36" t="str">
        <f>VLOOKUP(SUsage6[[#This Row],[specificationId]],Specifications[],3)</f>
        <v>not_marked</v>
      </c>
      <c r="U36">
        <f t="shared" si="0"/>
        <v>0</v>
      </c>
      <c r="V36">
        <f t="shared" si="1"/>
        <v>0</v>
      </c>
      <c r="W36">
        <f>SUsage6[[#This Row],[U]]*MIN(1,(1-param[AFU])*'(CALC)choices'!$C$6/param[RWU]+param[AFU])</f>
        <v>0</v>
      </c>
      <c r="X36">
        <f>IF(SUsage6[[#This Row],[specification_type]]="continuous",SUsage6[[#This Row],[U* continuous]],IF(SUsage6[[#This Row],[specification_type]]="discrete",SUsage6[[#This Row],[U]],0))</f>
        <v>0</v>
      </c>
    </row>
    <row r="37" spans="1:24" x14ac:dyDescent="0.2">
      <c r="A37">
        <v>5</v>
      </c>
      <c r="B37">
        <v>13</v>
      </c>
      <c r="C37">
        <v>43</v>
      </c>
      <c r="D37">
        <v>0</v>
      </c>
      <c r="E37">
        <v>0</v>
      </c>
      <c r="G37">
        <v>5</v>
      </c>
      <c r="H37">
        <v>14</v>
      </c>
      <c r="I37">
        <v>43</v>
      </c>
      <c r="J37">
        <v>0</v>
      </c>
      <c r="K37">
        <v>0</v>
      </c>
      <c r="M37">
        <v>6</v>
      </c>
      <c r="N37">
        <v>16</v>
      </c>
      <c r="O37">
        <v>43</v>
      </c>
      <c r="P37">
        <v>0</v>
      </c>
      <c r="Q37">
        <v>0</v>
      </c>
      <c r="S37">
        <v>45</v>
      </c>
      <c r="T37" t="str">
        <f>VLOOKUP(SUsage6[[#This Row],[specificationId]],Specifications[],3)</f>
        <v>not_marked</v>
      </c>
      <c r="U37">
        <f t="shared" si="0"/>
        <v>0</v>
      </c>
      <c r="V37">
        <f t="shared" si="1"/>
        <v>0</v>
      </c>
      <c r="W37">
        <f>SUsage6[[#This Row],[U]]*MIN(1,(1-param[AFU])*'(CALC)choices'!$C$6/param[RWU]+param[AFU])</f>
        <v>0</v>
      </c>
      <c r="X37">
        <f>IF(SUsage6[[#This Row],[specification_type]]="continuous",SUsage6[[#This Row],[U* continuous]],IF(SUsage6[[#This Row],[specification_type]]="discrete",SUsage6[[#This Row],[U]],0))</f>
        <v>0</v>
      </c>
    </row>
    <row r="38" spans="1:24" x14ac:dyDescent="0.2">
      <c r="A38">
        <v>5</v>
      </c>
      <c r="B38">
        <v>13</v>
      </c>
      <c r="C38">
        <v>40</v>
      </c>
      <c r="D38">
        <v>0</v>
      </c>
      <c r="E38">
        <v>0</v>
      </c>
      <c r="G38">
        <v>5</v>
      </c>
      <c r="H38">
        <v>14</v>
      </c>
      <c r="I38">
        <v>40</v>
      </c>
      <c r="J38">
        <v>0</v>
      </c>
      <c r="K38">
        <v>0</v>
      </c>
      <c r="M38">
        <v>6</v>
      </c>
      <c r="N38">
        <v>16</v>
      </c>
      <c r="O38">
        <v>40</v>
      </c>
      <c r="P38">
        <v>0</v>
      </c>
      <c r="Q38">
        <v>0</v>
      </c>
      <c r="S38">
        <v>46</v>
      </c>
      <c r="T38" t="str">
        <f>VLOOKUP(SUsage6[[#This Row],[specificationId]],Specifications[],3)</f>
        <v>discrete</v>
      </c>
      <c r="U38">
        <f t="shared" si="0"/>
        <v>0</v>
      </c>
      <c r="V38">
        <f t="shared" si="1"/>
        <v>0</v>
      </c>
      <c r="W38">
        <f>SUsage6[[#This Row],[U]]*MIN(1,(1-param[AFU])*'(CALC)choices'!$C$6/param[RWU]+param[AFU])</f>
        <v>0</v>
      </c>
      <c r="X38">
        <f>IF(SUsage6[[#This Row],[specification_type]]="continuous",SUsage6[[#This Row],[U* continuous]],IF(SUsage6[[#This Row],[specification_type]]="discrete",SUsage6[[#This Row],[U]],0))</f>
        <v>0</v>
      </c>
    </row>
    <row r="39" spans="1:24" x14ac:dyDescent="0.2">
      <c r="A39">
        <v>5</v>
      </c>
      <c r="B39">
        <v>13</v>
      </c>
      <c r="C39">
        <v>41</v>
      </c>
      <c r="D39">
        <v>0</v>
      </c>
      <c r="E39">
        <v>0</v>
      </c>
      <c r="G39">
        <v>5</v>
      </c>
      <c r="H39">
        <v>14</v>
      </c>
      <c r="I39">
        <v>41</v>
      </c>
      <c r="J39">
        <v>0</v>
      </c>
      <c r="K39">
        <v>0</v>
      </c>
      <c r="M39">
        <v>6</v>
      </c>
      <c r="N39">
        <v>16</v>
      </c>
      <c r="O39">
        <v>41</v>
      </c>
      <c r="P39">
        <v>0</v>
      </c>
      <c r="Q39">
        <v>0</v>
      </c>
      <c r="S39">
        <v>47</v>
      </c>
      <c r="T39" t="str">
        <f>VLOOKUP(SUsage6[[#This Row],[specificationId]],Specifications[],3)</f>
        <v>not_marked</v>
      </c>
      <c r="U39">
        <f t="shared" si="0"/>
        <v>0</v>
      </c>
      <c r="V39">
        <f t="shared" si="1"/>
        <v>0</v>
      </c>
      <c r="W39">
        <f>SUsage6[[#This Row],[U]]*MIN(1,(1-param[AFU])*'(CALC)choices'!$C$6/param[RWU]+param[AFU])</f>
        <v>0</v>
      </c>
      <c r="X39">
        <f>IF(SUsage6[[#This Row],[specification_type]]="continuous",SUsage6[[#This Row],[U* continuous]],IF(SUsage6[[#This Row],[specification_type]]="discrete",SUsage6[[#This Row],[U]],0))</f>
        <v>0</v>
      </c>
    </row>
    <row r="40" spans="1:24" x14ac:dyDescent="0.2">
      <c r="A40">
        <v>5</v>
      </c>
      <c r="B40">
        <v>13</v>
      </c>
      <c r="C40">
        <v>46</v>
      </c>
      <c r="D40">
        <v>0</v>
      </c>
      <c r="E40">
        <v>0</v>
      </c>
      <c r="G40">
        <v>5</v>
      </c>
      <c r="H40">
        <v>14</v>
      </c>
      <c r="I40">
        <v>46</v>
      </c>
      <c r="J40">
        <v>0</v>
      </c>
      <c r="K40">
        <v>0</v>
      </c>
      <c r="M40">
        <v>6</v>
      </c>
      <c r="N40">
        <v>16</v>
      </c>
      <c r="O40">
        <v>46</v>
      </c>
      <c r="P40">
        <v>0</v>
      </c>
      <c r="Q40">
        <v>0</v>
      </c>
      <c r="S40">
        <v>48</v>
      </c>
      <c r="T40" t="str">
        <f>VLOOKUP(SUsage6[[#This Row],[specificationId]],Specifications[],3)</f>
        <v>not_marked</v>
      </c>
      <c r="U40">
        <f t="shared" si="0"/>
        <v>0</v>
      </c>
      <c r="V40">
        <f t="shared" si="1"/>
        <v>0</v>
      </c>
      <c r="W40">
        <f>SUsage6[[#This Row],[U]]*MIN(1,(1-param[AFU])*'(CALC)choices'!$C$6/param[RWU]+param[AFU])</f>
        <v>0</v>
      </c>
      <c r="X40">
        <f>IF(SUsage6[[#This Row],[specification_type]]="continuous",SUsage6[[#This Row],[U* continuous]],IF(SUsage6[[#This Row],[specification_type]]="discrete",SUsage6[[#This Row],[U]],0))</f>
        <v>0</v>
      </c>
    </row>
    <row r="41" spans="1:24" x14ac:dyDescent="0.2">
      <c r="A41">
        <v>5</v>
      </c>
      <c r="B41">
        <v>13</v>
      </c>
      <c r="C41">
        <v>47</v>
      </c>
      <c r="D41">
        <v>0</v>
      </c>
      <c r="E41">
        <v>0</v>
      </c>
      <c r="G41">
        <v>5</v>
      </c>
      <c r="H41">
        <v>14</v>
      </c>
      <c r="I41">
        <v>47</v>
      </c>
      <c r="J41">
        <v>0</v>
      </c>
      <c r="K41">
        <v>0</v>
      </c>
      <c r="M41">
        <v>6</v>
      </c>
      <c r="N41">
        <v>16</v>
      </c>
      <c r="O41">
        <v>47</v>
      </c>
      <c r="P41">
        <v>0</v>
      </c>
      <c r="Q41">
        <v>0</v>
      </c>
      <c r="S41">
        <v>49</v>
      </c>
      <c r="T41" t="str">
        <f>VLOOKUP(SUsage6[[#This Row],[specificationId]],Specifications[],3)</f>
        <v>not_marked</v>
      </c>
      <c r="U41">
        <f t="shared" si="0"/>
        <v>0</v>
      </c>
      <c r="V41">
        <f t="shared" si="1"/>
        <v>0</v>
      </c>
      <c r="W41">
        <f>SUsage6[[#This Row],[U]]*MIN(1,(1-param[AFU])*'(CALC)choices'!$C$6/param[RWU]+param[AFU])</f>
        <v>0</v>
      </c>
      <c r="X41">
        <f>IF(SUsage6[[#This Row],[specification_type]]="continuous",SUsage6[[#This Row],[U* continuous]],IF(SUsage6[[#This Row],[specification_type]]="discrete",SUsage6[[#This Row],[U]],0))</f>
        <v>0</v>
      </c>
    </row>
    <row r="42" spans="1:24" x14ac:dyDescent="0.2">
      <c r="A42">
        <v>5</v>
      </c>
      <c r="B42">
        <v>13</v>
      </c>
      <c r="C42">
        <v>44</v>
      </c>
      <c r="D42">
        <v>0</v>
      </c>
      <c r="E42">
        <v>0</v>
      </c>
      <c r="G42">
        <v>5</v>
      </c>
      <c r="H42">
        <v>14</v>
      </c>
      <c r="I42">
        <v>44</v>
      </c>
      <c r="J42">
        <v>0</v>
      </c>
      <c r="K42">
        <v>0</v>
      </c>
      <c r="M42">
        <v>6</v>
      </c>
      <c r="N42">
        <v>16</v>
      </c>
      <c r="O42">
        <v>44</v>
      </c>
      <c r="P42">
        <v>0</v>
      </c>
      <c r="Q42">
        <v>0</v>
      </c>
      <c r="S42">
        <v>81</v>
      </c>
      <c r="T42" t="str">
        <f>VLOOKUP(SUsage6[[#This Row],[specificationId]],Specifications[],3)</f>
        <v>continuous</v>
      </c>
      <c r="U42">
        <f t="shared" si="0"/>
        <v>0</v>
      </c>
      <c r="V42">
        <f t="shared" si="1"/>
        <v>0</v>
      </c>
      <c r="W42">
        <f>SUsage6[[#This Row],[U]]*MIN(1,(1-param[AFU])*'(CALC)choices'!$C$6/param[RWU]+param[AFU])</f>
        <v>0</v>
      </c>
      <c r="X42">
        <f>IF(SUsage6[[#This Row],[specification_type]]="continuous",SUsage6[[#This Row],[U* continuous]],IF(SUsage6[[#This Row],[specification_type]]="discrete",SUsage6[[#This Row],[U]],0))</f>
        <v>0</v>
      </c>
    </row>
    <row r="43" spans="1:24" x14ac:dyDescent="0.2">
      <c r="A43">
        <v>5</v>
      </c>
      <c r="B43">
        <v>13</v>
      </c>
      <c r="C43">
        <v>45</v>
      </c>
      <c r="D43">
        <v>0</v>
      </c>
      <c r="E43">
        <v>0</v>
      </c>
      <c r="G43">
        <v>5</v>
      </c>
      <c r="H43">
        <v>14</v>
      </c>
      <c r="I43">
        <v>45</v>
      </c>
      <c r="J43">
        <v>0</v>
      </c>
      <c r="K43">
        <v>0</v>
      </c>
      <c r="M43">
        <v>6</v>
      </c>
      <c r="N43">
        <v>16</v>
      </c>
      <c r="O43">
        <v>45</v>
      </c>
      <c r="P43">
        <v>0</v>
      </c>
      <c r="Q43">
        <v>0</v>
      </c>
      <c r="S43">
        <v>82</v>
      </c>
      <c r="T43" t="str">
        <f>VLOOKUP(SUsage6[[#This Row],[specificationId]],Specifications[],3)</f>
        <v>continuous</v>
      </c>
      <c r="U43">
        <f t="shared" si="0"/>
        <v>0</v>
      </c>
      <c r="V43">
        <f t="shared" si="1"/>
        <v>0</v>
      </c>
      <c r="W43">
        <f>SUsage6[[#This Row],[U]]*MIN(1,(1-param[AFU])*'(CALC)choices'!$C$6/param[RWU]+param[AFU])</f>
        <v>0</v>
      </c>
      <c r="X43">
        <f>IF(SUsage6[[#This Row],[specification_type]]="continuous",SUsage6[[#This Row],[U* continuous]],IF(SUsage6[[#This Row],[specification_type]]="discrete",SUsage6[[#This Row],[U]],0))</f>
        <v>0</v>
      </c>
    </row>
    <row r="44" spans="1:24" x14ac:dyDescent="0.2">
      <c r="A44">
        <v>5</v>
      </c>
      <c r="B44">
        <v>13</v>
      </c>
      <c r="C44">
        <v>49</v>
      </c>
      <c r="D44">
        <v>0</v>
      </c>
      <c r="E44">
        <v>0</v>
      </c>
      <c r="G44">
        <v>5</v>
      </c>
      <c r="H44">
        <v>14</v>
      </c>
      <c r="I44">
        <v>49</v>
      </c>
      <c r="J44">
        <v>0</v>
      </c>
      <c r="K44">
        <v>0</v>
      </c>
      <c r="M44">
        <v>6</v>
      </c>
      <c r="N44">
        <v>16</v>
      </c>
      <c r="O44">
        <v>49</v>
      </c>
      <c r="P44">
        <v>0</v>
      </c>
      <c r="Q44">
        <v>0</v>
      </c>
      <c r="S44">
        <v>83</v>
      </c>
      <c r="T44" t="str">
        <f>VLOOKUP(SUsage6[[#This Row],[specificationId]],Specifications[],3)</f>
        <v>continuous</v>
      </c>
      <c r="U44">
        <f t="shared" si="0"/>
        <v>0</v>
      </c>
      <c r="V44">
        <f t="shared" si="1"/>
        <v>0</v>
      </c>
      <c r="W44">
        <f>SUsage6[[#This Row],[U]]*MIN(1,(1-param[AFU])*'(CALC)choices'!$C$6/param[RWU]+param[AFU])</f>
        <v>0</v>
      </c>
      <c r="X44">
        <f>IF(SUsage6[[#This Row],[specification_type]]="continuous",SUsage6[[#This Row],[U* continuous]],IF(SUsage6[[#This Row],[specification_type]]="discrete",SUsage6[[#This Row],[U]],0))</f>
        <v>0</v>
      </c>
    </row>
    <row r="45" spans="1:24" x14ac:dyDescent="0.2">
      <c r="A45">
        <v>5</v>
      </c>
      <c r="B45">
        <v>13</v>
      </c>
      <c r="C45">
        <v>48</v>
      </c>
      <c r="D45">
        <v>0</v>
      </c>
      <c r="E45">
        <v>0</v>
      </c>
      <c r="G45">
        <v>5</v>
      </c>
      <c r="H45">
        <v>14</v>
      </c>
      <c r="I45">
        <v>48</v>
      </c>
      <c r="J45">
        <v>0</v>
      </c>
      <c r="K45">
        <v>0</v>
      </c>
      <c r="M45">
        <v>6</v>
      </c>
      <c r="N45">
        <v>16</v>
      </c>
      <c r="O45">
        <v>48</v>
      </c>
      <c r="P45">
        <v>0</v>
      </c>
      <c r="Q45">
        <v>0</v>
      </c>
      <c r="S45">
        <v>84</v>
      </c>
      <c r="T45" t="str">
        <f>VLOOKUP(SUsage6[[#This Row],[specificationId]],Specifications[],3)</f>
        <v>continuous</v>
      </c>
      <c r="U45">
        <f t="shared" si="0"/>
        <v>0</v>
      </c>
      <c r="V45">
        <f t="shared" si="1"/>
        <v>0</v>
      </c>
      <c r="W45">
        <f>SUsage6[[#This Row],[U]]*MIN(1,(1-param[AFU])*'(CALC)choices'!$C$6/param[RWU]+param[AFU])</f>
        <v>0</v>
      </c>
      <c r="X45">
        <f>IF(SUsage6[[#This Row],[specification_type]]="continuous",SUsage6[[#This Row],[U* continuous]],IF(SUsage6[[#This Row],[specification_type]]="discrete",SUsage6[[#This Row],[U]],0))</f>
        <v>0</v>
      </c>
    </row>
    <row r="46" spans="1:24" x14ac:dyDescent="0.2">
      <c r="M46">
        <v>6</v>
      </c>
      <c r="N46">
        <v>16</v>
      </c>
      <c r="O46">
        <v>1</v>
      </c>
      <c r="P46">
        <v>0</v>
      </c>
      <c r="Q46">
        <v>0</v>
      </c>
    </row>
    <row r="47" spans="1:24" x14ac:dyDescent="0.2">
      <c r="M47">
        <v>6</v>
      </c>
      <c r="N47">
        <v>16</v>
      </c>
      <c r="O47">
        <v>2</v>
      </c>
      <c r="P47">
        <v>0</v>
      </c>
      <c r="Q47">
        <v>0</v>
      </c>
    </row>
    <row r="48" spans="1:24" x14ac:dyDescent="0.2">
      <c r="M48">
        <v>6</v>
      </c>
      <c r="N48">
        <v>16</v>
      </c>
      <c r="O48">
        <v>3</v>
      </c>
      <c r="P48">
        <v>0</v>
      </c>
      <c r="Q48">
        <v>0</v>
      </c>
    </row>
    <row r="49" spans="13:17" x14ac:dyDescent="0.2">
      <c r="M49">
        <v>6</v>
      </c>
      <c r="N49">
        <v>16</v>
      </c>
      <c r="O49">
        <v>4</v>
      </c>
      <c r="P49">
        <v>4</v>
      </c>
      <c r="Q49">
        <v>15</v>
      </c>
    </row>
    <row r="50" spans="13:17" x14ac:dyDescent="0.2">
      <c r="M50">
        <v>6</v>
      </c>
      <c r="N50">
        <v>16</v>
      </c>
      <c r="O50">
        <v>5</v>
      </c>
      <c r="P50">
        <v>6</v>
      </c>
      <c r="Q50">
        <v>30</v>
      </c>
    </row>
    <row r="51" spans="13:17" x14ac:dyDescent="0.2">
      <c r="M51">
        <v>6</v>
      </c>
      <c r="N51">
        <v>16</v>
      </c>
      <c r="O51">
        <v>6</v>
      </c>
      <c r="P51">
        <v>0</v>
      </c>
      <c r="Q51">
        <v>0</v>
      </c>
    </row>
    <row r="52" spans="13:17" x14ac:dyDescent="0.2">
      <c r="M52">
        <v>6</v>
      </c>
      <c r="N52">
        <v>16</v>
      </c>
      <c r="O52">
        <v>7</v>
      </c>
      <c r="P52">
        <v>0</v>
      </c>
      <c r="Q52">
        <v>0</v>
      </c>
    </row>
    <row r="53" spans="13:17" x14ac:dyDescent="0.2">
      <c r="M53">
        <v>6</v>
      </c>
      <c r="N53">
        <v>16</v>
      </c>
      <c r="O53">
        <v>9</v>
      </c>
      <c r="P53">
        <v>0</v>
      </c>
      <c r="Q53">
        <v>0</v>
      </c>
    </row>
    <row r="54" spans="13:17" x14ac:dyDescent="0.2">
      <c r="M54">
        <v>6</v>
      </c>
      <c r="N54">
        <v>16</v>
      </c>
      <c r="O54">
        <v>10</v>
      </c>
      <c r="P54">
        <v>0</v>
      </c>
      <c r="Q54">
        <v>0</v>
      </c>
    </row>
    <row r="55" spans="13:17" x14ac:dyDescent="0.2">
      <c r="M55">
        <v>6</v>
      </c>
      <c r="N55">
        <v>16</v>
      </c>
      <c r="O55">
        <v>11</v>
      </c>
      <c r="P55">
        <v>3</v>
      </c>
      <c r="Q55">
        <v>15</v>
      </c>
    </row>
    <row r="56" spans="13:17" x14ac:dyDescent="0.2">
      <c r="M56">
        <v>6</v>
      </c>
      <c r="N56">
        <v>16</v>
      </c>
      <c r="O56">
        <v>12</v>
      </c>
      <c r="P56">
        <v>0</v>
      </c>
      <c r="Q56">
        <v>0</v>
      </c>
    </row>
    <row r="57" spans="13:17" x14ac:dyDescent="0.2">
      <c r="M57">
        <v>6</v>
      </c>
      <c r="N57">
        <v>16</v>
      </c>
      <c r="O57">
        <v>13</v>
      </c>
      <c r="P57">
        <v>5</v>
      </c>
      <c r="Q57">
        <v>20</v>
      </c>
    </row>
    <row r="58" spans="13:17" x14ac:dyDescent="0.2">
      <c r="M58">
        <v>6</v>
      </c>
      <c r="N58">
        <v>16</v>
      </c>
      <c r="O58">
        <v>14</v>
      </c>
      <c r="P58">
        <v>0</v>
      </c>
      <c r="Q58">
        <v>0</v>
      </c>
    </row>
    <row r="59" spans="13:17" x14ac:dyDescent="0.2">
      <c r="M59">
        <v>6</v>
      </c>
      <c r="N59">
        <v>16</v>
      </c>
      <c r="O59">
        <v>15</v>
      </c>
      <c r="P59">
        <v>0</v>
      </c>
      <c r="Q59">
        <v>0</v>
      </c>
    </row>
    <row r="60" spans="13:17" x14ac:dyDescent="0.2">
      <c r="M60">
        <v>6</v>
      </c>
      <c r="N60">
        <v>16</v>
      </c>
      <c r="O60">
        <v>17</v>
      </c>
      <c r="P60">
        <v>0</v>
      </c>
      <c r="Q60">
        <v>0</v>
      </c>
    </row>
    <row r="61" spans="13:17" x14ac:dyDescent="0.2">
      <c r="M61">
        <v>6</v>
      </c>
      <c r="N61">
        <v>16</v>
      </c>
      <c r="O61">
        <v>84</v>
      </c>
      <c r="P61">
        <v>0</v>
      </c>
      <c r="Q61">
        <v>0</v>
      </c>
    </row>
    <row r="62" spans="13:17" x14ac:dyDescent="0.2">
      <c r="M62">
        <v>6</v>
      </c>
      <c r="N62">
        <v>16</v>
      </c>
      <c r="O62">
        <v>16</v>
      </c>
      <c r="P62">
        <v>0</v>
      </c>
      <c r="Q62">
        <v>0</v>
      </c>
    </row>
    <row r="63" spans="13:17" x14ac:dyDescent="0.2">
      <c r="M63">
        <v>6</v>
      </c>
      <c r="N63">
        <v>16</v>
      </c>
      <c r="O63">
        <v>19</v>
      </c>
      <c r="P63">
        <v>0</v>
      </c>
      <c r="Q63">
        <v>0</v>
      </c>
    </row>
    <row r="64" spans="13:17" x14ac:dyDescent="0.2">
      <c r="M64">
        <v>6</v>
      </c>
      <c r="N64">
        <v>16</v>
      </c>
      <c r="O64">
        <v>18</v>
      </c>
      <c r="P64">
        <v>0</v>
      </c>
      <c r="Q64">
        <v>0</v>
      </c>
    </row>
    <row r="65" spans="13:17" x14ac:dyDescent="0.2">
      <c r="M65">
        <v>6</v>
      </c>
      <c r="N65">
        <v>16</v>
      </c>
      <c r="O65">
        <v>81</v>
      </c>
      <c r="P65">
        <v>0</v>
      </c>
      <c r="Q65">
        <v>0</v>
      </c>
    </row>
    <row r="66" spans="13:17" x14ac:dyDescent="0.2">
      <c r="M66">
        <v>6</v>
      </c>
      <c r="N66">
        <v>16</v>
      </c>
      <c r="O66">
        <v>20</v>
      </c>
      <c r="P66">
        <v>0</v>
      </c>
      <c r="Q66">
        <v>0</v>
      </c>
    </row>
    <row r="67" spans="13:17" x14ac:dyDescent="0.2">
      <c r="M67">
        <v>6</v>
      </c>
      <c r="N67">
        <v>16</v>
      </c>
      <c r="O67">
        <v>23</v>
      </c>
      <c r="P67">
        <v>0</v>
      </c>
      <c r="Q67">
        <v>0</v>
      </c>
    </row>
    <row r="68" spans="13:17" x14ac:dyDescent="0.2">
      <c r="M68">
        <v>6</v>
      </c>
      <c r="N68">
        <v>16</v>
      </c>
      <c r="O68">
        <v>83</v>
      </c>
      <c r="P68">
        <v>0</v>
      </c>
      <c r="Q68">
        <v>0</v>
      </c>
    </row>
    <row r="69" spans="13:17" x14ac:dyDescent="0.2">
      <c r="M69">
        <v>6</v>
      </c>
      <c r="N69">
        <v>16</v>
      </c>
      <c r="O69">
        <v>82</v>
      </c>
      <c r="P69">
        <v>0</v>
      </c>
      <c r="Q69">
        <v>0</v>
      </c>
    </row>
    <row r="70" spans="13:17" x14ac:dyDescent="0.2">
      <c r="M70">
        <v>6</v>
      </c>
      <c r="N70">
        <v>16</v>
      </c>
      <c r="O70">
        <v>31</v>
      </c>
      <c r="P70">
        <v>10</v>
      </c>
      <c r="Q70">
        <v>20</v>
      </c>
    </row>
    <row r="71" spans="13:17" x14ac:dyDescent="0.2">
      <c r="M71">
        <v>6</v>
      </c>
      <c r="N71">
        <v>16</v>
      </c>
      <c r="O71">
        <v>30</v>
      </c>
      <c r="P71">
        <v>0</v>
      </c>
      <c r="Q71">
        <v>0</v>
      </c>
    </row>
    <row r="72" spans="13:17" x14ac:dyDescent="0.2">
      <c r="M72">
        <v>6</v>
      </c>
      <c r="N72">
        <v>16</v>
      </c>
      <c r="O72">
        <v>34</v>
      </c>
      <c r="P72">
        <v>0</v>
      </c>
      <c r="Q72">
        <v>0</v>
      </c>
    </row>
    <row r="73" spans="13:17" x14ac:dyDescent="0.2">
      <c r="M73">
        <v>6</v>
      </c>
      <c r="N73">
        <v>16</v>
      </c>
      <c r="O73">
        <v>35</v>
      </c>
      <c r="P73">
        <v>0</v>
      </c>
      <c r="Q73">
        <v>0</v>
      </c>
    </row>
    <row r="74" spans="13:17" x14ac:dyDescent="0.2">
      <c r="M74">
        <v>6</v>
      </c>
      <c r="N74">
        <v>16</v>
      </c>
      <c r="O74">
        <v>32</v>
      </c>
      <c r="P74">
        <v>0</v>
      </c>
      <c r="Q74">
        <v>0</v>
      </c>
    </row>
    <row r="75" spans="13:17" x14ac:dyDescent="0.2">
      <c r="M75">
        <v>6</v>
      </c>
      <c r="N75">
        <v>16</v>
      </c>
      <c r="O75">
        <v>33</v>
      </c>
      <c r="P75">
        <v>0</v>
      </c>
      <c r="Q75">
        <v>0</v>
      </c>
    </row>
    <row r="76" spans="13:17" x14ac:dyDescent="0.2">
      <c r="M76">
        <v>6</v>
      </c>
      <c r="N76">
        <v>16</v>
      </c>
      <c r="O76">
        <v>38</v>
      </c>
      <c r="P76">
        <v>0</v>
      </c>
      <c r="Q76">
        <v>0</v>
      </c>
    </row>
    <row r="77" spans="13:17" x14ac:dyDescent="0.2">
      <c r="M77">
        <v>6</v>
      </c>
      <c r="N77">
        <v>16</v>
      </c>
      <c r="O77">
        <v>39</v>
      </c>
      <c r="P77">
        <v>0</v>
      </c>
      <c r="Q77">
        <v>0</v>
      </c>
    </row>
    <row r="78" spans="13:17" x14ac:dyDescent="0.2">
      <c r="M78">
        <v>6</v>
      </c>
      <c r="N78">
        <v>16</v>
      </c>
      <c r="O78">
        <v>36</v>
      </c>
      <c r="P78">
        <v>0</v>
      </c>
      <c r="Q78">
        <v>0</v>
      </c>
    </row>
    <row r="79" spans="13:17" x14ac:dyDescent="0.2">
      <c r="M79">
        <v>6</v>
      </c>
      <c r="N79">
        <v>16</v>
      </c>
      <c r="O79">
        <v>37</v>
      </c>
      <c r="P79">
        <v>0</v>
      </c>
      <c r="Q79">
        <v>0</v>
      </c>
    </row>
    <row r="80" spans="13:17" x14ac:dyDescent="0.2">
      <c r="M80">
        <v>6</v>
      </c>
      <c r="N80">
        <v>16</v>
      </c>
      <c r="O80">
        <v>42</v>
      </c>
      <c r="P80">
        <v>0</v>
      </c>
      <c r="Q80">
        <v>0</v>
      </c>
    </row>
    <row r="81" spans="13:17" x14ac:dyDescent="0.2">
      <c r="M81">
        <v>6</v>
      </c>
      <c r="N81">
        <v>16</v>
      </c>
      <c r="O81">
        <v>43</v>
      </c>
      <c r="P81">
        <v>0</v>
      </c>
      <c r="Q81">
        <v>0</v>
      </c>
    </row>
    <row r="82" spans="13:17" x14ac:dyDescent="0.2">
      <c r="M82">
        <v>6</v>
      </c>
      <c r="N82">
        <v>16</v>
      </c>
      <c r="O82">
        <v>40</v>
      </c>
      <c r="P82">
        <v>0</v>
      </c>
      <c r="Q82">
        <v>0</v>
      </c>
    </row>
    <row r="83" spans="13:17" x14ac:dyDescent="0.2">
      <c r="M83">
        <v>6</v>
      </c>
      <c r="N83">
        <v>16</v>
      </c>
      <c r="O83">
        <v>41</v>
      </c>
      <c r="P83">
        <v>0</v>
      </c>
      <c r="Q83">
        <v>0</v>
      </c>
    </row>
    <row r="84" spans="13:17" x14ac:dyDescent="0.2">
      <c r="M84">
        <v>6</v>
      </c>
      <c r="N84">
        <v>16</v>
      </c>
      <c r="O84">
        <v>46</v>
      </c>
      <c r="P84">
        <v>0</v>
      </c>
      <c r="Q84">
        <v>0</v>
      </c>
    </row>
    <row r="85" spans="13:17" x14ac:dyDescent="0.2">
      <c r="M85">
        <v>6</v>
      </c>
      <c r="N85">
        <v>16</v>
      </c>
      <c r="O85">
        <v>47</v>
      </c>
      <c r="P85">
        <v>0</v>
      </c>
      <c r="Q85">
        <v>0</v>
      </c>
    </row>
    <row r="86" spans="13:17" x14ac:dyDescent="0.2">
      <c r="M86">
        <v>6</v>
      </c>
      <c r="N86">
        <v>16</v>
      </c>
      <c r="O86">
        <v>44</v>
      </c>
      <c r="P86">
        <v>0</v>
      </c>
      <c r="Q86">
        <v>0</v>
      </c>
    </row>
    <row r="87" spans="13:17" x14ac:dyDescent="0.2">
      <c r="M87">
        <v>6</v>
      </c>
      <c r="N87">
        <v>16</v>
      </c>
      <c r="O87">
        <v>45</v>
      </c>
      <c r="P87">
        <v>0</v>
      </c>
      <c r="Q87">
        <v>0</v>
      </c>
    </row>
    <row r="88" spans="13:17" x14ac:dyDescent="0.2">
      <c r="M88">
        <v>6</v>
      </c>
      <c r="N88">
        <v>16</v>
      </c>
      <c r="O88">
        <v>49</v>
      </c>
      <c r="P88">
        <v>0</v>
      </c>
      <c r="Q88">
        <v>0</v>
      </c>
    </row>
    <row r="89" spans="13:17" x14ac:dyDescent="0.2">
      <c r="M89">
        <v>6</v>
      </c>
      <c r="N89">
        <v>16</v>
      </c>
      <c r="O89">
        <v>48</v>
      </c>
      <c r="P89">
        <v>0</v>
      </c>
      <c r="Q89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N46"/>
  <sheetViews>
    <sheetView workbookViewId="0">
      <selection activeCell="L27" sqref="L27"/>
    </sheetView>
  </sheetViews>
  <sheetFormatPr defaultRowHeight="12.75" x14ac:dyDescent="0.2"/>
  <cols>
    <col min="1" max="1" width="16.5703125" bestFit="1" customWidth="1"/>
    <col min="2" max="2" width="19.85546875" bestFit="1" customWidth="1"/>
    <col min="3" max="3" width="11.42578125" bestFit="1" customWidth="1"/>
    <col min="4" max="4" width="15.85546875" bestFit="1" customWidth="1"/>
    <col min="5" max="5" width="10.7109375" customWidth="1"/>
    <col min="6" max="6" width="11.42578125" customWidth="1"/>
    <col min="7" max="7" width="11.42578125" bestFit="1" customWidth="1"/>
    <col min="8" max="8" width="16.85546875" bestFit="1" customWidth="1"/>
    <col min="9" max="9" width="16.85546875" customWidth="1"/>
    <col min="10" max="10" width="11.42578125" customWidth="1"/>
    <col min="12" max="12" width="16.85546875" bestFit="1" customWidth="1"/>
    <col min="13" max="13" width="8.28515625" customWidth="1"/>
  </cols>
  <sheetData>
    <row r="1" spans="1:14" ht="15" x14ac:dyDescent="0.25">
      <c r="C1" s="21" t="s">
        <v>68</v>
      </c>
      <c r="D1" s="21"/>
      <c r="E1" s="21"/>
      <c r="F1" s="21"/>
      <c r="G1" s="22" t="s">
        <v>69</v>
      </c>
      <c r="H1" s="22"/>
      <c r="I1" s="22"/>
      <c r="J1" s="22"/>
      <c r="K1" s="23" t="s">
        <v>91</v>
      </c>
      <c r="L1" s="23"/>
      <c r="M1" s="23"/>
      <c r="N1" s="23"/>
    </row>
    <row r="2" spans="1:14" ht="15" x14ac:dyDescent="0.25">
      <c r="A2" t="s">
        <v>2</v>
      </c>
      <c r="B2" t="s">
        <v>12</v>
      </c>
      <c r="C2" t="s">
        <v>61</v>
      </c>
      <c r="D2" t="s">
        <v>60</v>
      </c>
      <c r="E2" s="5" t="s">
        <v>63</v>
      </c>
      <c r="F2" t="s">
        <v>62</v>
      </c>
      <c r="G2" t="s">
        <v>70</v>
      </c>
      <c r="H2" t="s">
        <v>88</v>
      </c>
      <c r="I2" t="s">
        <v>86</v>
      </c>
      <c r="J2" t="s">
        <v>71</v>
      </c>
      <c r="K2" t="s">
        <v>72</v>
      </c>
      <c r="L2" t="s">
        <v>89</v>
      </c>
      <c r="M2" t="s">
        <v>87</v>
      </c>
      <c r="N2" t="s">
        <v>73</v>
      </c>
    </row>
    <row r="3" spans="1:14" ht="15" x14ac:dyDescent="0.25">
      <c r="A3">
        <v>1</v>
      </c>
      <c r="B3" t="str">
        <f>VLOOKUP(mobilities[[#This Row],[specificationId]],Specifications[],3)</f>
        <v>not_marked</v>
      </c>
      <c r="C3">
        <v>0</v>
      </c>
      <c r="D3">
        <f>mobilities[[#This Row],[U]]*MIN(1, (1-param[AFM])*'(CALC)choices'!$C$9/param[RWM]+param[AFM])</f>
        <v>0</v>
      </c>
      <c r="E3" s="5">
        <f>IF(mobilities[[#This Row],[specification_type]]="not_marked",0,IF(mobilities[[#This Row],[specification_type]]="continuous",mobilities[[#This Row],[U* continuous]],mobilities[[#This Row],[U]]))</f>
        <v>0</v>
      </c>
      <c r="F3">
        <v>0</v>
      </c>
      <c r="G3">
        <v>0</v>
      </c>
      <c r="H3">
        <f>mobilities[[#This Row],[U2]]*MIN(1, (1-param[AFM])*'(CALC)choices'!$C$10/param[RWM]+param[AFM])</f>
        <v>0</v>
      </c>
      <c r="I3" s="4">
        <f>IF(mobilities[[#This Row],[specification_type]]="not_marked",0,IF(mobilities[[#This Row],[specification_type]]="continuous",mobilities[[#This Row],[U2* continuous]],mobilities[[#This Row],[U2]]))</f>
        <v>0</v>
      </c>
      <c r="J3">
        <v>0</v>
      </c>
      <c r="K3">
        <v>0</v>
      </c>
      <c r="L3">
        <f>mobilities[[#This Row],[U3]]*MIN(1, (1-param[AFM])*'(CALC)choices'!$C$11/param[RWM]+param[AFM])</f>
        <v>0</v>
      </c>
      <c r="M3" s="6">
        <f>IF(mobilities[[#This Row],[specification_type]]="not_marked",0,IF(mobilities[[#This Row],[specification_type]]="continuous",mobilities[[#This Row],[U3* continuous]],mobilities[[#This Row],[U3]]))</f>
        <v>0</v>
      </c>
      <c r="N3">
        <v>0</v>
      </c>
    </row>
    <row r="4" spans="1:14" ht="15" x14ac:dyDescent="0.25">
      <c r="A4">
        <v>2</v>
      </c>
      <c r="B4" t="str">
        <f>VLOOKUP(mobilities[[#This Row],[specificationId]],Specifications[],3)</f>
        <v>continuous</v>
      </c>
      <c r="C4">
        <v>0</v>
      </c>
      <c r="D4">
        <f>mobilities[[#This Row],[U]]*MIN(1, (1-param[AFM])*'(CALC)choices'!$C$9/param[RWM]+param[AFM])</f>
        <v>0</v>
      </c>
      <c r="E4" s="5">
        <f>IF(mobilities[[#This Row],[specification_type]]="not_marked",0,IF(mobilities[[#This Row],[specification_type]]="continuous",mobilities[[#This Row],[U* continuous]],mobilities[[#This Row],[U]]))</f>
        <v>0</v>
      </c>
      <c r="F4">
        <v>0</v>
      </c>
      <c r="G4">
        <v>0</v>
      </c>
      <c r="H4">
        <f>mobilities[[#This Row],[U2]]*MIN(1, (1-param[AFM])*'(CALC)choices'!$C$10/param[RWM]+param[AFM])</f>
        <v>0</v>
      </c>
      <c r="I4" s="4">
        <f>IF(mobilities[[#This Row],[specification_type]]="not_marked",0,IF(mobilities[[#This Row],[specification_type]]="continuous",mobilities[[#This Row],[U2* continuous]],mobilities[[#This Row],[U2]]))</f>
        <v>0</v>
      </c>
      <c r="J4">
        <v>0</v>
      </c>
      <c r="K4">
        <v>0</v>
      </c>
      <c r="L4">
        <f>mobilities[[#This Row],[U3]]*MIN(1, (1-param[AFM])*'(CALC)choices'!$C$11/param[RWM]+param[AFM])</f>
        <v>0</v>
      </c>
      <c r="M4" s="6">
        <f>IF(mobilities[[#This Row],[specification_type]]="not_marked",0,IF(mobilities[[#This Row],[specification_type]]="continuous",mobilities[[#This Row],[U3* continuous]],mobilities[[#This Row],[U3]]))</f>
        <v>0</v>
      </c>
      <c r="N4">
        <v>0</v>
      </c>
    </row>
    <row r="5" spans="1:14" ht="15" x14ac:dyDescent="0.25">
      <c r="A5">
        <v>3</v>
      </c>
      <c r="B5" t="str">
        <f>VLOOKUP(mobilities[[#This Row],[specificationId]],Specifications[],3)</f>
        <v>continuous</v>
      </c>
      <c r="C5">
        <v>0</v>
      </c>
      <c r="D5">
        <f>mobilities[[#This Row],[U]]*MIN(1, (1-param[AFM])*'(CALC)choices'!$C$9/param[RWM]+param[AFM])</f>
        <v>0</v>
      </c>
      <c r="E5" s="5">
        <f>IF(mobilities[[#This Row],[specification_type]]="not_marked",0,IF(mobilities[[#This Row],[specification_type]]="continuous",mobilities[[#This Row],[U* continuous]],mobilities[[#This Row],[U]]))</f>
        <v>0</v>
      </c>
      <c r="F5">
        <v>0</v>
      </c>
      <c r="G5">
        <v>0</v>
      </c>
      <c r="H5">
        <f>mobilities[[#This Row],[U2]]*MIN(1, (1-param[AFM])*'(CALC)choices'!$C$10/param[RWM]+param[AFM])</f>
        <v>0</v>
      </c>
      <c r="I5" s="4">
        <f>IF(mobilities[[#This Row],[specification_type]]="not_marked",0,IF(mobilities[[#This Row],[specification_type]]="continuous",mobilities[[#This Row],[U2* continuous]],mobilities[[#This Row],[U2]]))</f>
        <v>0</v>
      </c>
      <c r="J5">
        <v>0</v>
      </c>
      <c r="K5">
        <v>0</v>
      </c>
      <c r="L5">
        <f>mobilities[[#This Row],[U3]]*MIN(1, (1-param[AFM])*'(CALC)choices'!$C$11/param[RWM]+param[AFM])</f>
        <v>0</v>
      </c>
      <c r="M5" s="6">
        <f>IF(mobilities[[#This Row],[specification_type]]="not_marked",0,IF(mobilities[[#This Row],[specification_type]]="continuous",mobilities[[#This Row],[U3* continuous]],mobilities[[#This Row],[U3]]))</f>
        <v>0</v>
      </c>
      <c r="N5">
        <v>0</v>
      </c>
    </row>
    <row r="6" spans="1:14" ht="15" x14ac:dyDescent="0.25">
      <c r="A6">
        <v>4</v>
      </c>
      <c r="B6" t="str">
        <f>VLOOKUP(mobilities[[#This Row],[specificationId]],Specifications[],3)</f>
        <v>continuous</v>
      </c>
      <c r="C6">
        <v>0</v>
      </c>
      <c r="D6">
        <f>mobilities[[#This Row],[U]]*MIN(1, (1-param[AFM])*'(CALC)choices'!$C$9/param[RWM]+param[AFM])</f>
        <v>0</v>
      </c>
      <c r="E6" s="5">
        <f>IF(mobilities[[#This Row],[specification_type]]="not_marked",0,IF(mobilities[[#This Row],[specification_type]]="continuous",mobilities[[#This Row],[U* continuous]],mobilities[[#This Row],[U]]))</f>
        <v>0</v>
      </c>
      <c r="F6">
        <v>0</v>
      </c>
      <c r="G6">
        <v>0</v>
      </c>
      <c r="H6">
        <f>mobilities[[#This Row],[U2]]*MIN(1, (1-param[AFM])*'(CALC)choices'!$C$10/param[RWM]+param[AFM])</f>
        <v>0</v>
      </c>
      <c r="I6" s="4">
        <f>IF(mobilities[[#This Row],[specification_type]]="not_marked",0,IF(mobilities[[#This Row],[specification_type]]="continuous",mobilities[[#This Row],[U2* continuous]],mobilities[[#This Row],[U2]]))</f>
        <v>0</v>
      </c>
      <c r="J6">
        <v>0</v>
      </c>
      <c r="K6">
        <v>0</v>
      </c>
      <c r="L6">
        <f>mobilities[[#This Row],[U3]]*MIN(1, (1-param[AFM])*'(CALC)choices'!$C$11/param[RWM]+param[AFM])</f>
        <v>0</v>
      </c>
      <c r="M6" s="6">
        <f>IF(mobilities[[#This Row],[specification_type]]="not_marked",0,IF(mobilities[[#This Row],[specification_type]]="continuous",mobilities[[#This Row],[U3* continuous]],mobilities[[#This Row],[U3]]))</f>
        <v>0</v>
      </c>
      <c r="N6">
        <v>0</v>
      </c>
    </row>
    <row r="7" spans="1:14" ht="15" x14ac:dyDescent="0.25">
      <c r="A7">
        <v>5</v>
      </c>
      <c r="B7" t="str">
        <f>VLOOKUP(mobilities[[#This Row],[specificationId]],Specifications[],3)</f>
        <v>continuous</v>
      </c>
      <c r="C7">
        <v>0</v>
      </c>
      <c r="D7">
        <f>mobilities[[#This Row],[U]]*MIN(1, (1-param[AFM])*'(CALC)choices'!$C$9/param[RWM]+param[AFM])</f>
        <v>0</v>
      </c>
      <c r="E7" s="5">
        <f>IF(mobilities[[#This Row],[specification_type]]="not_marked",0,IF(mobilities[[#This Row],[specification_type]]="continuous",mobilities[[#This Row],[U* continuous]],mobilities[[#This Row],[U]]))</f>
        <v>0</v>
      </c>
      <c r="F7">
        <v>0</v>
      </c>
      <c r="G7">
        <v>0</v>
      </c>
      <c r="H7">
        <f>mobilities[[#This Row],[U2]]*MIN(1, (1-param[AFM])*'(CALC)choices'!$C$10/param[RWM]+param[AFM])</f>
        <v>0</v>
      </c>
      <c r="I7" s="4">
        <f>IF(mobilities[[#This Row],[specification_type]]="not_marked",0,IF(mobilities[[#This Row],[specification_type]]="continuous",mobilities[[#This Row],[U2* continuous]],mobilities[[#This Row],[U2]]))</f>
        <v>0</v>
      </c>
      <c r="J7">
        <v>0</v>
      </c>
      <c r="K7">
        <v>0</v>
      </c>
      <c r="L7">
        <f>mobilities[[#This Row],[U3]]*MIN(1, (1-param[AFM])*'(CALC)choices'!$C$11/param[RWM]+param[AFM])</f>
        <v>0</v>
      </c>
      <c r="M7" s="6">
        <f>IF(mobilities[[#This Row],[specification_type]]="not_marked",0,IF(mobilities[[#This Row],[specification_type]]="continuous",mobilities[[#This Row],[U3* continuous]],mobilities[[#This Row],[U3]]))</f>
        <v>0</v>
      </c>
      <c r="N7">
        <v>0</v>
      </c>
    </row>
    <row r="8" spans="1:14" ht="15" x14ac:dyDescent="0.25">
      <c r="A8">
        <v>6</v>
      </c>
      <c r="B8" t="str">
        <f>VLOOKUP(mobilities[[#This Row],[specificationId]],Specifications[],3)</f>
        <v>continuous</v>
      </c>
      <c r="C8">
        <v>0</v>
      </c>
      <c r="D8">
        <f>mobilities[[#This Row],[U]]*MIN(1, (1-param[AFM])*'(CALC)choices'!$C$9/param[RWM]+param[AFM])</f>
        <v>0</v>
      </c>
      <c r="E8" s="5">
        <f>IF(mobilities[[#This Row],[specification_type]]="not_marked",0,IF(mobilities[[#This Row],[specification_type]]="continuous",mobilities[[#This Row],[U* continuous]],mobilities[[#This Row],[U]]))</f>
        <v>0</v>
      </c>
      <c r="F8">
        <v>0</v>
      </c>
      <c r="G8">
        <v>0</v>
      </c>
      <c r="H8">
        <f>mobilities[[#This Row],[U2]]*MIN(1, (1-param[AFM])*'(CALC)choices'!$C$10/param[RWM]+param[AFM])</f>
        <v>0</v>
      </c>
      <c r="I8" s="4">
        <f>IF(mobilities[[#This Row],[specification_type]]="not_marked",0,IF(mobilities[[#This Row],[specification_type]]="continuous",mobilities[[#This Row],[U2* continuous]],mobilities[[#This Row],[U2]]))</f>
        <v>0</v>
      </c>
      <c r="J8">
        <v>0</v>
      </c>
      <c r="K8">
        <v>0</v>
      </c>
      <c r="L8">
        <f>mobilities[[#This Row],[U3]]*MIN(1, (1-param[AFM])*'(CALC)choices'!$C$11/param[RWM]+param[AFM])</f>
        <v>0</v>
      </c>
      <c r="M8" s="6">
        <f>IF(mobilities[[#This Row],[specification_type]]="not_marked",0,IF(mobilities[[#This Row],[specification_type]]="continuous",mobilities[[#This Row],[U3* continuous]],mobilities[[#This Row],[U3]]))</f>
        <v>0</v>
      </c>
      <c r="N8">
        <v>0</v>
      </c>
    </row>
    <row r="9" spans="1:14" ht="15" x14ac:dyDescent="0.25">
      <c r="A9">
        <v>7</v>
      </c>
      <c r="B9" t="str">
        <f>VLOOKUP(mobilities[[#This Row],[specificationId]],Specifications[],3)</f>
        <v>discrete</v>
      </c>
      <c r="C9">
        <v>0</v>
      </c>
      <c r="D9">
        <f>mobilities[[#This Row],[U]]*MIN(1, (1-param[AFM])*'(CALC)choices'!$C$9/param[RWM]+param[AFM])</f>
        <v>0</v>
      </c>
      <c r="E9" s="5">
        <f>IF(mobilities[[#This Row],[specification_type]]="not_marked",0,IF(mobilities[[#This Row],[specification_type]]="continuous",mobilities[[#This Row],[U* continuous]],mobilities[[#This Row],[U]]))</f>
        <v>0</v>
      </c>
      <c r="F9">
        <v>0</v>
      </c>
      <c r="G9">
        <v>0</v>
      </c>
      <c r="H9">
        <f>mobilities[[#This Row],[U2]]*MIN(1, (1-param[AFM])*'(CALC)choices'!$C$10/param[RWM]+param[AFM])</f>
        <v>0</v>
      </c>
      <c r="I9" s="4">
        <f>IF(mobilities[[#This Row],[specification_type]]="not_marked",0,IF(mobilities[[#This Row],[specification_type]]="continuous",mobilities[[#This Row],[U2* continuous]],mobilities[[#This Row],[U2]]))</f>
        <v>0</v>
      </c>
      <c r="J9">
        <v>0</v>
      </c>
      <c r="K9">
        <v>0</v>
      </c>
      <c r="L9">
        <f>mobilities[[#This Row],[U3]]*MIN(1, (1-param[AFM])*'(CALC)choices'!$C$11/param[RWM]+param[AFM])</f>
        <v>0</v>
      </c>
      <c r="M9" s="6">
        <f>IF(mobilities[[#This Row],[specification_type]]="not_marked",0,IF(mobilities[[#This Row],[specification_type]]="continuous",mobilities[[#This Row],[U3* continuous]],mobilities[[#This Row],[U3]]))</f>
        <v>0</v>
      </c>
      <c r="N9">
        <v>0</v>
      </c>
    </row>
    <row r="10" spans="1:14" ht="15" x14ac:dyDescent="0.25">
      <c r="A10">
        <v>9</v>
      </c>
      <c r="B10" t="str">
        <f>VLOOKUP(mobilities[[#This Row],[specificationId]],Specifications[],3)</f>
        <v>continuous</v>
      </c>
      <c r="C10">
        <v>5</v>
      </c>
      <c r="D10">
        <f>mobilities[[#This Row],[U]]*MIN(1, (1-param[AFM])*'(CALC)choices'!$C$9/param[RWM]+param[AFM])</f>
        <v>1.625</v>
      </c>
      <c r="E10" s="5">
        <f>IF(mobilities[[#This Row],[specification_type]]="not_marked",0,IF(mobilities[[#This Row],[specification_type]]="continuous",mobilities[[#This Row],[U* continuous]],mobilities[[#This Row],[U]]))</f>
        <v>1.625</v>
      </c>
      <c r="F10">
        <v>40</v>
      </c>
      <c r="G10">
        <v>6</v>
      </c>
      <c r="H10">
        <f>mobilities[[#This Row],[U2]]*MIN(1, (1-param[AFM])*'(CALC)choices'!$C$10/param[RWM]+param[AFM])</f>
        <v>2.4000000000000004</v>
      </c>
      <c r="I10" s="4">
        <f>IF(mobilities[[#This Row],[specification_type]]="not_marked",0,IF(mobilities[[#This Row],[specification_type]]="continuous",mobilities[[#This Row],[U2* continuous]],mobilities[[#This Row],[U2]]))</f>
        <v>2.4000000000000004</v>
      </c>
      <c r="J10">
        <v>60</v>
      </c>
      <c r="K10">
        <v>7</v>
      </c>
      <c r="L10">
        <f>mobilities[[#This Row],[U3]]*MIN(1, (1-param[AFM])*'(CALC)choices'!$C$11/param[RWM]+param[AFM])</f>
        <v>3.3249999999999997</v>
      </c>
      <c r="M10" s="6">
        <f>IF(mobilities[[#This Row],[specification_type]]="not_marked",0,IF(mobilities[[#This Row],[specification_type]]="continuous",mobilities[[#This Row],[U3* continuous]],mobilities[[#This Row],[U3]]))</f>
        <v>3.3249999999999997</v>
      </c>
      <c r="N10">
        <v>70</v>
      </c>
    </row>
    <row r="11" spans="1:14" ht="15" x14ac:dyDescent="0.25">
      <c r="A11">
        <v>10</v>
      </c>
      <c r="B11" t="str">
        <f>VLOOKUP(mobilities[[#This Row],[specificationId]],Specifications[],3)</f>
        <v>continuous</v>
      </c>
      <c r="C11">
        <v>0</v>
      </c>
      <c r="D11">
        <f>mobilities[[#This Row],[U]]*MIN(1, (1-param[AFM])*'(CALC)choices'!$C$9/param[RWM]+param[AFM])</f>
        <v>0</v>
      </c>
      <c r="E11" s="5">
        <f>IF(mobilities[[#This Row],[specification_type]]="not_marked",0,IF(mobilities[[#This Row],[specification_type]]="continuous",mobilities[[#This Row],[U* continuous]],mobilities[[#This Row],[U]]))</f>
        <v>0</v>
      </c>
      <c r="F11">
        <v>0</v>
      </c>
      <c r="G11">
        <v>0</v>
      </c>
      <c r="H11">
        <f>mobilities[[#This Row],[U2]]*MIN(1, (1-param[AFM])*'(CALC)choices'!$C$10/param[RWM]+param[AFM])</f>
        <v>0</v>
      </c>
      <c r="I11" s="4">
        <f>IF(mobilities[[#This Row],[specification_type]]="not_marked",0,IF(mobilities[[#This Row],[specification_type]]="continuous",mobilities[[#This Row],[U2* continuous]],mobilities[[#This Row],[U2]]))</f>
        <v>0</v>
      </c>
      <c r="J11">
        <v>0</v>
      </c>
      <c r="K11">
        <v>0</v>
      </c>
      <c r="L11">
        <f>mobilities[[#This Row],[U3]]*MIN(1, (1-param[AFM])*'(CALC)choices'!$C$11/param[RWM]+param[AFM])</f>
        <v>0</v>
      </c>
      <c r="M11" s="6">
        <f>IF(mobilities[[#This Row],[specification_type]]="not_marked",0,IF(mobilities[[#This Row],[specification_type]]="continuous",mobilities[[#This Row],[U3* continuous]],mobilities[[#This Row],[U3]]))</f>
        <v>0</v>
      </c>
      <c r="N11">
        <v>0</v>
      </c>
    </row>
    <row r="12" spans="1:14" ht="15" x14ac:dyDescent="0.25">
      <c r="A12">
        <v>11</v>
      </c>
      <c r="B12" t="str">
        <f>VLOOKUP(mobilities[[#This Row],[specificationId]],Specifications[],3)</f>
        <v>continuous</v>
      </c>
      <c r="C12">
        <v>0</v>
      </c>
      <c r="D12">
        <f>mobilities[[#This Row],[U]]*MIN(1, (1-param[AFM])*'(CALC)choices'!$C$9/param[RWM]+param[AFM])</f>
        <v>0</v>
      </c>
      <c r="E12" s="5">
        <f>IF(mobilities[[#This Row],[specification_type]]="not_marked",0,IF(mobilities[[#This Row],[specification_type]]="continuous",mobilities[[#This Row],[U* continuous]],mobilities[[#This Row],[U]]))</f>
        <v>0</v>
      </c>
      <c r="F12">
        <v>0</v>
      </c>
      <c r="G12">
        <v>0</v>
      </c>
      <c r="H12">
        <f>mobilities[[#This Row],[U2]]*MIN(1, (1-param[AFM])*'(CALC)choices'!$C$10/param[RWM]+param[AFM])</f>
        <v>0</v>
      </c>
      <c r="I12" s="4">
        <f>IF(mobilities[[#This Row],[specification_type]]="not_marked",0,IF(mobilities[[#This Row],[specification_type]]="continuous",mobilities[[#This Row],[U2* continuous]],mobilities[[#This Row],[U2]]))</f>
        <v>0</v>
      </c>
      <c r="J12">
        <v>0</v>
      </c>
      <c r="K12">
        <v>0</v>
      </c>
      <c r="L12">
        <f>mobilities[[#This Row],[U3]]*MIN(1, (1-param[AFM])*'(CALC)choices'!$C$11/param[RWM]+param[AFM])</f>
        <v>0</v>
      </c>
      <c r="M12" s="6">
        <f>IF(mobilities[[#This Row],[specification_type]]="not_marked",0,IF(mobilities[[#This Row],[specification_type]]="continuous",mobilities[[#This Row],[U3* continuous]],mobilities[[#This Row],[U3]]))</f>
        <v>0</v>
      </c>
      <c r="N12">
        <v>0</v>
      </c>
    </row>
    <row r="13" spans="1:14" ht="15" x14ac:dyDescent="0.25">
      <c r="A13">
        <v>12</v>
      </c>
      <c r="B13" t="str">
        <f>VLOOKUP(mobilities[[#This Row],[specificationId]],Specifications[],3)</f>
        <v>discrete</v>
      </c>
      <c r="C13">
        <v>0</v>
      </c>
      <c r="D13">
        <f>mobilities[[#This Row],[U]]*MIN(1, (1-param[AFM])*'(CALC)choices'!$C$9/param[RWM]+param[AFM])</f>
        <v>0</v>
      </c>
      <c r="E13" s="5">
        <f>IF(mobilities[[#This Row],[specification_type]]="not_marked",0,IF(mobilities[[#This Row],[specification_type]]="continuous",mobilities[[#This Row],[U* continuous]],mobilities[[#This Row],[U]]))</f>
        <v>0</v>
      </c>
      <c r="F13">
        <v>0</v>
      </c>
      <c r="G13">
        <v>0</v>
      </c>
      <c r="H13">
        <f>mobilities[[#This Row],[U2]]*MIN(1, (1-param[AFM])*'(CALC)choices'!$C$10/param[RWM]+param[AFM])</f>
        <v>0</v>
      </c>
      <c r="I13" s="4">
        <f>IF(mobilities[[#This Row],[specification_type]]="not_marked",0,IF(mobilities[[#This Row],[specification_type]]="continuous",mobilities[[#This Row],[U2* continuous]],mobilities[[#This Row],[U2]]))</f>
        <v>0</v>
      </c>
      <c r="J13">
        <v>0</v>
      </c>
      <c r="K13">
        <v>0</v>
      </c>
      <c r="L13">
        <f>mobilities[[#This Row],[U3]]*MIN(1, (1-param[AFM])*'(CALC)choices'!$C$11/param[RWM]+param[AFM])</f>
        <v>0</v>
      </c>
      <c r="M13" s="6">
        <f>IF(mobilities[[#This Row],[specification_type]]="not_marked",0,IF(mobilities[[#This Row],[specification_type]]="continuous",mobilities[[#This Row],[U3* continuous]],mobilities[[#This Row],[U3]]))</f>
        <v>0</v>
      </c>
      <c r="N13">
        <v>0</v>
      </c>
    </row>
    <row r="14" spans="1:14" ht="15" x14ac:dyDescent="0.25">
      <c r="A14">
        <v>13</v>
      </c>
      <c r="B14" t="str">
        <f>VLOOKUP(mobilities[[#This Row],[specificationId]],Specifications[],3)</f>
        <v>discrete</v>
      </c>
      <c r="C14">
        <v>0</v>
      </c>
      <c r="D14">
        <f>mobilities[[#This Row],[U]]*MIN(1, (1-param[AFM])*'(CALC)choices'!$C$9/param[RWM]+param[AFM])</f>
        <v>0</v>
      </c>
      <c r="E14" s="5">
        <f>IF(mobilities[[#This Row],[specification_type]]="not_marked",0,IF(mobilities[[#This Row],[specification_type]]="continuous",mobilities[[#This Row],[U* continuous]],mobilities[[#This Row],[U]]))</f>
        <v>0</v>
      </c>
      <c r="F14">
        <v>0</v>
      </c>
      <c r="G14">
        <v>0</v>
      </c>
      <c r="H14">
        <f>mobilities[[#This Row],[U2]]*MIN(1, (1-param[AFM])*'(CALC)choices'!$C$10/param[RWM]+param[AFM])</f>
        <v>0</v>
      </c>
      <c r="I14" s="4">
        <f>IF(mobilities[[#This Row],[specification_type]]="not_marked",0,IF(mobilities[[#This Row],[specification_type]]="continuous",mobilities[[#This Row],[U2* continuous]],mobilities[[#This Row],[U2]]))</f>
        <v>0</v>
      </c>
      <c r="J14">
        <v>0</v>
      </c>
      <c r="K14">
        <v>0</v>
      </c>
      <c r="L14">
        <f>mobilities[[#This Row],[U3]]*MIN(1, (1-param[AFM])*'(CALC)choices'!$C$11/param[RWM]+param[AFM])</f>
        <v>0</v>
      </c>
      <c r="M14" s="6">
        <f>IF(mobilities[[#This Row],[specification_type]]="not_marked",0,IF(mobilities[[#This Row],[specification_type]]="continuous",mobilities[[#This Row],[U3* continuous]],mobilities[[#This Row],[U3]]))</f>
        <v>0</v>
      </c>
      <c r="N14">
        <v>0</v>
      </c>
    </row>
    <row r="15" spans="1:14" ht="15" x14ac:dyDescent="0.25">
      <c r="A15">
        <v>14</v>
      </c>
      <c r="B15" t="str">
        <f>VLOOKUP(mobilities[[#This Row],[specificationId]],Specifications[],3)</f>
        <v>discrete</v>
      </c>
      <c r="C15">
        <v>0</v>
      </c>
      <c r="D15">
        <f>mobilities[[#This Row],[U]]*MIN(1, (1-param[AFM])*'(CALC)choices'!$C$9/param[RWM]+param[AFM])</f>
        <v>0</v>
      </c>
      <c r="E15" s="5">
        <f>IF(mobilities[[#This Row],[specification_type]]="not_marked",0,IF(mobilities[[#This Row],[specification_type]]="continuous",mobilities[[#This Row],[U* continuous]],mobilities[[#This Row],[U]]))</f>
        <v>0</v>
      </c>
      <c r="F15">
        <v>0</v>
      </c>
      <c r="G15">
        <v>0</v>
      </c>
      <c r="H15">
        <f>mobilities[[#This Row],[U2]]*MIN(1, (1-param[AFM])*'(CALC)choices'!$C$10/param[RWM]+param[AFM])</f>
        <v>0</v>
      </c>
      <c r="I15" s="4">
        <f>IF(mobilities[[#This Row],[specification_type]]="not_marked",0,IF(mobilities[[#This Row],[specification_type]]="continuous",mobilities[[#This Row],[U2* continuous]],mobilities[[#This Row],[U2]]))</f>
        <v>0</v>
      </c>
      <c r="J15">
        <v>0</v>
      </c>
      <c r="K15">
        <v>0</v>
      </c>
      <c r="L15">
        <f>mobilities[[#This Row],[U3]]*MIN(1, (1-param[AFM])*'(CALC)choices'!$C$11/param[RWM]+param[AFM])</f>
        <v>0</v>
      </c>
      <c r="M15" s="6">
        <f>IF(mobilities[[#This Row],[specification_type]]="not_marked",0,IF(mobilities[[#This Row],[specification_type]]="continuous",mobilities[[#This Row],[U3* continuous]],mobilities[[#This Row],[U3]]))</f>
        <v>0</v>
      </c>
      <c r="N15">
        <v>0</v>
      </c>
    </row>
    <row r="16" spans="1:14" ht="15" x14ac:dyDescent="0.25">
      <c r="A16">
        <v>15</v>
      </c>
      <c r="B16" t="str">
        <f>VLOOKUP(mobilities[[#This Row],[specificationId]],Specifications[],3)</f>
        <v>discrete</v>
      </c>
      <c r="C16">
        <v>0</v>
      </c>
      <c r="D16">
        <f>mobilities[[#This Row],[U]]*MIN(1, (1-param[AFM])*'(CALC)choices'!$C$9/param[RWM]+param[AFM])</f>
        <v>0</v>
      </c>
      <c r="E16" s="5">
        <f>IF(mobilities[[#This Row],[specification_type]]="not_marked",0,IF(mobilities[[#This Row],[specification_type]]="continuous",mobilities[[#This Row],[U* continuous]],mobilities[[#This Row],[U]]))</f>
        <v>0</v>
      </c>
      <c r="F16">
        <v>0</v>
      </c>
      <c r="G16">
        <v>0</v>
      </c>
      <c r="H16">
        <f>mobilities[[#This Row],[U2]]*MIN(1, (1-param[AFM])*'(CALC)choices'!$C$10/param[RWM]+param[AFM])</f>
        <v>0</v>
      </c>
      <c r="I16" s="4">
        <f>IF(mobilities[[#This Row],[specification_type]]="not_marked",0,IF(mobilities[[#This Row],[specification_type]]="continuous",mobilities[[#This Row],[U2* continuous]],mobilities[[#This Row],[U2]]))</f>
        <v>0</v>
      </c>
      <c r="J16">
        <v>0</v>
      </c>
      <c r="K16">
        <v>0</v>
      </c>
      <c r="L16">
        <f>mobilities[[#This Row],[U3]]*MIN(1, (1-param[AFM])*'(CALC)choices'!$C$11/param[RWM]+param[AFM])</f>
        <v>0</v>
      </c>
      <c r="M16" s="6">
        <f>IF(mobilities[[#This Row],[specification_type]]="not_marked",0,IF(mobilities[[#This Row],[specification_type]]="continuous",mobilities[[#This Row],[U3* continuous]],mobilities[[#This Row],[U3]]))</f>
        <v>0</v>
      </c>
      <c r="N16">
        <v>0</v>
      </c>
    </row>
    <row r="17" spans="1:14" ht="15" x14ac:dyDescent="0.25">
      <c r="A17">
        <v>16</v>
      </c>
      <c r="B17" t="str">
        <f>VLOOKUP(mobilities[[#This Row],[specificationId]],Specifications[],3)</f>
        <v>discrete</v>
      </c>
      <c r="C17">
        <v>0</v>
      </c>
      <c r="D17">
        <f>mobilities[[#This Row],[U]]*MIN(1, (1-param[AFM])*'(CALC)choices'!$C$9/param[RWM]+param[AFM])</f>
        <v>0</v>
      </c>
      <c r="E17" s="5">
        <f>IF(mobilities[[#This Row],[specification_type]]="not_marked",0,IF(mobilities[[#This Row],[specification_type]]="continuous",mobilities[[#This Row],[U* continuous]],mobilities[[#This Row],[U]]))</f>
        <v>0</v>
      </c>
      <c r="F17">
        <v>0</v>
      </c>
      <c r="G17">
        <v>0</v>
      </c>
      <c r="H17">
        <f>mobilities[[#This Row],[U2]]*MIN(1, (1-param[AFM])*'(CALC)choices'!$C$10/param[RWM]+param[AFM])</f>
        <v>0</v>
      </c>
      <c r="I17" s="4">
        <f>IF(mobilities[[#This Row],[specification_type]]="not_marked",0,IF(mobilities[[#This Row],[specification_type]]="continuous",mobilities[[#This Row],[U2* continuous]],mobilities[[#This Row],[U2]]))</f>
        <v>0</v>
      </c>
      <c r="J17">
        <v>0</v>
      </c>
      <c r="K17">
        <v>0</v>
      </c>
      <c r="L17">
        <f>mobilities[[#This Row],[U3]]*MIN(1, (1-param[AFM])*'(CALC)choices'!$C$11/param[RWM]+param[AFM])</f>
        <v>0</v>
      </c>
      <c r="M17" s="6">
        <f>IF(mobilities[[#This Row],[specification_type]]="not_marked",0,IF(mobilities[[#This Row],[specification_type]]="continuous",mobilities[[#This Row],[U3* continuous]],mobilities[[#This Row],[U3]]))</f>
        <v>0</v>
      </c>
      <c r="N17">
        <v>0</v>
      </c>
    </row>
    <row r="18" spans="1:14" ht="15" x14ac:dyDescent="0.25">
      <c r="A18">
        <v>17</v>
      </c>
      <c r="B18" t="str">
        <f>VLOOKUP(mobilities[[#This Row],[specificationId]],Specifications[],3)</f>
        <v>discrete</v>
      </c>
      <c r="C18">
        <v>0</v>
      </c>
      <c r="D18">
        <f>mobilities[[#This Row],[U]]*MIN(1, (1-param[AFM])*'(CALC)choices'!$C$9/param[RWM]+param[AFM])</f>
        <v>0</v>
      </c>
      <c r="E18" s="5">
        <f>IF(mobilities[[#This Row],[specification_type]]="not_marked",0,IF(mobilities[[#This Row],[specification_type]]="continuous",mobilities[[#This Row],[U* continuous]],mobilities[[#This Row],[U]]))</f>
        <v>0</v>
      </c>
      <c r="F18">
        <v>0</v>
      </c>
      <c r="G18">
        <v>0</v>
      </c>
      <c r="H18">
        <f>mobilities[[#This Row],[U2]]*MIN(1, (1-param[AFM])*'(CALC)choices'!$C$10/param[RWM]+param[AFM])</f>
        <v>0</v>
      </c>
      <c r="I18" s="4">
        <f>IF(mobilities[[#This Row],[specification_type]]="not_marked",0,IF(mobilities[[#This Row],[specification_type]]="continuous",mobilities[[#This Row],[U2* continuous]],mobilities[[#This Row],[U2]]))</f>
        <v>0</v>
      </c>
      <c r="J18">
        <v>0</v>
      </c>
      <c r="K18">
        <v>0</v>
      </c>
      <c r="L18">
        <f>mobilities[[#This Row],[U3]]*MIN(1, (1-param[AFM])*'(CALC)choices'!$C$11/param[RWM]+param[AFM])</f>
        <v>0</v>
      </c>
      <c r="M18" s="6">
        <f>IF(mobilities[[#This Row],[specification_type]]="not_marked",0,IF(mobilities[[#This Row],[specification_type]]="continuous",mobilities[[#This Row],[U3* continuous]],mobilities[[#This Row],[U3]]))</f>
        <v>0</v>
      </c>
      <c r="N18">
        <v>0</v>
      </c>
    </row>
    <row r="19" spans="1:14" ht="15" x14ac:dyDescent="0.25">
      <c r="A19">
        <v>18</v>
      </c>
      <c r="B19" t="str">
        <f>VLOOKUP(mobilities[[#This Row],[specificationId]],Specifications[],3)</f>
        <v>discrete</v>
      </c>
      <c r="C19">
        <v>0</v>
      </c>
      <c r="D19">
        <f>mobilities[[#This Row],[U]]*MIN(1, (1-param[AFM])*'(CALC)choices'!$C$9/param[RWM]+param[AFM])</f>
        <v>0</v>
      </c>
      <c r="E19" s="5">
        <f>IF(mobilities[[#This Row],[specification_type]]="not_marked",0,IF(mobilities[[#This Row],[specification_type]]="continuous",mobilities[[#This Row],[U* continuous]],mobilities[[#This Row],[U]]))</f>
        <v>0</v>
      </c>
      <c r="F19">
        <v>0</v>
      </c>
      <c r="G19">
        <v>0</v>
      </c>
      <c r="H19">
        <f>mobilities[[#This Row],[U2]]*MIN(1, (1-param[AFM])*'(CALC)choices'!$C$10/param[RWM]+param[AFM])</f>
        <v>0</v>
      </c>
      <c r="I19" s="4">
        <f>IF(mobilities[[#This Row],[specification_type]]="not_marked",0,IF(mobilities[[#This Row],[specification_type]]="continuous",mobilities[[#This Row],[U2* continuous]],mobilities[[#This Row],[U2]]))</f>
        <v>0</v>
      </c>
      <c r="J19">
        <v>0</v>
      </c>
      <c r="K19">
        <v>0</v>
      </c>
      <c r="L19">
        <f>mobilities[[#This Row],[U3]]*MIN(1, (1-param[AFM])*'(CALC)choices'!$C$11/param[RWM]+param[AFM])</f>
        <v>0</v>
      </c>
      <c r="M19" s="6">
        <f>IF(mobilities[[#This Row],[specification_type]]="not_marked",0,IF(mobilities[[#This Row],[specification_type]]="continuous",mobilities[[#This Row],[U3* continuous]],mobilities[[#This Row],[U3]]))</f>
        <v>0</v>
      </c>
      <c r="N19">
        <v>0</v>
      </c>
    </row>
    <row r="20" spans="1:14" ht="15" x14ac:dyDescent="0.25">
      <c r="A20">
        <v>19</v>
      </c>
      <c r="B20" t="str">
        <f>VLOOKUP(mobilities[[#This Row],[specificationId]],Specifications[],3)</f>
        <v>discrete</v>
      </c>
      <c r="C20">
        <v>0</v>
      </c>
      <c r="D20">
        <f>mobilities[[#This Row],[U]]*MIN(1, (1-param[AFM])*'(CALC)choices'!$C$9/param[RWM]+param[AFM])</f>
        <v>0</v>
      </c>
      <c r="E20" s="5">
        <f>IF(mobilities[[#This Row],[specification_type]]="not_marked",0,IF(mobilities[[#This Row],[specification_type]]="continuous",mobilities[[#This Row],[U* continuous]],mobilities[[#This Row],[U]]))</f>
        <v>0</v>
      </c>
      <c r="F20">
        <v>0</v>
      </c>
      <c r="G20">
        <v>0</v>
      </c>
      <c r="H20">
        <f>mobilities[[#This Row],[U2]]*MIN(1, (1-param[AFM])*'(CALC)choices'!$C$10/param[RWM]+param[AFM])</f>
        <v>0</v>
      </c>
      <c r="I20" s="4">
        <f>IF(mobilities[[#This Row],[specification_type]]="not_marked",0,IF(mobilities[[#This Row],[specification_type]]="continuous",mobilities[[#This Row],[U2* continuous]],mobilities[[#This Row],[U2]]))</f>
        <v>0</v>
      </c>
      <c r="J20">
        <v>0</v>
      </c>
      <c r="K20">
        <v>0</v>
      </c>
      <c r="L20">
        <f>mobilities[[#This Row],[U3]]*MIN(1, (1-param[AFM])*'(CALC)choices'!$C$11/param[RWM]+param[AFM])</f>
        <v>0</v>
      </c>
      <c r="M20" s="6">
        <f>IF(mobilities[[#This Row],[specification_type]]="not_marked",0,IF(mobilities[[#This Row],[specification_type]]="continuous",mobilities[[#This Row],[U3* continuous]],mobilities[[#This Row],[U3]]))</f>
        <v>0</v>
      </c>
      <c r="N20">
        <v>0</v>
      </c>
    </row>
    <row r="21" spans="1:14" ht="15" x14ac:dyDescent="0.25">
      <c r="A21">
        <v>20</v>
      </c>
      <c r="B21" t="str">
        <f>VLOOKUP(mobilities[[#This Row],[specificationId]],Specifications[],3)</f>
        <v>not_marked</v>
      </c>
      <c r="C21">
        <v>0</v>
      </c>
      <c r="D21">
        <f>mobilities[[#This Row],[U]]*MIN(1, (1-param[AFM])*'(CALC)choices'!$C$9/param[RWM]+param[AFM])</f>
        <v>0</v>
      </c>
      <c r="E21" s="5">
        <f>IF(mobilities[[#This Row],[specification_type]]="not_marked",0,IF(mobilities[[#This Row],[specification_type]]="continuous",mobilities[[#This Row],[U* continuous]],mobilities[[#This Row],[U]]))</f>
        <v>0</v>
      </c>
      <c r="F21">
        <v>0</v>
      </c>
      <c r="G21">
        <v>0</v>
      </c>
      <c r="H21">
        <f>mobilities[[#This Row],[U2]]*MIN(1, (1-param[AFM])*'(CALC)choices'!$C$10/param[RWM]+param[AFM])</f>
        <v>0</v>
      </c>
      <c r="I21" s="4">
        <f>IF(mobilities[[#This Row],[specification_type]]="not_marked",0,IF(mobilities[[#This Row],[specification_type]]="continuous",mobilities[[#This Row],[U2* continuous]],mobilities[[#This Row],[U2]]))</f>
        <v>0</v>
      </c>
      <c r="J21">
        <v>0</v>
      </c>
      <c r="K21">
        <v>0</v>
      </c>
      <c r="L21">
        <f>mobilities[[#This Row],[U3]]*MIN(1, (1-param[AFM])*'(CALC)choices'!$C$11/param[RWM]+param[AFM])</f>
        <v>0</v>
      </c>
      <c r="M21" s="6">
        <f>IF(mobilities[[#This Row],[specification_type]]="not_marked",0,IF(mobilities[[#This Row],[specification_type]]="continuous",mobilities[[#This Row],[U3* continuous]],mobilities[[#This Row],[U3]]))</f>
        <v>0</v>
      </c>
      <c r="N21">
        <v>0</v>
      </c>
    </row>
    <row r="22" spans="1:14" ht="15" x14ac:dyDescent="0.25">
      <c r="A22">
        <v>23</v>
      </c>
      <c r="B22" t="str">
        <f>VLOOKUP(mobilities[[#This Row],[specificationId]],Specifications[],3)</f>
        <v>discrete</v>
      </c>
      <c r="C22">
        <v>0</v>
      </c>
      <c r="D22">
        <f>mobilities[[#This Row],[U]]*MIN(1, (1-param[AFM])*'(CALC)choices'!$C$9/param[RWM]+param[AFM])</f>
        <v>0</v>
      </c>
      <c r="E22" s="5">
        <f>IF(mobilities[[#This Row],[specification_type]]="not_marked",0,IF(mobilities[[#This Row],[specification_type]]="continuous",mobilities[[#This Row],[U* continuous]],mobilities[[#This Row],[U]]))</f>
        <v>0</v>
      </c>
      <c r="F22">
        <v>0</v>
      </c>
      <c r="G22">
        <v>0</v>
      </c>
      <c r="H22">
        <f>mobilities[[#This Row],[U2]]*MIN(1, (1-param[AFM])*'(CALC)choices'!$C$10/param[RWM]+param[AFM])</f>
        <v>0</v>
      </c>
      <c r="I22" s="4">
        <f>IF(mobilities[[#This Row],[specification_type]]="not_marked",0,IF(mobilities[[#This Row],[specification_type]]="continuous",mobilities[[#This Row],[U2* continuous]],mobilities[[#This Row],[U2]]))</f>
        <v>0</v>
      </c>
      <c r="J22">
        <v>0</v>
      </c>
      <c r="K22">
        <v>0</v>
      </c>
      <c r="L22">
        <f>mobilities[[#This Row],[U3]]*MIN(1, (1-param[AFM])*'(CALC)choices'!$C$11/param[RWM]+param[AFM])</f>
        <v>0</v>
      </c>
      <c r="M22" s="6">
        <f>IF(mobilities[[#This Row],[specification_type]]="not_marked",0,IF(mobilities[[#This Row],[specification_type]]="continuous",mobilities[[#This Row],[U3* continuous]],mobilities[[#This Row],[U3]]))</f>
        <v>0</v>
      </c>
      <c r="N22">
        <v>0</v>
      </c>
    </row>
    <row r="23" spans="1:14" ht="15" x14ac:dyDescent="0.25">
      <c r="A23">
        <v>30</v>
      </c>
      <c r="B23" t="str">
        <f>VLOOKUP(mobilities[[#This Row],[specificationId]],Specifications[],3)</f>
        <v>not_marked</v>
      </c>
      <c r="C23">
        <v>0</v>
      </c>
      <c r="D23">
        <f>mobilities[[#This Row],[U]]*MIN(1, (1-param[AFM])*'(CALC)choices'!$C$9/param[RWM]+param[AFM])</f>
        <v>0</v>
      </c>
      <c r="E23" s="5">
        <f>IF(mobilities[[#This Row],[specification_type]]="not_marked",0,IF(mobilities[[#This Row],[specification_type]]="continuous",mobilities[[#This Row],[U* continuous]],mobilities[[#This Row],[U]]))</f>
        <v>0</v>
      </c>
      <c r="F23">
        <v>0</v>
      </c>
      <c r="G23">
        <v>0</v>
      </c>
      <c r="H23">
        <f>mobilities[[#This Row],[U2]]*MIN(1, (1-param[AFM])*'(CALC)choices'!$C$10/param[RWM]+param[AFM])</f>
        <v>0</v>
      </c>
      <c r="I23" s="4">
        <f>IF(mobilities[[#This Row],[specification_type]]="not_marked",0,IF(mobilities[[#This Row],[specification_type]]="continuous",mobilities[[#This Row],[U2* continuous]],mobilities[[#This Row],[U2]]))</f>
        <v>0</v>
      </c>
      <c r="J23">
        <v>0</v>
      </c>
      <c r="K23">
        <v>0</v>
      </c>
      <c r="L23">
        <f>mobilities[[#This Row],[U3]]*MIN(1, (1-param[AFM])*'(CALC)choices'!$C$11/param[RWM]+param[AFM])</f>
        <v>0</v>
      </c>
      <c r="M23" s="6">
        <f>IF(mobilities[[#This Row],[specification_type]]="not_marked",0,IF(mobilities[[#This Row],[specification_type]]="continuous",mobilities[[#This Row],[U3* continuous]],mobilities[[#This Row],[U3]]))</f>
        <v>0</v>
      </c>
      <c r="N23">
        <v>0</v>
      </c>
    </row>
    <row r="24" spans="1:14" ht="15" x14ac:dyDescent="0.25">
      <c r="A24">
        <v>31</v>
      </c>
      <c r="B24" t="str">
        <f>VLOOKUP(mobilities[[#This Row],[specificationId]],Specifications[],3)</f>
        <v>discrete</v>
      </c>
      <c r="C24">
        <v>0</v>
      </c>
      <c r="D24">
        <f>mobilities[[#This Row],[U]]*MIN(1, (1-param[AFM])*'(CALC)choices'!$C$9/param[RWM]+param[AFM])</f>
        <v>0</v>
      </c>
      <c r="E24" s="5">
        <f>IF(mobilities[[#This Row],[specification_type]]="not_marked",0,IF(mobilities[[#This Row],[specification_type]]="continuous",mobilities[[#This Row],[U* continuous]],mobilities[[#This Row],[U]]))</f>
        <v>0</v>
      </c>
      <c r="F24">
        <v>0</v>
      </c>
      <c r="G24">
        <v>0</v>
      </c>
      <c r="H24">
        <f>mobilities[[#This Row],[U2]]*MIN(1, (1-param[AFM])*'(CALC)choices'!$C$10/param[RWM]+param[AFM])</f>
        <v>0</v>
      </c>
      <c r="I24" s="4">
        <f>IF(mobilities[[#This Row],[specification_type]]="not_marked",0,IF(mobilities[[#This Row],[specification_type]]="continuous",mobilities[[#This Row],[U2* continuous]],mobilities[[#This Row],[U2]]))</f>
        <v>0</v>
      </c>
      <c r="J24">
        <v>0</v>
      </c>
      <c r="K24">
        <v>0</v>
      </c>
      <c r="L24">
        <f>mobilities[[#This Row],[U3]]*MIN(1, (1-param[AFM])*'(CALC)choices'!$C$11/param[RWM]+param[AFM])</f>
        <v>0</v>
      </c>
      <c r="M24" s="6">
        <f>IF(mobilities[[#This Row],[specification_type]]="not_marked",0,IF(mobilities[[#This Row],[specification_type]]="continuous",mobilities[[#This Row],[U3* continuous]],mobilities[[#This Row],[U3]]))</f>
        <v>0</v>
      </c>
      <c r="N24">
        <v>0</v>
      </c>
    </row>
    <row r="25" spans="1:14" ht="15" x14ac:dyDescent="0.25">
      <c r="A25">
        <v>32</v>
      </c>
      <c r="B25" t="str">
        <f>VLOOKUP(mobilities[[#This Row],[specificationId]],Specifications[],3)</f>
        <v>discrete</v>
      </c>
      <c r="C25">
        <v>0</v>
      </c>
      <c r="D25">
        <f>mobilities[[#This Row],[U]]*MIN(1, (1-param[AFM])*'(CALC)choices'!$C$9/param[RWM]+param[AFM])</f>
        <v>0</v>
      </c>
      <c r="E25" s="5">
        <f>IF(mobilities[[#This Row],[specification_type]]="not_marked",0,IF(mobilities[[#This Row],[specification_type]]="continuous",mobilities[[#This Row],[U* continuous]],mobilities[[#This Row],[U]]))</f>
        <v>0</v>
      </c>
      <c r="F25">
        <v>0</v>
      </c>
      <c r="G25">
        <v>0</v>
      </c>
      <c r="H25">
        <f>mobilities[[#This Row],[U2]]*MIN(1, (1-param[AFM])*'(CALC)choices'!$C$10/param[RWM]+param[AFM])</f>
        <v>0</v>
      </c>
      <c r="I25" s="4">
        <f>IF(mobilities[[#This Row],[specification_type]]="not_marked",0,IF(mobilities[[#This Row],[specification_type]]="continuous",mobilities[[#This Row],[U2* continuous]],mobilities[[#This Row],[U2]]))</f>
        <v>0</v>
      </c>
      <c r="J25">
        <v>0</v>
      </c>
      <c r="K25">
        <v>0</v>
      </c>
      <c r="L25">
        <f>mobilities[[#This Row],[U3]]*MIN(1, (1-param[AFM])*'(CALC)choices'!$C$11/param[RWM]+param[AFM])</f>
        <v>0</v>
      </c>
      <c r="M25" s="6">
        <f>IF(mobilities[[#This Row],[specification_type]]="not_marked",0,IF(mobilities[[#This Row],[specification_type]]="continuous",mobilities[[#This Row],[U3* continuous]],mobilities[[#This Row],[U3]]))</f>
        <v>0</v>
      </c>
      <c r="N25">
        <v>0</v>
      </c>
    </row>
    <row r="26" spans="1:14" ht="15" x14ac:dyDescent="0.25">
      <c r="A26">
        <v>33</v>
      </c>
      <c r="B26" t="str">
        <f>VLOOKUP(mobilities[[#This Row],[specificationId]],Specifications[],3)</f>
        <v>not_marked</v>
      </c>
      <c r="C26">
        <v>0</v>
      </c>
      <c r="D26">
        <f>mobilities[[#This Row],[U]]*MIN(1, (1-param[AFM])*'(CALC)choices'!$C$9/param[RWM]+param[AFM])</f>
        <v>0</v>
      </c>
      <c r="E26" s="5">
        <f>IF(mobilities[[#This Row],[specification_type]]="not_marked",0,IF(mobilities[[#This Row],[specification_type]]="continuous",mobilities[[#This Row],[U* continuous]],mobilities[[#This Row],[U]]))</f>
        <v>0</v>
      </c>
      <c r="F26">
        <v>0</v>
      </c>
      <c r="G26">
        <v>0</v>
      </c>
      <c r="H26">
        <f>mobilities[[#This Row],[U2]]*MIN(1, (1-param[AFM])*'(CALC)choices'!$C$10/param[RWM]+param[AFM])</f>
        <v>0</v>
      </c>
      <c r="I26" s="4">
        <f>IF(mobilities[[#This Row],[specification_type]]="not_marked",0,IF(mobilities[[#This Row],[specification_type]]="continuous",mobilities[[#This Row],[U2* continuous]],mobilities[[#This Row],[U2]]))</f>
        <v>0</v>
      </c>
      <c r="J26">
        <v>0</v>
      </c>
      <c r="K26">
        <v>0</v>
      </c>
      <c r="L26">
        <f>mobilities[[#This Row],[U3]]*MIN(1, (1-param[AFM])*'(CALC)choices'!$C$11/param[RWM]+param[AFM])</f>
        <v>0</v>
      </c>
      <c r="M26" s="6">
        <f>IF(mobilities[[#This Row],[specification_type]]="not_marked",0,IF(mobilities[[#This Row],[specification_type]]="continuous",mobilities[[#This Row],[U3* continuous]],mobilities[[#This Row],[U3]]))</f>
        <v>0</v>
      </c>
      <c r="N26">
        <v>0</v>
      </c>
    </row>
    <row r="27" spans="1:14" ht="15" x14ac:dyDescent="0.25">
      <c r="A27">
        <v>34</v>
      </c>
      <c r="B27" t="str">
        <f>VLOOKUP(mobilities[[#This Row],[specificationId]],Specifications[],3)</f>
        <v>not_marked</v>
      </c>
      <c r="C27">
        <v>0</v>
      </c>
      <c r="D27">
        <f>mobilities[[#This Row],[U]]*MIN(1, (1-param[AFM])*'(CALC)choices'!$C$9/param[RWM]+param[AFM])</f>
        <v>0</v>
      </c>
      <c r="E27" s="5">
        <f>IF(mobilities[[#This Row],[specification_type]]="not_marked",0,IF(mobilities[[#This Row],[specification_type]]="continuous",mobilities[[#This Row],[U* continuous]],mobilities[[#This Row],[U]]))</f>
        <v>0</v>
      </c>
      <c r="F27">
        <v>0</v>
      </c>
      <c r="G27">
        <v>0</v>
      </c>
      <c r="H27">
        <f>mobilities[[#This Row],[U2]]*MIN(1, (1-param[AFM])*'(CALC)choices'!$C$10/param[RWM]+param[AFM])</f>
        <v>0</v>
      </c>
      <c r="I27" s="4">
        <f>IF(mobilities[[#This Row],[specification_type]]="not_marked",0,IF(mobilities[[#This Row],[specification_type]]="continuous",mobilities[[#This Row],[U2* continuous]],mobilities[[#This Row],[U2]]))</f>
        <v>0</v>
      </c>
      <c r="J27">
        <v>0</v>
      </c>
      <c r="K27">
        <v>0</v>
      </c>
      <c r="L27">
        <f>mobilities[[#This Row],[U3]]*MIN(1, (1-param[AFM])*'(CALC)choices'!$C$11/param[RWM]+param[AFM])</f>
        <v>0</v>
      </c>
      <c r="M27" s="6">
        <f>IF(mobilities[[#This Row],[specification_type]]="not_marked",0,IF(mobilities[[#This Row],[specification_type]]="continuous",mobilities[[#This Row],[U3* continuous]],mobilities[[#This Row],[U3]]))</f>
        <v>0</v>
      </c>
      <c r="N27">
        <v>0</v>
      </c>
    </row>
    <row r="28" spans="1:14" ht="15" x14ac:dyDescent="0.25">
      <c r="A28">
        <v>35</v>
      </c>
      <c r="B28" t="str">
        <f>VLOOKUP(mobilities[[#This Row],[specificationId]],Specifications[],3)</f>
        <v>not_marked</v>
      </c>
      <c r="C28">
        <v>0</v>
      </c>
      <c r="D28">
        <f>mobilities[[#This Row],[U]]*MIN(1, (1-param[AFM])*'(CALC)choices'!$C$9/param[RWM]+param[AFM])</f>
        <v>0</v>
      </c>
      <c r="E28" s="5">
        <f>IF(mobilities[[#This Row],[specification_type]]="not_marked",0,IF(mobilities[[#This Row],[specification_type]]="continuous",mobilities[[#This Row],[U* continuous]],mobilities[[#This Row],[U]]))</f>
        <v>0</v>
      </c>
      <c r="F28">
        <v>0</v>
      </c>
      <c r="G28">
        <v>0</v>
      </c>
      <c r="H28">
        <f>mobilities[[#This Row],[U2]]*MIN(1, (1-param[AFM])*'(CALC)choices'!$C$10/param[RWM]+param[AFM])</f>
        <v>0</v>
      </c>
      <c r="I28" s="4">
        <f>IF(mobilities[[#This Row],[specification_type]]="not_marked",0,IF(mobilities[[#This Row],[specification_type]]="continuous",mobilities[[#This Row],[U2* continuous]],mobilities[[#This Row],[U2]]))</f>
        <v>0</v>
      </c>
      <c r="J28">
        <v>0</v>
      </c>
      <c r="K28">
        <v>0</v>
      </c>
      <c r="L28">
        <f>mobilities[[#This Row],[U3]]*MIN(1, (1-param[AFM])*'(CALC)choices'!$C$11/param[RWM]+param[AFM])</f>
        <v>0</v>
      </c>
      <c r="M28" s="6">
        <f>IF(mobilities[[#This Row],[specification_type]]="not_marked",0,IF(mobilities[[#This Row],[specification_type]]="continuous",mobilities[[#This Row],[U3* continuous]],mobilities[[#This Row],[U3]]))</f>
        <v>0</v>
      </c>
      <c r="N28">
        <v>0</v>
      </c>
    </row>
    <row r="29" spans="1:14" ht="15" x14ac:dyDescent="0.25">
      <c r="A29">
        <v>36</v>
      </c>
      <c r="B29" t="str">
        <f>VLOOKUP(mobilities[[#This Row],[specificationId]],Specifications[],3)</f>
        <v>not_marked</v>
      </c>
      <c r="C29">
        <v>0</v>
      </c>
      <c r="D29">
        <f>mobilities[[#This Row],[U]]*MIN(1, (1-param[AFM])*'(CALC)choices'!$C$9/param[RWM]+param[AFM])</f>
        <v>0</v>
      </c>
      <c r="E29" s="5">
        <f>IF(mobilities[[#This Row],[specification_type]]="not_marked",0,IF(mobilities[[#This Row],[specification_type]]="continuous",mobilities[[#This Row],[U* continuous]],mobilities[[#This Row],[U]]))</f>
        <v>0</v>
      </c>
      <c r="F29">
        <v>0</v>
      </c>
      <c r="G29">
        <v>0</v>
      </c>
      <c r="H29">
        <f>mobilities[[#This Row],[U2]]*MIN(1, (1-param[AFM])*'(CALC)choices'!$C$10/param[RWM]+param[AFM])</f>
        <v>0</v>
      </c>
      <c r="I29" s="4">
        <f>IF(mobilities[[#This Row],[specification_type]]="not_marked",0,IF(mobilities[[#This Row],[specification_type]]="continuous",mobilities[[#This Row],[U2* continuous]],mobilities[[#This Row],[U2]]))</f>
        <v>0</v>
      </c>
      <c r="J29">
        <v>0</v>
      </c>
      <c r="K29">
        <v>0</v>
      </c>
      <c r="L29">
        <f>mobilities[[#This Row],[U3]]*MIN(1, (1-param[AFM])*'(CALC)choices'!$C$11/param[RWM]+param[AFM])</f>
        <v>0</v>
      </c>
      <c r="M29" s="6">
        <f>IF(mobilities[[#This Row],[specification_type]]="not_marked",0,IF(mobilities[[#This Row],[specification_type]]="continuous",mobilities[[#This Row],[U3* continuous]],mobilities[[#This Row],[U3]]))</f>
        <v>0</v>
      </c>
      <c r="N29">
        <v>0</v>
      </c>
    </row>
    <row r="30" spans="1:14" ht="15" x14ac:dyDescent="0.25">
      <c r="A30">
        <v>37</v>
      </c>
      <c r="B30" t="str">
        <f>VLOOKUP(mobilities[[#This Row],[specificationId]],Specifications[],3)</f>
        <v>not_marked</v>
      </c>
      <c r="C30">
        <v>0</v>
      </c>
      <c r="D30">
        <f>mobilities[[#This Row],[U]]*MIN(1, (1-param[AFM])*'(CALC)choices'!$C$9/param[RWM]+param[AFM])</f>
        <v>0</v>
      </c>
      <c r="E30" s="5">
        <f>IF(mobilities[[#This Row],[specification_type]]="not_marked",0,IF(mobilities[[#This Row],[specification_type]]="continuous",mobilities[[#This Row],[U* continuous]],mobilities[[#This Row],[U]]))</f>
        <v>0</v>
      </c>
      <c r="F30">
        <v>0</v>
      </c>
      <c r="G30">
        <v>0</v>
      </c>
      <c r="H30">
        <f>mobilities[[#This Row],[U2]]*MIN(1, (1-param[AFM])*'(CALC)choices'!$C$10/param[RWM]+param[AFM])</f>
        <v>0</v>
      </c>
      <c r="I30" s="4">
        <f>IF(mobilities[[#This Row],[specification_type]]="not_marked",0,IF(mobilities[[#This Row],[specification_type]]="continuous",mobilities[[#This Row],[U2* continuous]],mobilities[[#This Row],[U2]]))</f>
        <v>0</v>
      </c>
      <c r="J30">
        <v>0</v>
      </c>
      <c r="K30">
        <v>0</v>
      </c>
      <c r="L30">
        <f>mobilities[[#This Row],[U3]]*MIN(1, (1-param[AFM])*'(CALC)choices'!$C$11/param[RWM]+param[AFM])</f>
        <v>0</v>
      </c>
      <c r="M30" s="6">
        <f>IF(mobilities[[#This Row],[specification_type]]="not_marked",0,IF(mobilities[[#This Row],[specification_type]]="continuous",mobilities[[#This Row],[U3* continuous]],mobilities[[#This Row],[U3]]))</f>
        <v>0</v>
      </c>
      <c r="N30">
        <v>0</v>
      </c>
    </row>
    <row r="31" spans="1:14" ht="15" x14ac:dyDescent="0.25">
      <c r="A31">
        <v>38</v>
      </c>
      <c r="B31" t="str">
        <f>VLOOKUP(mobilities[[#This Row],[specificationId]],Specifications[],3)</f>
        <v>not_marked</v>
      </c>
      <c r="C31">
        <v>0</v>
      </c>
      <c r="D31">
        <f>mobilities[[#This Row],[U]]*MIN(1, (1-param[AFM])*'(CALC)choices'!$C$9/param[RWM]+param[AFM])</f>
        <v>0</v>
      </c>
      <c r="E31" s="5">
        <f>IF(mobilities[[#This Row],[specification_type]]="not_marked",0,IF(mobilities[[#This Row],[specification_type]]="continuous",mobilities[[#This Row],[U* continuous]],mobilities[[#This Row],[U]]))</f>
        <v>0</v>
      </c>
      <c r="F31">
        <v>0</v>
      </c>
      <c r="G31">
        <v>0</v>
      </c>
      <c r="H31">
        <f>mobilities[[#This Row],[U2]]*MIN(1, (1-param[AFM])*'(CALC)choices'!$C$10/param[RWM]+param[AFM])</f>
        <v>0</v>
      </c>
      <c r="I31" s="4">
        <f>IF(mobilities[[#This Row],[specification_type]]="not_marked",0,IF(mobilities[[#This Row],[specification_type]]="continuous",mobilities[[#This Row],[U2* continuous]],mobilities[[#This Row],[U2]]))</f>
        <v>0</v>
      </c>
      <c r="J31">
        <v>0</v>
      </c>
      <c r="K31">
        <v>0</v>
      </c>
      <c r="L31">
        <f>mobilities[[#This Row],[U3]]*MIN(1, (1-param[AFM])*'(CALC)choices'!$C$11/param[RWM]+param[AFM])</f>
        <v>0</v>
      </c>
      <c r="M31" s="6">
        <f>IF(mobilities[[#This Row],[specification_type]]="not_marked",0,IF(mobilities[[#This Row],[specification_type]]="continuous",mobilities[[#This Row],[U3* continuous]],mobilities[[#This Row],[U3]]))</f>
        <v>0</v>
      </c>
      <c r="N31">
        <v>0</v>
      </c>
    </row>
    <row r="32" spans="1:14" ht="15" x14ac:dyDescent="0.25">
      <c r="A32">
        <v>39</v>
      </c>
      <c r="B32" t="str">
        <f>VLOOKUP(mobilities[[#This Row],[specificationId]],Specifications[],3)</f>
        <v>discrete</v>
      </c>
      <c r="C32">
        <v>0</v>
      </c>
      <c r="D32">
        <f>mobilities[[#This Row],[U]]*MIN(1, (1-param[AFM])*'(CALC)choices'!$C$9/param[RWM]+param[AFM])</f>
        <v>0</v>
      </c>
      <c r="E32" s="5">
        <f>IF(mobilities[[#This Row],[specification_type]]="not_marked",0,IF(mobilities[[#This Row],[specification_type]]="continuous",mobilities[[#This Row],[U* continuous]],mobilities[[#This Row],[U]]))</f>
        <v>0</v>
      </c>
      <c r="F32">
        <v>0</v>
      </c>
      <c r="G32">
        <v>0</v>
      </c>
      <c r="H32">
        <f>mobilities[[#This Row],[U2]]*MIN(1, (1-param[AFM])*'(CALC)choices'!$C$10/param[RWM]+param[AFM])</f>
        <v>0</v>
      </c>
      <c r="I32" s="4">
        <f>IF(mobilities[[#This Row],[specification_type]]="not_marked",0,IF(mobilities[[#This Row],[specification_type]]="continuous",mobilities[[#This Row],[U2* continuous]],mobilities[[#This Row],[U2]]))</f>
        <v>0</v>
      </c>
      <c r="J32">
        <v>0</v>
      </c>
      <c r="K32">
        <v>0</v>
      </c>
      <c r="L32">
        <f>mobilities[[#This Row],[U3]]*MIN(1, (1-param[AFM])*'(CALC)choices'!$C$11/param[RWM]+param[AFM])</f>
        <v>0</v>
      </c>
      <c r="M32" s="6">
        <f>IF(mobilities[[#This Row],[specification_type]]="not_marked",0,IF(mobilities[[#This Row],[specification_type]]="continuous",mobilities[[#This Row],[U3* continuous]],mobilities[[#This Row],[U3]]))</f>
        <v>0</v>
      </c>
      <c r="N32">
        <v>0</v>
      </c>
    </row>
    <row r="33" spans="1:14" ht="15" x14ac:dyDescent="0.25">
      <c r="A33">
        <v>40</v>
      </c>
      <c r="B33" t="str">
        <f>VLOOKUP(mobilities[[#This Row],[specificationId]],Specifications[],3)</f>
        <v>discrete</v>
      </c>
      <c r="C33">
        <v>0</v>
      </c>
      <c r="D33">
        <f>mobilities[[#This Row],[U]]*MIN(1, (1-param[AFM])*'(CALC)choices'!$C$9/param[RWM]+param[AFM])</f>
        <v>0</v>
      </c>
      <c r="E33" s="5">
        <f>IF(mobilities[[#This Row],[specification_type]]="not_marked",0,IF(mobilities[[#This Row],[specification_type]]="continuous",mobilities[[#This Row],[U* continuous]],mobilities[[#This Row],[U]]))</f>
        <v>0</v>
      </c>
      <c r="F33">
        <v>0</v>
      </c>
      <c r="G33">
        <v>0</v>
      </c>
      <c r="H33">
        <f>mobilities[[#This Row],[U2]]*MIN(1, (1-param[AFM])*'(CALC)choices'!$C$10/param[RWM]+param[AFM])</f>
        <v>0</v>
      </c>
      <c r="I33" s="4">
        <f>IF(mobilities[[#This Row],[specification_type]]="not_marked",0,IF(mobilities[[#This Row],[specification_type]]="continuous",mobilities[[#This Row],[U2* continuous]],mobilities[[#This Row],[U2]]))</f>
        <v>0</v>
      </c>
      <c r="J33">
        <v>0</v>
      </c>
      <c r="K33">
        <v>0</v>
      </c>
      <c r="L33">
        <f>mobilities[[#This Row],[U3]]*MIN(1, (1-param[AFM])*'(CALC)choices'!$C$11/param[RWM]+param[AFM])</f>
        <v>0</v>
      </c>
      <c r="M33" s="6">
        <f>IF(mobilities[[#This Row],[specification_type]]="not_marked",0,IF(mobilities[[#This Row],[specification_type]]="continuous",mobilities[[#This Row],[U3* continuous]],mobilities[[#This Row],[U3]]))</f>
        <v>0</v>
      </c>
      <c r="N33">
        <v>0</v>
      </c>
    </row>
    <row r="34" spans="1:14" ht="15" x14ac:dyDescent="0.25">
      <c r="A34">
        <v>41</v>
      </c>
      <c r="B34" t="str">
        <f>VLOOKUP(mobilities[[#This Row],[specificationId]],Specifications[],3)</f>
        <v>not_marked</v>
      </c>
      <c r="C34">
        <v>0</v>
      </c>
      <c r="D34">
        <f>mobilities[[#This Row],[U]]*MIN(1, (1-param[AFM])*'(CALC)choices'!$C$9/param[RWM]+param[AFM])</f>
        <v>0</v>
      </c>
      <c r="E34" s="5">
        <f>IF(mobilities[[#This Row],[specification_type]]="not_marked",0,IF(mobilities[[#This Row],[specification_type]]="continuous",mobilities[[#This Row],[U* continuous]],mobilities[[#This Row],[U]]))</f>
        <v>0</v>
      </c>
      <c r="F34">
        <v>0</v>
      </c>
      <c r="G34">
        <v>0</v>
      </c>
      <c r="H34">
        <f>mobilities[[#This Row],[U2]]*MIN(1, (1-param[AFM])*'(CALC)choices'!$C$10/param[RWM]+param[AFM])</f>
        <v>0</v>
      </c>
      <c r="I34" s="4">
        <f>IF(mobilities[[#This Row],[specification_type]]="not_marked",0,IF(mobilities[[#This Row],[specification_type]]="continuous",mobilities[[#This Row],[U2* continuous]],mobilities[[#This Row],[U2]]))</f>
        <v>0</v>
      </c>
      <c r="J34">
        <v>0</v>
      </c>
      <c r="K34">
        <v>0</v>
      </c>
      <c r="L34">
        <f>mobilities[[#This Row],[U3]]*MIN(1, (1-param[AFM])*'(CALC)choices'!$C$11/param[RWM]+param[AFM])</f>
        <v>0</v>
      </c>
      <c r="M34" s="6">
        <f>IF(mobilities[[#This Row],[specification_type]]="not_marked",0,IF(mobilities[[#This Row],[specification_type]]="continuous",mobilities[[#This Row],[U3* continuous]],mobilities[[#This Row],[U3]]))</f>
        <v>0</v>
      </c>
      <c r="N34">
        <v>0</v>
      </c>
    </row>
    <row r="35" spans="1:14" ht="15" x14ac:dyDescent="0.25">
      <c r="A35">
        <v>42</v>
      </c>
      <c r="B35" t="str">
        <f>VLOOKUP(mobilities[[#This Row],[specificationId]],Specifications[],3)</f>
        <v>not_marked</v>
      </c>
      <c r="C35">
        <v>0</v>
      </c>
      <c r="D35">
        <f>mobilities[[#This Row],[U]]*MIN(1, (1-param[AFM])*'(CALC)choices'!$C$9/param[RWM]+param[AFM])</f>
        <v>0</v>
      </c>
      <c r="E35" s="5">
        <f>IF(mobilities[[#This Row],[specification_type]]="not_marked",0,IF(mobilities[[#This Row],[specification_type]]="continuous",mobilities[[#This Row],[U* continuous]],mobilities[[#This Row],[U]]))</f>
        <v>0</v>
      </c>
      <c r="F35">
        <v>0</v>
      </c>
      <c r="G35">
        <v>0</v>
      </c>
      <c r="H35">
        <f>mobilities[[#This Row],[U2]]*MIN(1, (1-param[AFM])*'(CALC)choices'!$C$10/param[RWM]+param[AFM])</f>
        <v>0</v>
      </c>
      <c r="I35" s="4">
        <f>IF(mobilities[[#This Row],[specification_type]]="not_marked",0,IF(mobilities[[#This Row],[specification_type]]="continuous",mobilities[[#This Row],[U2* continuous]],mobilities[[#This Row],[U2]]))</f>
        <v>0</v>
      </c>
      <c r="J35">
        <v>0</v>
      </c>
      <c r="K35">
        <v>0</v>
      </c>
      <c r="L35">
        <f>mobilities[[#This Row],[U3]]*MIN(1, (1-param[AFM])*'(CALC)choices'!$C$11/param[RWM]+param[AFM])</f>
        <v>0</v>
      </c>
      <c r="M35" s="6">
        <f>IF(mobilities[[#This Row],[specification_type]]="not_marked",0,IF(mobilities[[#This Row],[specification_type]]="continuous",mobilities[[#This Row],[U3* continuous]],mobilities[[#This Row],[U3]]))</f>
        <v>0</v>
      </c>
      <c r="N35">
        <v>0</v>
      </c>
    </row>
    <row r="36" spans="1:14" ht="15" x14ac:dyDescent="0.25">
      <c r="A36">
        <v>43</v>
      </c>
      <c r="B36" t="str">
        <f>VLOOKUP(mobilities[[#This Row],[specificationId]],Specifications[],3)</f>
        <v>not_marked</v>
      </c>
      <c r="C36">
        <v>0</v>
      </c>
      <c r="D36">
        <f>mobilities[[#This Row],[U]]*MIN(1, (1-param[AFM])*'(CALC)choices'!$C$9/param[RWM]+param[AFM])</f>
        <v>0</v>
      </c>
      <c r="E36" s="5">
        <f>IF(mobilities[[#This Row],[specification_type]]="not_marked",0,IF(mobilities[[#This Row],[specification_type]]="continuous",mobilities[[#This Row],[U* continuous]],mobilities[[#This Row],[U]]))</f>
        <v>0</v>
      </c>
      <c r="F36">
        <v>0</v>
      </c>
      <c r="G36">
        <v>0</v>
      </c>
      <c r="H36">
        <f>mobilities[[#This Row],[U2]]*MIN(1, (1-param[AFM])*'(CALC)choices'!$C$10/param[RWM]+param[AFM])</f>
        <v>0</v>
      </c>
      <c r="I36" s="4">
        <f>IF(mobilities[[#This Row],[specification_type]]="not_marked",0,IF(mobilities[[#This Row],[specification_type]]="continuous",mobilities[[#This Row],[U2* continuous]],mobilities[[#This Row],[U2]]))</f>
        <v>0</v>
      </c>
      <c r="J36">
        <v>0</v>
      </c>
      <c r="K36">
        <v>0</v>
      </c>
      <c r="L36">
        <f>mobilities[[#This Row],[U3]]*MIN(1, (1-param[AFM])*'(CALC)choices'!$C$11/param[RWM]+param[AFM])</f>
        <v>0</v>
      </c>
      <c r="M36" s="6">
        <f>IF(mobilities[[#This Row],[specification_type]]="not_marked",0,IF(mobilities[[#This Row],[specification_type]]="continuous",mobilities[[#This Row],[U3* continuous]],mobilities[[#This Row],[U3]]))</f>
        <v>0</v>
      </c>
      <c r="N36">
        <v>0</v>
      </c>
    </row>
    <row r="37" spans="1:14" ht="15" x14ac:dyDescent="0.25">
      <c r="A37">
        <v>44</v>
      </c>
      <c r="B37" t="str">
        <f>VLOOKUP(mobilities[[#This Row],[specificationId]],Specifications[],3)</f>
        <v>not_marked</v>
      </c>
      <c r="C37">
        <v>0</v>
      </c>
      <c r="D37">
        <f>mobilities[[#This Row],[U]]*MIN(1, (1-param[AFM])*'(CALC)choices'!$C$9/param[RWM]+param[AFM])</f>
        <v>0</v>
      </c>
      <c r="E37" s="5">
        <f>IF(mobilities[[#This Row],[specification_type]]="not_marked",0,IF(mobilities[[#This Row],[specification_type]]="continuous",mobilities[[#This Row],[U* continuous]],mobilities[[#This Row],[U]]))</f>
        <v>0</v>
      </c>
      <c r="F37">
        <v>0</v>
      </c>
      <c r="G37">
        <v>0</v>
      </c>
      <c r="H37">
        <f>mobilities[[#This Row],[U2]]*MIN(1, (1-param[AFM])*'(CALC)choices'!$C$10/param[RWM]+param[AFM])</f>
        <v>0</v>
      </c>
      <c r="I37" s="4">
        <f>IF(mobilities[[#This Row],[specification_type]]="not_marked",0,IF(mobilities[[#This Row],[specification_type]]="continuous",mobilities[[#This Row],[U2* continuous]],mobilities[[#This Row],[U2]]))</f>
        <v>0</v>
      </c>
      <c r="J37">
        <v>0</v>
      </c>
      <c r="K37">
        <v>0</v>
      </c>
      <c r="L37">
        <f>mobilities[[#This Row],[U3]]*MIN(1, (1-param[AFM])*'(CALC)choices'!$C$11/param[RWM]+param[AFM])</f>
        <v>0</v>
      </c>
      <c r="M37" s="6">
        <f>IF(mobilities[[#This Row],[specification_type]]="not_marked",0,IF(mobilities[[#This Row],[specification_type]]="continuous",mobilities[[#This Row],[U3* continuous]],mobilities[[#This Row],[U3]]))</f>
        <v>0</v>
      </c>
      <c r="N37">
        <v>0</v>
      </c>
    </row>
    <row r="38" spans="1:14" ht="15" x14ac:dyDescent="0.25">
      <c r="A38">
        <v>45</v>
      </c>
      <c r="B38" t="str">
        <f>VLOOKUP(mobilities[[#This Row],[specificationId]],Specifications[],3)</f>
        <v>not_marked</v>
      </c>
      <c r="C38">
        <v>0</v>
      </c>
      <c r="D38">
        <f>mobilities[[#This Row],[U]]*MIN(1, (1-param[AFM])*'(CALC)choices'!$C$9/param[RWM]+param[AFM])</f>
        <v>0</v>
      </c>
      <c r="E38" s="5">
        <f>IF(mobilities[[#This Row],[specification_type]]="not_marked",0,IF(mobilities[[#This Row],[specification_type]]="continuous",mobilities[[#This Row],[U* continuous]],mobilities[[#This Row],[U]]))</f>
        <v>0</v>
      </c>
      <c r="F38">
        <v>0</v>
      </c>
      <c r="G38">
        <v>0</v>
      </c>
      <c r="H38">
        <f>mobilities[[#This Row],[U2]]*MIN(1, (1-param[AFM])*'(CALC)choices'!$C$10/param[RWM]+param[AFM])</f>
        <v>0</v>
      </c>
      <c r="I38" s="4">
        <f>IF(mobilities[[#This Row],[specification_type]]="not_marked",0,IF(mobilities[[#This Row],[specification_type]]="continuous",mobilities[[#This Row],[U2* continuous]],mobilities[[#This Row],[U2]]))</f>
        <v>0</v>
      </c>
      <c r="J38">
        <v>0</v>
      </c>
      <c r="K38">
        <v>0</v>
      </c>
      <c r="L38">
        <f>mobilities[[#This Row],[U3]]*MIN(1, (1-param[AFM])*'(CALC)choices'!$C$11/param[RWM]+param[AFM])</f>
        <v>0</v>
      </c>
      <c r="M38" s="6">
        <f>IF(mobilities[[#This Row],[specification_type]]="not_marked",0,IF(mobilities[[#This Row],[specification_type]]="continuous",mobilities[[#This Row],[U3* continuous]],mobilities[[#This Row],[U3]]))</f>
        <v>0</v>
      </c>
      <c r="N38">
        <v>0</v>
      </c>
    </row>
    <row r="39" spans="1:14" ht="15" x14ac:dyDescent="0.25">
      <c r="A39">
        <v>46</v>
      </c>
      <c r="B39" t="str">
        <f>VLOOKUP(mobilities[[#This Row],[specificationId]],Specifications[],3)</f>
        <v>discrete</v>
      </c>
      <c r="C39">
        <v>0</v>
      </c>
      <c r="D39">
        <f>mobilities[[#This Row],[U]]*MIN(1, (1-param[AFM])*'(CALC)choices'!$C$9/param[RWM]+param[AFM])</f>
        <v>0</v>
      </c>
      <c r="E39" s="5">
        <f>IF(mobilities[[#This Row],[specification_type]]="not_marked",0,IF(mobilities[[#This Row],[specification_type]]="continuous",mobilities[[#This Row],[U* continuous]],mobilities[[#This Row],[U]]))</f>
        <v>0</v>
      </c>
      <c r="F39">
        <v>0</v>
      </c>
      <c r="G39">
        <v>0</v>
      </c>
      <c r="H39">
        <f>mobilities[[#This Row],[U2]]*MIN(1, (1-param[AFM])*'(CALC)choices'!$C$10/param[RWM]+param[AFM])</f>
        <v>0</v>
      </c>
      <c r="I39" s="4">
        <f>IF(mobilities[[#This Row],[specification_type]]="not_marked",0,IF(mobilities[[#This Row],[specification_type]]="continuous",mobilities[[#This Row],[U2* continuous]],mobilities[[#This Row],[U2]]))</f>
        <v>0</v>
      </c>
      <c r="J39">
        <v>0</v>
      </c>
      <c r="K39">
        <v>0</v>
      </c>
      <c r="L39">
        <f>mobilities[[#This Row],[U3]]*MIN(1, (1-param[AFM])*'(CALC)choices'!$C$11/param[RWM]+param[AFM])</f>
        <v>0</v>
      </c>
      <c r="M39" s="6">
        <f>IF(mobilities[[#This Row],[specification_type]]="not_marked",0,IF(mobilities[[#This Row],[specification_type]]="continuous",mobilities[[#This Row],[U3* continuous]],mobilities[[#This Row],[U3]]))</f>
        <v>0</v>
      </c>
      <c r="N39">
        <v>0</v>
      </c>
    </row>
    <row r="40" spans="1:14" ht="15" x14ac:dyDescent="0.25">
      <c r="A40">
        <v>47</v>
      </c>
      <c r="B40" t="str">
        <f>VLOOKUP(mobilities[[#This Row],[specificationId]],Specifications[],3)</f>
        <v>not_marked</v>
      </c>
      <c r="C40">
        <v>0</v>
      </c>
      <c r="D40">
        <f>mobilities[[#This Row],[U]]*MIN(1, (1-param[AFM])*'(CALC)choices'!$C$9/param[RWM]+param[AFM])</f>
        <v>0</v>
      </c>
      <c r="E40" s="5">
        <f>IF(mobilities[[#This Row],[specification_type]]="not_marked",0,IF(mobilities[[#This Row],[specification_type]]="continuous",mobilities[[#This Row],[U* continuous]],mobilities[[#This Row],[U]]))</f>
        <v>0</v>
      </c>
      <c r="F40">
        <v>0</v>
      </c>
      <c r="G40">
        <v>0</v>
      </c>
      <c r="H40">
        <f>mobilities[[#This Row],[U2]]*MIN(1, (1-param[AFM])*'(CALC)choices'!$C$10/param[RWM]+param[AFM])</f>
        <v>0</v>
      </c>
      <c r="I40" s="4">
        <f>IF(mobilities[[#This Row],[specification_type]]="not_marked",0,IF(mobilities[[#This Row],[specification_type]]="continuous",mobilities[[#This Row],[U2* continuous]],mobilities[[#This Row],[U2]]))</f>
        <v>0</v>
      </c>
      <c r="J40">
        <v>0</v>
      </c>
      <c r="K40">
        <v>0</v>
      </c>
      <c r="L40">
        <f>mobilities[[#This Row],[U3]]*MIN(1, (1-param[AFM])*'(CALC)choices'!$C$11/param[RWM]+param[AFM])</f>
        <v>0</v>
      </c>
      <c r="M40" s="6">
        <f>IF(mobilities[[#This Row],[specification_type]]="not_marked",0,IF(mobilities[[#This Row],[specification_type]]="continuous",mobilities[[#This Row],[U3* continuous]],mobilities[[#This Row],[U3]]))</f>
        <v>0</v>
      </c>
      <c r="N40">
        <v>0</v>
      </c>
    </row>
    <row r="41" spans="1:14" ht="15" x14ac:dyDescent="0.25">
      <c r="A41">
        <v>48</v>
      </c>
      <c r="B41" t="str">
        <f>VLOOKUP(mobilities[[#This Row],[specificationId]],Specifications[],3)</f>
        <v>not_marked</v>
      </c>
      <c r="C41">
        <v>0</v>
      </c>
      <c r="D41">
        <f>mobilities[[#This Row],[U]]*MIN(1, (1-param[AFM])*'(CALC)choices'!$C$9/param[RWM]+param[AFM])</f>
        <v>0</v>
      </c>
      <c r="E41" s="5">
        <f>IF(mobilities[[#This Row],[specification_type]]="not_marked",0,IF(mobilities[[#This Row],[specification_type]]="continuous",mobilities[[#This Row],[U* continuous]],mobilities[[#This Row],[U]]))</f>
        <v>0</v>
      </c>
      <c r="F41">
        <v>0</v>
      </c>
      <c r="G41">
        <v>0</v>
      </c>
      <c r="H41">
        <f>mobilities[[#This Row],[U2]]*MIN(1, (1-param[AFM])*'(CALC)choices'!$C$10/param[RWM]+param[AFM])</f>
        <v>0</v>
      </c>
      <c r="I41" s="4">
        <f>IF(mobilities[[#This Row],[specification_type]]="not_marked",0,IF(mobilities[[#This Row],[specification_type]]="continuous",mobilities[[#This Row],[U2* continuous]],mobilities[[#This Row],[U2]]))</f>
        <v>0</v>
      </c>
      <c r="J41">
        <v>0</v>
      </c>
      <c r="K41">
        <v>0</v>
      </c>
      <c r="L41">
        <f>mobilities[[#This Row],[U3]]*MIN(1, (1-param[AFM])*'(CALC)choices'!$C$11/param[RWM]+param[AFM])</f>
        <v>0</v>
      </c>
      <c r="M41" s="6">
        <f>IF(mobilities[[#This Row],[specification_type]]="not_marked",0,IF(mobilities[[#This Row],[specification_type]]="continuous",mobilities[[#This Row],[U3* continuous]],mobilities[[#This Row],[U3]]))</f>
        <v>0</v>
      </c>
      <c r="N41">
        <v>0</v>
      </c>
    </row>
    <row r="42" spans="1:14" ht="15" x14ac:dyDescent="0.25">
      <c r="A42">
        <v>49</v>
      </c>
      <c r="B42" t="str">
        <f>VLOOKUP(mobilities[[#This Row],[specificationId]],Specifications[],3)</f>
        <v>not_marked</v>
      </c>
      <c r="C42">
        <v>0</v>
      </c>
      <c r="D42">
        <f>mobilities[[#This Row],[U]]*MIN(1, (1-param[AFM])*'(CALC)choices'!$C$9/param[RWM]+param[AFM])</f>
        <v>0</v>
      </c>
      <c r="E42" s="5">
        <f>IF(mobilities[[#This Row],[specification_type]]="not_marked",0,IF(mobilities[[#This Row],[specification_type]]="continuous",mobilities[[#This Row],[U* continuous]],mobilities[[#This Row],[U]]))</f>
        <v>0</v>
      </c>
      <c r="F42">
        <v>0</v>
      </c>
      <c r="G42">
        <v>0</v>
      </c>
      <c r="H42">
        <f>mobilities[[#This Row],[U2]]*MIN(1, (1-param[AFM])*'(CALC)choices'!$C$10/param[RWM]+param[AFM])</f>
        <v>0</v>
      </c>
      <c r="I42" s="4">
        <f>IF(mobilities[[#This Row],[specification_type]]="not_marked",0,IF(mobilities[[#This Row],[specification_type]]="continuous",mobilities[[#This Row],[U2* continuous]],mobilities[[#This Row],[U2]]))</f>
        <v>0</v>
      </c>
      <c r="J42">
        <v>0</v>
      </c>
      <c r="K42">
        <v>0</v>
      </c>
      <c r="L42">
        <f>mobilities[[#This Row],[U3]]*MIN(1, (1-param[AFM])*'(CALC)choices'!$C$11/param[RWM]+param[AFM])</f>
        <v>0</v>
      </c>
      <c r="M42" s="6">
        <f>IF(mobilities[[#This Row],[specification_type]]="not_marked",0,IF(mobilities[[#This Row],[specification_type]]="continuous",mobilities[[#This Row],[U3* continuous]],mobilities[[#This Row],[U3]]))</f>
        <v>0</v>
      </c>
      <c r="N42">
        <v>0</v>
      </c>
    </row>
    <row r="43" spans="1:14" ht="15" x14ac:dyDescent="0.25">
      <c r="A43">
        <v>81</v>
      </c>
      <c r="B43" t="str">
        <f>VLOOKUP(mobilities[[#This Row],[specificationId]],Specifications[],3)</f>
        <v>continuous</v>
      </c>
      <c r="C43">
        <v>0</v>
      </c>
      <c r="D43">
        <f>mobilities[[#This Row],[U]]*MIN(1, (1-param[AFM])*'(CALC)choices'!$C$9/param[RWM]+param[AFM])</f>
        <v>0</v>
      </c>
      <c r="E43" s="5">
        <f>IF(mobilities[[#This Row],[specification_type]]="not_marked",0,IF(mobilities[[#This Row],[specification_type]]="continuous",mobilities[[#This Row],[U* continuous]],mobilities[[#This Row],[U]]))</f>
        <v>0</v>
      </c>
      <c r="F43">
        <v>0</v>
      </c>
      <c r="G43">
        <v>0</v>
      </c>
      <c r="H43">
        <f>mobilities[[#This Row],[U2]]*MIN(1, (1-param[AFM])*'(CALC)choices'!$C$10/param[RWM]+param[AFM])</f>
        <v>0</v>
      </c>
      <c r="I43" s="4">
        <f>IF(mobilities[[#This Row],[specification_type]]="not_marked",0,IF(mobilities[[#This Row],[specification_type]]="continuous",mobilities[[#This Row],[U2* continuous]],mobilities[[#This Row],[U2]]))</f>
        <v>0</v>
      </c>
      <c r="J43">
        <v>0</v>
      </c>
      <c r="K43">
        <v>0</v>
      </c>
      <c r="L43">
        <f>mobilities[[#This Row],[U3]]*MIN(1, (1-param[AFM])*'(CALC)choices'!$C$11/param[RWM]+param[AFM])</f>
        <v>0</v>
      </c>
      <c r="M43" s="6">
        <f>IF(mobilities[[#This Row],[specification_type]]="not_marked",0,IF(mobilities[[#This Row],[specification_type]]="continuous",mobilities[[#This Row],[U3* continuous]],mobilities[[#This Row],[U3]]))</f>
        <v>0</v>
      </c>
      <c r="N43">
        <v>0</v>
      </c>
    </row>
    <row r="44" spans="1:14" ht="15" x14ac:dyDescent="0.25">
      <c r="A44">
        <v>82</v>
      </c>
      <c r="B44" t="str">
        <f>VLOOKUP(mobilities[[#This Row],[specificationId]],Specifications[],3)</f>
        <v>continuous</v>
      </c>
      <c r="C44">
        <v>0</v>
      </c>
      <c r="D44">
        <f>mobilities[[#This Row],[U]]*MIN(1, (1-param[AFM])*'(CALC)choices'!$C$9/param[RWM]+param[AFM])</f>
        <v>0</v>
      </c>
      <c r="E44" s="5">
        <f>IF(mobilities[[#This Row],[specification_type]]="not_marked",0,IF(mobilities[[#This Row],[specification_type]]="continuous",mobilities[[#This Row],[U* continuous]],mobilities[[#This Row],[U]]))</f>
        <v>0</v>
      </c>
      <c r="F44">
        <v>0</v>
      </c>
      <c r="G44">
        <v>0</v>
      </c>
      <c r="H44">
        <f>mobilities[[#This Row],[U2]]*MIN(1, (1-param[AFM])*'(CALC)choices'!$C$10/param[RWM]+param[AFM])</f>
        <v>0</v>
      </c>
      <c r="I44" s="4">
        <f>IF(mobilities[[#This Row],[specification_type]]="not_marked",0,IF(mobilities[[#This Row],[specification_type]]="continuous",mobilities[[#This Row],[U2* continuous]],mobilities[[#This Row],[U2]]))</f>
        <v>0</v>
      </c>
      <c r="J44">
        <v>0</v>
      </c>
      <c r="K44">
        <v>0</v>
      </c>
      <c r="L44">
        <f>mobilities[[#This Row],[U3]]*MIN(1, (1-param[AFM])*'(CALC)choices'!$C$11/param[RWM]+param[AFM])</f>
        <v>0</v>
      </c>
      <c r="M44" s="6">
        <f>IF(mobilities[[#This Row],[specification_type]]="not_marked",0,IF(mobilities[[#This Row],[specification_type]]="continuous",mobilities[[#This Row],[U3* continuous]],mobilities[[#This Row],[U3]]))</f>
        <v>0</v>
      </c>
      <c r="N44">
        <v>0</v>
      </c>
    </row>
    <row r="45" spans="1:14" ht="15" x14ac:dyDescent="0.25">
      <c r="A45">
        <v>83</v>
      </c>
      <c r="B45" t="str">
        <f>VLOOKUP(mobilities[[#This Row],[specificationId]],Specifications[],3)</f>
        <v>continuous</v>
      </c>
      <c r="C45">
        <v>0</v>
      </c>
      <c r="D45">
        <f>mobilities[[#This Row],[U]]*MIN(1, (1-param[AFM])*'(CALC)choices'!$C$9/param[RWM]+param[AFM])</f>
        <v>0</v>
      </c>
      <c r="E45" s="5">
        <f>IF(mobilities[[#This Row],[specification_type]]="not_marked",0,IF(mobilities[[#This Row],[specification_type]]="continuous",mobilities[[#This Row],[U* continuous]],mobilities[[#This Row],[U]]))</f>
        <v>0</v>
      </c>
      <c r="F45">
        <v>0</v>
      </c>
      <c r="G45">
        <v>0</v>
      </c>
      <c r="H45">
        <f>mobilities[[#This Row],[U2]]*MIN(1, (1-param[AFM])*'(CALC)choices'!$C$10/param[RWM]+param[AFM])</f>
        <v>0</v>
      </c>
      <c r="I45" s="4">
        <f>IF(mobilities[[#This Row],[specification_type]]="not_marked",0,IF(mobilities[[#This Row],[specification_type]]="continuous",mobilities[[#This Row],[U2* continuous]],mobilities[[#This Row],[U2]]))</f>
        <v>0</v>
      </c>
      <c r="J45">
        <v>0</v>
      </c>
      <c r="K45">
        <v>0</v>
      </c>
      <c r="L45">
        <f>mobilities[[#This Row],[U3]]*MIN(1, (1-param[AFM])*'(CALC)choices'!$C$11/param[RWM]+param[AFM])</f>
        <v>0</v>
      </c>
      <c r="M45" s="6">
        <f>IF(mobilities[[#This Row],[specification_type]]="not_marked",0,IF(mobilities[[#This Row],[specification_type]]="continuous",mobilities[[#This Row],[U3* continuous]],mobilities[[#This Row],[U3]]))</f>
        <v>0</v>
      </c>
      <c r="N45">
        <v>0</v>
      </c>
    </row>
    <row r="46" spans="1:14" ht="15" x14ac:dyDescent="0.25">
      <c r="A46">
        <v>84</v>
      </c>
      <c r="B46" t="str">
        <f>VLOOKUP(mobilities[[#This Row],[specificationId]],Specifications[],3)</f>
        <v>continuous</v>
      </c>
      <c r="C46">
        <v>5</v>
      </c>
      <c r="D46">
        <f>mobilities[[#This Row],[U]]*MIN(1, (1-param[AFM])*'(CALC)choices'!$C$9/param[RWM]+param[AFM])</f>
        <v>1.625</v>
      </c>
      <c r="E46" s="5">
        <f>IF(mobilities[[#This Row],[specification_type]]="not_marked",0,IF(mobilities[[#This Row],[specification_type]]="continuous",mobilities[[#This Row],[U* continuous]],mobilities[[#This Row],[U]]))</f>
        <v>1.625</v>
      </c>
      <c r="F46">
        <v>60</v>
      </c>
      <c r="G46">
        <v>4</v>
      </c>
      <c r="H46">
        <f>mobilities[[#This Row],[U2]]*MIN(1, (1-param[AFM])*'(CALC)choices'!$C$10/param[RWM]+param[AFM])</f>
        <v>1.6</v>
      </c>
      <c r="I46" s="4">
        <f>IF(mobilities[[#This Row],[specification_type]]="not_marked",0,IF(mobilities[[#This Row],[specification_type]]="continuous",mobilities[[#This Row],[U2* continuous]],mobilities[[#This Row],[U2]]))</f>
        <v>1.6</v>
      </c>
      <c r="J46">
        <v>40</v>
      </c>
      <c r="K46">
        <v>5</v>
      </c>
      <c r="L46">
        <f>mobilities[[#This Row],[U3]]*MIN(1, (1-param[AFM])*'(CALC)choices'!$C$11/param[RWM]+param[AFM])</f>
        <v>2.375</v>
      </c>
      <c r="M46" s="6">
        <f>IF(mobilities[[#This Row],[specification_type]]="not_marked",0,IF(mobilities[[#This Row],[specification_type]]="continuous",mobilities[[#This Row],[U3* continuous]],mobilities[[#This Row],[U3]]))</f>
        <v>2.375</v>
      </c>
      <c r="N46">
        <v>30</v>
      </c>
    </row>
  </sheetData>
  <mergeCells count="3">
    <mergeCell ref="C1:F1"/>
    <mergeCell ref="G1:J1"/>
    <mergeCell ref="K1:N1"/>
  </mergeCell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45"/>
  <sheetViews>
    <sheetView topLeftCell="A19" workbookViewId="0">
      <selection activeCell="F9" sqref="F9"/>
    </sheetView>
  </sheetViews>
  <sheetFormatPr defaultRowHeight="12.75" x14ac:dyDescent="0.2"/>
  <cols>
    <col min="2" max="2" width="31.140625" bestFit="1" customWidth="1"/>
  </cols>
  <sheetData>
    <row r="1" spans="1:4" x14ac:dyDescent="0.2">
      <c r="A1" t="s">
        <v>10</v>
      </c>
      <c r="B1" t="s">
        <v>11</v>
      </c>
      <c r="C1" t="s">
        <v>65</v>
      </c>
      <c r="D1" t="s">
        <v>84</v>
      </c>
    </row>
    <row r="2" spans="1:4" x14ac:dyDescent="0.2">
      <c r="A2">
        <f>Specifications[[#This Row],[id]]</f>
        <v>1</v>
      </c>
      <c r="B2" t="str">
        <f>Specifications[[#This Row],[name]]</f>
        <v>Numéro de Processeur</v>
      </c>
      <c r="C2">
        <f>MAX(calc_sigma[[#This Row],[super_usage_1]:[usage_20]])</f>
        <v>0</v>
      </c>
      <c r="D2" s="2">
        <f>(calc_gamma[[#This Row],[theta]]+calc_gamma[[#This Row],[theta'']])/(param[R]+sum_beta[sum_beta_k])</f>
        <v>0</v>
      </c>
    </row>
    <row r="3" spans="1:4" x14ac:dyDescent="0.2">
      <c r="A3">
        <f>Specifications[[#This Row],[id]]</f>
        <v>2</v>
      </c>
      <c r="B3" t="str">
        <f>Specifications[[#This Row],[name]]</f>
        <v>RAM en MB</v>
      </c>
      <c r="C3">
        <f>MAX(calc_sigma[[#This Row],[super_usage_1]:[usage_20]])</f>
        <v>3.75</v>
      </c>
      <c r="D3">
        <f>(calc_gamma[[#This Row],[theta]]+calc_gamma[[#This Row],[theta'']])/(param[R]+sum_beta[sum_beta_k])</f>
        <v>14.939024390243903</v>
      </c>
    </row>
    <row r="4" spans="1:4" x14ac:dyDescent="0.2">
      <c r="A4">
        <f>Specifications[[#This Row],[id]]</f>
        <v>3</v>
      </c>
      <c r="B4" t="str">
        <f>Specifications[[#This Row],[name]]</f>
        <v>Modèle de Processeur Graphique</v>
      </c>
      <c r="C4">
        <f>MAX(calc_sigma[[#This Row],[super_usage_1]:[usage_20]])</f>
        <v>4</v>
      </c>
      <c r="D4">
        <f>(calc_gamma[[#This Row],[theta]]+calc_gamma[[#This Row],[theta'']])/(param[R]+sum_beta[sum_beta_k])</f>
        <v>9.4850948509485118</v>
      </c>
    </row>
    <row r="5" spans="1:4" x14ac:dyDescent="0.2">
      <c r="A5">
        <f>Specifications[[#This Row],[id]]</f>
        <v>4</v>
      </c>
      <c r="B5" t="str">
        <f>Specifications[[#This Row],[name]]</f>
        <v>Capacité de Stockage en Go</v>
      </c>
      <c r="C5">
        <f>MAX(calc_sigma[[#This Row],[super_usage_1]:[usage_20]])</f>
        <v>4</v>
      </c>
      <c r="D5">
        <f>(calc_gamma[[#This Row],[theta]]+calc_gamma[[#This Row],[theta'']])/(param[R]+sum_beta[sum_beta_k])</f>
        <v>11.382113821138212</v>
      </c>
    </row>
    <row r="6" spans="1:4" x14ac:dyDescent="0.2">
      <c r="A6">
        <f>Specifications[[#This Row],[id]]</f>
        <v>5</v>
      </c>
      <c r="B6" t="str">
        <f>Specifications[[#This Row],[name]]</f>
        <v>Taille de l'Ecran en Pouces</v>
      </c>
      <c r="C6">
        <f>MAX(calc_sigma[[#This Row],[super_usage_1]:[usage_20]])</f>
        <v>3</v>
      </c>
      <c r="D6">
        <f>(calc_gamma[[#This Row],[theta]]+calc_gamma[[#This Row],[theta'']])/(param[R]+sum_beta[sum_beta_k])</f>
        <v>3.5569105691056908</v>
      </c>
    </row>
    <row r="7" spans="1:4" x14ac:dyDescent="0.2">
      <c r="A7">
        <f>Specifications[[#This Row],[id]]</f>
        <v>6</v>
      </c>
      <c r="B7" t="str">
        <f>Specifications[[#This Row],[name]]</f>
        <v>Résolution</v>
      </c>
      <c r="C7">
        <f>MAX(calc_sigma[[#This Row],[super_usage_1]:[usage_20]])</f>
        <v>4.5</v>
      </c>
      <c r="D7">
        <f>(calc_gamma[[#This Row],[theta]]+calc_gamma[[#This Row],[theta'']])/(param[R]+sum_beta[sum_beta_k])</f>
        <v>6.4024390243902438</v>
      </c>
    </row>
    <row r="8" spans="1:4" x14ac:dyDescent="0.2">
      <c r="A8">
        <f>Specifications[[#This Row],[id]]</f>
        <v>7</v>
      </c>
      <c r="B8" t="str">
        <f>Specifications[[#This Row],[name]]</f>
        <v>Rétro-Eclairage LED</v>
      </c>
      <c r="C8">
        <f>MAX(calc_sigma[[#This Row],[super_usage_1]:[usage_20]])</f>
        <v>0</v>
      </c>
      <c r="D8">
        <f>(calc_gamma[[#This Row],[theta]]+calc_gamma[[#This Row],[theta'']])/(param[R]+sum_beta[sum_beta_k])</f>
        <v>0</v>
      </c>
    </row>
    <row r="9" spans="1:4" x14ac:dyDescent="0.2">
      <c r="A9">
        <f>Specifications[[#This Row],[id]]</f>
        <v>9</v>
      </c>
      <c r="B9" t="str">
        <f>Specifications[[#This Row],[name]]</f>
        <v>Poids en kg</v>
      </c>
      <c r="C9">
        <f>MAX(calc_sigma[[#This Row],[super_usage_1]:[usage_20]])</f>
        <v>3.3249999999999997</v>
      </c>
      <c r="D9">
        <f>(calc_gamma[[#This Row],[theta]]+calc_gamma[[#This Row],[theta'']])/(param[R]+sum_beta[sum_beta_k])</f>
        <v>9.0243902439024382</v>
      </c>
    </row>
    <row r="10" spans="1:4" x14ac:dyDescent="0.2">
      <c r="A10">
        <f>Specifications[[#This Row],[id]]</f>
        <v>10</v>
      </c>
      <c r="B10" t="str">
        <f>Specifications[[#This Row],[name]]</f>
        <v>Autonomie de la Batterie en Heures</v>
      </c>
      <c r="C10">
        <f>MAX(calc_sigma[[#This Row],[super_usage_1]:[usage_20]])</f>
        <v>0</v>
      </c>
      <c r="D10">
        <f>(calc_gamma[[#This Row],[theta]]+calc_gamma[[#This Row],[theta'']])/(param[R]+sum_beta[sum_beta_k])</f>
        <v>0</v>
      </c>
    </row>
    <row r="11" spans="1:4" x14ac:dyDescent="0.2">
      <c r="A11">
        <f>Specifications[[#This Row],[id]]</f>
        <v>11</v>
      </c>
      <c r="B11" t="str">
        <f>Specifications[[#This Row],[name]]</f>
        <v>CPU</v>
      </c>
      <c r="C11">
        <f>MAX(calc_sigma[[#This Row],[super_usage_1]:[usage_20]])</f>
        <v>5</v>
      </c>
      <c r="D11">
        <f>(calc_gamma[[#This Row],[theta]]+calc_gamma[[#This Row],[theta'']])/(param[R]+sum_beta[sum_beta_k])</f>
        <v>28.218157181571819</v>
      </c>
    </row>
    <row r="12" spans="1:4" x14ac:dyDescent="0.2">
      <c r="A12">
        <f>Specifications[[#This Row],[id]]</f>
        <v>12</v>
      </c>
      <c r="B12" t="str">
        <f>Specifications[[#This Row],[name]]</f>
        <v>Webcam Intégrée</v>
      </c>
      <c r="C12">
        <f>MAX(calc_sigma[[#This Row],[super_usage_1]:[usage_20]])</f>
        <v>0</v>
      </c>
      <c r="D12">
        <f>(calc_gamma[[#This Row],[theta]]+calc_gamma[[#This Row],[theta'']])/(param[R]+sum_beta[sum_beta_k])</f>
        <v>0</v>
      </c>
    </row>
    <row r="13" spans="1:4" x14ac:dyDescent="0.2">
      <c r="A13">
        <f>Specifications[[#This Row],[id]]</f>
        <v>13</v>
      </c>
      <c r="B13" t="str">
        <f>Specifications[[#This Row],[name]]</f>
        <v>Graveur DVD-ROM</v>
      </c>
      <c r="C13">
        <f>MAX(calc_sigma[[#This Row],[super_usage_1]:[usage_20]])</f>
        <v>10</v>
      </c>
      <c r="D13">
        <f>(calc_gamma[[#This Row],[theta]]+calc_gamma[[#This Row],[theta'']])/(param[R]+sum_beta[sum_beta_k])</f>
        <v>11.382113821138212</v>
      </c>
    </row>
    <row r="14" spans="1:4" x14ac:dyDescent="0.2">
      <c r="A14">
        <f>Specifications[[#This Row],[id]]</f>
        <v>14</v>
      </c>
      <c r="B14" t="str">
        <f>Specifications[[#This Row],[name]]</f>
        <v>Lecteur de Cartes Mémoire</v>
      </c>
      <c r="C14">
        <f>MAX(calc_sigma[[#This Row],[super_usage_1]:[usage_20]])</f>
        <v>0</v>
      </c>
      <c r="D14">
        <f>(calc_gamma[[#This Row],[theta]]+calc_gamma[[#This Row],[theta'']])/(param[R]+sum_beta[sum_beta_k])</f>
        <v>0</v>
      </c>
    </row>
    <row r="15" spans="1:4" x14ac:dyDescent="0.2">
      <c r="A15">
        <f>Specifications[[#This Row],[id]]</f>
        <v>15</v>
      </c>
      <c r="B15" t="str">
        <f>Specifications[[#This Row],[name]]</f>
        <v>Bluetooth</v>
      </c>
      <c r="C15">
        <f>MAX(calc_sigma[[#This Row],[super_usage_1]:[usage_20]])</f>
        <v>0</v>
      </c>
      <c r="D15">
        <f>(calc_gamma[[#This Row],[theta]]+calc_gamma[[#This Row],[theta'']])/(param[R]+sum_beta[sum_beta_k])</f>
        <v>0</v>
      </c>
    </row>
    <row r="16" spans="1:4" x14ac:dyDescent="0.2">
      <c r="A16">
        <f>Specifications[[#This Row],[id]]</f>
        <v>16</v>
      </c>
      <c r="B16" t="str">
        <f>Specifications[[#This Row],[name]]</f>
        <v>Firewire</v>
      </c>
      <c r="C16">
        <f>MAX(calc_sigma[[#This Row],[super_usage_1]:[usage_20]])</f>
        <v>0</v>
      </c>
      <c r="D16">
        <f>(calc_gamma[[#This Row],[theta]]+calc_gamma[[#This Row],[theta'']])/(param[R]+sum_beta[sum_beta_k])</f>
        <v>0</v>
      </c>
    </row>
    <row r="17" spans="1:4" x14ac:dyDescent="0.2">
      <c r="A17">
        <f>Specifications[[#This Row],[id]]</f>
        <v>17</v>
      </c>
      <c r="B17" t="str">
        <f>Specifications[[#This Row],[name]]</f>
        <v>Carte d'Acquisition Vidéo</v>
      </c>
      <c r="C17">
        <f>MAX(calc_sigma[[#This Row],[super_usage_1]:[usage_20]])</f>
        <v>0</v>
      </c>
      <c r="D17">
        <f>(calc_gamma[[#This Row],[theta]]+calc_gamma[[#This Row],[theta'']])/(param[R]+sum_beta[sum_beta_k])</f>
        <v>0</v>
      </c>
    </row>
    <row r="18" spans="1:4" x14ac:dyDescent="0.2">
      <c r="A18">
        <f>Specifications[[#This Row],[id]]</f>
        <v>18</v>
      </c>
      <c r="B18" t="str">
        <f>Specifications[[#This Row],[name]]</f>
        <v>Carte Tuner TV</v>
      </c>
      <c r="C18">
        <f>MAX(calc_sigma[[#This Row],[super_usage_1]:[usage_20]])</f>
        <v>0</v>
      </c>
      <c r="D18">
        <f>(calc_gamma[[#This Row],[theta]]+calc_gamma[[#This Row],[theta'']])/(param[R]+sum_beta[sum_beta_k])</f>
        <v>0</v>
      </c>
    </row>
    <row r="19" spans="1:4" x14ac:dyDescent="0.2">
      <c r="A19">
        <f>Specifications[[#This Row],[id]]</f>
        <v>19</v>
      </c>
      <c r="B19" t="str">
        <f>Specifications[[#This Row],[name]]</f>
        <v>Sortie TV</v>
      </c>
      <c r="C19">
        <f>MAX(calc_sigma[[#This Row],[super_usage_1]:[usage_20]])</f>
        <v>0</v>
      </c>
      <c r="D19">
        <f>(calc_gamma[[#This Row],[theta]]+calc_gamma[[#This Row],[theta'']])/(param[R]+sum_beta[sum_beta_k])</f>
        <v>0</v>
      </c>
    </row>
    <row r="20" spans="1:4" x14ac:dyDescent="0.2">
      <c r="A20">
        <f>Specifications[[#This Row],[id]]</f>
        <v>20</v>
      </c>
      <c r="B20" t="str">
        <f>Specifications[[#This Row],[name]]</f>
        <v>Système d'Exploitation</v>
      </c>
      <c r="C20">
        <f>MAX(calc_sigma[[#This Row],[super_usage_1]:[usage_20]])</f>
        <v>0</v>
      </c>
      <c r="D20">
        <f>(calc_gamma[[#This Row],[theta]]+calc_gamma[[#This Row],[theta'']])/(param[R]+sum_beta[sum_beta_k])</f>
        <v>0</v>
      </c>
    </row>
    <row r="21" spans="1:4" x14ac:dyDescent="0.2">
      <c r="A21">
        <f>Specifications[[#This Row],[id]]</f>
        <v>23</v>
      </c>
      <c r="B21" t="str">
        <f>Specifications[[#This Row],[name]]</f>
        <v>Wifi</v>
      </c>
      <c r="C21">
        <f>MAX(calc_sigma[[#This Row],[super_usage_1]:[usage_20]])</f>
        <v>0</v>
      </c>
      <c r="D21">
        <f>(calc_gamma[[#This Row],[theta]]+calc_gamma[[#This Row],[theta'']])/(param[R]+sum_beta[sum_beta_k])</f>
        <v>0</v>
      </c>
    </row>
    <row r="22" spans="1:4" x14ac:dyDescent="0.2">
      <c r="A22">
        <f>Specifications[[#This Row],[id]]</f>
        <v>30</v>
      </c>
      <c r="B22" t="str">
        <f>Specifications[[#This Row],[name]]</f>
        <v>Form Factor</v>
      </c>
      <c r="C22">
        <f>MAX(calc_sigma[[#This Row],[super_usage_1]:[usage_20]])</f>
        <v>0</v>
      </c>
      <c r="D22">
        <f>(calc_gamma[[#This Row],[theta]]+calc_gamma[[#This Row],[theta'']])/(param[R]+sum_beta[sum_beta_k])</f>
        <v>0</v>
      </c>
    </row>
    <row r="23" spans="1:4" x14ac:dyDescent="0.2">
      <c r="A23">
        <f>Specifications[[#This Row],[id]]</f>
        <v>31</v>
      </c>
      <c r="B23" t="str">
        <f>Specifications[[#This Row],[name]]</f>
        <v>Format</v>
      </c>
      <c r="C23">
        <f>MAX(calc_sigma[[#This Row],[super_usage_1]:[usage_20]])</f>
        <v>0</v>
      </c>
      <c r="D23">
        <f>(calc_gamma[[#This Row],[theta]]+calc_gamma[[#This Row],[theta'']])/(param[R]+sum_beta[sum_beta_k])</f>
        <v>0</v>
      </c>
    </row>
    <row r="24" spans="1:4" x14ac:dyDescent="0.2">
      <c r="A24">
        <f>Specifications[[#This Row],[id]]</f>
        <v>32</v>
      </c>
      <c r="B24" t="str">
        <f>Specifications[[#This Row],[name]]</f>
        <v>Lecteur d'Empreintes Digitales</v>
      </c>
      <c r="C24">
        <f>MAX(calc_sigma[[#This Row],[super_usage_1]:[usage_20]])</f>
        <v>0</v>
      </c>
      <c r="D24">
        <f>(calc_gamma[[#This Row],[theta]]+calc_gamma[[#This Row],[theta'']])/(param[R]+sum_beta[sum_beta_k])</f>
        <v>0</v>
      </c>
    </row>
    <row r="25" spans="1:4" x14ac:dyDescent="0.2">
      <c r="A25">
        <f>Specifications[[#This Row],[id]]</f>
        <v>33</v>
      </c>
      <c r="B25" t="str">
        <f>Specifications[[#This Row],[name]]</f>
        <v>Mémoire Vidéo en Mb</v>
      </c>
      <c r="C25">
        <f>MAX(calc_sigma[[#This Row],[super_usage_1]:[usage_20]])</f>
        <v>0</v>
      </c>
      <c r="D25">
        <f>(calc_gamma[[#This Row],[theta]]+calc_gamma[[#This Row],[theta'']])/(param[R]+sum_beta[sum_beta_k])</f>
        <v>0</v>
      </c>
    </row>
    <row r="26" spans="1:4" x14ac:dyDescent="0.2">
      <c r="A26">
        <f>Specifications[[#This Row],[id]]</f>
        <v>34</v>
      </c>
      <c r="B26" t="str">
        <f>Specifications[[#This Row],[name]]</f>
        <v>Marque de la Puce Graphique</v>
      </c>
      <c r="C26">
        <f>MAX(calc_sigma[[#This Row],[super_usage_1]:[usage_20]])</f>
        <v>0</v>
      </c>
      <c r="D26">
        <f>(calc_gamma[[#This Row],[theta]]+calc_gamma[[#This Row],[theta'']])/(param[R]+sum_beta[sum_beta_k])</f>
        <v>0</v>
      </c>
    </row>
    <row r="27" spans="1:4" x14ac:dyDescent="0.2">
      <c r="A27">
        <f>Specifications[[#This Row],[id]]</f>
        <v>35</v>
      </c>
      <c r="B27" t="str">
        <f>Specifications[[#This Row],[name]]</f>
        <v>Marque du Chipset</v>
      </c>
      <c r="C27">
        <f>MAX(calc_sigma[[#This Row],[super_usage_1]:[usage_20]])</f>
        <v>0</v>
      </c>
      <c r="D27">
        <f>(calc_gamma[[#This Row],[theta]]+calc_gamma[[#This Row],[theta'']])/(param[R]+sum_beta[sum_beta_k])</f>
        <v>0</v>
      </c>
    </row>
    <row r="28" spans="1:4" x14ac:dyDescent="0.2">
      <c r="A28">
        <f>Specifications[[#This Row],[id]]</f>
        <v>36</v>
      </c>
      <c r="B28" t="str">
        <f>Specifications[[#This Row],[name]]</f>
        <v>Marque du Processeur</v>
      </c>
      <c r="C28">
        <f>MAX(calc_sigma[[#This Row],[super_usage_1]:[usage_20]])</f>
        <v>0</v>
      </c>
      <c r="D28">
        <f>(calc_gamma[[#This Row],[theta]]+calc_gamma[[#This Row],[theta'']])/(param[R]+sum_beta[sum_beta_k])</f>
        <v>0</v>
      </c>
    </row>
    <row r="29" spans="1:4" x14ac:dyDescent="0.2">
      <c r="A29">
        <f>Specifications[[#This Row],[id]]</f>
        <v>37</v>
      </c>
      <c r="B29" t="str">
        <f>Specifications[[#This Row],[name]]</f>
        <v>Modèle de Processeur</v>
      </c>
      <c r="C29">
        <f>MAX(calc_sigma[[#This Row],[super_usage_1]:[usage_20]])</f>
        <v>0</v>
      </c>
      <c r="D29">
        <f>(calc_gamma[[#This Row],[theta]]+calc_gamma[[#This Row],[theta'']])/(param[R]+sum_beta[sum_beta_k])</f>
        <v>0</v>
      </c>
    </row>
    <row r="30" spans="1:4" x14ac:dyDescent="0.2">
      <c r="A30">
        <f>Specifications[[#This Row],[id]]</f>
        <v>38</v>
      </c>
      <c r="B30" t="str">
        <f>Specifications[[#This Row],[name]]</f>
        <v>Nombre de Coeur(s)</v>
      </c>
      <c r="C30">
        <f>MAX(calc_sigma[[#This Row],[super_usage_1]:[usage_20]])</f>
        <v>0</v>
      </c>
      <c r="D30">
        <f>(calc_gamma[[#This Row],[theta]]+calc_gamma[[#This Row],[theta'']])/(param[R]+sum_beta[sum_beta_k])</f>
        <v>0</v>
      </c>
    </row>
    <row r="31" spans="1:4" x14ac:dyDescent="0.2">
      <c r="A31">
        <f>Specifications[[#This Row],[id]]</f>
        <v>39</v>
      </c>
      <c r="B31" t="str">
        <f>Specifications[[#This Row],[name]]</f>
        <v>Nombre de Ports USB</v>
      </c>
      <c r="C31">
        <f>MAX(calc_sigma[[#This Row],[super_usage_1]:[usage_20]])</f>
        <v>0</v>
      </c>
      <c r="D31">
        <f>(calc_gamma[[#This Row],[theta]]+calc_gamma[[#This Row],[theta'']])/(param[R]+sum_beta[sum_beta_k])</f>
        <v>0</v>
      </c>
    </row>
    <row r="32" spans="1:4" x14ac:dyDescent="0.2">
      <c r="A32">
        <f>Specifications[[#This Row],[id]]</f>
        <v>40</v>
      </c>
      <c r="B32" t="str">
        <f>Specifications[[#This Row],[name]]</f>
        <v>Télécommande</v>
      </c>
      <c r="C32">
        <f>MAX(calc_sigma[[#This Row],[super_usage_1]:[usage_20]])</f>
        <v>0</v>
      </c>
      <c r="D32">
        <f>(calc_gamma[[#This Row],[theta]]+calc_gamma[[#This Row],[theta'']])/(param[R]+sum_beta[sum_beta_k])</f>
        <v>0</v>
      </c>
    </row>
    <row r="33" spans="1:4" x14ac:dyDescent="0.2">
      <c r="A33">
        <f>Specifications[[#This Row],[id]]</f>
        <v>41</v>
      </c>
      <c r="B33" t="str">
        <f>Specifications[[#This Row],[name]]</f>
        <v>Technologie Intel Centrino</v>
      </c>
      <c r="C33">
        <f>MAX(calc_sigma[[#This Row],[super_usage_1]:[usage_20]])</f>
        <v>0</v>
      </c>
      <c r="D33">
        <f>(calc_gamma[[#This Row],[theta]]+calc_gamma[[#This Row],[theta'']])/(param[R]+sum_beta[sum_beta_k])</f>
        <v>0</v>
      </c>
    </row>
    <row r="34" spans="1:4" x14ac:dyDescent="0.2">
      <c r="A34">
        <f>Specifications[[#This Row],[id]]</f>
        <v>42</v>
      </c>
      <c r="B34" t="str">
        <f>Specifications[[#This Row],[name]]</f>
        <v>Type</v>
      </c>
      <c r="C34">
        <f>MAX(calc_sigma[[#This Row],[super_usage_1]:[usage_20]])</f>
        <v>0</v>
      </c>
      <c r="D34">
        <f>(calc_gamma[[#This Row],[theta]]+calc_gamma[[#This Row],[theta'']])/(param[R]+sum_beta[sum_beta_k])</f>
        <v>0</v>
      </c>
    </row>
    <row r="35" spans="1:4" x14ac:dyDescent="0.2">
      <c r="A35">
        <f>Specifications[[#This Row],[id]]</f>
        <v>43</v>
      </c>
      <c r="B35" t="str">
        <f>Specifications[[#This Row],[name]]</f>
        <v>Type de Chipset</v>
      </c>
      <c r="C35">
        <f>MAX(calc_sigma[[#This Row],[super_usage_1]:[usage_20]])</f>
        <v>0</v>
      </c>
      <c r="D35">
        <f>(calc_gamma[[#This Row],[theta]]+calc_gamma[[#This Row],[theta'']])/(param[R]+sum_beta[sum_beta_k])</f>
        <v>0</v>
      </c>
    </row>
    <row r="36" spans="1:4" x14ac:dyDescent="0.2">
      <c r="A36">
        <f>Specifications[[#This Row],[id]]</f>
        <v>44</v>
      </c>
      <c r="B36" t="str">
        <f>Specifications[[#This Row],[name]]</f>
        <v>Type de Mémoire</v>
      </c>
      <c r="C36">
        <f>MAX(calc_sigma[[#This Row],[super_usage_1]:[usage_20]])</f>
        <v>0</v>
      </c>
      <c r="D36">
        <f>(calc_gamma[[#This Row],[theta]]+calc_gamma[[#This Row],[theta'']])/(param[R]+sum_beta[sum_beta_k])</f>
        <v>0</v>
      </c>
    </row>
    <row r="37" spans="1:4" x14ac:dyDescent="0.2">
      <c r="A37">
        <f>Specifications[[#This Row],[id]]</f>
        <v>45</v>
      </c>
      <c r="B37" t="str">
        <f>Specifications[[#This Row],[name]]</f>
        <v>Type de Stockage</v>
      </c>
      <c r="C37">
        <f>MAX(calc_sigma[[#This Row],[super_usage_1]:[usage_20]])</f>
        <v>0</v>
      </c>
      <c r="D37">
        <f>(calc_gamma[[#This Row],[theta]]+calc_gamma[[#This Row],[theta'']])/(param[R]+sum_beta[sum_beta_k])</f>
        <v>0</v>
      </c>
    </row>
    <row r="38" spans="1:4" x14ac:dyDescent="0.2">
      <c r="A38">
        <f>Specifications[[#This Row],[id]]</f>
        <v>46</v>
      </c>
      <c r="B38" t="str">
        <f>Specifications[[#This Row],[name]]</f>
        <v>UMTS</v>
      </c>
      <c r="C38">
        <f>MAX(calc_sigma[[#This Row],[super_usage_1]:[usage_20]])</f>
        <v>0</v>
      </c>
      <c r="D38">
        <f>(calc_gamma[[#This Row],[theta]]+calc_gamma[[#This Row],[theta'']])/(param[R]+sum_beta[sum_beta_k])</f>
        <v>0</v>
      </c>
    </row>
    <row r="39" spans="1:4" x14ac:dyDescent="0.2">
      <c r="A39">
        <f>Specifications[[#This Row],[id]]</f>
        <v>47</v>
      </c>
      <c r="B39" t="str">
        <f>Specifications[[#This Row],[name]]</f>
        <v>Vitesse de l'horloge en MHz</v>
      </c>
      <c r="C39">
        <f>MAX(calc_sigma[[#This Row],[super_usage_1]:[usage_20]])</f>
        <v>0</v>
      </c>
      <c r="D39">
        <f>(calc_gamma[[#This Row],[theta]]+calc_gamma[[#This Row],[theta'']])/(param[R]+sum_beta[sum_beta_k])</f>
        <v>0</v>
      </c>
    </row>
    <row r="40" spans="1:4" x14ac:dyDescent="0.2">
      <c r="A40">
        <f>Specifications[[#This Row],[id]]</f>
        <v>48</v>
      </c>
      <c r="B40" t="str">
        <f>Specifications[[#This Row],[name]]</f>
        <v>Windows Media Center Edition</v>
      </c>
      <c r="C40">
        <f>MAX(calc_sigma[[#This Row],[super_usage_1]:[usage_20]])</f>
        <v>0</v>
      </c>
      <c r="D40">
        <f>(calc_gamma[[#This Row],[theta]]+calc_gamma[[#This Row],[theta'']])/(param[R]+sum_beta[sum_beta_k])</f>
        <v>0</v>
      </c>
    </row>
    <row r="41" spans="1:4" x14ac:dyDescent="0.2">
      <c r="A41">
        <f>Specifications[[#This Row],[id]]</f>
        <v>49</v>
      </c>
      <c r="B41" t="str">
        <f>Specifications[[#This Row],[name]]</f>
        <v>Netbook</v>
      </c>
      <c r="C41">
        <f>MAX(calc_sigma[[#This Row],[super_usage_1]:[usage_20]])</f>
        <v>0</v>
      </c>
      <c r="D41">
        <f>(calc_gamma[[#This Row],[theta]]+calc_gamma[[#This Row],[theta'']])/(param[R]+sum_beta[sum_beta_k])</f>
        <v>0</v>
      </c>
    </row>
    <row r="42" spans="1:4" x14ac:dyDescent="0.2">
      <c r="A42">
        <f>Specifications[[#This Row],[id]]</f>
        <v>81</v>
      </c>
      <c r="B42" t="str">
        <f>Specifications[[#This Row],[name]]</f>
        <v>Hauteur en cm</v>
      </c>
      <c r="C42">
        <f>MAX(calc_sigma[[#This Row],[super_usage_1]:[usage_20]])</f>
        <v>0</v>
      </c>
      <c r="D42">
        <f>(calc_gamma[[#This Row],[theta]]+calc_gamma[[#This Row],[theta'']])/(param[R]+sum_beta[sum_beta_k])</f>
        <v>0</v>
      </c>
    </row>
    <row r="43" spans="1:4" x14ac:dyDescent="0.2">
      <c r="A43">
        <f>Specifications[[#This Row],[id]]</f>
        <v>82</v>
      </c>
      <c r="B43" t="str">
        <f>Specifications[[#This Row],[name]]</f>
        <v>Largeur en cm</v>
      </c>
      <c r="C43">
        <f>MAX(calc_sigma[[#This Row],[super_usage_1]:[usage_20]])</f>
        <v>0</v>
      </c>
      <c r="D43">
        <f>(calc_gamma[[#This Row],[theta]]+calc_gamma[[#This Row],[theta'']])/(param[R]+sum_beta[sum_beta_k])</f>
        <v>0</v>
      </c>
    </row>
    <row r="44" spans="1:4" x14ac:dyDescent="0.2">
      <c r="A44">
        <f>Specifications[[#This Row],[id]]</f>
        <v>83</v>
      </c>
      <c r="B44" t="str">
        <f>Specifications[[#This Row],[name]]</f>
        <v>Profondeur en cm</v>
      </c>
      <c r="C44">
        <f>MAX(calc_sigma[[#This Row],[super_usage_1]:[usage_20]])</f>
        <v>0</v>
      </c>
      <c r="D44">
        <f>(calc_gamma[[#This Row],[theta]]+calc_gamma[[#This Row],[theta'']])/(param[R]+sum_beta[sum_beta_k])</f>
        <v>0</v>
      </c>
    </row>
    <row r="45" spans="1:4" x14ac:dyDescent="0.2">
      <c r="A45">
        <f>Specifications[[#This Row],[id]]</f>
        <v>84</v>
      </c>
      <c r="B45" t="str">
        <f>Specifications[[#This Row],[name]]</f>
        <v>dimensions</v>
      </c>
      <c r="C45">
        <f>MAX(calc_sigma[[#This Row],[super_usage_1]:[usage_20]])</f>
        <v>2.375</v>
      </c>
      <c r="D45">
        <f>(calc_gamma[[#This Row],[theta]]+calc_gamma[[#This Row],[theta'']])/(param[R]+sum_beta[sum_beta_k])</f>
        <v>5.6097560975609753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21"/>
  <sheetViews>
    <sheetView workbookViewId="0">
      <selection activeCell="D121" sqref="D121"/>
    </sheetView>
  </sheetViews>
  <sheetFormatPr defaultRowHeight="12.75" x14ac:dyDescent="0.2"/>
  <cols>
    <col min="1" max="1" width="12.85546875" bestFit="1" customWidth="1"/>
    <col min="2" max="2" width="7.85546875" bestFit="1" customWidth="1"/>
  </cols>
  <sheetData>
    <row r="1" spans="1:4" x14ac:dyDescent="0.2">
      <c r="A1" t="s">
        <v>102</v>
      </c>
      <c r="B1" t="s">
        <v>98</v>
      </c>
      <c r="C1" t="s">
        <v>99</v>
      </c>
      <c r="D1" t="s">
        <v>201</v>
      </c>
    </row>
    <row r="2" spans="1:4" x14ac:dyDescent="0.2">
      <c r="A2">
        <f>'(IN)tau'!A4</f>
        <v>16</v>
      </c>
      <c r="B2">
        <f>'(CALC)delta_pi'!AT7</f>
        <v>151.08115104893477</v>
      </c>
      <c r="C2">
        <f>'(CALC)delta_pi'!AT130</f>
        <v>-9.173626420712738</v>
      </c>
      <c r="D2" s="2">
        <f>score_calc[[#This Row],[score]]</f>
        <v>77.399801543287111</v>
      </c>
    </row>
    <row r="3" spans="1:4" x14ac:dyDescent="0.2">
      <c r="A3">
        <f>'(IN)tau'!A5</f>
        <v>32</v>
      </c>
      <c r="B3">
        <f>'(CALC)delta_pi'!AT8</f>
        <v>162.45034166411835</v>
      </c>
      <c r="C3">
        <f>'(CALC)delta_pi'!AT131</f>
        <v>-12.722038161576252</v>
      </c>
      <c r="D3" s="2">
        <f>score_calc[[#This Row],[score]]</f>
        <v>75.439596264807179</v>
      </c>
    </row>
    <row r="4" spans="1:4" x14ac:dyDescent="0.2">
      <c r="A4">
        <f>'(IN)tau'!A6</f>
        <v>33</v>
      </c>
      <c r="B4">
        <f>'(CALC)delta_pi'!AT9</f>
        <v>136.6927060614955</v>
      </c>
      <c r="C4">
        <f>'(CALC)delta_pi'!AT132</f>
        <v>-3.6001591899798431</v>
      </c>
      <c r="D4" s="2">
        <f>score_calc[[#This Row],[score]]</f>
        <v>79.880567920431815</v>
      </c>
    </row>
    <row r="5" spans="1:4" x14ac:dyDescent="0.2">
      <c r="A5">
        <f>'(IN)tau'!A7</f>
        <v>37</v>
      </c>
      <c r="B5">
        <f>'(CALC)delta_pi'!AT10</f>
        <v>433.38375292905846</v>
      </c>
      <c r="C5">
        <f>'(CALC)delta_pi'!AT133</f>
        <v>-154.64260544078977</v>
      </c>
      <c r="D5" s="2">
        <f>score_calc[[#This Row],[score]]</f>
        <v>28.726939150162337</v>
      </c>
    </row>
    <row r="6" spans="1:4" x14ac:dyDescent="0.2">
      <c r="A6">
        <f>'(IN)tau'!A8</f>
        <v>69</v>
      </c>
      <c r="B6">
        <f>'(CALC)delta_pi'!AT11</f>
        <v>88.825067982450022</v>
      </c>
      <c r="C6">
        <f>'(CALC)delta_pi'!AT134</f>
        <v>58.694667433624971</v>
      </c>
      <c r="D6" s="2">
        <f>score_calc[[#This Row],[score]]</f>
        <v>88.133608968543101</v>
      </c>
    </row>
    <row r="7" spans="1:4" x14ac:dyDescent="0.2">
      <c r="A7">
        <f>'(IN)tau'!A9</f>
        <v>73</v>
      </c>
      <c r="B7">
        <f>'(CALC)delta_pi'!AT12</f>
        <v>172.00689974277378</v>
      </c>
      <c r="C7">
        <f>'(CALC)delta_pi'!AT135</f>
        <v>-0.14148673893803654</v>
      </c>
      <c r="D7" s="2">
        <f>score_calc[[#This Row],[score]]</f>
        <v>73.791913837452796</v>
      </c>
    </row>
    <row r="8" spans="1:4" x14ac:dyDescent="0.2">
      <c r="A8">
        <f>'(IN)tau'!A10</f>
        <v>74</v>
      </c>
      <c r="B8">
        <f>'(CALC)delta_pi'!AT13</f>
        <v>409.61763955824114</v>
      </c>
      <c r="C8">
        <f>'(CALC)delta_pi'!AT136</f>
        <v>-142.68081206973685</v>
      </c>
      <c r="D8" s="2">
        <f>score_calc[[#This Row],[score]]</f>
        <v>32.82454490375153</v>
      </c>
    </row>
    <row r="9" spans="1:4" x14ac:dyDescent="0.2">
      <c r="A9">
        <f>'(IN)tau'!A11</f>
        <v>76</v>
      </c>
      <c r="B9">
        <f>'(CALC)delta_pi'!AT14</f>
        <v>102.67739470853589</v>
      </c>
      <c r="C9">
        <f>'(CALC)delta_pi'!AT137</f>
        <v>25.035717216124006</v>
      </c>
      <c r="D9" s="2">
        <f>score_calc[[#This Row],[score]]</f>
        <v>85.745276774390362</v>
      </c>
    </row>
    <row r="10" spans="1:4" x14ac:dyDescent="0.2">
      <c r="A10">
        <f>'(IN)tau'!A12</f>
        <v>78</v>
      </c>
      <c r="B10">
        <f>'(CALC)delta_pi'!AT15</f>
        <v>102.8272194277459</v>
      </c>
      <c r="C10">
        <f>'(CALC)delta_pi'!AT138</f>
        <v>21.268859768630996</v>
      </c>
      <c r="D10" s="2">
        <f>score_calc[[#This Row],[score]]</f>
        <v>85.719444926250702</v>
      </c>
    </row>
    <row r="11" spans="1:4" x14ac:dyDescent="0.2">
      <c r="A11">
        <f>'(IN)tau'!A13</f>
        <v>81</v>
      </c>
      <c r="B11">
        <f>'(CALC)delta_pi'!AT16</f>
        <v>51.703129456287073</v>
      </c>
      <c r="C11">
        <f>'(CALC)delta_pi'!AT139</f>
        <v>122.32935121214641</v>
      </c>
      <c r="D11" s="2">
        <f>score_calc[[#This Row],[score]]</f>
        <v>94.533943197191888</v>
      </c>
    </row>
    <row r="12" spans="1:4" x14ac:dyDescent="0.2">
      <c r="A12">
        <f>'(IN)tau'!A14</f>
        <v>83</v>
      </c>
      <c r="B12">
        <f>'(CALC)delta_pi'!AT17</f>
        <v>20.53238505562075</v>
      </c>
      <c r="C12">
        <f>'(CALC)delta_pi'!AT140</f>
        <v>90.292426275604072</v>
      </c>
      <c r="D12" s="2">
        <f>score_calc[[#This Row],[score]]</f>
        <v>99.908209473168839</v>
      </c>
    </row>
    <row r="13" spans="1:4" x14ac:dyDescent="0.2">
      <c r="A13">
        <f>'(IN)tau'!A15</f>
        <v>94</v>
      </c>
      <c r="B13">
        <f>'(CALC)delta_pi'!AT18</f>
        <v>357.73912126106359</v>
      </c>
      <c r="C13">
        <f>'(CALC)delta_pi'!AT141</f>
        <v>-97.160801758839241</v>
      </c>
      <c r="D13" s="2">
        <f>score_calc[[#This Row],[score]]</f>
        <v>41.769117023954564</v>
      </c>
    </row>
    <row r="14" spans="1:4" x14ac:dyDescent="0.2">
      <c r="A14">
        <f>'(IN)tau'!A16</f>
        <v>96</v>
      </c>
      <c r="B14">
        <f>'(CALC)delta_pi'!AT19</f>
        <v>76.207687778090843</v>
      </c>
      <c r="C14">
        <f>'(CALC)delta_pi'!AT142</f>
        <v>42.79522430176759</v>
      </c>
      <c r="D14" s="2">
        <f>score_calc[[#This Row],[score]]</f>
        <v>90.309019348605034</v>
      </c>
    </row>
    <row r="15" spans="1:4" x14ac:dyDescent="0.2">
      <c r="A15">
        <f>'(IN)tau'!A17</f>
        <v>97</v>
      </c>
      <c r="B15">
        <f>'(CALC)delta_pi'!AT20</f>
        <v>195.83699243434191</v>
      </c>
      <c r="C15">
        <f>'(CALC)delta_pi'!AT143</f>
        <v>-9.0827909979791084</v>
      </c>
      <c r="D15" s="2">
        <f>score_calc[[#This Row],[score]]</f>
        <v>69.683277166492772</v>
      </c>
    </row>
    <row r="16" spans="1:4" x14ac:dyDescent="0.2">
      <c r="A16">
        <f>'(IN)tau'!A18</f>
        <v>98</v>
      </c>
      <c r="B16">
        <f>'(CALC)delta_pi'!AT21</f>
        <v>121.54083686020159</v>
      </c>
      <c r="C16">
        <f>'(CALC)delta_pi'!AT144</f>
        <v>1.2291645615606184</v>
      </c>
      <c r="D16" s="2">
        <f>score_calc[[#This Row],[score]]</f>
        <v>82.492959162034211</v>
      </c>
    </row>
    <row r="17" spans="1:4" x14ac:dyDescent="0.2">
      <c r="A17">
        <f>'(IN)tau'!A19</f>
        <v>99</v>
      </c>
      <c r="B17">
        <f>'(CALC)delta_pi'!AT22</f>
        <v>389.63932011341529</v>
      </c>
      <c r="C17">
        <f>'(CALC)delta_pi'!AT145</f>
        <v>-117.48768331218214</v>
      </c>
      <c r="D17" s="2">
        <f>score_calc[[#This Row],[score]]</f>
        <v>36.269082739066334</v>
      </c>
    </row>
    <row r="18" spans="1:4" x14ac:dyDescent="0.2">
      <c r="A18">
        <f>'(IN)tau'!A20</f>
        <v>101</v>
      </c>
      <c r="B18">
        <f>'(CALC)delta_pi'!AT23</f>
        <v>117.23669521801443</v>
      </c>
      <c r="C18">
        <f>'(CALC)delta_pi'!AT146</f>
        <v>5.2440513329158698</v>
      </c>
      <c r="D18" s="2">
        <f>score_calc[[#This Row],[score]]</f>
        <v>83.235052548618199</v>
      </c>
    </row>
    <row r="19" spans="1:4" x14ac:dyDescent="0.2">
      <c r="A19">
        <f>'(IN)tau'!A21</f>
        <v>102</v>
      </c>
      <c r="B19">
        <f>'(CALC)delta_pi'!AT24</f>
        <v>221.98467499011593</v>
      </c>
      <c r="C19">
        <f>'(CALC)delta_pi'!AT147</f>
        <v>-31.314591088703626</v>
      </c>
      <c r="D19" s="2">
        <f>score_calc[[#This Row],[score]]</f>
        <v>65.175056036186902</v>
      </c>
    </row>
    <row r="20" spans="1:4" x14ac:dyDescent="0.2">
      <c r="A20">
        <f>'(IN)tau'!A22</f>
        <v>103</v>
      </c>
      <c r="B20">
        <f>'(CALC)delta_pi'!AT25</f>
        <v>255.14481336370022</v>
      </c>
      <c r="C20">
        <f>'(CALC)delta_pi'!AT148</f>
        <v>-60.015454309248568</v>
      </c>
      <c r="D20" s="2">
        <f>score_calc[[#This Row],[score]]</f>
        <v>59.45779079936203</v>
      </c>
    </row>
    <row r="21" spans="1:4" x14ac:dyDescent="0.2">
      <c r="A21">
        <f>'(IN)tau'!A23</f>
        <v>104</v>
      </c>
      <c r="B21">
        <f>'(CALC)delta_pi'!AT26</f>
        <v>149.26754692616518</v>
      </c>
      <c r="C21">
        <f>'(CALC)delta_pi'!AT149</f>
        <v>6.17453225544212</v>
      </c>
      <c r="D21" s="2">
        <f>score_calc[[#This Row],[score]]</f>
        <v>77.712491909281866</v>
      </c>
    </row>
    <row r="22" spans="1:4" x14ac:dyDescent="0.2">
      <c r="A22">
        <f>'(IN)tau'!A24</f>
        <v>105</v>
      </c>
      <c r="B22">
        <f>'(CALC)delta_pi'!AT27</f>
        <v>171.59530391743755</v>
      </c>
      <c r="C22">
        <f>'(CALC)delta_pi'!AT150</f>
        <v>-22.967522766184878</v>
      </c>
      <c r="D22" s="2">
        <f>score_calc[[#This Row],[score]]</f>
        <v>73.862878634924556</v>
      </c>
    </row>
    <row r="23" spans="1:4" x14ac:dyDescent="0.2">
      <c r="A23">
        <f>'(IN)tau'!A25</f>
        <v>106</v>
      </c>
      <c r="B23">
        <f>'(CALC)delta_pi'!AT28</f>
        <v>140.29484606276796</v>
      </c>
      <c r="C23">
        <f>'(CALC)delta_pi'!AT151</f>
        <v>-19.454900262725225</v>
      </c>
      <c r="D23" s="2">
        <f>score_calc[[#This Row],[score]]</f>
        <v>79.259509299522762</v>
      </c>
    </row>
    <row r="24" spans="1:4" x14ac:dyDescent="0.2">
      <c r="A24">
        <f>'(IN)tau'!A26</f>
        <v>107</v>
      </c>
      <c r="B24">
        <f>'(CALC)delta_pi'!AT29</f>
        <v>139.37137752068483</v>
      </c>
      <c r="C24">
        <f>'(CALC)delta_pi'!AT152</f>
        <v>-7.0664036694449388</v>
      </c>
      <c r="D24" s="2">
        <f>score_calc[[#This Row],[score]]</f>
        <v>79.418728013675036</v>
      </c>
    </row>
    <row r="25" spans="1:4" x14ac:dyDescent="0.2">
      <c r="A25">
        <f>'(IN)tau'!A27</f>
        <v>110</v>
      </c>
      <c r="B25">
        <f>'(CALC)delta_pi'!AT30</f>
        <v>284.82225759896698</v>
      </c>
      <c r="C25">
        <f>'(CALC)delta_pi'!AT153</f>
        <v>-76.035499312998283</v>
      </c>
      <c r="D25" s="2">
        <f>score_calc[[#This Row],[score]]</f>
        <v>54.340990069143629</v>
      </c>
    </row>
    <row r="26" spans="1:4" x14ac:dyDescent="0.2">
      <c r="A26">
        <f>'(IN)tau'!A28</f>
        <v>111</v>
      </c>
      <c r="B26">
        <f>'(CALC)delta_pi'!AT31</f>
        <v>221.18687081215091</v>
      </c>
      <c r="C26">
        <f>'(CALC)delta_pi'!AT154</f>
        <v>-44.910514858344577</v>
      </c>
      <c r="D26" s="2">
        <f>score_calc[[#This Row],[score]]</f>
        <v>65.312608480663641</v>
      </c>
    </row>
    <row r="27" spans="1:4" x14ac:dyDescent="0.2">
      <c r="A27">
        <f>'(IN)tau'!A29</f>
        <v>112</v>
      </c>
      <c r="B27">
        <f>'(CALC)delta_pi'!AT32</f>
        <v>229.79066276655135</v>
      </c>
      <c r="C27">
        <f>'(CALC)delta_pi'!AT155</f>
        <v>-19.127409447477277</v>
      </c>
      <c r="D27" s="2">
        <f>score_calc[[#This Row],[score]]</f>
        <v>63.829196074732529</v>
      </c>
    </row>
    <row r="28" spans="1:4" x14ac:dyDescent="0.2">
      <c r="A28">
        <f>'(IN)tau'!A30</f>
        <v>113</v>
      </c>
      <c r="B28">
        <f>'(CALC)delta_pi'!AT33</f>
        <v>389.08525450262039</v>
      </c>
      <c r="C28">
        <f>'(CALC)delta_pi'!AT156</f>
        <v>-118.21343629540122</v>
      </c>
      <c r="D28" s="2">
        <f>score_calc[[#This Row],[score]]</f>
        <v>36.364611292651659</v>
      </c>
    </row>
    <row r="29" spans="1:4" x14ac:dyDescent="0.2">
      <c r="A29">
        <f>'(IN)tau'!A31</f>
        <v>114</v>
      </c>
      <c r="B29">
        <f>'(CALC)delta_pi'!AT34</f>
        <v>20.535575659389519</v>
      </c>
      <c r="C29">
        <f>'(CALC)delta_pi'!AT157</f>
        <v>154.98787991180069</v>
      </c>
      <c r="D29" s="2">
        <f>score_calc[[#This Row],[score]]</f>
        <v>99.907659369070771</v>
      </c>
    </row>
    <row r="30" spans="1:4" x14ac:dyDescent="0.2">
      <c r="A30">
        <f>'(IN)tau'!A32</f>
        <v>117</v>
      </c>
      <c r="B30">
        <f>'(CALC)delta_pi'!AT35</f>
        <v>112.65073922265563</v>
      </c>
      <c r="C30">
        <f>'(CALC)delta_pi'!AT158</f>
        <v>4.8237279044701786</v>
      </c>
      <c r="D30" s="2">
        <f>score_calc[[#This Row],[score]]</f>
        <v>84.02573461678351</v>
      </c>
    </row>
    <row r="31" spans="1:4" x14ac:dyDescent="0.2">
      <c r="A31">
        <f>'(IN)tau'!A33</f>
        <v>120</v>
      </c>
      <c r="B31">
        <f>'(CALC)delta_pi'!AT36</f>
        <v>124.18872084037389</v>
      </c>
      <c r="C31">
        <f>'(CALC)delta_pi'!AT159</f>
        <v>25.807289754434589</v>
      </c>
      <c r="D31" s="2">
        <f>score_calc[[#This Row],[score]]</f>
        <v>82.036427441314842</v>
      </c>
    </row>
    <row r="32" spans="1:4" x14ac:dyDescent="0.2">
      <c r="A32">
        <f>'(IN)tau'!A34</f>
        <v>121</v>
      </c>
      <c r="B32">
        <f>'(CALC)delta_pi'!AT37</f>
        <v>412.85136787343771</v>
      </c>
      <c r="C32">
        <f>'(CALC)delta_pi'!AT160</f>
        <v>-131.65906430231581</v>
      </c>
      <c r="D32" s="2">
        <f>score_calc[[#This Row],[score]]</f>
        <v>32.267005539062467</v>
      </c>
    </row>
    <row r="33" spans="1:4" x14ac:dyDescent="0.2">
      <c r="A33">
        <f>'(IN)tau'!A35</f>
        <v>122</v>
      </c>
      <c r="B33">
        <f>'(CALC)delta_pi'!AT38</f>
        <v>81.851393417557176</v>
      </c>
      <c r="C33">
        <f>'(CALC)delta_pi'!AT161</f>
        <v>24.150153737101725</v>
      </c>
      <c r="D33" s="2">
        <f>score_calc[[#This Row],[score]]</f>
        <v>89.335966652145316</v>
      </c>
    </row>
    <row r="34" spans="1:4" x14ac:dyDescent="0.2">
      <c r="A34">
        <f>'(IN)tau'!A36</f>
        <v>123</v>
      </c>
      <c r="B34">
        <f>'(CALC)delta_pi'!AT39</f>
        <v>68.292682926829272</v>
      </c>
      <c r="C34">
        <f>'(CALC)delta_pi'!AT162</f>
        <v>76.246472686824319</v>
      </c>
      <c r="D34" s="2">
        <f>score_calc[[#This Row],[score]]</f>
        <v>91.67367535744323</v>
      </c>
    </row>
    <row r="35" spans="1:4" x14ac:dyDescent="0.2">
      <c r="A35">
        <f>'(IN)tau'!A37</f>
        <v>124</v>
      </c>
      <c r="B35">
        <f>'(CALC)delta_pi'!AT40</f>
        <v>68.292682926829272</v>
      </c>
      <c r="C35">
        <f>'(CALC)delta_pi'!AT163</f>
        <v>131.3569663044627</v>
      </c>
      <c r="D35" s="2">
        <f>score_calc[[#This Row],[score]]</f>
        <v>91.67367535744323</v>
      </c>
    </row>
    <row r="36" spans="1:4" x14ac:dyDescent="0.2">
      <c r="A36">
        <f>'(IN)tau'!A38</f>
        <v>125</v>
      </c>
      <c r="B36">
        <f>'(CALC)delta_pi'!AT41</f>
        <v>110.99030487080091</v>
      </c>
      <c r="C36">
        <f>'(CALC)delta_pi'!AT164</f>
        <v>-42.260900146075372</v>
      </c>
      <c r="D36" s="2">
        <f>score_calc[[#This Row],[score]]</f>
        <v>84.31201640158605</v>
      </c>
    </row>
    <row r="37" spans="1:4" x14ac:dyDescent="0.2">
      <c r="A37">
        <f>'(IN)tau'!A39</f>
        <v>126</v>
      </c>
      <c r="B37">
        <f>'(CALC)delta_pi'!AT42</f>
        <v>68.292682926829272</v>
      </c>
      <c r="C37">
        <f>'(CALC)delta_pi'!AT165</f>
        <v>60.988180504154641</v>
      </c>
      <c r="D37" s="2">
        <f>score_calc[[#This Row],[score]]</f>
        <v>91.67367535744323</v>
      </c>
    </row>
    <row r="38" spans="1:4" x14ac:dyDescent="0.2">
      <c r="A38">
        <f>'(IN)tau'!A40</f>
        <v>127</v>
      </c>
      <c r="B38">
        <f>'(CALC)delta_pi'!AT43</f>
        <v>229.79066276655135</v>
      </c>
      <c r="C38">
        <f>'(CALC)delta_pi'!AT166</f>
        <v>-26.826891921556744</v>
      </c>
      <c r="D38" s="2">
        <f>score_calc[[#This Row],[score]]</f>
        <v>63.829196074732529</v>
      </c>
    </row>
    <row r="39" spans="1:4" x14ac:dyDescent="0.2">
      <c r="A39">
        <f>'(IN)tau'!A41</f>
        <v>129</v>
      </c>
      <c r="B39">
        <f>'(CALC)delta_pi'!AT44</f>
        <v>105.48689484321746</v>
      </c>
      <c r="C39">
        <f>'(CALC)delta_pi'!AT167</f>
        <v>59.467513455772803</v>
      </c>
      <c r="D39" s="2">
        <f>score_calc[[#This Row],[score]]</f>
        <v>85.260880199445268</v>
      </c>
    </row>
    <row r="40" spans="1:4" x14ac:dyDescent="0.2">
      <c r="A40">
        <f>'(IN)tau'!A42</f>
        <v>130</v>
      </c>
      <c r="B40">
        <f>'(CALC)delta_pi'!AT45</f>
        <v>20.53238505562075</v>
      </c>
      <c r="C40">
        <f>'(CALC)delta_pi'!AT168</f>
        <v>125.25172019246716</v>
      </c>
      <c r="D40" s="2">
        <f>score_calc[[#This Row],[score]]</f>
        <v>99.908209473168839</v>
      </c>
    </row>
    <row r="41" spans="1:4" x14ac:dyDescent="0.2">
      <c r="A41">
        <f>'(IN)tau'!A43</f>
        <v>131</v>
      </c>
      <c r="B41">
        <f>'(CALC)delta_pi'!AT46</f>
        <v>73.863576698365563</v>
      </c>
      <c r="C41">
        <f>'(CALC)delta_pi'!AT169</f>
        <v>70.309708271496703</v>
      </c>
      <c r="D41" s="2">
        <f>score_calc[[#This Row],[score]]</f>
        <v>90.713176431316285</v>
      </c>
    </row>
    <row r="42" spans="1:4" x14ac:dyDescent="0.2">
      <c r="A42">
        <f>'(IN)tau'!A44</f>
        <v>132</v>
      </c>
      <c r="B42">
        <f>'(CALC)delta_pi'!AT47</f>
        <v>115.60576219665639</v>
      </c>
      <c r="C42">
        <f>'(CALC)delta_pi'!AT170</f>
        <v>12.125041986160715</v>
      </c>
      <c r="D42" s="2">
        <f>score_calc[[#This Row],[score]]</f>
        <v>83.51624789712821</v>
      </c>
    </row>
    <row r="43" spans="1:4" x14ac:dyDescent="0.2">
      <c r="A43">
        <f>'(IN)tau'!A45</f>
        <v>134</v>
      </c>
      <c r="B43">
        <f>'(CALC)delta_pi'!AT48</f>
        <v>389.63932011341529</v>
      </c>
      <c r="C43">
        <f>'(CALC)delta_pi'!AT171</f>
        <v>-108.9088615560249</v>
      </c>
      <c r="D43" s="2">
        <f>score_calc[[#This Row],[score]]</f>
        <v>36.269082739066334</v>
      </c>
    </row>
    <row r="44" spans="1:4" x14ac:dyDescent="0.2">
      <c r="A44">
        <f>'(IN)tau'!A46</f>
        <v>136</v>
      </c>
      <c r="B44">
        <f>'(CALC)delta_pi'!AT49</f>
        <v>389.08525450262039</v>
      </c>
      <c r="C44">
        <f>'(CALC)delta_pi'!AT172</f>
        <v>-119.59230277150121</v>
      </c>
      <c r="D44" s="2">
        <f>score_calc[[#This Row],[score]]</f>
        <v>36.364611292651659</v>
      </c>
    </row>
    <row r="45" spans="1:4" x14ac:dyDescent="0.2">
      <c r="A45">
        <f>'(IN)tau'!A47</f>
        <v>137</v>
      </c>
      <c r="B45">
        <f>'(CALC)delta_pi'!AT50</f>
        <v>165.47227839562782</v>
      </c>
      <c r="C45">
        <f>'(CALC)delta_pi'!AT173</f>
        <v>-33.005807021130011</v>
      </c>
      <c r="D45" s="2">
        <f>score_calc[[#This Row],[score]]</f>
        <v>74.918572690408993</v>
      </c>
    </row>
    <row r="46" spans="1:4" x14ac:dyDescent="0.2">
      <c r="A46">
        <f>'(IN)tau'!A48</f>
        <v>140</v>
      </c>
      <c r="B46">
        <f>'(CALC)delta_pi'!AT51</f>
        <v>389.08525450262039</v>
      </c>
      <c r="C46">
        <f>'(CALC)delta_pi'!AT174</f>
        <v>-117.72004621325881</v>
      </c>
      <c r="D46" s="2">
        <f>score_calc[[#This Row],[score]]</f>
        <v>36.364611292651659</v>
      </c>
    </row>
    <row r="47" spans="1:4" x14ac:dyDescent="0.2">
      <c r="A47">
        <f>'(IN)tau'!A49</f>
        <v>143</v>
      </c>
      <c r="B47">
        <f>'(CALC)delta_pi'!AT52</f>
        <v>155.74356751452777</v>
      </c>
      <c r="C47">
        <f>'(CALC)delta_pi'!AT175</f>
        <v>-55.456004823298407</v>
      </c>
      <c r="D47" s="2">
        <f>score_calc[[#This Row],[score]]</f>
        <v>76.595936635426256</v>
      </c>
    </row>
    <row r="48" spans="1:4" x14ac:dyDescent="0.2">
      <c r="A48">
        <f>'(IN)tau'!A50</f>
        <v>147</v>
      </c>
      <c r="B48">
        <f>'(CALC)delta_pi'!AT53</f>
        <v>76.25659924833505</v>
      </c>
      <c r="C48">
        <f>'(CALC)delta_pi'!AT176</f>
        <v>43.139970882208516</v>
      </c>
      <c r="D48" s="2">
        <f>score_calc[[#This Row],[score]]</f>
        <v>90.300586336493964</v>
      </c>
    </row>
    <row r="49" spans="1:4" x14ac:dyDescent="0.2">
      <c r="A49">
        <f>'(IN)tau'!A51</f>
        <v>148</v>
      </c>
      <c r="B49">
        <f>'(CALC)delta_pi'!AT54</f>
        <v>76.25659924833505</v>
      </c>
      <c r="C49">
        <f>'(CALC)delta_pi'!AT177</f>
        <v>43.139970882208516</v>
      </c>
      <c r="D49" s="2">
        <f>score_calc[[#This Row],[score]]</f>
        <v>90.300586336493964</v>
      </c>
    </row>
    <row r="50" spans="1:4" x14ac:dyDescent="0.2">
      <c r="A50">
        <f>'(IN)tau'!A52</f>
        <v>149</v>
      </c>
      <c r="B50">
        <f>'(CALC)delta_pi'!AT55</f>
        <v>389.08525450262039</v>
      </c>
      <c r="C50">
        <f>'(CALC)delta_pi'!AT178</f>
        <v>-118.70766980331932</v>
      </c>
      <c r="D50" s="2">
        <f>score_calc[[#This Row],[score]]</f>
        <v>36.364611292651659</v>
      </c>
    </row>
    <row r="51" spans="1:4" x14ac:dyDescent="0.2">
      <c r="A51">
        <f>'(IN)tau'!A53</f>
        <v>150</v>
      </c>
      <c r="B51">
        <f>'(CALC)delta_pi'!AT56</f>
        <v>389.08525450262039</v>
      </c>
      <c r="C51">
        <f>'(CALC)delta_pi'!AT179</f>
        <v>-118.70766980331932</v>
      </c>
      <c r="D51" s="2">
        <f>score_calc[[#This Row],[score]]</f>
        <v>36.364611292651659</v>
      </c>
    </row>
    <row r="52" spans="1:4" x14ac:dyDescent="0.2">
      <c r="A52">
        <f>'(IN)tau'!A54</f>
        <v>151</v>
      </c>
      <c r="B52">
        <f>'(CALC)delta_pi'!AT57</f>
        <v>76.25659924833505</v>
      </c>
      <c r="C52">
        <f>'(CALC)delta_pi'!AT180</f>
        <v>24.902360179173868</v>
      </c>
      <c r="D52" s="2">
        <f>score_calc[[#This Row],[score]]</f>
        <v>90.300586336493964</v>
      </c>
    </row>
    <row r="53" spans="1:4" x14ac:dyDescent="0.2">
      <c r="A53">
        <f>'(IN)tau'!A55</f>
        <v>154</v>
      </c>
      <c r="B53">
        <f>'(CALC)delta_pi'!AT58</f>
        <v>170.15339636300342</v>
      </c>
      <c r="C53">
        <f>'(CALC)delta_pi'!AT181</f>
        <v>-31.975068453697034</v>
      </c>
      <c r="D53" s="2">
        <f>score_calc[[#This Row],[score]]</f>
        <v>74.11148338568907</v>
      </c>
    </row>
    <row r="54" spans="1:4" x14ac:dyDescent="0.2">
      <c r="A54">
        <f>'(IN)tau'!A56</f>
        <v>155</v>
      </c>
      <c r="B54">
        <f>'(CALC)delta_pi'!AT59</f>
        <v>409.61763955824114</v>
      </c>
      <c r="C54">
        <f>'(CALC)delta_pi'!AT182</f>
        <v>-142.87677169148847</v>
      </c>
      <c r="D54" s="2">
        <f>score_calc[[#This Row],[score]]</f>
        <v>32.82454490375153</v>
      </c>
    </row>
    <row r="55" spans="1:4" x14ac:dyDescent="0.2">
      <c r="A55">
        <f>'(IN)tau'!A57</f>
        <v>156</v>
      </c>
      <c r="B55">
        <f>'(CALC)delta_pi'!AT60</f>
        <v>174.28132895670109</v>
      </c>
      <c r="C55">
        <f>'(CALC)delta_pi'!AT183</f>
        <v>-38.481120795971329</v>
      </c>
      <c r="D55" s="2">
        <f>score_calc[[#This Row],[score]]</f>
        <v>73.399770869534308</v>
      </c>
    </row>
    <row r="56" spans="1:4" x14ac:dyDescent="0.2">
      <c r="A56">
        <f>'(IN)tau'!A58</f>
        <v>157</v>
      </c>
      <c r="B56">
        <f>'(CALC)delta_pi'!AT61</f>
        <v>167.77666199156451</v>
      </c>
      <c r="C56">
        <f>'(CALC)delta_pi'!AT184</f>
        <v>-35.227934249283557</v>
      </c>
      <c r="D56" s="2">
        <f>score_calc[[#This Row],[score]]</f>
        <v>74.521265173868187</v>
      </c>
    </row>
    <row r="57" spans="1:4" x14ac:dyDescent="0.2">
      <c r="A57">
        <f>'(IN)tau'!A59</f>
        <v>158</v>
      </c>
      <c r="B57">
        <f>'(CALC)delta_pi'!AT62</f>
        <v>117.14347482088831</v>
      </c>
      <c r="C57">
        <f>'(CALC)delta_pi'!AT185</f>
        <v>13.034447829623495</v>
      </c>
      <c r="D57" s="2">
        <f>score_calc[[#This Row],[score]]</f>
        <v>83.251125030881326</v>
      </c>
    </row>
    <row r="58" spans="1:4" x14ac:dyDescent="0.2">
      <c r="A58">
        <f>'(IN)tau'!A60</f>
        <v>159</v>
      </c>
      <c r="B58">
        <f>'(CALC)delta_pi'!AT63</f>
        <v>82.145009652915135</v>
      </c>
      <c r="C58">
        <f>'(CALC)delta_pi'!AT186</f>
        <v>15.863860442402727</v>
      </c>
      <c r="D58" s="2">
        <f>score_calc[[#This Row],[score]]</f>
        <v>89.285343163290491</v>
      </c>
    </row>
    <row r="59" spans="1:4" x14ac:dyDescent="0.2">
      <c r="A59">
        <f>'(IN)tau'!A61</f>
        <v>160</v>
      </c>
      <c r="B59">
        <f>'(CALC)delta_pi'!AT64</f>
        <v>117.57868151618757</v>
      </c>
      <c r="C59">
        <f>'(CALC)delta_pi'!AT187</f>
        <v>1.5607169316891951</v>
      </c>
      <c r="D59" s="2">
        <f>score_calc[[#This Row],[score]]</f>
        <v>83.176089393760762</v>
      </c>
    </row>
    <row r="60" spans="1:4" x14ac:dyDescent="0.2">
      <c r="A60">
        <f>'(IN)tau'!A62</f>
        <v>161</v>
      </c>
      <c r="B60">
        <f>'(CALC)delta_pi'!AT65</f>
        <v>41.037584229953723</v>
      </c>
      <c r="C60">
        <f>'(CALC)delta_pi'!AT188</f>
        <v>149.26038261356607</v>
      </c>
      <c r="D60" s="2">
        <f>score_calc[[#This Row],[score]]</f>
        <v>96.372830305180401</v>
      </c>
    </row>
    <row r="61" spans="1:4" x14ac:dyDescent="0.2">
      <c r="A61">
        <f>'(IN)tau'!A63</f>
        <v>162</v>
      </c>
      <c r="B61">
        <f>'(CALC)delta_pi'!AT66</f>
        <v>412.85136787343771</v>
      </c>
      <c r="C61">
        <f>'(CALC)delta_pi'!AT189</f>
        <v>-129.68183958431175</v>
      </c>
      <c r="D61" s="2">
        <f>score_calc[[#This Row],[score]]</f>
        <v>32.267005539062467</v>
      </c>
    </row>
    <row r="62" spans="1:4" x14ac:dyDescent="0.2">
      <c r="A62">
        <f>'(IN)tau'!A64</f>
        <v>163</v>
      </c>
      <c r="B62">
        <f>'(CALC)delta_pi'!AT67</f>
        <v>412.85136787343771</v>
      </c>
      <c r="C62">
        <f>'(CALC)delta_pi'!AT190</f>
        <v>-129.68183958431175</v>
      </c>
      <c r="D62" s="2">
        <f>score_calc[[#This Row],[score]]</f>
        <v>32.267005539062467</v>
      </c>
    </row>
    <row r="63" spans="1:4" x14ac:dyDescent="0.2">
      <c r="A63">
        <f>'(IN)tau'!A65</f>
        <v>164</v>
      </c>
      <c r="B63">
        <f>'(CALC)delta_pi'!AT68</f>
        <v>409.61763955824114</v>
      </c>
      <c r="C63">
        <f>'(CALC)delta_pi'!AT191</f>
        <v>-143.66347440485609</v>
      </c>
      <c r="D63" s="2">
        <f>score_calc[[#This Row],[score]]</f>
        <v>32.82454490375153</v>
      </c>
    </row>
    <row r="64" spans="1:4" x14ac:dyDescent="0.2">
      <c r="A64">
        <f>'(IN)tau'!A66</f>
        <v>166</v>
      </c>
      <c r="B64">
        <f>'(CALC)delta_pi'!AT69</f>
        <v>3.9016514039404275</v>
      </c>
      <c r="C64">
        <f>'(CALC)delta_pi'!AT192</f>
        <v>99.27813761444115</v>
      </c>
      <c r="D64" s="2">
        <f>score_calc[[#This Row],[score]]</f>
        <v>100</v>
      </c>
    </row>
    <row r="65" spans="1:4" x14ac:dyDescent="0.2">
      <c r="A65">
        <f>'(IN)tau'!A67</f>
        <v>168</v>
      </c>
      <c r="B65">
        <f>'(CALC)delta_pi'!AT70</f>
        <v>412.85136787343771</v>
      </c>
      <c r="C65">
        <f>'(CALC)delta_pi'!AT193</f>
        <v>-131.70133762566678</v>
      </c>
      <c r="D65" s="2">
        <f>score_calc[[#This Row],[score]]</f>
        <v>32.267005539062467</v>
      </c>
    </row>
    <row r="66" spans="1:4" x14ac:dyDescent="0.2">
      <c r="A66">
        <f>'(IN)tau'!A68</f>
        <v>169</v>
      </c>
      <c r="B66">
        <f>'(CALC)delta_pi'!AT71</f>
        <v>409.61763955824114</v>
      </c>
      <c r="C66">
        <f>'(CALC)delta_pi'!AT194</f>
        <v>-142.87677169148847</v>
      </c>
      <c r="D66" s="2">
        <f>score_calc[[#This Row],[score]]</f>
        <v>32.82454490375153</v>
      </c>
    </row>
    <row r="67" spans="1:4" x14ac:dyDescent="0.2">
      <c r="A67">
        <f>'(IN)tau'!A69</f>
        <v>170</v>
      </c>
      <c r="B67">
        <f>'(CALC)delta_pi'!AT72</f>
        <v>101.5728592387478</v>
      </c>
      <c r="C67">
        <f>'(CALC)delta_pi'!AT195</f>
        <v>28.325705161686564</v>
      </c>
      <c r="D67" s="2">
        <f>score_calc[[#This Row],[score]]</f>
        <v>85.935713924353834</v>
      </c>
    </row>
    <row r="68" spans="1:4" x14ac:dyDescent="0.2">
      <c r="A68">
        <f>'(IN)tau'!A70</f>
        <v>171</v>
      </c>
      <c r="B68">
        <f>'(CALC)delta_pi'!AT73</f>
        <v>361.89503415621385</v>
      </c>
      <c r="C68">
        <f>'(CALC)delta_pi'!AT196</f>
        <v>-100.49350163034187</v>
      </c>
      <c r="D68" s="2">
        <f>score_calc[[#This Row],[score]]</f>
        <v>41.052580317894162</v>
      </c>
    </row>
    <row r="69" spans="1:4" x14ac:dyDescent="0.2">
      <c r="A69">
        <f>'(IN)tau'!A71</f>
        <v>172</v>
      </c>
      <c r="B69">
        <f>'(CALC)delta_pi'!AT74</f>
        <v>71.449905878342747</v>
      </c>
      <c r="C69">
        <f>'(CALC)delta_pi'!AT197</f>
        <v>124.09723428613344</v>
      </c>
      <c r="D69" s="2">
        <f>score_calc[[#This Row],[score]]</f>
        <v>91.129326572699526</v>
      </c>
    </row>
    <row r="70" spans="1:4" x14ac:dyDescent="0.2">
      <c r="A70">
        <f>'(IN)tau'!A72</f>
        <v>173</v>
      </c>
      <c r="B70">
        <f>'(CALC)delta_pi'!AT75</f>
        <v>93.608942917242018</v>
      </c>
      <c r="C70">
        <f>'(CALC)delta_pi'!AT198</f>
        <v>101.8214911246848</v>
      </c>
      <c r="D70" s="2">
        <f>score_calc[[#This Row],[score]]</f>
        <v>87.3088029453031</v>
      </c>
    </row>
    <row r="71" spans="1:4" x14ac:dyDescent="0.2">
      <c r="A71">
        <f>'(IN)tau'!A73</f>
        <v>174</v>
      </c>
      <c r="B71">
        <f>'(CALC)delta_pi'!AT76</f>
        <v>79.990058620981983</v>
      </c>
      <c r="C71">
        <f>'(CALC)delta_pi'!AT199</f>
        <v>39.137981541583017</v>
      </c>
      <c r="D71" s="2">
        <f>score_calc[[#This Row],[score]]</f>
        <v>89.656886444658284</v>
      </c>
    </row>
    <row r="72" spans="1:4" x14ac:dyDescent="0.2">
      <c r="A72">
        <f>'(IN)tau'!A74</f>
        <v>175</v>
      </c>
      <c r="B72">
        <f>'(CALC)delta_pi'!AT77</f>
        <v>252.43868467521895</v>
      </c>
      <c r="C72">
        <f>'(CALC)delta_pi'!AT200</f>
        <v>-78.821450556882496</v>
      </c>
      <c r="D72" s="2">
        <f>score_calc[[#This Row],[score]]</f>
        <v>59.924364711169154</v>
      </c>
    </row>
    <row r="73" spans="1:4" x14ac:dyDescent="0.2">
      <c r="A73">
        <f>'(IN)tau'!A75</f>
        <v>178</v>
      </c>
      <c r="B73">
        <f>'(CALC)delta_pi'!AT78</f>
        <v>96.7889843039558</v>
      </c>
      <c r="C73">
        <f>'(CALC)delta_pi'!AT201</f>
        <v>12.170821815750307</v>
      </c>
      <c r="D73" s="2">
        <f>score_calc[[#This Row],[score]]</f>
        <v>86.760519947593821</v>
      </c>
    </row>
    <row r="74" spans="1:4" x14ac:dyDescent="0.2">
      <c r="A74">
        <f>'(IN)tau'!A76</f>
        <v>179</v>
      </c>
      <c r="B74">
        <f>'(CALC)delta_pi'!AT79</f>
        <v>76.25659924833505</v>
      </c>
      <c r="C74">
        <f>'(CALC)delta_pi'!AT202</f>
        <v>42.229420266212941</v>
      </c>
      <c r="D74" s="2">
        <f>score_calc[[#This Row],[score]]</f>
        <v>90.300586336493964</v>
      </c>
    </row>
    <row r="75" spans="1:4" x14ac:dyDescent="0.2">
      <c r="A75">
        <f>'(IN)tau'!A77</f>
        <v>180</v>
      </c>
      <c r="B75">
        <f>'(CALC)delta_pi'!AT80</f>
        <v>110.1524324193005</v>
      </c>
      <c r="C75">
        <f>'(CALC)delta_pi'!AT203</f>
        <v>15.828973978275013</v>
      </c>
      <c r="D75" s="2">
        <f>score_calc[[#This Row],[score]]</f>
        <v>84.456477169086128</v>
      </c>
    </row>
    <row r="76" spans="1:4" x14ac:dyDescent="0.2">
      <c r="A76">
        <f>'(IN)tau'!A78</f>
        <v>182</v>
      </c>
      <c r="B76">
        <f>'(CALC)delta_pi'!AT81</f>
        <v>114.19236363683946</v>
      </c>
      <c r="C76">
        <f>'(CALC)delta_pi'!AT204</f>
        <v>6.7767842467202222</v>
      </c>
      <c r="D76" s="2">
        <f>score_calc[[#This Row],[score]]</f>
        <v>83.759937303993198</v>
      </c>
    </row>
    <row r="77" spans="1:4" x14ac:dyDescent="0.2">
      <c r="A77">
        <f>'(IN)tau'!A79</f>
        <v>183</v>
      </c>
      <c r="B77">
        <f>'(CALC)delta_pi'!AT82</f>
        <v>290.06562589661445</v>
      </c>
      <c r="C77">
        <f>'(CALC)delta_pi'!AT205</f>
        <v>-82.341697290310464</v>
      </c>
      <c r="D77" s="2">
        <f>score_calc[[#This Row],[score]]</f>
        <v>53.436961052307858</v>
      </c>
    </row>
    <row r="78" spans="1:4" x14ac:dyDescent="0.2">
      <c r="A78">
        <f>'(IN)tau'!A80</f>
        <v>185</v>
      </c>
      <c r="B78">
        <f>'(CALC)delta_pi'!AT83</f>
        <v>257.58188275367775</v>
      </c>
      <c r="C78">
        <f>'(CALC)delta_pi'!AT206</f>
        <v>-58.132733006471</v>
      </c>
      <c r="D78" s="2">
        <f>score_calc[[#This Row],[score]]</f>
        <v>59.037606421779699</v>
      </c>
    </row>
    <row r="79" spans="1:4" x14ac:dyDescent="0.2">
      <c r="A79">
        <f>'(IN)tau'!A81</f>
        <v>186</v>
      </c>
      <c r="B79">
        <f>'(CALC)delta_pi'!AT84</f>
        <v>117.57868151618757</v>
      </c>
      <c r="C79">
        <f>'(CALC)delta_pi'!AT207</f>
        <v>53.063683294151154</v>
      </c>
      <c r="D79" s="2">
        <f>score_calc[[#This Row],[score]]</f>
        <v>83.176089393760762</v>
      </c>
    </row>
    <row r="80" spans="1:4" x14ac:dyDescent="0.2">
      <c r="A80">
        <f>'(IN)tau'!A82</f>
        <v>188</v>
      </c>
      <c r="B80">
        <f>'(CALC)delta_pi'!AT85</f>
        <v>412.85136787343771</v>
      </c>
      <c r="C80">
        <f>'(CALC)delta_pi'!AT208</f>
        <v>-131.70133762566678</v>
      </c>
      <c r="D80" s="2">
        <f>score_calc[[#This Row],[score]]</f>
        <v>32.267005539062467</v>
      </c>
    </row>
    <row r="81" spans="1:4" x14ac:dyDescent="0.2">
      <c r="A81">
        <f>'(IN)tau'!A83</f>
        <v>189</v>
      </c>
      <c r="B81">
        <f>'(CALC)delta_pi'!AT86</f>
        <v>110.1524324193005</v>
      </c>
      <c r="C81">
        <f>'(CALC)delta_pi'!AT209</f>
        <v>-0.32910379572479798</v>
      </c>
      <c r="D81" s="2">
        <f>score_calc[[#This Row],[score]]</f>
        <v>84.456477169086128</v>
      </c>
    </row>
    <row r="82" spans="1:4" x14ac:dyDescent="0.2">
      <c r="A82">
        <f>'(IN)tau'!A84</f>
        <v>190</v>
      </c>
      <c r="B82">
        <f>'(CALC)delta_pi'!AT87</f>
        <v>73.076557861621268</v>
      </c>
      <c r="C82">
        <f>'(CALC)delta_pi'!AT210</f>
        <v>83.305175709339835</v>
      </c>
      <c r="D82" s="2">
        <f>score_calc[[#This Row],[score]]</f>
        <v>90.848869334203229</v>
      </c>
    </row>
    <row r="83" spans="1:4" x14ac:dyDescent="0.2">
      <c r="A83">
        <f>'(IN)tau'!A85</f>
        <v>191</v>
      </c>
      <c r="B83">
        <f>'(CALC)delta_pi'!AT88</f>
        <v>175.22445386314917</v>
      </c>
      <c r="C83">
        <f>'(CALC)delta_pi'!AT211</f>
        <v>-30.626138128952519</v>
      </c>
      <c r="D83" s="2">
        <f>score_calc[[#This Row],[score]]</f>
        <v>73.237163127043246</v>
      </c>
    </row>
    <row r="84" spans="1:4" x14ac:dyDescent="0.2">
      <c r="A84">
        <f>'(IN)tau'!A86</f>
        <v>192</v>
      </c>
      <c r="B84">
        <f>'(CALC)delta_pi'!AT89</f>
        <v>151.47451468715303</v>
      </c>
      <c r="C84">
        <f>'(CALC)delta_pi'!AT212</f>
        <v>-12.295585027409569</v>
      </c>
      <c r="D84" s="2">
        <f>score_calc[[#This Row],[score]]</f>
        <v>77.331980226352925</v>
      </c>
    </row>
    <row r="85" spans="1:4" x14ac:dyDescent="0.2">
      <c r="A85">
        <f>'(IN)tau'!A87</f>
        <v>194</v>
      </c>
      <c r="B85">
        <f>'(CALC)delta_pi'!AT90</f>
        <v>221.6690307913953</v>
      </c>
      <c r="C85">
        <f>'(CALC)delta_pi'!AT213</f>
        <v>-59.286342110597651</v>
      </c>
      <c r="D85" s="2">
        <f>score_calc[[#This Row],[score]]</f>
        <v>65.229477449759429</v>
      </c>
    </row>
    <row r="86" spans="1:4" x14ac:dyDescent="0.2">
      <c r="A86">
        <f>'(IN)tau'!A88</f>
        <v>195</v>
      </c>
      <c r="B86">
        <f>'(CALC)delta_pi'!AT91</f>
        <v>188.73893592383246</v>
      </c>
      <c r="C86">
        <f>'(CALC)delta_pi'!AT214</f>
        <v>-44.945776392876525</v>
      </c>
      <c r="D86" s="2">
        <f>score_calc[[#This Row],[score]]</f>
        <v>70.907080013132344</v>
      </c>
    </row>
    <row r="87" spans="1:4" x14ac:dyDescent="0.2">
      <c r="A87">
        <f>'(IN)tau'!A89</f>
        <v>196</v>
      </c>
      <c r="B87">
        <f>'(CALC)delta_pi'!AT92</f>
        <v>243.67094236650388</v>
      </c>
      <c r="C87">
        <f>'(CALC)delta_pi'!AT215</f>
        <v>-70.441081420915339</v>
      </c>
      <c r="D87" s="2">
        <f>score_calc[[#This Row],[score]]</f>
        <v>61.436044419568297</v>
      </c>
    </row>
    <row r="88" spans="1:4" x14ac:dyDescent="0.2">
      <c r="A88">
        <f>'(IN)tau'!A90</f>
        <v>197</v>
      </c>
      <c r="B88">
        <f>'(CALC)delta_pi'!AT93</f>
        <v>221.6690307913953</v>
      </c>
      <c r="C88">
        <f>'(CALC)delta_pi'!AT216</f>
        <v>-66.47206122574967</v>
      </c>
      <c r="D88" s="2">
        <f>score_calc[[#This Row],[score]]</f>
        <v>65.229477449759429</v>
      </c>
    </row>
    <row r="89" spans="1:4" x14ac:dyDescent="0.2">
      <c r="A89">
        <f>'(IN)tau'!A91</f>
        <v>198</v>
      </c>
      <c r="B89">
        <f>'(CALC)delta_pi'!AT94</f>
        <v>132.51353450771234</v>
      </c>
      <c r="C89">
        <f>'(CALC)delta_pi'!AT217</f>
        <v>5.2896030993105807</v>
      </c>
      <c r="D89" s="2">
        <f>score_calc[[#This Row],[score]]</f>
        <v>80.601114740049596</v>
      </c>
    </row>
    <row r="90" spans="1:4" x14ac:dyDescent="0.2">
      <c r="A90">
        <f>'(IN)tau'!A92</f>
        <v>200</v>
      </c>
      <c r="B90">
        <f>'(CALC)delta_pi'!AT95</f>
        <v>110.1524324193005</v>
      </c>
      <c r="C90">
        <f>'(CALC)delta_pi'!AT218</f>
        <v>-1.5974405960598252</v>
      </c>
      <c r="D90" s="2">
        <f>score_calc[[#This Row],[score]]</f>
        <v>84.456477169086128</v>
      </c>
    </row>
    <row r="91" spans="1:4" x14ac:dyDescent="0.2">
      <c r="A91">
        <f>'(IN)tau'!A93</f>
        <v>201</v>
      </c>
      <c r="B91">
        <f>'(CALC)delta_pi'!AT96</f>
        <v>153.74894390108034</v>
      </c>
      <c r="C91">
        <f>'(CALC)delta_pi'!AT219</f>
        <v>-13.502081638489685</v>
      </c>
      <c r="D91" s="2">
        <f>score_calc[[#This Row],[score]]</f>
        <v>76.939837258434423</v>
      </c>
    </row>
    <row r="92" spans="1:4" x14ac:dyDescent="0.2">
      <c r="A92">
        <f>'(IN)tau'!A94</f>
        <v>202</v>
      </c>
      <c r="B92">
        <f>'(CALC)delta_pi'!AT97</f>
        <v>77.484679171542467</v>
      </c>
      <c r="C92">
        <f>'(CALC)delta_pi'!AT220</f>
        <v>39.62412708743738</v>
      </c>
      <c r="D92" s="2">
        <f>score_calc[[#This Row],[score]]</f>
        <v>90.08884841869957</v>
      </c>
    </row>
    <row r="93" spans="1:4" x14ac:dyDescent="0.2">
      <c r="A93">
        <f>'(IN)tau'!A95</f>
        <v>203</v>
      </c>
      <c r="B93">
        <f>'(CALC)delta_pi'!AT98</f>
        <v>152.70259461036045</v>
      </c>
      <c r="C93">
        <f>'(CALC)delta_pi'!AT221</f>
        <v>-14.410803617404117</v>
      </c>
      <c r="D93" s="2">
        <f>score_calc[[#This Row],[score]]</f>
        <v>77.120242308558545</v>
      </c>
    </row>
    <row r="94" spans="1:4" x14ac:dyDescent="0.2">
      <c r="A94">
        <f>'(IN)tau'!A96</f>
        <v>204</v>
      </c>
      <c r="B94">
        <f>'(CALC)delta_pi'!AT99</f>
        <v>385.10708191623633</v>
      </c>
      <c r="C94">
        <f>'(CALC)delta_pi'!AT222</f>
        <v>-112.59920664065379</v>
      </c>
      <c r="D94" s="2">
        <f>score_calc[[#This Row],[score]]</f>
        <v>37.050503117890287</v>
      </c>
    </row>
    <row r="95" spans="1:4" x14ac:dyDescent="0.2">
      <c r="A95">
        <f>'(IN)tau'!A97</f>
        <v>205</v>
      </c>
      <c r="B95">
        <f>'(CALC)delta_pi'!AT100</f>
        <v>151.47451468715303</v>
      </c>
      <c r="C95">
        <f>'(CALC)delta_pi'!AT223</f>
        <v>-14.991369821723689</v>
      </c>
      <c r="D95" s="2">
        <f>score_calc[[#This Row],[score]]</f>
        <v>77.331980226352925</v>
      </c>
    </row>
    <row r="96" spans="1:4" x14ac:dyDescent="0.2">
      <c r="A96">
        <f>'(IN)tau'!A98</f>
        <v>206</v>
      </c>
      <c r="B96">
        <f>'(CALC)delta_pi'!AT101</f>
        <v>110.1524324193005</v>
      </c>
      <c r="C96">
        <f>'(CALC)delta_pi'!AT224</f>
        <v>-0.32910379572479798</v>
      </c>
      <c r="D96" s="2">
        <f>score_calc[[#This Row],[score]]</f>
        <v>84.456477169086128</v>
      </c>
    </row>
    <row r="97" spans="1:4" x14ac:dyDescent="0.2">
      <c r="A97">
        <f>'(IN)tau'!A99</f>
        <v>207</v>
      </c>
      <c r="B97">
        <f>'(CALC)delta_pi'!AT102</f>
        <v>136.72305259871135</v>
      </c>
      <c r="C97">
        <f>'(CALC)delta_pi'!AT225</f>
        <v>-16.042828135293476</v>
      </c>
      <c r="D97" s="2">
        <f>score_calc[[#This Row],[score]]</f>
        <v>79.87533575884288</v>
      </c>
    </row>
    <row r="98" spans="1:4" x14ac:dyDescent="0.2">
      <c r="A98">
        <f>'(IN)tau'!A100</f>
        <v>208</v>
      </c>
      <c r="B98">
        <f>'(CALC)delta_pi'!AT103</f>
        <v>389.08525450262039</v>
      </c>
      <c r="C98">
        <f>'(CALC)delta_pi'!AT226</f>
        <v>-117.70678959500049</v>
      </c>
      <c r="D98" s="2">
        <f>score_calc[[#This Row],[score]]</f>
        <v>36.364611292651659</v>
      </c>
    </row>
    <row r="99" spans="1:4" x14ac:dyDescent="0.2">
      <c r="A99">
        <f>'(IN)tau'!A101</f>
        <v>209</v>
      </c>
      <c r="B99">
        <f>'(CALC)delta_pi'!AT104</f>
        <v>103.69426581679669</v>
      </c>
      <c r="C99">
        <f>'(CALC)delta_pi'!AT227</f>
        <v>5.7712376833086765</v>
      </c>
      <c r="D99" s="2">
        <f>score_calc[[#This Row],[score]]</f>
        <v>85.569954169517814</v>
      </c>
    </row>
    <row r="100" spans="1:4" x14ac:dyDescent="0.2">
      <c r="A100">
        <f>'(IN)tau'!A102</f>
        <v>210</v>
      </c>
      <c r="B100">
        <f>'(CALC)delta_pi'!AT105</f>
        <v>119.73363254812072</v>
      </c>
      <c r="C100">
        <f>'(CALC)delta_pi'!AT228</f>
        <v>27.096930006778159</v>
      </c>
      <c r="D100" s="2">
        <f>score_calc[[#This Row],[score]]</f>
        <v>82.804546112392984</v>
      </c>
    </row>
    <row r="101" spans="1:4" x14ac:dyDescent="0.2">
      <c r="A101">
        <f>'(IN)tau'!A103</f>
        <v>211</v>
      </c>
      <c r="B101">
        <f>'(CALC)delta_pi'!AT106</f>
        <v>389.08525450262039</v>
      </c>
      <c r="C101">
        <f>'(CALC)delta_pi'!AT229</f>
        <v>-117.72004621325881</v>
      </c>
      <c r="D101" s="2">
        <f>score_calc[[#This Row],[score]]</f>
        <v>36.364611292651659</v>
      </c>
    </row>
    <row r="102" spans="1:4" x14ac:dyDescent="0.2">
      <c r="A102">
        <f>'(IN)tau'!A104</f>
        <v>213</v>
      </c>
      <c r="B102">
        <f>'(CALC)delta_pi'!AT107</f>
        <v>385.10708191623633</v>
      </c>
      <c r="C102">
        <f>'(CALC)delta_pi'!AT230</f>
        <v>-112.59920664065379</v>
      </c>
      <c r="D102" s="2">
        <f>score_calc[[#This Row],[score]]</f>
        <v>37.050503117890287</v>
      </c>
    </row>
    <row r="103" spans="1:4" x14ac:dyDescent="0.2">
      <c r="A103">
        <f>'(IN)tau'!A105</f>
        <v>214</v>
      </c>
      <c r="B103">
        <f>'(CALC)delta_pi'!AT108</f>
        <v>409.61763955824114</v>
      </c>
      <c r="C103">
        <f>'(CALC)delta_pi'!AT231</f>
        <v>-143.66347440485609</v>
      </c>
      <c r="D103" s="2">
        <f>score_calc[[#This Row],[score]]</f>
        <v>32.82454490375153</v>
      </c>
    </row>
    <row r="104" spans="1:4" x14ac:dyDescent="0.2">
      <c r="A104">
        <f>'(IN)tau'!A106</f>
        <v>215</v>
      </c>
      <c r="B104">
        <f>'(CALC)delta_pi'!AT109</f>
        <v>433.38375292905846</v>
      </c>
      <c r="C104">
        <f>'(CALC)delta_pi'!AT232</f>
        <v>-154.83856506254139</v>
      </c>
      <c r="D104" s="2">
        <f>score_calc[[#This Row],[score]]</f>
        <v>28.726939150162337</v>
      </c>
    </row>
    <row r="105" spans="1:4" x14ac:dyDescent="0.2">
      <c r="A105">
        <f>'(IN)tau'!A107</f>
        <v>216</v>
      </c>
      <c r="B105">
        <f>'(CALC)delta_pi'!AT110</f>
        <v>69.66572914838622</v>
      </c>
      <c r="C105">
        <f>'(CALC)delta_pi'!AT233</f>
        <v>120.85373201918773</v>
      </c>
      <c r="D105" s="2">
        <f>score_calc[[#This Row],[score]]</f>
        <v>91.436943250278233</v>
      </c>
    </row>
    <row r="106" spans="1:4" x14ac:dyDescent="0.2">
      <c r="A106">
        <f>'(IN)tau'!A108</f>
        <v>218</v>
      </c>
      <c r="B106">
        <f>'(CALC)delta_pi'!AT111</f>
        <v>0.30704484894285811</v>
      </c>
      <c r="C106">
        <f>'(CALC)delta_pi'!AT234</f>
        <v>111.05311171408972</v>
      </c>
      <c r="D106" s="2">
        <f>score_calc[[#This Row],[score]]</f>
        <v>104.70998963985943</v>
      </c>
    </row>
    <row r="107" spans="1:4" x14ac:dyDescent="0.2">
      <c r="A107">
        <f>'(IN)tau'!A109</f>
        <v>219</v>
      </c>
      <c r="B107">
        <f>'(CALC)delta_pi'!AT112</f>
        <v>99.250980184831803</v>
      </c>
      <c r="C107">
        <f>'(CALC)delta_pi'!AT235</f>
        <v>21.327664900322524</v>
      </c>
      <c r="D107" s="2">
        <f>score_calc[[#This Row],[score]]</f>
        <v>86.336037899166939</v>
      </c>
    </row>
    <row r="108" spans="1:4" x14ac:dyDescent="0.2">
      <c r="A108">
        <f>'(IN)tau'!A110</f>
        <v>220</v>
      </c>
      <c r="B108">
        <f>'(CALC)delta_pi'!AT113</f>
        <v>130.9918623238641</v>
      </c>
      <c r="C108">
        <f>'(CALC)delta_pi'!AT236</f>
        <v>7.2383287511467937</v>
      </c>
      <c r="D108" s="2">
        <f>score_calc[[#This Row],[score]]</f>
        <v>80.863472013126881</v>
      </c>
    </row>
    <row r="109" spans="1:4" x14ac:dyDescent="0.2">
      <c r="A109">
        <f>'(IN)tau'!A111</f>
        <v>221</v>
      </c>
      <c r="B109">
        <f>'(CALC)delta_pi'!AT114</f>
        <v>108.33010832002735</v>
      </c>
      <c r="C109">
        <f>'(CALC)delta_pi'!AT237</f>
        <v>75.971635775069487</v>
      </c>
      <c r="D109" s="2">
        <f>score_calc[[#This Row],[score]]</f>
        <v>84.770670979305635</v>
      </c>
    </row>
    <row r="110" spans="1:4" x14ac:dyDescent="0.2">
      <c r="A110">
        <f>'(IN)tau'!A112</f>
        <v>222</v>
      </c>
      <c r="B110">
        <f>'(CALC)delta_pi'!AT115</f>
        <v>151.47451468715303</v>
      </c>
      <c r="C110">
        <f>'(CALC)delta_pi'!AT238</f>
        <v>9.1063535417012265</v>
      </c>
      <c r="D110" s="2">
        <f>score_calc[[#This Row],[score]]</f>
        <v>77.331980226352925</v>
      </c>
    </row>
    <row r="111" spans="1:4" x14ac:dyDescent="0.2">
      <c r="A111">
        <f>'(IN)tau'!A113</f>
        <v>225</v>
      </c>
      <c r="B111">
        <f>'(CALC)delta_pi'!AT116</f>
        <v>70.128967554447058</v>
      </c>
      <c r="C111">
        <f>'(CALC)delta_pi'!AT239</f>
        <v>50.152624629429205</v>
      </c>
      <c r="D111" s="2">
        <f>score_calc[[#This Row],[score]]</f>
        <v>91.357074559578095</v>
      </c>
    </row>
    <row r="112" spans="1:4" x14ac:dyDescent="0.2">
      <c r="A112">
        <f>'(IN)tau'!A114</f>
        <v>228</v>
      </c>
      <c r="B112">
        <f>'(CALC)delta_pi'!AT117</f>
        <v>76.895665336855416</v>
      </c>
      <c r="C112">
        <f>'(CALC)delta_pi'!AT240</f>
        <v>59.660106740783995</v>
      </c>
      <c r="D112" s="2">
        <f>score_calc[[#This Row],[score]]</f>
        <v>90.190402528128374</v>
      </c>
    </row>
    <row r="113" spans="1:4" x14ac:dyDescent="0.2">
      <c r="A113">
        <f>'(IN)tau'!A115</f>
        <v>229</v>
      </c>
      <c r="B113">
        <f>'(CALC)delta_pi'!AT118</f>
        <v>117.57868151618757</v>
      </c>
      <c r="C113">
        <f>'(CALC)delta_pi'!AT241</f>
        <v>26.98644161995319</v>
      </c>
      <c r="D113" s="2">
        <f>score_calc[[#This Row],[score]]</f>
        <v>83.176089393760762</v>
      </c>
    </row>
    <row r="114" spans="1:4" x14ac:dyDescent="0.2">
      <c r="A114">
        <f>'(IN)tau'!A116</f>
        <v>230</v>
      </c>
      <c r="B114">
        <f>'(CALC)delta_pi'!AT119</f>
        <v>90.653785015241098</v>
      </c>
      <c r="C114">
        <f>'(CALC)delta_pi'!AT242</f>
        <v>122.28619541354897</v>
      </c>
      <c r="D114" s="2">
        <f>score_calc[[#This Row],[score]]</f>
        <v>87.818312928406712</v>
      </c>
    </row>
    <row r="115" spans="1:4" x14ac:dyDescent="0.2">
      <c r="A115">
        <f>'(IN)tau'!A117</f>
        <v>232</v>
      </c>
      <c r="B115">
        <f>'(CALC)delta_pi'!AT120</f>
        <v>102.8272194277459</v>
      </c>
      <c r="C115">
        <f>'(CALC)delta_pi'!AT243</f>
        <v>21.268859768630996</v>
      </c>
      <c r="D115" s="2">
        <f>score_calc[[#This Row],[score]]</f>
        <v>85.719444926250702</v>
      </c>
    </row>
    <row r="116" spans="1:4" x14ac:dyDescent="0.2">
      <c r="A116">
        <f>'(IN)tau'!A118</f>
        <v>233</v>
      </c>
      <c r="B116">
        <f>'(CALC)delta_pi'!AT121</f>
        <v>97.781859973817291</v>
      </c>
      <c r="C116">
        <f>'(CALC)delta_pi'!AT244</f>
        <v>71.93509252451841</v>
      </c>
      <c r="D116" s="2">
        <f>score_calc[[#This Row],[score]]</f>
        <v>86.589334487272879</v>
      </c>
    </row>
    <row r="117" spans="1:4" x14ac:dyDescent="0.2">
      <c r="A117">
        <f>'(IN)tau'!A119</f>
        <v>234</v>
      </c>
      <c r="B117">
        <f>'(CALC)delta_pi'!AT122</f>
        <v>22.204410602793569</v>
      </c>
      <c r="C117">
        <f>'(CALC)delta_pi'!AT245</f>
        <v>131.84370951203744</v>
      </c>
      <c r="D117" s="2">
        <f>score_calc[[#This Row],[score]]</f>
        <v>99.619929206414909</v>
      </c>
    </row>
    <row r="118" spans="1:4" x14ac:dyDescent="0.2">
      <c r="A118">
        <f>'(IN)tau'!A120</f>
        <v>235</v>
      </c>
      <c r="B118">
        <f>'(CALC)delta_pi'!AT123</f>
        <v>22.204410602793569</v>
      </c>
      <c r="C118">
        <f>'(CALC)delta_pi'!AT246</f>
        <v>157.2046682455348</v>
      </c>
      <c r="D118" s="2">
        <f>score_calc[[#This Row],[score]]</f>
        <v>99.619929206414909</v>
      </c>
    </row>
    <row r="119" spans="1:4" x14ac:dyDescent="0.2">
      <c r="A119">
        <f>'(IN)tau'!A121</f>
        <v>236</v>
      </c>
      <c r="B119">
        <f>'(CALC)delta_pi'!AT124</f>
        <v>100.91105947612515</v>
      </c>
      <c r="C119">
        <f>'(CALC)delta_pi'!AT247</f>
        <v>70.623199278498845</v>
      </c>
      <c r="D119" s="2">
        <f>score_calc[[#This Row],[score]]</f>
        <v>86.04981733170257</v>
      </c>
    </row>
    <row r="120" spans="1:4" x14ac:dyDescent="0.2">
      <c r="A120">
        <f>'(IN)tau'!A122</f>
        <v>237</v>
      </c>
      <c r="B120">
        <f>'(CALC)delta_pi'!AT125</f>
        <v>100.91105947612515</v>
      </c>
      <c r="C120">
        <f>'(CALC)delta_pi'!AT248</f>
        <v>125.01365508759616</v>
      </c>
      <c r="D120" s="2">
        <f>score_calc[[#This Row],[score]]</f>
        <v>86.04981733170257</v>
      </c>
    </row>
    <row r="121" spans="1:4" x14ac:dyDescent="0.2">
      <c r="A121">
        <f>'(IN)tau'!A123</f>
        <v>238</v>
      </c>
      <c r="B121">
        <f>'(CALC)delta_pi'!AT126</f>
        <v>153.74894390108034</v>
      </c>
      <c r="C121">
        <f>'(CALC)delta_pi'!AT249</f>
        <v>-24.251799594540177</v>
      </c>
      <c r="D121" s="2">
        <f>score_calc[[#This Row],[score]]</f>
        <v>76.939837258434423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11"/>
  <sheetViews>
    <sheetView tabSelected="1" workbookViewId="0">
      <selection activeCell="D9" sqref="D9"/>
    </sheetView>
  </sheetViews>
  <sheetFormatPr defaultRowHeight="12.75" x14ac:dyDescent="0.2"/>
  <cols>
    <col min="1" max="1" width="13.7109375" bestFit="1" customWidth="1"/>
  </cols>
  <sheetData>
    <row r="1" spans="1:2" x14ac:dyDescent="0.2">
      <c r="A1" t="s">
        <v>229</v>
      </c>
      <c r="B1" t="s">
        <v>231</v>
      </c>
    </row>
    <row r="2" spans="1:2" x14ac:dyDescent="0.2">
      <c r="A2">
        <v>201</v>
      </c>
    </row>
    <row r="3" spans="1:2" x14ac:dyDescent="0.2">
      <c r="A3">
        <v>205</v>
      </c>
    </row>
    <row r="4" spans="1:2" x14ac:dyDescent="0.2">
      <c r="A4">
        <v>178</v>
      </c>
      <c r="B4" t="s">
        <v>206</v>
      </c>
    </row>
    <row r="5" spans="1:2" x14ac:dyDescent="0.2">
      <c r="A5">
        <v>174</v>
      </c>
      <c r="B5" t="s">
        <v>206</v>
      </c>
    </row>
    <row r="6" spans="1:2" x14ac:dyDescent="0.2">
      <c r="A6">
        <v>228</v>
      </c>
    </row>
    <row r="7" spans="1:2" x14ac:dyDescent="0.2">
      <c r="A7">
        <v>151</v>
      </c>
    </row>
    <row r="8" spans="1:2" x14ac:dyDescent="0.2">
      <c r="A8">
        <v>83</v>
      </c>
      <c r="B8" t="s">
        <v>206</v>
      </c>
    </row>
    <row r="9" spans="1:2" x14ac:dyDescent="0.2">
      <c r="A9">
        <v>166</v>
      </c>
    </row>
    <row r="10" spans="1:2" x14ac:dyDescent="0.2">
      <c r="A10">
        <v>218</v>
      </c>
    </row>
    <row r="11" spans="1:2" x14ac:dyDescent="0.2">
      <c r="A11">
        <v>191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C45"/>
  <sheetViews>
    <sheetView zoomScaleNormal="100" workbookViewId="0">
      <selection activeCell="B6" sqref="B6"/>
    </sheetView>
  </sheetViews>
  <sheetFormatPr defaultRowHeight="12.75" x14ac:dyDescent="0.2"/>
  <cols>
    <col min="1" max="1" width="13.42578125" style="2"/>
    <col min="2" max="2" width="30.5703125"/>
    <col min="3" max="3" width="18" customWidth="1"/>
    <col min="4" max="257" width="11.7109375"/>
  </cols>
  <sheetData>
    <row r="1" spans="1:3" x14ac:dyDescent="0.2">
      <c r="A1" s="2" t="s">
        <v>10</v>
      </c>
      <c r="B1" t="s">
        <v>11</v>
      </c>
      <c r="C1" t="s">
        <v>12</v>
      </c>
    </row>
    <row r="2" spans="1:3" x14ac:dyDescent="0.2">
      <c r="A2" s="3">
        <v>1</v>
      </c>
      <c r="B2" t="s">
        <v>13</v>
      </c>
      <c r="C2" t="s">
        <v>14</v>
      </c>
    </row>
    <row r="3" spans="1:3" x14ac:dyDescent="0.2">
      <c r="A3" s="3">
        <v>2</v>
      </c>
      <c r="B3" t="s">
        <v>15</v>
      </c>
      <c r="C3" t="s">
        <v>16</v>
      </c>
    </row>
    <row r="4" spans="1:3" x14ac:dyDescent="0.2">
      <c r="A4" s="3">
        <v>3</v>
      </c>
      <c r="B4" t="s">
        <v>17</v>
      </c>
      <c r="C4" t="s">
        <v>16</v>
      </c>
    </row>
    <row r="5" spans="1:3" x14ac:dyDescent="0.2">
      <c r="A5" s="3">
        <v>4</v>
      </c>
      <c r="B5" t="s">
        <v>18</v>
      </c>
      <c r="C5" t="s">
        <v>16</v>
      </c>
    </row>
    <row r="6" spans="1:3" x14ac:dyDescent="0.2">
      <c r="A6" s="3">
        <v>5</v>
      </c>
      <c r="B6" t="s">
        <v>19</v>
      </c>
      <c r="C6" t="s">
        <v>16</v>
      </c>
    </row>
    <row r="7" spans="1:3" x14ac:dyDescent="0.2">
      <c r="A7" s="3">
        <v>6</v>
      </c>
      <c r="B7" t="s">
        <v>20</v>
      </c>
      <c r="C7" t="s">
        <v>16</v>
      </c>
    </row>
    <row r="8" spans="1:3" x14ac:dyDescent="0.2">
      <c r="A8" s="3">
        <v>7</v>
      </c>
      <c r="B8" t="s">
        <v>21</v>
      </c>
      <c r="C8" t="s">
        <v>22</v>
      </c>
    </row>
    <row r="9" spans="1:3" x14ac:dyDescent="0.2">
      <c r="A9" s="3">
        <v>9</v>
      </c>
      <c r="B9" t="s">
        <v>23</v>
      </c>
      <c r="C9" t="s">
        <v>16</v>
      </c>
    </row>
    <row r="10" spans="1:3" x14ac:dyDescent="0.2">
      <c r="A10" s="3">
        <v>10</v>
      </c>
      <c r="B10" t="s">
        <v>24</v>
      </c>
      <c r="C10" t="s">
        <v>16</v>
      </c>
    </row>
    <row r="11" spans="1:3" x14ac:dyDescent="0.2">
      <c r="A11" s="3">
        <v>11</v>
      </c>
      <c r="B11" t="s">
        <v>25</v>
      </c>
      <c r="C11" t="s">
        <v>16</v>
      </c>
    </row>
    <row r="12" spans="1:3" x14ac:dyDescent="0.2">
      <c r="A12" s="3">
        <v>12</v>
      </c>
      <c r="B12" t="s">
        <v>26</v>
      </c>
      <c r="C12" t="s">
        <v>22</v>
      </c>
    </row>
    <row r="13" spans="1:3" x14ac:dyDescent="0.2">
      <c r="A13" s="3">
        <v>13</v>
      </c>
      <c r="B13" t="s">
        <v>27</v>
      </c>
      <c r="C13" t="s">
        <v>22</v>
      </c>
    </row>
    <row r="14" spans="1:3" x14ac:dyDescent="0.2">
      <c r="A14" s="3">
        <v>14</v>
      </c>
      <c r="B14" t="s">
        <v>28</v>
      </c>
      <c r="C14" t="s">
        <v>22</v>
      </c>
    </row>
    <row r="15" spans="1:3" x14ac:dyDescent="0.2">
      <c r="A15" s="3">
        <v>15</v>
      </c>
      <c r="B15" t="s">
        <v>29</v>
      </c>
      <c r="C15" t="s">
        <v>22</v>
      </c>
    </row>
    <row r="16" spans="1:3" x14ac:dyDescent="0.2">
      <c r="A16" s="3">
        <v>16</v>
      </c>
      <c r="B16" t="s">
        <v>30</v>
      </c>
      <c r="C16" t="s">
        <v>22</v>
      </c>
    </row>
    <row r="17" spans="1:3" x14ac:dyDescent="0.2">
      <c r="A17" s="3">
        <v>17</v>
      </c>
      <c r="B17" t="s">
        <v>31</v>
      </c>
      <c r="C17" t="s">
        <v>22</v>
      </c>
    </row>
    <row r="18" spans="1:3" x14ac:dyDescent="0.2">
      <c r="A18" s="3">
        <v>18</v>
      </c>
      <c r="B18" t="s">
        <v>32</v>
      </c>
      <c r="C18" t="s">
        <v>22</v>
      </c>
    </row>
    <row r="19" spans="1:3" x14ac:dyDescent="0.2">
      <c r="A19" s="3">
        <v>19</v>
      </c>
      <c r="B19" t="s">
        <v>33</v>
      </c>
      <c r="C19" t="s">
        <v>22</v>
      </c>
    </row>
    <row r="20" spans="1:3" x14ac:dyDescent="0.2">
      <c r="A20" s="3">
        <v>20</v>
      </c>
      <c r="B20" t="s">
        <v>34</v>
      </c>
      <c r="C20" t="s">
        <v>14</v>
      </c>
    </row>
    <row r="21" spans="1:3" x14ac:dyDescent="0.2">
      <c r="A21" s="3">
        <v>23</v>
      </c>
      <c r="B21" t="s">
        <v>35</v>
      </c>
      <c r="C21" t="s">
        <v>22</v>
      </c>
    </row>
    <row r="22" spans="1:3" x14ac:dyDescent="0.2">
      <c r="A22" s="3">
        <v>30</v>
      </c>
      <c r="B22" t="s">
        <v>36</v>
      </c>
      <c r="C22" t="s">
        <v>14</v>
      </c>
    </row>
    <row r="23" spans="1:3" x14ac:dyDescent="0.2">
      <c r="A23" s="3">
        <v>31</v>
      </c>
      <c r="B23" t="s">
        <v>37</v>
      </c>
      <c r="C23" t="s">
        <v>22</v>
      </c>
    </row>
    <row r="24" spans="1:3" x14ac:dyDescent="0.2">
      <c r="A24" s="3">
        <v>32</v>
      </c>
      <c r="B24" t="s">
        <v>38</v>
      </c>
      <c r="C24" t="s">
        <v>22</v>
      </c>
    </row>
    <row r="25" spans="1:3" x14ac:dyDescent="0.2">
      <c r="A25" s="3">
        <v>33</v>
      </c>
      <c r="B25" t="s">
        <v>39</v>
      </c>
      <c r="C25" t="s">
        <v>14</v>
      </c>
    </row>
    <row r="26" spans="1:3" x14ac:dyDescent="0.2">
      <c r="A26" s="3">
        <v>34</v>
      </c>
      <c r="B26" t="s">
        <v>40</v>
      </c>
      <c r="C26" t="s">
        <v>14</v>
      </c>
    </row>
    <row r="27" spans="1:3" x14ac:dyDescent="0.2">
      <c r="A27" s="3">
        <v>35</v>
      </c>
      <c r="B27" t="s">
        <v>41</v>
      </c>
      <c r="C27" t="s">
        <v>14</v>
      </c>
    </row>
    <row r="28" spans="1:3" x14ac:dyDescent="0.2">
      <c r="A28" s="3">
        <v>36</v>
      </c>
      <c r="B28" t="s">
        <v>42</v>
      </c>
      <c r="C28" t="s">
        <v>14</v>
      </c>
    </row>
    <row r="29" spans="1:3" x14ac:dyDescent="0.2">
      <c r="A29" s="3">
        <v>37</v>
      </c>
      <c r="B29" t="s">
        <v>43</v>
      </c>
      <c r="C29" t="s">
        <v>14</v>
      </c>
    </row>
    <row r="30" spans="1:3" x14ac:dyDescent="0.2">
      <c r="A30" s="3">
        <v>38</v>
      </c>
      <c r="B30" t="s">
        <v>44</v>
      </c>
      <c r="C30" t="s">
        <v>14</v>
      </c>
    </row>
    <row r="31" spans="1:3" x14ac:dyDescent="0.2">
      <c r="A31" s="3">
        <v>39</v>
      </c>
      <c r="B31" t="s">
        <v>45</v>
      </c>
      <c r="C31" t="s">
        <v>22</v>
      </c>
    </row>
    <row r="32" spans="1:3" x14ac:dyDescent="0.2">
      <c r="A32" s="3">
        <v>40</v>
      </c>
      <c r="B32" t="s">
        <v>46</v>
      </c>
      <c r="C32" t="s">
        <v>22</v>
      </c>
    </row>
    <row r="33" spans="1:3" x14ac:dyDescent="0.2">
      <c r="A33" s="3">
        <v>41</v>
      </c>
      <c r="B33" t="s">
        <v>47</v>
      </c>
      <c r="C33" t="s">
        <v>14</v>
      </c>
    </row>
    <row r="34" spans="1:3" x14ac:dyDescent="0.2">
      <c r="A34" s="3">
        <v>42</v>
      </c>
      <c r="B34" t="s">
        <v>48</v>
      </c>
      <c r="C34" t="s">
        <v>14</v>
      </c>
    </row>
    <row r="35" spans="1:3" x14ac:dyDescent="0.2">
      <c r="A35" s="3">
        <v>43</v>
      </c>
      <c r="B35" t="s">
        <v>49</v>
      </c>
      <c r="C35" t="s">
        <v>14</v>
      </c>
    </row>
    <row r="36" spans="1:3" x14ac:dyDescent="0.2">
      <c r="A36" s="3">
        <v>44</v>
      </c>
      <c r="B36" t="s">
        <v>50</v>
      </c>
      <c r="C36" t="s">
        <v>14</v>
      </c>
    </row>
    <row r="37" spans="1:3" x14ac:dyDescent="0.2">
      <c r="A37" s="3">
        <v>45</v>
      </c>
      <c r="B37" t="s">
        <v>51</v>
      </c>
      <c r="C37" t="s">
        <v>14</v>
      </c>
    </row>
    <row r="38" spans="1:3" x14ac:dyDescent="0.2">
      <c r="A38" s="3">
        <v>46</v>
      </c>
      <c r="B38" t="s">
        <v>52</v>
      </c>
      <c r="C38" t="s">
        <v>22</v>
      </c>
    </row>
    <row r="39" spans="1:3" x14ac:dyDescent="0.2">
      <c r="A39" s="3">
        <v>47</v>
      </c>
      <c r="B39" t="s">
        <v>53</v>
      </c>
      <c r="C39" t="s">
        <v>14</v>
      </c>
    </row>
    <row r="40" spans="1:3" x14ac:dyDescent="0.2">
      <c r="A40" s="3">
        <v>48</v>
      </c>
      <c r="B40" t="s">
        <v>54</v>
      </c>
      <c r="C40" t="s">
        <v>14</v>
      </c>
    </row>
    <row r="41" spans="1:3" x14ac:dyDescent="0.2">
      <c r="A41" s="3">
        <v>49</v>
      </c>
      <c r="B41" t="s">
        <v>55</v>
      </c>
      <c r="C41" t="s">
        <v>14</v>
      </c>
    </row>
    <row r="42" spans="1:3" x14ac:dyDescent="0.2">
      <c r="A42" s="3">
        <v>81</v>
      </c>
      <c r="B42" t="s">
        <v>56</v>
      </c>
      <c r="C42" t="s">
        <v>16</v>
      </c>
    </row>
    <row r="43" spans="1:3" x14ac:dyDescent="0.2">
      <c r="A43" s="3">
        <v>82</v>
      </c>
      <c r="B43" t="s">
        <v>57</v>
      </c>
      <c r="C43" t="s">
        <v>16</v>
      </c>
    </row>
    <row r="44" spans="1:3" x14ac:dyDescent="0.2">
      <c r="A44" s="3">
        <v>83</v>
      </c>
      <c r="B44" t="s">
        <v>58</v>
      </c>
      <c r="C44" t="s">
        <v>16</v>
      </c>
    </row>
    <row r="45" spans="1:3" x14ac:dyDescent="0.2">
      <c r="A45" s="3">
        <v>84</v>
      </c>
      <c r="B45" t="s">
        <v>59</v>
      </c>
      <c r="C45" t="s">
        <v>16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S123"/>
  <sheetViews>
    <sheetView workbookViewId="0">
      <selection activeCell="G16" sqref="G16"/>
    </sheetView>
  </sheetViews>
  <sheetFormatPr defaultRowHeight="12.75" x14ac:dyDescent="0.2"/>
  <cols>
    <col min="1" max="1" width="18" bestFit="1" customWidth="1"/>
  </cols>
  <sheetData>
    <row r="1" spans="1:45" ht="15" x14ac:dyDescent="0.25">
      <c r="A1" s="9" t="s">
        <v>100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9</v>
      </c>
      <c r="J1" s="9">
        <v>10</v>
      </c>
      <c r="K1" s="9">
        <v>11</v>
      </c>
      <c r="L1" s="9">
        <v>12</v>
      </c>
      <c r="M1" s="9">
        <v>13</v>
      </c>
      <c r="N1" s="9">
        <v>14</v>
      </c>
      <c r="O1" s="9">
        <v>15</v>
      </c>
      <c r="P1" s="9">
        <v>16</v>
      </c>
      <c r="Q1" s="9">
        <v>17</v>
      </c>
      <c r="R1" s="9">
        <v>18</v>
      </c>
      <c r="S1" s="9">
        <v>19</v>
      </c>
      <c r="T1" s="9">
        <v>20</v>
      </c>
      <c r="U1" s="9">
        <v>23</v>
      </c>
      <c r="V1" s="9">
        <v>30</v>
      </c>
      <c r="W1" s="9">
        <v>31</v>
      </c>
      <c r="X1" s="9">
        <v>32</v>
      </c>
      <c r="Y1" s="9">
        <v>33</v>
      </c>
      <c r="Z1" s="9">
        <v>34</v>
      </c>
      <c r="AA1" s="9">
        <v>35</v>
      </c>
      <c r="AB1" s="9">
        <v>36</v>
      </c>
      <c r="AC1" s="9">
        <v>37</v>
      </c>
      <c r="AD1" s="9">
        <v>38</v>
      </c>
      <c r="AE1" s="9">
        <v>39</v>
      </c>
      <c r="AF1" s="9">
        <v>40</v>
      </c>
      <c r="AG1" s="9">
        <v>41</v>
      </c>
      <c r="AH1" s="9">
        <v>42</v>
      </c>
      <c r="AI1" s="9">
        <v>43</v>
      </c>
      <c r="AJ1" s="9">
        <v>44</v>
      </c>
      <c r="AK1" s="9">
        <v>45</v>
      </c>
      <c r="AL1" s="9">
        <v>46</v>
      </c>
      <c r="AM1" s="9">
        <v>47</v>
      </c>
      <c r="AN1" s="9">
        <v>48</v>
      </c>
      <c r="AO1" s="9">
        <v>49</v>
      </c>
      <c r="AP1" s="9">
        <v>81</v>
      </c>
      <c r="AQ1" s="9">
        <v>82</v>
      </c>
      <c r="AR1" s="9">
        <v>83</v>
      </c>
      <c r="AS1" s="9">
        <v>84</v>
      </c>
    </row>
    <row r="2" spans="1:45" ht="15" x14ac:dyDescent="0.25">
      <c r="A2" s="9" t="s">
        <v>101</v>
      </c>
      <c r="B2" s="9" t="s">
        <v>13</v>
      </c>
      <c r="C2" s="9" t="s">
        <v>15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23</v>
      </c>
      <c r="J2" s="9" t="s">
        <v>24</v>
      </c>
      <c r="K2" s="9" t="s">
        <v>25</v>
      </c>
      <c r="L2" s="9" t="s">
        <v>26</v>
      </c>
      <c r="M2" s="9" t="s">
        <v>27</v>
      </c>
      <c r="N2" s="9" t="s">
        <v>28</v>
      </c>
      <c r="O2" s="9" t="s">
        <v>29</v>
      </c>
      <c r="P2" s="9" t="s">
        <v>30</v>
      </c>
      <c r="Q2" s="9" t="s">
        <v>31</v>
      </c>
      <c r="R2" s="9" t="s">
        <v>32</v>
      </c>
      <c r="S2" s="9" t="s">
        <v>33</v>
      </c>
      <c r="T2" s="9" t="s">
        <v>34</v>
      </c>
      <c r="U2" s="9" t="s">
        <v>35</v>
      </c>
      <c r="V2" s="9" t="s">
        <v>36</v>
      </c>
      <c r="W2" s="9" t="s">
        <v>37</v>
      </c>
      <c r="X2" s="9" t="s">
        <v>38</v>
      </c>
      <c r="Y2" s="9" t="s">
        <v>39</v>
      </c>
      <c r="Z2" s="9" t="s">
        <v>40</v>
      </c>
      <c r="AA2" s="9" t="s">
        <v>41</v>
      </c>
      <c r="AB2" s="9" t="s">
        <v>42</v>
      </c>
      <c r="AC2" s="9" t="s">
        <v>43</v>
      </c>
      <c r="AD2" s="9" t="s">
        <v>44</v>
      </c>
      <c r="AE2" s="9" t="s">
        <v>45</v>
      </c>
      <c r="AF2" s="9" t="s">
        <v>46</v>
      </c>
      <c r="AG2" s="9" t="s">
        <v>47</v>
      </c>
      <c r="AH2" s="9" t="s">
        <v>48</v>
      </c>
      <c r="AI2" s="9" t="s">
        <v>49</v>
      </c>
      <c r="AJ2" s="9" t="s">
        <v>50</v>
      </c>
      <c r="AK2" s="9" t="s">
        <v>51</v>
      </c>
      <c r="AL2" s="9" t="s">
        <v>52</v>
      </c>
      <c r="AM2" s="9" t="s">
        <v>53</v>
      </c>
      <c r="AN2" s="9" t="s">
        <v>54</v>
      </c>
      <c r="AO2" s="9" t="s">
        <v>55</v>
      </c>
      <c r="AP2" s="9" t="s">
        <v>56</v>
      </c>
      <c r="AQ2" s="9" t="s">
        <v>57</v>
      </c>
      <c r="AR2" s="9" t="s">
        <v>58</v>
      </c>
      <c r="AS2" s="9" t="s">
        <v>59</v>
      </c>
    </row>
    <row r="3" spans="1:45" x14ac:dyDescent="0.2">
      <c r="A3" t="s">
        <v>102</v>
      </c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  <c r="R3" t="s">
        <v>119</v>
      </c>
      <c r="S3" t="s">
        <v>120</v>
      </c>
      <c r="T3" t="s">
        <v>121</v>
      </c>
      <c r="U3" t="s">
        <v>122</v>
      </c>
      <c r="V3" t="s">
        <v>123</v>
      </c>
      <c r="W3" t="s">
        <v>124</v>
      </c>
      <c r="X3" t="s">
        <v>125</v>
      </c>
      <c r="Y3" t="s">
        <v>126</v>
      </c>
      <c r="Z3" t="s">
        <v>127</v>
      </c>
      <c r="AA3" t="s">
        <v>128</v>
      </c>
      <c r="AB3" t="s">
        <v>129</v>
      </c>
      <c r="AC3" t="s">
        <v>130</v>
      </c>
      <c r="AD3" t="s">
        <v>131</v>
      </c>
      <c r="AE3" t="s">
        <v>132</v>
      </c>
      <c r="AF3" t="s">
        <v>133</v>
      </c>
      <c r="AG3" t="s">
        <v>134</v>
      </c>
      <c r="AH3" t="s">
        <v>135</v>
      </c>
      <c r="AI3" t="s">
        <v>136</v>
      </c>
      <c r="AJ3" t="s">
        <v>137</v>
      </c>
      <c r="AK3" t="s">
        <v>138</v>
      </c>
      <c r="AL3" t="s">
        <v>139</v>
      </c>
      <c r="AM3" t="s">
        <v>140</v>
      </c>
      <c r="AN3" t="s">
        <v>141</v>
      </c>
      <c r="AO3" t="s">
        <v>142</v>
      </c>
      <c r="AP3" t="s">
        <v>143</v>
      </c>
      <c r="AQ3" t="s">
        <v>144</v>
      </c>
      <c r="AR3" t="s">
        <v>145</v>
      </c>
      <c r="AS3" t="s">
        <v>146</v>
      </c>
    </row>
    <row r="4" spans="1:45" x14ac:dyDescent="0.2">
      <c r="A4">
        <v>16</v>
      </c>
      <c r="B4">
        <v>0</v>
      </c>
      <c r="C4">
        <v>7.08</v>
      </c>
      <c r="D4">
        <v>3.11</v>
      </c>
      <c r="E4">
        <v>7.09</v>
      </c>
      <c r="F4">
        <v>9.0500000000000007</v>
      </c>
      <c r="G4">
        <v>7.2</v>
      </c>
      <c r="H4">
        <v>0</v>
      </c>
      <c r="I4">
        <v>2.56</v>
      </c>
      <c r="J4">
        <v>2.33</v>
      </c>
      <c r="K4">
        <v>3.57</v>
      </c>
      <c r="L4">
        <v>10</v>
      </c>
      <c r="M4">
        <v>5</v>
      </c>
      <c r="N4">
        <v>9</v>
      </c>
      <c r="O4">
        <v>0</v>
      </c>
      <c r="P4">
        <v>0</v>
      </c>
      <c r="Q4">
        <v>0</v>
      </c>
      <c r="R4">
        <v>0</v>
      </c>
      <c r="S4">
        <v>10</v>
      </c>
      <c r="T4">
        <v>0</v>
      </c>
      <c r="U4">
        <v>10</v>
      </c>
      <c r="V4">
        <v>0</v>
      </c>
      <c r="W4">
        <v>10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3.28</v>
      </c>
      <c r="AQ4">
        <v>1</v>
      </c>
      <c r="AR4">
        <v>2</v>
      </c>
      <c r="AS4">
        <v>0</v>
      </c>
    </row>
    <row r="5" spans="1:45" x14ac:dyDescent="0.2">
      <c r="A5">
        <v>32</v>
      </c>
      <c r="B5">
        <v>0</v>
      </c>
      <c r="C5">
        <v>7.08</v>
      </c>
      <c r="D5">
        <v>3.11</v>
      </c>
      <c r="E5">
        <v>7.09</v>
      </c>
      <c r="F5">
        <v>9.0500000000000007</v>
      </c>
      <c r="G5">
        <v>7.2</v>
      </c>
      <c r="H5">
        <v>10</v>
      </c>
      <c r="I5">
        <v>2.5299999999999998</v>
      </c>
      <c r="J5">
        <v>1</v>
      </c>
      <c r="K5">
        <v>3.36</v>
      </c>
      <c r="L5">
        <v>10</v>
      </c>
      <c r="M5">
        <v>5</v>
      </c>
      <c r="N5">
        <v>9</v>
      </c>
      <c r="O5">
        <v>10</v>
      </c>
      <c r="P5">
        <v>0</v>
      </c>
      <c r="Q5">
        <v>0</v>
      </c>
      <c r="R5">
        <v>0</v>
      </c>
      <c r="S5">
        <v>10</v>
      </c>
      <c r="T5">
        <v>0</v>
      </c>
      <c r="U5">
        <v>10</v>
      </c>
      <c r="V5">
        <v>0</v>
      </c>
      <c r="W5">
        <v>10</v>
      </c>
      <c r="X5">
        <v>10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5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2.2000000000000002</v>
      </c>
      <c r="AQ5">
        <v>1</v>
      </c>
      <c r="AR5">
        <v>2.0699999999999998</v>
      </c>
      <c r="AS5">
        <v>0</v>
      </c>
    </row>
    <row r="6" spans="1:45" x14ac:dyDescent="0.2">
      <c r="A6">
        <v>33</v>
      </c>
      <c r="B6">
        <v>0</v>
      </c>
      <c r="C6">
        <v>7.08</v>
      </c>
      <c r="D6">
        <v>2.85</v>
      </c>
      <c r="E6">
        <v>7.09</v>
      </c>
      <c r="F6">
        <v>7.52</v>
      </c>
      <c r="G6">
        <v>5.14</v>
      </c>
      <c r="H6">
        <v>10</v>
      </c>
      <c r="I6">
        <v>4.1100000000000003</v>
      </c>
      <c r="J6">
        <v>2.11</v>
      </c>
      <c r="K6">
        <v>3.82</v>
      </c>
      <c r="L6">
        <v>10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10</v>
      </c>
      <c r="T6">
        <v>0</v>
      </c>
      <c r="U6">
        <v>10</v>
      </c>
      <c r="V6">
        <v>0</v>
      </c>
      <c r="W6">
        <v>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5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3</v>
      </c>
      <c r="AQ6">
        <v>3.77</v>
      </c>
      <c r="AR6">
        <v>3.27</v>
      </c>
      <c r="AS6">
        <v>0</v>
      </c>
    </row>
    <row r="7" spans="1:45" x14ac:dyDescent="0.2">
      <c r="A7">
        <v>37</v>
      </c>
      <c r="B7">
        <v>0</v>
      </c>
      <c r="C7">
        <v>1</v>
      </c>
      <c r="D7">
        <v>1</v>
      </c>
      <c r="E7">
        <v>2.33</v>
      </c>
      <c r="F7">
        <v>1</v>
      </c>
      <c r="G7">
        <v>2.14</v>
      </c>
      <c r="H7">
        <v>10</v>
      </c>
      <c r="I7">
        <v>10</v>
      </c>
      <c r="J7">
        <v>2.95</v>
      </c>
      <c r="K7">
        <v>1.25</v>
      </c>
      <c r="L7">
        <v>10</v>
      </c>
      <c r="M7">
        <v>0</v>
      </c>
      <c r="N7">
        <v>8.25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</v>
      </c>
      <c r="V7">
        <v>0</v>
      </c>
      <c r="W7">
        <v>10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5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7.17</v>
      </c>
      <c r="AQ7">
        <v>10</v>
      </c>
      <c r="AR7">
        <v>8.6</v>
      </c>
      <c r="AS7">
        <v>0</v>
      </c>
    </row>
    <row r="8" spans="1:45" x14ac:dyDescent="0.2">
      <c r="A8">
        <v>69</v>
      </c>
      <c r="B8">
        <v>0</v>
      </c>
      <c r="C8">
        <v>7.08</v>
      </c>
      <c r="D8">
        <v>4.83</v>
      </c>
      <c r="E8">
        <v>10</v>
      </c>
      <c r="F8">
        <v>7.88</v>
      </c>
      <c r="G8">
        <v>5.14</v>
      </c>
      <c r="H8">
        <v>0</v>
      </c>
      <c r="I8">
        <v>3.89</v>
      </c>
      <c r="J8">
        <v>5.41</v>
      </c>
      <c r="K8">
        <v>6.06</v>
      </c>
      <c r="L8">
        <v>10</v>
      </c>
      <c r="M8">
        <v>0</v>
      </c>
      <c r="N8">
        <v>9.75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3</v>
      </c>
      <c r="AQ8">
        <v>2.12</v>
      </c>
      <c r="AR8">
        <v>3.4</v>
      </c>
      <c r="AS8">
        <v>0</v>
      </c>
    </row>
    <row r="9" spans="1:45" x14ac:dyDescent="0.2">
      <c r="A9">
        <v>73</v>
      </c>
      <c r="B9">
        <v>0</v>
      </c>
      <c r="C9">
        <v>7.08</v>
      </c>
      <c r="D9">
        <v>1</v>
      </c>
      <c r="E9">
        <v>8.7200000000000006</v>
      </c>
      <c r="F9">
        <v>7.52</v>
      </c>
      <c r="G9">
        <v>5.14</v>
      </c>
      <c r="H9">
        <v>10</v>
      </c>
      <c r="I9">
        <v>5</v>
      </c>
      <c r="J9">
        <v>4.1500000000000004</v>
      </c>
      <c r="K9">
        <v>3.87</v>
      </c>
      <c r="L9">
        <v>0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10</v>
      </c>
      <c r="T9">
        <v>0</v>
      </c>
      <c r="U9">
        <v>10</v>
      </c>
      <c r="V9">
        <v>0</v>
      </c>
      <c r="W9">
        <v>10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5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2.2799999999999998</v>
      </c>
      <c r="AQ9">
        <v>2.39</v>
      </c>
      <c r="AR9">
        <v>3.93</v>
      </c>
      <c r="AS9">
        <v>0</v>
      </c>
    </row>
    <row r="10" spans="1:45" x14ac:dyDescent="0.2">
      <c r="A10">
        <v>74</v>
      </c>
      <c r="B10">
        <v>0</v>
      </c>
      <c r="C10">
        <v>1</v>
      </c>
      <c r="D10">
        <v>1</v>
      </c>
      <c r="E10">
        <v>3.83</v>
      </c>
      <c r="F10">
        <v>1</v>
      </c>
      <c r="G10">
        <v>2.14</v>
      </c>
      <c r="H10">
        <v>0</v>
      </c>
      <c r="I10">
        <v>10</v>
      </c>
      <c r="J10">
        <v>4.07</v>
      </c>
      <c r="K10">
        <v>1.25</v>
      </c>
      <c r="L10">
        <v>10</v>
      </c>
      <c r="M10">
        <v>0</v>
      </c>
      <c r="N10">
        <v>9.5</v>
      </c>
      <c r="O10">
        <v>0</v>
      </c>
      <c r="P10">
        <v>0</v>
      </c>
      <c r="Q10">
        <v>0</v>
      </c>
      <c r="R10">
        <v>0</v>
      </c>
      <c r="S10">
        <v>10</v>
      </c>
      <c r="T10">
        <v>0</v>
      </c>
      <c r="U10">
        <v>10</v>
      </c>
      <c r="V10">
        <v>0</v>
      </c>
      <c r="W10">
        <v>10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5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2.4</v>
      </c>
      <c r="AQ10">
        <v>10</v>
      </c>
      <c r="AR10">
        <v>10</v>
      </c>
      <c r="AS10">
        <v>0</v>
      </c>
    </row>
    <row r="11" spans="1:45" x14ac:dyDescent="0.2">
      <c r="A11">
        <v>76</v>
      </c>
      <c r="B11">
        <v>0</v>
      </c>
      <c r="C11">
        <v>7.08</v>
      </c>
      <c r="D11">
        <v>2.85</v>
      </c>
      <c r="E11">
        <v>7.09</v>
      </c>
      <c r="F11">
        <v>5.3</v>
      </c>
      <c r="G11">
        <v>5.14</v>
      </c>
      <c r="H11">
        <v>10</v>
      </c>
      <c r="I11">
        <v>6.25</v>
      </c>
      <c r="J11">
        <v>4.33</v>
      </c>
      <c r="K11">
        <v>4.82</v>
      </c>
      <c r="L11">
        <v>10</v>
      </c>
      <c r="M11">
        <v>5</v>
      </c>
      <c r="N11">
        <v>8.25</v>
      </c>
      <c r="O11">
        <v>10</v>
      </c>
      <c r="P11">
        <v>10</v>
      </c>
      <c r="Q11">
        <v>0</v>
      </c>
      <c r="R11">
        <v>0</v>
      </c>
      <c r="S11">
        <v>10</v>
      </c>
      <c r="T11">
        <v>0</v>
      </c>
      <c r="U11">
        <v>10</v>
      </c>
      <c r="V11">
        <v>0</v>
      </c>
      <c r="W11">
        <v>10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4.4000000000000004</v>
      </c>
      <c r="AQ11">
        <v>4.79</v>
      </c>
      <c r="AR11">
        <v>5.15</v>
      </c>
      <c r="AS11">
        <v>0</v>
      </c>
    </row>
    <row r="12" spans="1:45" x14ac:dyDescent="0.2">
      <c r="A12">
        <v>78</v>
      </c>
      <c r="B12">
        <v>0</v>
      </c>
      <c r="C12">
        <v>7.08</v>
      </c>
      <c r="D12">
        <v>3.11</v>
      </c>
      <c r="E12">
        <v>7.09</v>
      </c>
      <c r="F12">
        <v>9.0500000000000007</v>
      </c>
      <c r="G12">
        <v>7.2</v>
      </c>
      <c r="H12">
        <v>10</v>
      </c>
      <c r="I12">
        <v>2.56</v>
      </c>
      <c r="J12">
        <v>2.0699999999999998</v>
      </c>
      <c r="K12">
        <v>5</v>
      </c>
      <c r="L12">
        <v>10</v>
      </c>
      <c r="M12">
        <v>5</v>
      </c>
      <c r="N12">
        <v>8.25</v>
      </c>
      <c r="O12">
        <v>10</v>
      </c>
      <c r="P12">
        <v>0</v>
      </c>
      <c r="Q12">
        <v>0</v>
      </c>
      <c r="R12">
        <v>0</v>
      </c>
      <c r="S12">
        <v>10</v>
      </c>
      <c r="T12">
        <v>0</v>
      </c>
      <c r="U12">
        <v>10</v>
      </c>
      <c r="V12">
        <v>0</v>
      </c>
      <c r="W12">
        <v>10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4.24</v>
      </c>
      <c r="AQ12">
        <v>1</v>
      </c>
      <c r="AR12">
        <v>2.08</v>
      </c>
      <c r="AS12">
        <v>0</v>
      </c>
    </row>
    <row r="13" spans="1:45" x14ac:dyDescent="0.2">
      <c r="A13">
        <v>81</v>
      </c>
      <c r="B13">
        <v>0</v>
      </c>
      <c r="C13">
        <v>7.08</v>
      </c>
      <c r="D13">
        <v>4.5599999999999996</v>
      </c>
      <c r="E13">
        <v>10</v>
      </c>
      <c r="F13">
        <v>10</v>
      </c>
      <c r="G13">
        <v>10</v>
      </c>
      <c r="H13">
        <v>10</v>
      </c>
      <c r="I13">
        <v>1.04</v>
      </c>
      <c r="J13">
        <v>5.28</v>
      </c>
      <c r="K13">
        <v>8</v>
      </c>
      <c r="L13">
        <v>10</v>
      </c>
      <c r="M13">
        <v>10</v>
      </c>
      <c r="N13">
        <v>9</v>
      </c>
      <c r="O13">
        <v>10</v>
      </c>
      <c r="P13">
        <v>0</v>
      </c>
      <c r="Q13">
        <v>0</v>
      </c>
      <c r="R13">
        <v>0</v>
      </c>
      <c r="S13">
        <v>0</v>
      </c>
      <c r="T13">
        <v>0</v>
      </c>
      <c r="U13">
        <v>10</v>
      </c>
      <c r="V13">
        <v>0</v>
      </c>
      <c r="W13">
        <v>10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5</v>
      </c>
      <c r="AF13">
        <v>10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1.27</v>
      </c>
      <c r="AS13">
        <v>0</v>
      </c>
    </row>
    <row r="14" spans="1:45" x14ac:dyDescent="0.2">
      <c r="A14">
        <v>83</v>
      </c>
      <c r="B14">
        <v>0</v>
      </c>
      <c r="C14">
        <v>7.08</v>
      </c>
      <c r="D14">
        <v>4.83</v>
      </c>
      <c r="E14">
        <v>7.09</v>
      </c>
      <c r="F14">
        <v>7.52</v>
      </c>
      <c r="G14">
        <v>5.14</v>
      </c>
      <c r="H14">
        <v>10</v>
      </c>
      <c r="I14">
        <v>4.1100000000000003</v>
      </c>
      <c r="J14">
        <v>4.33</v>
      </c>
      <c r="K14">
        <v>6.06</v>
      </c>
      <c r="L14">
        <v>10</v>
      </c>
      <c r="M14">
        <v>10</v>
      </c>
      <c r="N14">
        <v>8.75</v>
      </c>
      <c r="O14">
        <v>10</v>
      </c>
      <c r="P14">
        <v>0</v>
      </c>
      <c r="Q14">
        <v>0</v>
      </c>
      <c r="R14">
        <v>0</v>
      </c>
      <c r="S14">
        <v>10</v>
      </c>
      <c r="T14">
        <v>0</v>
      </c>
      <c r="U14">
        <v>10</v>
      </c>
      <c r="V14">
        <v>0</v>
      </c>
      <c r="W14">
        <v>10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9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2.2000000000000002</v>
      </c>
      <c r="AQ14">
        <v>2.09</v>
      </c>
      <c r="AR14">
        <v>3.3</v>
      </c>
      <c r="AS14">
        <v>0</v>
      </c>
    </row>
    <row r="15" spans="1:45" x14ac:dyDescent="0.2">
      <c r="A15">
        <v>94</v>
      </c>
      <c r="B15">
        <v>0</v>
      </c>
      <c r="C15">
        <v>3.52</v>
      </c>
      <c r="D15">
        <v>1</v>
      </c>
      <c r="E15">
        <v>1</v>
      </c>
      <c r="F15">
        <v>1</v>
      </c>
      <c r="G15">
        <v>6.13</v>
      </c>
      <c r="H15">
        <v>0</v>
      </c>
      <c r="I15">
        <v>10</v>
      </c>
      <c r="J15">
        <v>2</v>
      </c>
      <c r="K15">
        <v>1.1000000000000001</v>
      </c>
      <c r="L15">
        <v>10</v>
      </c>
      <c r="M15">
        <v>0</v>
      </c>
      <c r="N15">
        <v>8.25</v>
      </c>
      <c r="O15">
        <v>10</v>
      </c>
      <c r="P15">
        <v>0</v>
      </c>
      <c r="Q15">
        <v>0</v>
      </c>
      <c r="R15">
        <v>0</v>
      </c>
      <c r="S15">
        <v>0</v>
      </c>
      <c r="T15">
        <v>0</v>
      </c>
      <c r="U15">
        <v>10</v>
      </c>
      <c r="V15">
        <v>0</v>
      </c>
      <c r="W15">
        <v>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10</v>
      </c>
      <c r="AM15">
        <v>0</v>
      </c>
      <c r="AN15">
        <v>0</v>
      </c>
      <c r="AO15">
        <v>0</v>
      </c>
      <c r="AP15">
        <v>8.4</v>
      </c>
      <c r="AQ15">
        <v>10</v>
      </c>
      <c r="AR15">
        <v>10</v>
      </c>
      <c r="AS15">
        <v>9.4666700000000006</v>
      </c>
    </row>
    <row r="16" spans="1:45" x14ac:dyDescent="0.2">
      <c r="A16">
        <v>96</v>
      </c>
      <c r="B16">
        <v>0</v>
      </c>
      <c r="C16">
        <v>7.08</v>
      </c>
      <c r="D16">
        <v>5.43</v>
      </c>
      <c r="E16">
        <v>7.09</v>
      </c>
      <c r="F16">
        <v>10</v>
      </c>
      <c r="G16">
        <v>10</v>
      </c>
      <c r="H16">
        <v>10</v>
      </c>
      <c r="I16">
        <v>1</v>
      </c>
      <c r="J16">
        <v>1</v>
      </c>
      <c r="K16">
        <v>3.82</v>
      </c>
      <c r="L16">
        <v>10</v>
      </c>
      <c r="M16">
        <v>10</v>
      </c>
      <c r="N16">
        <v>0</v>
      </c>
      <c r="O16">
        <v>10</v>
      </c>
      <c r="P16">
        <v>0</v>
      </c>
      <c r="Q16">
        <v>0</v>
      </c>
      <c r="R16">
        <v>0</v>
      </c>
      <c r="S16">
        <v>0</v>
      </c>
      <c r="T16">
        <v>0</v>
      </c>
      <c r="U16">
        <v>10</v>
      </c>
      <c r="V16">
        <v>0</v>
      </c>
      <c r="W16">
        <v>5</v>
      </c>
      <c r="X16">
        <v>10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5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1.31</v>
      </c>
      <c r="AR16">
        <v>1</v>
      </c>
      <c r="AS16">
        <v>1.1033299999999999</v>
      </c>
    </row>
    <row r="17" spans="1:45" x14ac:dyDescent="0.2">
      <c r="A17">
        <v>97</v>
      </c>
      <c r="B17">
        <v>0</v>
      </c>
      <c r="C17">
        <v>7.08</v>
      </c>
      <c r="D17">
        <v>2.3199999999999998</v>
      </c>
      <c r="E17">
        <v>7.09</v>
      </c>
      <c r="F17">
        <v>7.52</v>
      </c>
      <c r="G17">
        <v>5.14</v>
      </c>
      <c r="H17">
        <v>10</v>
      </c>
      <c r="I17">
        <v>4.5599999999999996</v>
      </c>
      <c r="J17">
        <v>1.75</v>
      </c>
      <c r="K17">
        <v>2.57</v>
      </c>
      <c r="L17">
        <v>10</v>
      </c>
      <c r="M17">
        <v>5</v>
      </c>
      <c r="N17">
        <v>9</v>
      </c>
      <c r="O17">
        <v>10</v>
      </c>
      <c r="P17">
        <v>0</v>
      </c>
      <c r="Q17">
        <v>0</v>
      </c>
      <c r="R17">
        <v>0</v>
      </c>
      <c r="S17">
        <v>10</v>
      </c>
      <c r="T17">
        <v>0</v>
      </c>
      <c r="U17">
        <v>10</v>
      </c>
      <c r="V17">
        <v>0</v>
      </c>
      <c r="W17">
        <v>10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9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5</v>
      </c>
      <c r="AQ17">
        <v>2.17</v>
      </c>
      <c r="AR17">
        <v>3.07</v>
      </c>
      <c r="AS17">
        <v>3.4133300000000002</v>
      </c>
    </row>
    <row r="18" spans="1:45" x14ac:dyDescent="0.2">
      <c r="A18">
        <v>98</v>
      </c>
      <c r="B18">
        <v>0</v>
      </c>
      <c r="C18">
        <v>7.08</v>
      </c>
      <c r="D18">
        <v>2.52</v>
      </c>
      <c r="E18">
        <v>5</v>
      </c>
      <c r="F18">
        <v>5.99</v>
      </c>
      <c r="G18">
        <v>5.14</v>
      </c>
      <c r="H18">
        <v>10</v>
      </c>
      <c r="I18">
        <v>4.8499999999999996</v>
      </c>
      <c r="J18">
        <v>1</v>
      </c>
      <c r="K18">
        <v>3.82</v>
      </c>
      <c r="L18">
        <v>10</v>
      </c>
      <c r="M18">
        <v>5</v>
      </c>
      <c r="N18">
        <v>0</v>
      </c>
      <c r="O18">
        <v>10</v>
      </c>
      <c r="P18">
        <v>0</v>
      </c>
      <c r="Q18">
        <v>0</v>
      </c>
      <c r="R18">
        <v>0</v>
      </c>
      <c r="S18">
        <v>10</v>
      </c>
      <c r="T18">
        <v>0</v>
      </c>
      <c r="U18">
        <v>10</v>
      </c>
      <c r="V18">
        <v>0</v>
      </c>
      <c r="W18">
        <v>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5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2.96</v>
      </c>
      <c r="AQ18">
        <v>5.28</v>
      </c>
      <c r="AR18">
        <v>4.72</v>
      </c>
      <c r="AS18">
        <v>4.32</v>
      </c>
    </row>
    <row r="19" spans="1:45" x14ac:dyDescent="0.2">
      <c r="A19">
        <v>99</v>
      </c>
      <c r="B19">
        <v>0</v>
      </c>
      <c r="C19">
        <v>1</v>
      </c>
      <c r="D19">
        <v>1</v>
      </c>
      <c r="E19">
        <v>2.33</v>
      </c>
      <c r="F19">
        <v>1</v>
      </c>
      <c r="G19">
        <v>5.14</v>
      </c>
      <c r="H19">
        <v>10</v>
      </c>
      <c r="I19">
        <v>10</v>
      </c>
      <c r="J19">
        <v>8.1300000000000008</v>
      </c>
      <c r="K19">
        <v>1.23</v>
      </c>
      <c r="L19">
        <v>10</v>
      </c>
      <c r="M19">
        <v>0</v>
      </c>
      <c r="N19">
        <v>0</v>
      </c>
      <c r="O19">
        <v>10</v>
      </c>
      <c r="P19">
        <v>10</v>
      </c>
      <c r="Q19">
        <v>0</v>
      </c>
      <c r="R19">
        <v>0</v>
      </c>
      <c r="S19">
        <v>0</v>
      </c>
      <c r="T19">
        <v>0</v>
      </c>
      <c r="U19">
        <v>10</v>
      </c>
      <c r="V19">
        <v>0</v>
      </c>
      <c r="W19">
        <v>10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4.04</v>
      </c>
      <c r="AQ19">
        <v>10</v>
      </c>
      <c r="AR19">
        <v>10</v>
      </c>
      <c r="AS19">
        <v>8.0133299999999998</v>
      </c>
    </row>
    <row r="20" spans="1:45" x14ac:dyDescent="0.2">
      <c r="A20">
        <v>101</v>
      </c>
      <c r="B20">
        <v>0</v>
      </c>
      <c r="C20">
        <v>7.08</v>
      </c>
      <c r="D20">
        <v>2.84</v>
      </c>
      <c r="E20">
        <v>7.09</v>
      </c>
      <c r="F20">
        <v>7.52</v>
      </c>
      <c r="G20">
        <v>5.14</v>
      </c>
      <c r="H20">
        <v>0</v>
      </c>
      <c r="I20">
        <v>3.67</v>
      </c>
      <c r="J20">
        <v>1.75</v>
      </c>
      <c r="K20">
        <v>3.8</v>
      </c>
      <c r="L20">
        <v>10</v>
      </c>
      <c r="M20">
        <v>5</v>
      </c>
      <c r="N20">
        <v>0</v>
      </c>
      <c r="O20">
        <v>10</v>
      </c>
      <c r="P20">
        <v>0</v>
      </c>
      <c r="Q20">
        <v>0</v>
      </c>
      <c r="R20">
        <v>0</v>
      </c>
      <c r="S20">
        <v>10</v>
      </c>
      <c r="T20">
        <v>0</v>
      </c>
      <c r="U20">
        <v>10</v>
      </c>
      <c r="V20">
        <v>0</v>
      </c>
      <c r="W20">
        <v>10</v>
      </c>
      <c r="X20">
        <v>10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2.35</v>
      </c>
      <c r="AQ20">
        <v>3.77</v>
      </c>
      <c r="AR20">
        <v>3.26</v>
      </c>
      <c r="AS20">
        <v>3.1266699999999998</v>
      </c>
    </row>
    <row r="21" spans="1:45" x14ac:dyDescent="0.2">
      <c r="A21">
        <v>102</v>
      </c>
      <c r="B21">
        <v>0</v>
      </c>
      <c r="C21">
        <v>7.08</v>
      </c>
      <c r="D21">
        <v>1</v>
      </c>
      <c r="E21">
        <v>3.83</v>
      </c>
      <c r="F21">
        <v>3.13</v>
      </c>
      <c r="G21">
        <v>5.14</v>
      </c>
      <c r="H21">
        <v>10</v>
      </c>
      <c r="I21">
        <v>10</v>
      </c>
      <c r="J21">
        <v>3.12</v>
      </c>
      <c r="K21">
        <v>2.62</v>
      </c>
      <c r="L21">
        <v>10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10</v>
      </c>
      <c r="V21">
        <v>0</v>
      </c>
      <c r="W21">
        <v>10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5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5</v>
      </c>
      <c r="AQ21">
        <v>8.11</v>
      </c>
      <c r="AR21">
        <v>7.44</v>
      </c>
      <c r="AS21">
        <v>6.85</v>
      </c>
    </row>
    <row r="22" spans="1:45" x14ac:dyDescent="0.2">
      <c r="A22">
        <v>103</v>
      </c>
      <c r="B22">
        <v>0</v>
      </c>
      <c r="C22">
        <v>5</v>
      </c>
      <c r="D22">
        <v>1</v>
      </c>
      <c r="E22">
        <v>5</v>
      </c>
      <c r="F22">
        <v>5.3</v>
      </c>
      <c r="G22">
        <v>5.14</v>
      </c>
      <c r="H22">
        <v>10</v>
      </c>
      <c r="I22">
        <v>1</v>
      </c>
      <c r="J22">
        <v>1</v>
      </c>
      <c r="K22">
        <v>2.59</v>
      </c>
      <c r="L22">
        <v>10</v>
      </c>
      <c r="M22">
        <v>5</v>
      </c>
      <c r="N22">
        <v>9.25</v>
      </c>
      <c r="O22">
        <v>0</v>
      </c>
      <c r="P22">
        <v>0</v>
      </c>
      <c r="Q22">
        <v>0</v>
      </c>
      <c r="R22">
        <v>0</v>
      </c>
      <c r="S22">
        <v>10</v>
      </c>
      <c r="T22">
        <v>0</v>
      </c>
      <c r="U22">
        <v>10</v>
      </c>
      <c r="V22">
        <v>0</v>
      </c>
      <c r="W22">
        <v>10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6.8</v>
      </c>
      <c r="AQ22">
        <v>5.96</v>
      </c>
      <c r="AR22">
        <v>5.38</v>
      </c>
      <c r="AS22">
        <v>6.0466699999999998</v>
      </c>
    </row>
    <row r="23" spans="1:45" x14ac:dyDescent="0.2">
      <c r="A23">
        <v>104</v>
      </c>
      <c r="B23">
        <v>0</v>
      </c>
      <c r="C23">
        <v>7.08</v>
      </c>
      <c r="D23">
        <v>5.43</v>
      </c>
      <c r="E23">
        <v>7.09</v>
      </c>
      <c r="F23">
        <v>7.88</v>
      </c>
      <c r="G23">
        <v>5.14</v>
      </c>
      <c r="H23">
        <v>10</v>
      </c>
      <c r="I23">
        <v>3.67</v>
      </c>
      <c r="J23">
        <v>1.23</v>
      </c>
      <c r="K23">
        <v>3.01</v>
      </c>
      <c r="L23">
        <v>10</v>
      </c>
      <c r="M23">
        <v>5</v>
      </c>
      <c r="N23">
        <v>9.75</v>
      </c>
      <c r="O23">
        <v>0</v>
      </c>
      <c r="P23">
        <v>0</v>
      </c>
      <c r="Q23">
        <v>0</v>
      </c>
      <c r="R23">
        <v>0</v>
      </c>
      <c r="S23">
        <v>10</v>
      </c>
      <c r="T23">
        <v>0</v>
      </c>
      <c r="U23">
        <v>10</v>
      </c>
      <c r="V23">
        <v>0</v>
      </c>
      <c r="W23">
        <v>10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9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2.0699999999999998</v>
      </c>
      <c r="AR23">
        <v>2.67</v>
      </c>
      <c r="AS23">
        <v>1.91333</v>
      </c>
    </row>
    <row r="24" spans="1:45" x14ac:dyDescent="0.2">
      <c r="A24">
        <v>105</v>
      </c>
      <c r="B24">
        <v>0</v>
      </c>
      <c r="C24">
        <v>7.08</v>
      </c>
      <c r="D24">
        <v>2.84</v>
      </c>
      <c r="E24">
        <v>5</v>
      </c>
      <c r="F24">
        <v>7.52</v>
      </c>
      <c r="G24">
        <v>5.14</v>
      </c>
      <c r="H24">
        <v>10</v>
      </c>
      <c r="I24">
        <v>3.67</v>
      </c>
      <c r="J24">
        <v>1</v>
      </c>
      <c r="K24">
        <v>2.81</v>
      </c>
      <c r="L24">
        <v>10</v>
      </c>
      <c r="M24">
        <v>5</v>
      </c>
      <c r="N24">
        <v>9</v>
      </c>
      <c r="O24">
        <v>0</v>
      </c>
      <c r="P24">
        <v>0</v>
      </c>
      <c r="Q24">
        <v>10</v>
      </c>
      <c r="R24">
        <v>0</v>
      </c>
      <c r="S24">
        <v>10</v>
      </c>
      <c r="T24">
        <v>0</v>
      </c>
      <c r="U24">
        <v>10</v>
      </c>
      <c r="V24">
        <v>0</v>
      </c>
      <c r="W24">
        <v>10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3</v>
      </c>
      <c r="AQ24">
        <v>2.17</v>
      </c>
      <c r="AR24">
        <v>3.53</v>
      </c>
      <c r="AS24">
        <v>2.9</v>
      </c>
    </row>
    <row r="25" spans="1:45" x14ac:dyDescent="0.2">
      <c r="A25">
        <v>106</v>
      </c>
      <c r="B25">
        <v>0</v>
      </c>
      <c r="C25">
        <v>7.08</v>
      </c>
      <c r="D25">
        <v>2.59</v>
      </c>
      <c r="E25">
        <v>5</v>
      </c>
      <c r="F25">
        <v>9.0500000000000007</v>
      </c>
      <c r="G25">
        <v>7.2</v>
      </c>
      <c r="H25">
        <v>10</v>
      </c>
      <c r="I25">
        <v>2.0699999999999998</v>
      </c>
      <c r="J25">
        <v>1</v>
      </c>
      <c r="K25">
        <v>3.8</v>
      </c>
      <c r="L25">
        <v>10</v>
      </c>
      <c r="M25">
        <v>5</v>
      </c>
      <c r="N25">
        <v>9</v>
      </c>
      <c r="O25">
        <v>0</v>
      </c>
      <c r="P25">
        <v>10</v>
      </c>
      <c r="Q25">
        <v>10</v>
      </c>
      <c r="R25">
        <v>0</v>
      </c>
      <c r="S25">
        <v>10</v>
      </c>
      <c r="T25">
        <v>0</v>
      </c>
      <c r="U25">
        <v>10</v>
      </c>
      <c r="V25">
        <v>0</v>
      </c>
      <c r="W25">
        <v>10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9</v>
      </c>
      <c r="AF25">
        <v>10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1.87</v>
      </c>
      <c r="AS25">
        <v>1.29</v>
      </c>
    </row>
    <row r="26" spans="1:45" x14ac:dyDescent="0.2">
      <c r="A26">
        <v>107</v>
      </c>
      <c r="B26">
        <v>0</v>
      </c>
      <c r="C26">
        <v>7.08</v>
      </c>
      <c r="D26">
        <v>2.59</v>
      </c>
      <c r="E26">
        <v>7.09</v>
      </c>
      <c r="F26">
        <v>9.0500000000000007</v>
      </c>
      <c r="G26">
        <v>7.2</v>
      </c>
      <c r="H26">
        <v>10</v>
      </c>
      <c r="I26">
        <v>2.0699999999999998</v>
      </c>
      <c r="J26">
        <v>1</v>
      </c>
      <c r="K26">
        <v>3.82</v>
      </c>
      <c r="L26">
        <v>10</v>
      </c>
      <c r="M26">
        <v>5</v>
      </c>
      <c r="N26">
        <v>9</v>
      </c>
      <c r="O26">
        <v>0</v>
      </c>
      <c r="P26">
        <v>10</v>
      </c>
      <c r="Q26">
        <v>10</v>
      </c>
      <c r="R26">
        <v>0</v>
      </c>
      <c r="S26">
        <v>10</v>
      </c>
      <c r="T26">
        <v>0</v>
      </c>
      <c r="U26">
        <v>10</v>
      </c>
      <c r="V26">
        <v>0</v>
      </c>
      <c r="W26">
        <v>10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9</v>
      </c>
      <c r="AF26">
        <v>10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1</v>
      </c>
      <c r="AR26">
        <v>1.87</v>
      </c>
      <c r="AS26">
        <v>1.29</v>
      </c>
    </row>
    <row r="27" spans="1:45" x14ac:dyDescent="0.2">
      <c r="A27">
        <v>110</v>
      </c>
      <c r="B27">
        <v>0</v>
      </c>
      <c r="C27">
        <v>7.08</v>
      </c>
      <c r="D27">
        <v>1</v>
      </c>
      <c r="E27">
        <v>1.8</v>
      </c>
      <c r="F27">
        <v>5.4</v>
      </c>
      <c r="G27">
        <v>2.14</v>
      </c>
      <c r="H27">
        <v>0</v>
      </c>
      <c r="I27">
        <v>5.0599999999999996</v>
      </c>
      <c r="J27">
        <v>1</v>
      </c>
      <c r="K27">
        <v>2.57</v>
      </c>
      <c r="L27">
        <v>10</v>
      </c>
      <c r="M27">
        <v>0</v>
      </c>
      <c r="N27">
        <v>0</v>
      </c>
      <c r="O27">
        <v>10</v>
      </c>
      <c r="P27">
        <v>0</v>
      </c>
      <c r="Q27">
        <v>0</v>
      </c>
      <c r="R27">
        <v>0</v>
      </c>
      <c r="S27">
        <v>0</v>
      </c>
      <c r="T27">
        <v>0</v>
      </c>
      <c r="U27">
        <v>10</v>
      </c>
      <c r="V27">
        <v>0</v>
      </c>
      <c r="W27">
        <v>10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5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1.92</v>
      </c>
      <c r="AQ27">
        <v>5.86</v>
      </c>
      <c r="AR27">
        <v>5.28</v>
      </c>
      <c r="AS27">
        <v>4.3533299999999997</v>
      </c>
    </row>
    <row r="28" spans="1:45" x14ac:dyDescent="0.2">
      <c r="A28">
        <v>111</v>
      </c>
      <c r="B28">
        <v>0</v>
      </c>
      <c r="C28">
        <v>5</v>
      </c>
      <c r="D28">
        <v>1</v>
      </c>
      <c r="E28">
        <v>5</v>
      </c>
      <c r="F28">
        <v>5.99</v>
      </c>
      <c r="G28">
        <v>5.14</v>
      </c>
      <c r="H28">
        <v>10</v>
      </c>
      <c r="I28">
        <v>4.16</v>
      </c>
      <c r="J28">
        <v>10</v>
      </c>
      <c r="K28">
        <v>2.62</v>
      </c>
      <c r="L28">
        <v>10</v>
      </c>
      <c r="M28">
        <v>5</v>
      </c>
      <c r="N28">
        <v>9</v>
      </c>
      <c r="O28">
        <v>0</v>
      </c>
      <c r="P28">
        <v>0</v>
      </c>
      <c r="Q28">
        <v>0</v>
      </c>
      <c r="R28">
        <v>0</v>
      </c>
      <c r="S28">
        <v>10</v>
      </c>
      <c r="T28">
        <v>0</v>
      </c>
      <c r="U28">
        <v>10</v>
      </c>
      <c r="V28">
        <v>0</v>
      </c>
      <c r="W28">
        <v>10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1.99</v>
      </c>
      <c r="AQ28">
        <v>4.29</v>
      </c>
      <c r="AR28">
        <v>4.33</v>
      </c>
      <c r="AS28">
        <v>3.53667</v>
      </c>
    </row>
    <row r="29" spans="1:45" x14ac:dyDescent="0.2">
      <c r="A29">
        <v>112</v>
      </c>
      <c r="B29">
        <v>0</v>
      </c>
      <c r="C29">
        <v>7.08</v>
      </c>
      <c r="D29">
        <v>1</v>
      </c>
      <c r="E29">
        <v>7.09</v>
      </c>
      <c r="F29">
        <v>7.52</v>
      </c>
      <c r="G29">
        <v>5.14</v>
      </c>
      <c r="H29">
        <v>0</v>
      </c>
      <c r="I29">
        <v>4.1100000000000003</v>
      </c>
      <c r="J29">
        <v>1.4</v>
      </c>
      <c r="K29">
        <v>2.4900000000000002</v>
      </c>
      <c r="L29">
        <v>10</v>
      </c>
      <c r="M29">
        <v>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10</v>
      </c>
      <c r="V29">
        <v>0</v>
      </c>
      <c r="W29">
        <v>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5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2.8</v>
      </c>
      <c r="AQ29">
        <v>3.77</v>
      </c>
      <c r="AR29">
        <v>3.26</v>
      </c>
      <c r="AS29">
        <v>3.2766700000000002</v>
      </c>
    </row>
    <row r="30" spans="1:45" x14ac:dyDescent="0.2">
      <c r="A30">
        <v>113</v>
      </c>
      <c r="B30">
        <v>0</v>
      </c>
      <c r="C30">
        <v>1</v>
      </c>
      <c r="D30">
        <v>1</v>
      </c>
      <c r="E30">
        <v>3.83</v>
      </c>
      <c r="F30">
        <v>1</v>
      </c>
      <c r="G30">
        <v>2.14</v>
      </c>
      <c r="H30">
        <v>10</v>
      </c>
      <c r="I30">
        <v>10</v>
      </c>
      <c r="J30">
        <v>2.5299999999999998</v>
      </c>
      <c r="K30">
        <v>1.21</v>
      </c>
      <c r="L30">
        <v>10</v>
      </c>
      <c r="M30">
        <v>0</v>
      </c>
      <c r="N30">
        <v>9</v>
      </c>
      <c r="O30">
        <v>10</v>
      </c>
      <c r="P30">
        <v>0</v>
      </c>
      <c r="Q30">
        <v>0</v>
      </c>
      <c r="R30">
        <v>0</v>
      </c>
      <c r="S30">
        <v>0</v>
      </c>
      <c r="T30">
        <v>0</v>
      </c>
      <c r="U30">
        <v>10</v>
      </c>
      <c r="V30">
        <v>0</v>
      </c>
      <c r="W30">
        <v>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6.67</v>
      </c>
      <c r="AQ30">
        <v>10</v>
      </c>
      <c r="AR30">
        <v>9.6</v>
      </c>
      <c r="AS30">
        <v>8.7566699999999997</v>
      </c>
    </row>
    <row r="31" spans="1:45" x14ac:dyDescent="0.2">
      <c r="A31">
        <v>114</v>
      </c>
      <c r="B31">
        <v>0</v>
      </c>
      <c r="C31">
        <v>10</v>
      </c>
      <c r="D31">
        <v>6.86</v>
      </c>
      <c r="E31">
        <v>8.7200000000000006</v>
      </c>
      <c r="F31">
        <v>7.52</v>
      </c>
      <c r="G31">
        <v>10</v>
      </c>
      <c r="H31">
        <v>10</v>
      </c>
      <c r="I31">
        <v>3.32</v>
      </c>
      <c r="J31">
        <v>4.53</v>
      </c>
      <c r="K31">
        <v>8</v>
      </c>
      <c r="L31">
        <v>10</v>
      </c>
      <c r="M31">
        <v>10</v>
      </c>
      <c r="N31">
        <v>0</v>
      </c>
      <c r="O31">
        <v>10</v>
      </c>
      <c r="P31">
        <v>0</v>
      </c>
      <c r="Q31">
        <v>0</v>
      </c>
      <c r="R31">
        <v>0</v>
      </c>
      <c r="S31">
        <v>10</v>
      </c>
      <c r="T31">
        <v>0</v>
      </c>
      <c r="U31">
        <v>10</v>
      </c>
      <c r="V31">
        <v>0</v>
      </c>
      <c r="W31">
        <v>10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3.4</v>
      </c>
      <c r="AQ31">
        <v>3.77</v>
      </c>
      <c r="AR31">
        <v>3.26</v>
      </c>
      <c r="AS31">
        <v>0</v>
      </c>
    </row>
    <row r="32" spans="1:45" x14ac:dyDescent="0.2">
      <c r="A32">
        <v>117</v>
      </c>
      <c r="B32">
        <v>0</v>
      </c>
      <c r="C32">
        <v>7.08</v>
      </c>
      <c r="D32">
        <v>3.64</v>
      </c>
      <c r="E32">
        <v>5</v>
      </c>
      <c r="F32">
        <v>5.99</v>
      </c>
      <c r="G32">
        <v>5.14</v>
      </c>
      <c r="H32">
        <v>10</v>
      </c>
      <c r="I32">
        <v>4.5599999999999996</v>
      </c>
      <c r="J32">
        <v>1</v>
      </c>
      <c r="K32">
        <v>3.69</v>
      </c>
      <c r="L32">
        <v>10</v>
      </c>
      <c r="M32">
        <v>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10</v>
      </c>
      <c r="V32">
        <v>0</v>
      </c>
      <c r="W32">
        <v>10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3</v>
      </c>
      <c r="AQ32">
        <v>5.28</v>
      </c>
      <c r="AR32">
        <v>4.72</v>
      </c>
      <c r="AS32">
        <v>4.3333300000000001</v>
      </c>
    </row>
    <row r="33" spans="1:45" x14ac:dyDescent="0.2">
      <c r="A33">
        <v>120</v>
      </c>
      <c r="B33">
        <v>0</v>
      </c>
      <c r="C33">
        <v>7.08</v>
      </c>
      <c r="D33">
        <v>1</v>
      </c>
      <c r="E33">
        <v>7.09</v>
      </c>
      <c r="F33">
        <v>7.52</v>
      </c>
      <c r="G33">
        <v>5.14</v>
      </c>
      <c r="H33">
        <v>10</v>
      </c>
      <c r="I33">
        <v>5</v>
      </c>
      <c r="J33">
        <v>3.36</v>
      </c>
      <c r="K33">
        <v>4.62</v>
      </c>
      <c r="L33">
        <v>10</v>
      </c>
      <c r="M33">
        <v>5</v>
      </c>
      <c r="N33">
        <v>9</v>
      </c>
      <c r="O33">
        <v>10</v>
      </c>
      <c r="P33">
        <v>0</v>
      </c>
      <c r="Q33">
        <v>0</v>
      </c>
      <c r="R33">
        <v>0</v>
      </c>
      <c r="S33">
        <v>0</v>
      </c>
      <c r="T33">
        <v>0</v>
      </c>
      <c r="U33">
        <v>10</v>
      </c>
      <c r="V33">
        <v>0</v>
      </c>
      <c r="W33">
        <v>10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2.4</v>
      </c>
      <c r="AQ33">
        <v>10</v>
      </c>
      <c r="AR33">
        <v>1</v>
      </c>
      <c r="AS33">
        <v>4.4666699999999997</v>
      </c>
    </row>
    <row r="34" spans="1:45" x14ac:dyDescent="0.2">
      <c r="A34">
        <v>121</v>
      </c>
      <c r="B34">
        <v>0</v>
      </c>
      <c r="C34">
        <v>1</v>
      </c>
      <c r="D34">
        <v>1</v>
      </c>
      <c r="E34">
        <v>2.33</v>
      </c>
      <c r="F34">
        <v>1</v>
      </c>
      <c r="G34">
        <v>2.14</v>
      </c>
      <c r="H34">
        <v>10</v>
      </c>
      <c r="I34">
        <v>10</v>
      </c>
      <c r="J34">
        <v>10</v>
      </c>
      <c r="K34">
        <v>1.25</v>
      </c>
      <c r="L34">
        <v>10</v>
      </c>
      <c r="M34">
        <v>0</v>
      </c>
      <c r="N34">
        <v>8.25</v>
      </c>
      <c r="O34">
        <v>0</v>
      </c>
      <c r="P34">
        <v>0</v>
      </c>
      <c r="Q34">
        <v>0</v>
      </c>
      <c r="R34">
        <v>0</v>
      </c>
      <c r="S34">
        <v>10</v>
      </c>
      <c r="T34">
        <v>0</v>
      </c>
      <c r="U34">
        <v>10</v>
      </c>
      <c r="V34">
        <v>0</v>
      </c>
      <c r="W34">
        <v>10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5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2.4</v>
      </c>
      <c r="AQ34">
        <v>10</v>
      </c>
      <c r="AR34">
        <v>10</v>
      </c>
      <c r="AS34">
        <v>7.4666699999999997</v>
      </c>
    </row>
    <row r="35" spans="1:45" x14ac:dyDescent="0.2">
      <c r="A35">
        <v>122</v>
      </c>
      <c r="B35">
        <v>0</v>
      </c>
      <c r="C35">
        <v>7.08</v>
      </c>
      <c r="D35">
        <v>3.64</v>
      </c>
      <c r="E35">
        <v>5</v>
      </c>
      <c r="F35">
        <v>5.3</v>
      </c>
      <c r="G35">
        <v>5</v>
      </c>
      <c r="H35">
        <v>10</v>
      </c>
      <c r="I35">
        <v>5.51</v>
      </c>
      <c r="J35">
        <v>1.68</v>
      </c>
      <c r="K35">
        <v>4.45</v>
      </c>
      <c r="L35">
        <v>10</v>
      </c>
      <c r="M35">
        <v>5</v>
      </c>
      <c r="N35">
        <v>0</v>
      </c>
      <c r="O35">
        <v>10</v>
      </c>
      <c r="P35">
        <v>0</v>
      </c>
      <c r="Q35">
        <v>0</v>
      </c>
      <c r="R35">
        <v>0</v>
      </c>
      <c r="S35">
        <v>10</v>
      </c>
      <c r="T35">
        <v>0</v>
      </c>
      <c r="U35">
        <v>10</v>
      </c>
      <c r="V35">
        <v>0</v>
      </c>
      <c r="W35">
        <v>5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5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3.62</v>
      </c>
      <c r="AQ35">
        <v>5.96</v>
      </c>
      <c r="AR35">
        <v>5.38</v>
      </c>
      <c r="AS35">
        <v>4.9866700000000002</v>
      </c>
    </row>
    <row r="36" spans="1:45" x14ac:dyDescent="0.2">
      <c r="A36">
        <v>123</v>
      </c>
      <c r="B36">
        <v>0</v>
      </c>
      <c r="C36">
        <v>7.08</v>
      </c>
      <c r="D36">
        <v>4.83</v>
      </c>
      <c r="E36">
        <v>7.09</v>
      </c>
      <c r="F36">
        <v>7.33</v>
      </c>
      <c r="G36">
        <v>6.48</v>
      </c>
      <c r="H36">
        <v>10</v>
      </c>
      <c r="I36">
        <v>4.33</v>
      </c>
      <c r="J36">
        <v>3.41</v>
      </c>
      <c r="K36">
        <v>5.58</v>
      </c>
      <c r="L36">
        <v>10</v>
      </c>
      <c r="M36">
        <v>5</v>
      </c>
      <c r="N36">
        <v>0</v>
      </c>
      <c r="O36">
        <v>10</v>
      </c>
      <c r="P36">
        <v>0</v>
      </c>
      <c r="Q36">
        <v>0</v>
      </c>
      <c r="R36">
        <v>0</v>
      </c>
      <c r="S36">
        <v>0</v>
      </c>
      <c r="T36">
        <v>0</v>
      </c>
      <c r="U36">
        <v>10</v>
      </c>
      <c r="V36">
        <v>0</v>
      </c>
      <c r="W36">
        <v>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</v>
      </c>
      <c r="AF36">
        <v>10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7</v>
      </c>
      <c r="AQ36">
        <v>3.95</v>
      </c>
      <c r="AR36">
        <v>3.44</v>
      </c>
      <c r="AS36">
        <v>4.7966699999999998</v>
      </c>
    </row>
    <row r="37" spans="1:45" x14ac:dyDescent="0.2">
      <c r="A37">
        <v>124</v>
      </c>
      <c r="B37">
        <v>0</v>
      </c>
      <c r="C37">
        <v>7.08</v>
      </c>
      <c r="D37">
        <v>4.83</v>
      </c>
      <c r="E37">
        <v>7.09</v>
      </c>
      <c r="F37">
        <v>7.33</v>
      </c>
      <c r="G37">
        <v>6.48</v>
      </c>
      <c r="H37">
        <v>10</v>
      </c>
      <c r="I37">
        <v>4.24</v>
      </c>
      <c r="J37">
        <v>10</v>
      </c>
      <c r="K37">
        <v>10</v>
      </c>
      <c r="L37">
        <v>10</v>
      </c>
      <c r="M37">
        <v>5</v>
      </c>
      <c r="N37">
        <v>8</v>
      </c>
      <c r="O37">
        <v>10</v>
      </c>
      <c r="P37">
        <v>10</v>
      </c>
      <c r="Q37">
        <v>0</v>
      </c>
      <c r="R37">
        <v>0</v>
      </c>
      <c r="S37">
        <v>0</v>
      </c>
      <c r="T37">
        <v>0</v>
      </c>
      <c r="U37">
        <v>10</v>
      </c>
      <c r="V37">
        <v>0</v>
      </c>
      <c r="W37">
        <v>5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6.97</v>
      </c>
      <c r="AQ37">
        <v>2.92</v>
      </c>
      <c r="AR37">
        <v>3.73</v>
      </c>
      <c r="AS37">
        <v>4.54</v>
      </c>
    </row>
    <row r="38" spans="1:45" x14ac:dyDescent="0.2">
      <c r="A38">
        <v>125</v>
      </c>
      <c r="B38">
        <v>0</v>
      </c>
      <c r="C38">
        <v>3.52</v>
      </c>
      <c r="D38">
        <v>3.13</v>
      </c>
      <c r="E38">
        <v>3.83</v>
      </c>
      <c r="F38">
        <v>5.3</v>
      </c>
      <c r="G38">
        <v>5</v>
      </c>
      <c r="H38">
        <v>10</v>
      </c>
      <c r="I38">
        <v>5.44</v>
      </c>
      <c r="J38">
        <v>1.88</v>
      </c>
      <c r="K38">
        <v>3.9</v>
      </c>
      <c r="L38">
        <v>10</v>
      </c>
      <c r="M38">
        <v>0</v>
      </c>
      <c r="N38">
        <v>0</v>
      </c>
      <c r="O38">
        <v>10</v>
      </c>
      <c r="P38">
        <v>0</v>
      </c>
      <c r="Q38">
        <v>0</v>
      </c>
      <c r="R38">
        <v>0</v>
      </c>
      <c r="S38">
        <v>10</v>
      </c>
      <c r="T38">
        <v>0</v>
      </c>
      <c r="U38">
        <v>10</v>
      </c>
      <c r="V38">
        <v>0</v>
      </c>
      <c r="W38">
        <v>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5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5.87</v>
      </c>
      <c r="AQ38">
        <v>5.96</v>
      </c>
      <c r="AR38">
        <v>10</v>
      </c>
      <c r="AS38">
        <v>7.2766700000000002</v>
      </c>
    </row>
    <row r="39" spans="1:45" x14ac:dyDescent="0.2">
      <c r="A39">
        <v>126</v>
      </c>
      <c r="B39">
        <v>0</v>
      </c>
      <c r="C39">
        <v>7.08</v>
      </c>
      <c r="D39">
        <v>4.83</v>
      </c>
      <c r="E39">
        <v>5</v>
      </c>
      <c r="F39">
        <v>7.33</v>
      </c>
      <c r="G39">
        <v>6.48</v>
      </c>
      <c r="H39">
        <v>10</v>
      </c>
      <c r="I39">
        <v>4.24</v>
      </c>
      <c r="J39">
        <v>8.75</v>
      </c>
      <c r="K39">
        <v>5.49</v>
      </c>
      <c r="L39">
        <v>10</v>
      </c>
      <c r="M39">
        <v>5</v>
      </c>
      <c r="N39">
        <v>8</v>
      </c>
      <c r="O39">
        <v>10</v>
      </c>
      <c r="P39">
        <v>10</v>
      </c>
      <c r="Q39">
        <v>0</v>
      </c>
      <c r="R39">
        <v>0</v>
      </c>
      <c r="S39">
        <v>10</v>
      </c>
      <c r="T39">
        <v>0</v>
      </c>
      <c r="U39">
        <v>10</v>
      </c>
      <c r="V39">
        <v>0</v>
      </c>
      <c r="W39">
        <v>5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5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6.97</v>
      </c>
      <c r="AQ39">
        <v>2.92</v>
      </c>
      <c r="AR39">
        <v>3.73</v>
      </c>
      <c r="AS39">
        <v>4.54</v>
      </c>
    </row>
    <row r="40" spans="1:45" x14ac:dyDescent="0.2">
      <c r="A40">
        <v>127</v>
      </c>
      <c r="B40">
        <v>0</v>
      </c>
      <c r="C40">
        <v>7.08</v>
      </c>
      <c r="D40">
        <v>1</v>
      </c>
      <c r="E40">
        <v>5</v>
      </c>
      <c r="F40">
        <v>5.3</v>
      </c>
      <c r="G40">
        <v>5.14</v>
      </c>
      <c r="H40">
        <v>10</v>
      </c>
      <c r="I40">
        <v>7.63</v>
      </c>
      <c r="J40">
        <v>2.33</v>
      </c>
      <c r="K40">
        <v>2.4900000000000002</v>
      </c>
      <c r="L40">
        <v>10</v>
      </c>
      <c r="M40">
        <v>0</v>
      </c>
      <c r="N40">
        <v>8</v>
      </c>
      <c r="O40">
        <v>10</v>
      </c>
      <c r="P40">
        <v>0</v>
      </c>
      <c r="Q40">
        <v>0</v>
      </c>
      <c r="R40">
        <v>0</v>
      </c>
      <c r="S40">
        <v>10</v>
      </c>
      <c r="T40">
        <v>0</v>
      </c>
      <c r="U40">
        <v>10</v>
      </c>
      <c r="V40">
        <v>0</v>
      </c>
      <c r="W40">
        <v>10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4.2</v>
      </c>
      <c r="AQ40">
        <v>4.95</v>
      </c>
      <c r="AR40">
        <v>5.35</v>
      </c>
      <c r="AS40">
        <v>4.8333300000000001</v>
      </c>
    </row>
    <row r="41" spans="1:45" x14ac:dyDescent="0.2">
      <c r="A41">
        <v>129</v>
      </c>
      <c r="B41">
        <v>0</v>
      </c>
      <c r="C41">
        <v>7.08</v>
      </c>
      <c r="D41">
        <v>5.54</v>
      </c>
      <c r="E41">
        <v>10</v>
      </c>
      <c r="F41">
        <v>9.0500000000000007</v>
      </c>
      <c r="G41">
        <v>7.2</v>
      </c>
      <c r="H41">
        <v>10</v>
      </c>
      <c r="I41">
        <v>1.82</v>
      </c>
      <c r="J41">
        <v>3.91</v>
      </c>
      <c r="K41">
        <v>5.58</v>
      </c>
      <c r="L41">
        <v>10</v>
      </c>
      <c r="M41">
        <v>5</v>
      </c>
      <c r="N41">
        <v>9</v>
      </c>
      <c r="O41">
        <v>10</v>
      </c>
      <c r="P41">
        <v>0</v>
      </c>
      <c r="Q41">
        <v>10</v>
      </c>
      <c r="R41">
        <v>0</v>
      </c>
      <c r="S41">
        <v>0</v>
      </c>
      <c r="T41">
        <v>0</v>
      </c>
      <c r="U41">
        <v>10</v>
      </c>
      <c r="V41">
        <v>0</v>
      </c>
      <c r="W41">
        <v>10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5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2.2000000000000002</v>
      </c>
      <c r="AQ41">
        <v>1</v>
      </c>
      <c r="AR41">
        <v>2.0699999999999998</v>
      </c>
      <c r="AS41">
        <v>0</v>
      </c>
    </row>
    <row r="42" spans="1:45" x14ac:dyDescent="0.2">
      <c r="A42">
        <v>130</v>
      </c>
      <c r="B42">
        <v>0</v>
      </c>
      <c r="C42">
        <v>7.08</v>
      </c>
      <c r="D42">
        <v>5.35</v>
      </c>
      <c r="E42">
        <v>8.7200000000000006</v>
      </c>
      <c r="F42">
        <v>7.52</v>
      </c>
      <c r="G42">
        <v>5.14</v>
      </c>
      <c r="H42">
        <v>0</v>
      </c>
      <c r="I42">
        <v>3.78</v>
      </c>
      <c r="J42">
        <v>1.23</v>
      </c>
      <c r="K42">
        <v>8</v>
      </c>
      <c r="L42">
        <v>10</v>
      </c>
      <c r="M42">
        <v>10</v>
      </c>
      <c r="N42">
        <v>8.25</v>
      </c>
      <c r="O42">
        <v>10</v>
      </c>
      <c r="P42">
        <v>0</v>
      </c>
      <c r="Q42">
        <v>0</v>
      </c>
      <c r="R42">
        <v>0</v>
      </c>
      <c r="S42">
        <v>0</v>
      </c>
      <c r="T42">
        <v>0</v>
      </c>
      <c r="U42">
        <v>10</v>
      </c>
      <c r="V42">
        <v>0</v>
      </c>
      <c r="W42">
        <v>10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9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1.96</v>
      </c>
      <c r="AQ42">
        <v>2.04</v>
      </c>
      <c r="AR42">
        <v>3.4</v>
      </c>
      <c r="AS42">
        <v>0</v>
      </c>
    </row>
    <row r="43" spans="1:45" x14ac:dyDescent="0.2">
      <c r="A43">
        <v>131</v>
      </c>
      <c r="B43">
        <v>0</v>
      </c>
      <c r="C43">
        <v>7.08</v>
      </c>
      <c r="D43">
        <v>4.83</v>
      </c>
      <c r="E43">
        <v>7.09</v>
      </c>
      <c r="F43">
        <v>8.7799999999999994</v>
      </c>
      <c r="G43">
        <v>10</v>
      </c>
      <c r="H43">
        <v>10</v>
      </c>
      <c r="I43">
        <v>2.6</v>
      </c>
      <c r="J43">
        <v>2.89</v>
      </c>
      <c r="K43">
        <v>5.85</v>
      </c>
      <c r="L43">
        <v>10</v>
      </c>
      <c r="M43">
        <v>5</v>
      </c>
      <c r="N43">
        <v>0</v>
      </c>
      <c r="O43">
        <v>10</v>
      </c>
      <c r="P43">
        <v>0</v>
      </c>
      <c r="Q43">
        <v>0</v>
      </c>
      <c r="R43">
        <v>0</v>
      </c>
      <c r="S43">
        <v>0</v>
      </c>
      <c r="T43">
        <v>0</v>
      </c>
      <c r="U43">
        <v>10</v>
      </c>
      <c r="V43">
        <v>0</v>
      </c>
      <c r="W43">
        <v>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5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2.93</v>
      </c>
      <c r="AQ43">
        <v>2.52</v>
      </c>
      <c r="AR43">
        <v>2.06</v>
      </c>
      <c r="AS43">
        <v>2.5033300000000001</v>
      </c>
    </row>
    <row r="44" spans="1:45" x14ac:dyDescent="0.2">
      <c r="A44">
        <v>132</v>
      </c>
      <c r="B44">
        <v>0</v>
      </c>
      <c r="C44">
        <v>7.08</v>
      </c>
      <c r="D44">
        <v>3.11</v>
      </c>
      <c r="E44">
        <v>7.09</v>
      </c>
      <c r="F44">
        <v>9.0500000000000007</v>
      </c>
      <c r="G44">
        <v>7.2</v>
      </c>
      <c r="H44">
        <v>10</v>
      </c>
      <c r="I44">
        <v>1.82</v>
      </c>
      <c r="J44">
        <v>1.37</v>
      </c>
      <c r="K44">
        <v>4.82</v>
      </c>
      <c r="L44">
        <v>10</v>
      </c>
      <c r="M44">
        <v>5</v>
      </c>
      <c r="N44">
        <v>9</v>
      </c>
      <c r="O44">
        <v>10</v>
      </c>
      <c r="P44">
        <v>0</v>
      </c>
      <c r="Q44">
        <v>0</v>
      </c>
      <c r="R44">
        <v>0</v>
      </c>
      <c r="S44">
        <v>0</v>
      </c>
      <c r="T44">
        <v>0</v>
      </c>
      <c r="U44">
        <v>10</v>
      </c>
      <c r="V44">
        <v>0</v>
      </c>
      <c r="W44">
        <v>10</v>
      </c>
      <c r="X44">
        <v>10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</v>
      </c>
      <c r="AF44">
        <v>10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2.2000000000000002</v>
      </c>
      <c r="AQ44">
        <v>1</v>
      </c>
      <c r="AR44">
        <v>2.0699999999999998</v>
      </c>
      <c r="AS44">
        <v>0</v>
      </c>
    </row>
    <row r="45" spans="1:45" x14ac:dyDescent="0.2">
      <c r="A45">
        <v>134</v>
      </c>
      <c r="B45">
        <v>0</v>
      </c>
      <c r="C45">
        <v>1</v>
      </c>
      <c r="D45">
        <v>1</v>
      </c>
      <c r="E45">
        <v>2.33</v>
      </c>
      <c r="F45">
        <v>1</v>
      </c>
      <c r="G45">
        <v>7.2</v>
      </c>
      <c r="H45">
        <v>10</v>
      </c>
      <c r="I45">
        <v>10</v>
      </c>
      <c r="J45">
        <v>3.67</v>
      </c>
      <c r="K45">
        <v>1.25</v>
      </c>
      <c r="L45">
        <v>10</v>
      </c>
      <c r="M45">
        <v>0</v>
      </c>
      <c r="N45">
        <v>8.25</v>
      </c>
      <c r="O45">
        <v>10</v>
      </c>
      <c r="P45">
        <v>0</v>
      </c>
      <c r="Q45">
        <v>0</v>
      </c>
      <c r="R45">
        <v>0</v>
      </c>
      <c r="S45">
        <v>0</v>
      </c>
      <c r="T45">
        <v>0</v>
      </c>
      <c r="U45">
        <v>10</v>
      </c>
      <c r="V45">
        <v>0</v>
      </c>
      <c r="W45">
        <v>10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5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6.67</v>
      </c>
      <c r="AQ45">
        <v>10</v>
      </c>
      <c r="AR45">
        <v>9.5</v>
      </c>
      <c r="AS45">
        <v>8.7233300000000007</v>
      </c>
    </row>
    <row r="46" spans="1:45" x14ac:dyDescent="0.2">
      <c r="A46">
        <v>136</v>
      </c>
      <c r="B46">
        <v>0</v>
      </c>
      <c r="C46">
        <v>1</v>
      </c>
      <c r="D46">
        <v>1</v>
      </c>
      <c r="E46">
        <v>3.83</v>
      </c>
      <c r="F46">
        <v>1</v>
      </c>
      <c r="G46">
        <v>2.14</v>
      </c>
      <c r="H46">
        <v>10</v>
      </c>
      <c r="I46">
        <v>10</v>
      </c>
      <c r="J46">
        <v>4.07</v>
      </c>
      <c r="K46">
        <v>1.25</v>
      </c>
      <c r="L46">
        <v>10</v>
      </c>
      <c r="M46">
        <v>0</v>
      </c>
      <c r="N46">
        <v>0</v>
      </c>
      <c r="O46">
        <v>10</v>
      </c>
      <c r="P46">
        <v>0</v>
      </c>
      <c r="Q46">
        <v>0</v>
      </c>
      <c r="R46">
        <v>0</v>
      </c>
      <c r="S46">
        <v>0</v>
      </c>
      <c r="T46">
        <v>0</v>
      </c>
      <c r="U46">
        <v>10</v>
      </c>
      <c r="V46">
        <v>0</v>
      </c>
      <c r="W46">
        <v>10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5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2.6</v>
      </c>
      <c r="AQ46">
        <v>10</v>
      </c>
      <c r="AR46">
        <v>10</v>
      </c>
      <c r="AS46">
        <v>7.5333300000000003</v>
      </c>
    </row>
    <row r="47" spans="1:45" x14ac:dyDescent="0.2">
      <c r="A47">
        <v>137</v>
      </c>
      <c r="B47">
        <v>0</v>
      </c>
      <c r="C47">
        <v>7.08</v>
      </c>
      <c r="D47">
        <v>3.11</v>
      </c>
      <c r="E47">
        <v>3.83</v>
      </c>
      <c r="F47">
        <v>9.0500000000000007</v>
      </c>
      <c r="G47">
        <v>7.2</v>
      </c>
      <c r="H47">
        <v>0</v>
      </c>
      <c r="I47">
        <v>3.22</v>
      </c>
      <c r="J47">
        <v>1.67</v>
      </c>
      <c r="K47">
        <v>3.21</v>
      </c>
      <c r="L47">
        <v>10</v>
      </c>
      <c r="M47">
        <v>5</v>
      </c>
      <c r="N47">
        <v>9</v>
      </c>
      <c r="O47">
        <v>0</v>
      </c>
      <c r="P47">
        <v>0</v>
      </c>
      <c r="Q47">
        <v>0</v>
      </c>
      <c r="R47">
        <v>0</v>
      </c>
      <c r="S47">
        <v>10</v>
      </c>
      <c r="T47">
        <v>0</v>
      </c>
      <c r="U47">
        <v>10</v>
      </c>
      <c r="V47">
        <v>0</v>
      </c>
      <c r="W47">
        <v>10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3.4</v>
      </c>
      <c r="AQ47">
        <v>1</v>
      </c>
      <c r="AR47">
        <v>2</v>
      </c>
      <c r="AS47">
        <v>0</v>
      </c>
    </row>
    <row r="48" spans="1:45" x14ac:dyDescent="0.2">
      <c r="A48">
        <v>140</v>
      </c>
      <c r="B48">
        <v>0</v>
      </c>
      <c r="C48">
        <v>1</v>
      </c>
      <c r="D48">
        <v>1</v>
      </c>
      <c r="E48">
        <v>3.83</v>
      </c>
      <c r="F48">
        <v>1</v>
      </c>
      <c r="G48">
        <v>2.14</v>
      </c>
      <c r="H48">
        <v>10</v>
      </c>
      <c r="I48">
        <v>10</v>
      </c>
      <c r="J48">
        <v>4.07</v>
      </c>
      <c r="K48">
        <v>1.25</v>
      </c>
      <c r="L48">
        <v>10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10</v>
      </c>
      <c r="V48">
        <v>0</v>
      </c>
      <c r="W48">
        <v>5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7</v>
      </c>
      <c r="AQ48">
        <v>10</v>
      </c>
      <c r="AR48">
        <v>9.5</v>
      </c>
      <c r="AS48">
        <v>8.8333300000000001</v>
      </c>
    </row>
    <row r="49" spans="1:45" x14ac:dyDescent="0.2">
      <c r="A49">
        <v>143</v>
      </c>
      <c r="B49">
        <v>0</v>
      </c>
      <c r="C49">
        <v>5</v>
      </c>
      <c r="D49">
        <v>2.75</v>
      </c>
      <c r="E49">
        <v>3.83</v>
      </c>
      <c r="F49">
        <v>7.52</v>
      </c>
      <c r="G49">
        <v>5.14</v>
      </c>
      <c r="H49">
        <v>0</v>
      </c>
      <c r="I49">
        <v>2.6</v>
      </c>
      <c r="J49">
        <v>1</v>
      </c>
      <c r="K49">
        <v>3.21</v>
      </c>
      <c r="L49">
        <v>10</v>
      </c>
      <c r="M49">
        <v>5</v>
      </c>
      <c r="N49">
        <v>9.25</v>
      </c>
      <c r="O49">
        <v>10</v>
      </c>
      <c r="P49">
        <v>0</v>
      </c>
      <c r="Q49">
        <v>0</v>
      </c>
      <c r="R49">
        <v>0</v>
      </c>
      <c r="S49">
        <v>10</v>
      </c>
      <c r="T49">
        <v>0</v>
      </c>
      <c r="U49">
        <v>10</v>
      </c>
      <c r="V49">
        <v>0</v>
      </c>
      <c r="W49">
        <v>5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9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2.4900000000000002</v>
      </c>
      <c r="AR49">
        <v>3.26</v>
      </c>
      <c r="AS49">
        <v>2.25</v>
      </c>
    </row>
    <row r="50" spans="1:45" x14ac:dyDescent="0.2">
      <c r="A50">
        <v>147</v>
      </c>
      <c r="B50">
        <v>0</v>
      </c>
      <c r="C50">
        <v>7.08</v>
      </c>
      <c r="D50">
        <v>3.11</v>
      </c>
      <c r="E50">
        <v>7.09</v>
      </c>
      <c r="F50">
        <v>5.99</v>
      </c>
      <c r="G50">
        <v>5.14</v>
      </c>
      <c r="H50">
        <v>10</v>
      </c>
      <c r="I50">
        <v>4.67</v>
      </c>
      <c r="J50">
        <v>3.04</v>
      </c>
      <c r="K50">
        <v>5</v>
      </c>
      <c r="L50">
        <v>10</v>
      </c>
      <c r="M50">
        <v>5</v>
      </c>
      <c r="N50">
        <v>8.25</v>
      </c>
      <c r="O50">
        <v>10</v>
      </c>
      <c r="P50">
        <v>0</v>
      </c>
      <c r="Q50">
        <v>0</v>
      </c>
      <c r="R50">
        <v>0</v>
      </c>
      <c r="S50">
        <v>10</v>
      </c>
      <c r="T50">
        <v>0</v>
      </c>
      <c r="U50">
        <v>10</v>
      </c>
      <c r="V50">
        <v>0</v>
      </c>
      <c r="W50">
        <v>10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9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5.9</v>
      </c>
      <c r="AQ50">
        <v>3.89</v>
      </c>
      <c r="AR50">
        <v>4.42</v>
      </c>
      <c r="AS50">
        <v>4.7366700000000002</v>
      </c>
    </row>
    <row r="51" spans="1:45" x14ac:dyDescent="0.2">
      <c r="A51">
        <v>148</v>
      </c>
      <c r="B51">
        <v>0</v>
      </c>
      <c r="C51">
        <v>7.08</v>
      </c>
      <c r="D51">
        <v>3.11</v>
      </c>
      <c r="E51">
        <v>7.09</v>
      </c>
      <c r="F51">
        <v>5.99</v>
      </c>
      <c r="G51">
        <v>5.14</v>
      </c>
      <c r="H51">
        <v>10</v>
      </c>
      <c r="I51">
        <v>4.67</v>
      </c>
      <c r="J51">
        <v>3.04</v>
      </c>
      <c r="K51">
        <v>5</v>
      </c>
      <c r="L51">
        <v>10</v>
      </c>
      <c r="M51">
        <v>5</v>
      </c>
      <c r="N51">
        <v>8.25</v>
      </c>
      <c r="O51">
        <v>10</v>
      </c>
      <c r="P51">
        <v>0</v>
      </c>
      <c r="Q51">
        <v>0</v>
      </c>
      <c r="R51">
        <v>0</v>
      </c>
      <c r="S51">
        <v>10</v>
      </c>
      <c r="T51">
        <v>0</v>
      </c>
      <c r="U51">
        <v>10</v>
      </c>
      <c r="V51">
        <v>0</v>
      </c>
      <c r="W51">
        <v>10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9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5.9</v>
      </c>
      <c r="AQ51">
        <v>3.89</v>
      </c>
      <c r="AR51">
        <v>4.42</v>
      </c>
      <c r="AS51">
        <v>4.7366700000000002</v>
      </c>
    </row>
    <row r="52" spans="1:45" x14ac:dyDescent="0.2">
      <c r="A52">
        <v>149</v>
      </c>
      <c r="B52">
        <v>0</v>
      </c>
      <c r="C52">
        <v>1</v>
      </c>
      <c r="D52">
        <v>1</v>
      </c>
      <c r="E52">
        <v>3.83</v>
      </c>
      <c r="F52">
        <v>1</v>
      </c>
      <c r="G52">
        <v>2.14</v>
      </c>
      <c r="H52">
        <v>10</v>
      </c>
      <c r="I52">
        <v>10</v>
      </c>
      <c r="J52">
        <v>4.33</v>
      </c>
      <c r="K52">
        <v>1.29</v>
      </c>
      <c r="L52">
        <v>10</v>
      </c>
      <c r="M52">
        <v>0</v>
      </c>
      <c r="N52">
        <v>8.25</v>
      </c>
      <c r="O52">
        <v>10</v>
      </c>
      <c r="P52">
        <v>0</v>
      </c>
      <c r="Q52">
        <v>0</v>
      </c>
      <c r="R52">
        <v>0</v>
      </c>
      <c r="S52">
        <v>10</v>
      </c>
      <c r="T52">
        <v>0</v>
      </c>
      <c r="U52">
        <v>10</v>
      </c>
      <c r="V52">
        <v>0</v>
      </c>
      <c r="W52">
        <v>5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3.84</v>
      </c>
      <c r="AQ52">
        <v>10</v>
      </c>
      <c r="AR52">
        <v>9.7200000000000006</v>
      </c>
      <c r="AS52">
        <v>7.8533299999999997</v>
      </c>
    </row>
    <row r="53" spans="1:45" x14ac:dyDescent="0.2">
      <c r="A53">
        <v>150</v>
      </c>
      <c r="B53">
        <v>0</v>
      </c>
      <c r="C53">
        <v>1</v>
      </c>
      <c r="D53">
        <v>1</v>
      </c>
      <c r="E53">
        <v>3.83</v>
      </c>
      <c r="F53">
        <v>1</v>
      </c>
      <c r="G53">
        <v>2.14</v>
      </c>
      <c r="H53">
        <v>10</v>
      </c>
      <c r="I53">
        <v>10</v>
      </c>
      <c r="J53">
        <v>1.67</v>
      </c>
      <c r="K53">
        <v>1.29</v>
      </c>
      <c r="L53">
        <v>10</v>
      </c>
      <c r="M53">
        <v>0</v>
      </c>
      <c r="N53">
        <v>8.25</v>
      </c>
      <c r="O53">
        <v>10</v>
      </c>
      <c r="P53">
        <v>0</v>
      </c>
      <c r="Q53">
        <v>0</v>
      </c>
      <c r="R53">
        <v>0</v>
      </c>
      <c r="S53">
        <v>10</v>
      </c>
      <c r="T53">
        <v>0</v>
      </c>
      <c r="U53">
        <v>10</v>
      </c>
      <c r="V53">
        <v>0</v>
      </c>
      <c r="W53">
        <v>8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3.84</v>
      </c>
      <c r="AQ53">
        <v>10</v>
      </c>
      <c r="AR53">
        <v>9.7200000000000006</v>
      </c>
      <c r="AS53">
        <v>7.8533299999999997</v>
      </c>
    </row>
    <row r="54" spans="1:45" x14ac:dyDescent="0.2">
      <c r="A54">
        <v>151</v>
      </c>
      <c r="B54">
        <v>0</v>
      </c>
      <c r="C54">
        <v>7.08</v>
      </c>
      <c r="D54">
        <v>3.11</v>
      </c>
      <c r="E54">
        <v>5</v>
      </c>
      <c r="F54">
        <v>7.42</v>
      </c>
      <c r="G54">
        <v>5.14</v>
      </c>
      <c r="H54">
        <v>0</v>
      </c>
      <c r="I54">
        <v>3.89</v>
      </c>
      <c r="J54">
        <v>1.04</v>
      </c>
      <c r="K54">
        <v>5</v>
      </c>
      <c r="L54">
        <v>10</v>
      </c>
      <c r="M54">
        <v>5</v>
      </c>
      <c r="N54">
        <v>8.25</v>
      </c>
      <c r="O54">
        <v>10</v>
      </c>
      <c r="P54">
        <v>0</v>
      </c>
      <c r="Q54">
        <v>0</v>
      </c>
      <c r="R54">
        <v>0</v>
      </c>
      <c r="S54">
        <v>10</v>
      </c>
      <c r="T54">
        <v>0</v>
      </c>
      <c r="U54">
        <v>10</v>
      </c>
      <c r="V54">
        <v>0</v>
      </c>
      <c r="W54">
        <v>10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4.5599999999999996</v>
      </c>
      <c r="AQ54">
        <v>2.61</v>
      </c>
      <c r="AR54">
        <v>3.79</v>
      </c>
      <c r="AS54">
        <v>3.65333</v>
      </c>
    </row>
    <row r="55" spans="1:45" x14ac:dyDescent="0.2">
      <c r="A55">
        <v>154</v>
      </c>
      <c r="B55">
        <v>0</v>
      </c>
      <c r="C55">
        <v>7.08</v>
      </c>
      <c r="D55">
        <v>1.51</v>
      </c>
      <c r="E55">
        <v>5</v>
      </c>
      <c r="F55">
        <v>9.0500000000000007</v>
      </c>
      <c r="G55">
        <v>5.14</v>
      </c>
      <c r="H55">
        <v>10</v>
      </c>
      <c r="I55">
        <v>3</v>
      </c>
      <c r="J55">
        <v>1</v>
      </c>
      <c r="K55">
        <v>3.36</v>
      </c>
      <c r="L55">
        <v>10</v>
      </c>
      <c r="M55">
        <v>5</v>
      </c>
      <c r="N55">
        <v>8.25</v>
      </c>
      <c r="O55">
        <v>0</v>
      </c>
      <c r="P55">
        <v>0</v>
      </c>
      <c r="Q55">
        <v>0</v>
      </c>
      <c r="R55">
        <v>0</v>
      </c>
      <c r="S55">
        <v>10</v>
      </c>
      <c r="T55">
        <v>0</v>
      </c>
      <c r="U55">
        <v>10</v>
      </c>
      <c r="V55">
        <v>0</v>
      </c>
      <c r="W55">
        <v>10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9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1.8</v>
      </c>
      <c r="AQ55">
        <v>1</v>
      </c>
      <c r="AR55">
        <v>2.0699999999999998</v>
      </c>
      <c r="AS55">
        <v>1.6233299999999999</v>
      </c>
    </row>
    <row r="56" spans="1:45" x14ac:dyDescent="0.2">
      <c r="A56">
        <v>155</v>
      </c>
      <c r="B56">
        <v>0</v>
      </c>
      <c r="C56">
        <v>1</v>
      </c>
      <c r="D56">
        <v>1</v>
      </c>
      <c r="E56">
        <v>3.83</v>
      </c>
      <c r="F56">
        <v>1</v>
      </c>
      <c r="G56">
        <v>2.14</v>
      </c>
      <c r="H56">
        <v>10</v>
      </c>
      <c r="I56">
        <v>10</v>
      </c>
      <c r="J56">
        <v>4.07</v>
      </c>
      <c r="K56">
        <v>1.23</v>
      </c>
      <c r="L56">
        <v>10</v>
      </c>
      <c r="M56">
        <v>0</v>
      </c>
      <c r="N56">
        <v>8.25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10</v>
      </c>
      <c r="V56">
        <v>0</v>
      </c>
      <c r="W56">
        <v>8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8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4.16</v>
      </c>
      <c r="AQ56">
        <v>10</v>
      </c>
      <c r="AR56">
        <v>8.6</v>
      </c>
      <c r="AS56">
        <v>0</v>
      </c>
    </row>
    <row r="57" spans="1:45" x14ac:dyDescent="0.2">
      <c r="A57">
        <v>156</v>
      </c>
      <c r="B57">
        <v>0</v>
      </c>
      <c r="C57">
        <v>5</v>
      </c>
      <c r="D57">
        <v>1</v>
      </c>
      <c r="E57">
        <v>5</v>
      </c>
      <c r="F57">
        <v>7.52</v>
      </c>
      <c r="G57">
        <v>5.14</v>
      </c>
      <c r="H57">
        <v>10</v>
      </c>
      <c r="I57">
        <v>4.22</v>
      </c>
      <c r="J57">
        <v>1.54</v>
      </c>
      <c r="K57">
        <v>3.82</v>
      </c>
      <c r="L57">
        <v>10</v>
      </c>
      <c r="M57">
        <v>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10</v>
      </c>
      <c r="V57">
        <v>0</v>
      </c>
      <c r="W57">
        <v>10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8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1.88</v>
      </c>
      <c r="AQ57">
        <v>2.39</v>
      </c>
      <c r="AR57">
        <v>3.93</v>
      </c>
      <c r="AS57">
        <v>0</v>
      </c>
    </row>
    <row r="58" spans="1:45" x14ac:dyDescent="0.2">
      <c r="A58">
        <v>157</v>
      </c>
      <c r="B58">
        <v>0</v>
      </c>
      <c r="C58">
        <v>5</v>
      </c>
      <c r="D58">
        <v>1.51</v>
      </c>
      <c r="E58">
        <v>5</v>
      </c>
      <c r="F58">
        <v>9.0500000000000007</v>
      </c>
      <c r="G58">
        <v>7.2</v>
      </c>
      <c r="H58">
        <v>10</v>
      </c>
      <c r="I58">
        <v>3.44</v>
      </c>
      <c r="J58">
        <v>1.1299999999999999</v>
      </c>
      <c r="K58">
        <v>3.36</v>
      </c>
      <c r="L58">
        <v>10</v>
      </c>
      <c r="M58">
        <v>5</v>
      </c>
      <c r="N58">
        <v>9.75</v>
      </c>
      <c r="O58">
        <v>0</v>
      </c>
      <c r="P58">
        <v>0</v>
      </c>
      <c r="Q58">
        <v>0</v>
      </c>
      <c r="R58">
        <v>0</v>
      </c>
      <c r="S58">
        <v>10</v>
      </c>
      <c r="T58">
        <v>0</v>
      </c>
      <c r="U58">
        <v>10</v>
      </c>
      <c r="V58">
        <v>0</v>
      </c>
      <c r="W58">
        <v>10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8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1.84</v>
      </c>
      <c r="AQ58">
        <v>1</v>
      </c>
      <c r="AR58">
        <v>2.33</v>
      </c>
      <c r="AS58">
        <v>1.72333</v>
      </c>
    </row>
    <row r="59" spans="1:45" x14ac:dyDescent="0.2">
      <c r="A59">
        <v>158</v>
      </c>
      <c r="B59">
        <v>0</v>
      </c>
      <c r="C59">
        <v>7.08</v>
      </c>
      <c r="D59">
        <v>2.83</v>
      </c>
      <c r="E59">
        <v>8.7200000000000006</v>
      </c>
      <c r="F59">
        <v>9.0500000000000007</v>
      </c>
      <c r="G59">
        <v>7.2</v>
      </c>
      <c r="H59">
        <v>10</v>
      </c>
      <c r="I59">
        <v>3.44</v>
      </c>
      <c r="J59">
        <v>3.33</v>
      </c>
      <c r="K59">
        <v>3.87</v>
      </c>
      <c r="L59">
        <v>10</v>
      </c>
      <c r="M59">
        <v>5</v>
      </c>
      <c r="N59">
        <v>9.75</v>
      </c>
      <c r="O59">
        <v>0</v>
      </c>
      <c r="P59">
        <v>0</v>
      </c>
      <c r="Q59">
        <v>0</v>
      </c>
      <c r="R59">
        <v>0</v>
      </c>
      <c r="S59">
        <v>10</v>
      </c>
      <c r="T59">
        <v>0</v>
      </c>
      <c r="U59">
        <v>10</v>
      </c>
      <c r="V59">
        <v>0</v>
      </c>
      <c r="W59">
        <v>10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8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1.84</v>
      </c>
      <c r="AQ59">
        <v>1</v>
      </c>
      <c r="AR59">
        <v>2.33</v>
      </c>
      <c r="AS59">
        <v>1.72333</v>
      </c>
    </row>
    <row r="60" spans="1:45" x14ac:dyDescent="0.2">
      <c r="A60">
        <v>159</v>
      </c>
      <c r="B60">
        <v>0</v>
      </c>
      <c r="C60">
        <v>5</v>
      </c>
      <c r="D60">
        <v>2.85</v>
      </c>
      <c r="E60">
        <v>5</v>
      </c>
      <c r="F60">
        <v>5.3</v>
      </c>
      <c r="G60">
        <v>5.14</v>
      </c>
      <c r="H60">
        <v>10</v>
      </c>
      <c r="I60">
        <v>5.94</v>
      </c>
      <c r="J60">
        <v>3.13</v>
      </c>
      <c r="K60">
        <v>4.82</v>
      </c>
      <c r="L60">
        <v>10</v>
      </c>
      <c r="M60">
        <v>5</v>
      </c>
      <c r="N60">
        <v>0</v>
      </c>
      <c r="O60">
        <v>10</v>
      </c>
      <c r="P60">
        <v>0</v>
      </c>
      <c r="Q60">
        <v>0</v>
      </c>
      <c r="R60">
        <v>0</v>
      </c>
      <c r="S60">
        <v>10</v>
      </c>
      <c r="T60">
        <v>0</v>
      </c>
      <c r="U60">
        <v>10</v>
      </c>
      <c r="V60">
        <v>0</v>
      </c>
      <c r="W60">
        <v>10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5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4.46</v>
      </c>
      <c r="AQ60">
        <v>5.96</v>
      </c>
      <c r="AR60">
        <v>5.38</v>
      </c>
      <c r="AS60">
        <v>5.2666700000000004</v>
      </c>
    </row>
    <row r="61" spans="1:45" x14ac:dyDescent="0.2">
      <c r="A61">
        <v>160</v>
      </c>
      <c r="B61">
        <v>0</v>
      </c>
      <c r="C61">
        <v>5</v>
      </c>
      <c r="D61">
        <v>1</v>
      </c>
      <c r="E61">
        <v>5</v>
      </c>
      <c r="F61">
        <v>7.52</v>
      </c>
      <c r="G61">
        <v>5.14</v>
      </c>
      <c r="H61">
        <v>10</v>
      </c>
      <c r="I61">
        <v>4.78</v>
      </c>
      <c r="J61">
        <v>4.33</v>
      </c>
      <c r="K61">
        <v>5</v>
      </c>
      <c r="L61">
        <v>10</v>
      </c>
      <c r="M61">
        <v>5</v>
      </c>
      <c r="N61">
        <v>8.25</v>
      </c>
      <c r="O61">
        <v>0</v>
      </c>
      <c r="P61">
        <v>0</v>
      </c>
      <c r="Q61">
        <v>0</v>
      </c>
      <c r="R61">
        <v>0</v>
      </c>
      <c r="S61">
        <v>10</v>
      </c>
      <c r="T61">
        <v>0</v>
      </c>
      <c r="U61">
        <v>10</v>
      </c>
      <c r="V61">
        <v>0</v>
      </c>
      <c r="W61">
        <v>10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2.76</v>
      </c>
      <c r="AQ61">
        <v>2.0699999999999998</v>
      </c>
      <c r="AR61">
        <v>3.4</v>
      </c>
      <c r="AS61">
        <v>2.7433299999999998</v>
      </c>
    </row>
    <row r="62" spans="1:45" x14ac:dyDescent="0.2">
      <c r="A62">
        <v>161</v>
      </c>
      <c r="B62">
        <v>0</v>
      </c>
      <c r="C62">
        <v>7.08</v>
      </c>
      <c r="D62">
        <v>8.85</v>
      </c>
      <c r="E62">
        <v>10</v>
      </c>
      <c r="F62">
        <v>10</v>
      </c>
      <c r="G62">
        <v>7.9</v>
      </c>
      <c r="H62">
        <v>10</v>
      </c>
      <c r="I62">
        <v>1</v>
      </c>
      <c r="J62">
        <v>2.33</v>
      </c>
      <c r="K62">
        <v>8.94</v>
      </c>
      <c r="L62">
        <v>10</v>
      </c>
      <c r="M62">
        <v>10</v>
      </c>
      <c r="N62">
        <v>9</v>
      </c>
      <c r="O62">
        <v>10</v>
      </c>
      <c r="P62">
        <v>10</v>
      </c>
      <c r="Q62">
        <v>0</v>
      </c>
      <c r="R62">
        <v>0</v>
      </c>
      <c r="S62">
        <v>10</v>
      </c>
      <c r="T62">
        <v>0</v>
      </c>
      <c r="U62">
        <v>10</v>
      </c>
      <c r="V62">
        <v>0</v>
      </c>
      <c r="W62">
        <v>10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8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1</v>
      </c>
      <c r="AR62">
        <v>1</v>
      </c>
      <c r="AS62">
        <v>1</v>
      </c>
    </row>
    <row r="63" spans="1:45" x14ac:dyDescent="0.2">
      <c r="A63">
        <v>162</v>
      </c>
      <c r="B63">
        <v>0</v>
      </c>
      <c r="C63">
        <v>1</v>
      </c>
      <c r="D63">
        <v>1</v>
      </c>
      <c r="E63">
        <v>2.33</v>
      </c>
      <c r="F63">
        <v>1</v>
      </c>
      <c r="G63">
        <v>2.14</v>
      </c>
      <c r="H63">
        <v>10</v>
      </c>
      <c r="I63">
        <v>10</v>
      </c>
      <c r="J63">
        <v>8.75</v>
      </c>
      <c r="K63">
        <v>1.25</v>
      </c>
      <c r="L63">
        <v>10</v>
      </c>
      <c r="M63">
        <v>0</v>
      </c>
      <c r="N63">
        <v>8.25</v>
      </c>
      <c r="O63">
        <v>0</v>
      </c>
      <c r="P63">
        <v>0</v>
      </c>
      <c r="Q63">
        <v>0</v>
      </c>
      <c r="R63">
        <v>0</v>
      </c>
      <c r="S63">
        <v>10</v>
      </c>
      <c r="T63">
        <v>0</v>
      </c>
      <c r="U63">
        <v>10</v>
      </c>
      <c r="V63">
        <v>0</v>
      </c>
      <c r="W63">
        <v>10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8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7</v>
      </c>
      <c r="AQ63">
        <v>10</v>
      </c>
      <c r="AR63">
        <v>9.5</v>
      </c>
      <c r="AS63">
        <v>8.8333300000000001</v>
      </c>
    </row>
    <row r="64" spans="1:45" x14ac:dyDescent="0.2">
      <c r="A64">
        <v>163</v>
      </c>
      <c r="B64">
        <v>0</v>
      </c>
      <c r="C64">
        <v>1</v>
      </c>
      <c r="D64">
        <v>1</v>
      </c>
      <c r="E64">
        <v>2.33</v>
      </c>
      <c r="F64">
        <v>1</v>
      </c>
      <c r="G64">
        <v>2.14</v>
      </c>
      <c r="H64">
        <v>10</v>
      </c>
      <c r="I64">
        <v>10</v>
      </c>
      <c r="J64">
        <v>8.75</v>
      </c>
      <c r="K64">
        <v>1.25</v>
      </c>
      <c r="L64">
        <v>10</v>
      </c>
      <c r="M64">
        <v>0</v>
      </c>
      <c r="N64">
        <v>8.25</v>
      </c>
      <c r="O64">
        <v>0</v>
      </c>
      <c r="P64">
        <v>0</v>
      </c>
      <c r="Q64">
        <v>0</v>
      </c>
      <c r="R64">
        <v>0</v>
      </c>
      <c r="S64">
        <v>10</v>
      </c>
      <c r="T64">
        <v>0</v>
      </c>
      <c r="U64">
        <v>10</v>
      </c>
      <c r="V64">
        <v>0</v>
      </c>
      <c r="W64">
        <v>10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8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7</v>
      </c>
      <c r="AQ64">
        <v>10</v>
      </c>
      <c r="AR64">
        <v>9.5</v>
      </c>
      <c r="AS64">
        <v>8.8333300000000001</v>
      </c>
    </row>
    <row r="65" spans="1:45" x14ac:dyDescent="0.2">
      <c r="A65">
        <v>164</v>
      </c>
      <c r="B65">
        <v>0</v>
      </c>
      <c r="C65">
        <v>1</v>
      </c>
      <c r="D65">
        <v>1</v>
      </c>
      <c r="E65">
        <v>3.83</v>
      </c>
      <c r="F65">
        <v>1</v>
      </c>
      <c r="G65">
        <v>2.14</v>
      </c>
      <c r="H65">
        <v>10</v>
      </c>
      <c r="I65">
        <v>9.6300000000000008</v>
      </c>
      <c r="J65">
        <v>3.76</v>
      </c>
      <c r="K65">
        <v>1.23</v>
      </c>
      <c r="L65">
        <v>10</v>
      </c>
      <c r="M65">
        <v>0</v>
      </c>
      <c r="N65">
        <v>9</v>
      </c>
      <c r="O65">
        <v>10</v>
      </c>
      <c r="P65">
        <v>0</v>
      </c>
      <c r="Q65">
        <v>0</v>
      </c>
      <c r="R65">
        <v>0</v>
      </c>
      <c r="S65">
        <v>0</v>
      </c>
      <c r="T65">
        <v>0</v>
      </c>
      <c r="U65">
        <v>10</v>
      </c>
      <c r="V65">
        <v>0</v>
      </c>
      <c r="W65">
        <v>10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5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4.2</v>
      </c>
      <c r="AQ65">
        <v>10</v>
      </c>
      <c r="AR65">
        <v>8.9</v>
      </c>
      <c r="AS65">
        <v>0</v>
      </c>
    </row>
    <row r="66" spans="1:45" x14ac:dyDescent="0.2">
      <c r="A66">
        <v>166</v>
      </c>
      <c r="B66">
        <v>0</v>
      </c>
      <c r="C66">
        <v>7.08</v>
      </c>
      <c r="D66">
        <v>4.83</v>
      </c>
      <c r="E66">
        <v>7.09</v>
      </c>
      <c r="F66">
        <v>9.0500000000000007</v>
      </c>
      <c r="G66">
        <v>7.2</v>
      </c>
      <c r="H66">
        <v>10</v>
      </c>
      <c r="I66">
        <v>3.44</v>
      </c>
      <c r="J66">
        <v>3.31</v>
      </c>
      <c r="K66">
        <v>6.06</v>
      </c>
      <c r="L66">
        <v>10</v>
      </c>
      <c r="M66">
        <v>10</v>
      </c>
      <c r="N66">
        <v>8.25</v>
      </c>
      <c r="O66">
        <v>10</v>
      </c>
      <c r="P66">
        <v>0</v>
      </c>
      <c r="Q66">
        <v>0</v>
      </c>
      <c r="R66">
        <v>0</v>
      </c>
      <c r="S66">
        <v>10</v>
      </c>
      <c r="T66">
        <v>0</v>
      </c>
      <c r="U66">
        <v>10</v>
      </c>
      <c r="V66">
        <v>0</v>
      </c>
      <c r="W66">
        <v>10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9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1.84</v>
      </c>
      <c r="AQ66">
        <v>1</v>
      </c>
      <c r="AR66">
        <v>1.93</v>
      </c>
      <c r="AS66">
        <v>1.59</v>
      </c>
    </row>
    <row r="67" spans="1:45" x14ac:dyDescent="0.2">
      <c r="A67">
        <v>168</v>
      </c>
      <c r="B67">
        <v>0</v>
      </c>
      <c r="C67">
        <v>1</v>
      </c>
      <c r="D67">
        <v>1</v>
      </c>
      <c r="E67">
        <v>2.33</v>
      </c>
      <c r="F67">
        <v>1</v>
      </c>
      <c r="G67">
        <v>2.14</v>
      </c>
      <c r="H67">
        <v>10</v>
      </c>
      <c r="I67">
        <v>10</v>
      </c>
      <c r="J67">
        <v>10</v>
      </c>
      <c r="K67">
        <v>1.25</v>
      </c>
      <c r="L67">
        <v>10</v>
      </c>
      <c r="M67">
        <v>0</v>
      </c>
      <c r="N67">
        <v>8.75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10</v>
      </c>
      <c r="V67">
        <v>0</v>
      </c>
      <c r="W67">
        <v>10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8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3.12</v>
      </c>
      <c r="AQ67">
        <v>10</v>
      </c>
      <c r="AR67">
        <v>9.1999999999999993</v>
      </c>
      <c r="AS67">
        <v>7.44</v>
      </c>
    </row>
    <row r="68" spans="1:45" x14ac:dyDescent="0.2">
      <c r="A68">
        <v>169</v>
      </c>
      <c r="B68">
        <v>0</v>
      </c>
      <c r="C68">
        <v>1</v>
      </c>
      <c r="D68">
        <v>1</v>
      </c>
      <c r="E68">
        <v>3.83</v>
      </c>
      <c r="F68">
        <v>1</v>
      </c>
      <c r="G68">
        <v>2.14</v>
      </c>
      <c r="H68">
        <v>10</v>
      </c>
      <c r="I68">
        <v>10</v>
      </c>
      <c r="J68">
        <v>4.07</v>
      </c>
      <c r="K68">
        <v>1.23</v>
      </c>
      <c r="L68">
        <v>10</v>
      </c>
      <c r="M68">
        <v>0</v>
      </c>
      <c r="N68">
        <v>0</v>
      </c>
      <c r="O68">
        <v>10</v>
      </c>
      <c r="P68">
        <v>0</v>
      </c>
      <c r="Q68">
        <v>0</v>
      </c>
      <c r="R68">
        <v>0</v>
      </c>
      <c r="S68">
        <v>10</v>
      </c>
      <c r="T68">
        <v>0</v>
      </c>
      <c r="U68">
        <v>10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5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6.93</v>
      </c>
      <c r="AQ68">
        <v>10</v>
      </c>
      <c r="AR68">
        <v>9.4700000000000006</v>
      </c>
      <c r="AS68">
        <v>0</v>
      </c>
    </row>
    <row r="69" spans="1:45" x14ac:dyDescent="0.2">
      <c r="A69">
        <v>170</v>
      </c>
      <c r="B69">
        <v>0</v>
      </c>
      <c r="C69">
        <v>7.08</v>
      </c>
      <c r="D69">
        <v>3.11</v>
      </c>
      <c r="E69">
        <v>8.7200000000000006</v>
      </c>
      <c r="F69">
        <v>9.0500000000000007</v>
      </c>
      <c r="G69">
        <v>7.2</v>
      </c>
      <c r="H69">
        <v>10</v>
      </c>
      <c r="I69">
        <v>2.67</v>
      </c>
      <c r="J69">
        <v>3.37</v>
      </c>
      <c r="K69">
        <v>5</v>
      </c>
      <c r="L69">
        <v>10</v>
      </c>
      <c r="M69">
        <v>5</v>
      </c>
      <c r="N69">
        <v>9</v>
      </c>
      <c r="O69">
        <v>10</v>
      </c>
      <c r="P69">
        <v>0</v>
      </c>
      <c r="Q69">
        <v>0</v>
      </c>
      <c r="R69">
        <v>0</v>
      </c>
      <c r="S69">
        <v>10</v>
      </c>
      <c r="T69">
        <v>0</v>
      </c>
      <c r="U69">
        <v>10</v>
      </c>
      <c r="V69">
        <v>0</v>
      </c>
      <c r="W69">
        <v>10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5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2.2000000000000002</v>
      </c>
      <c r="AQ69">
        <v>1</v>
      </c>
      <c r="AR69">
        <v>2.0699999999999998</v>
      </c>
      <c r="AS69">
        <v>0</v>
      </c>
    </row>
    <row r="70" spans="1:45" x14ac:dyDescent="0.2">
      <c r="A70">
        <v>171</v>
      </c>
      <c r="B70">
        <v>0</v>
      </c>
      <c r="C70">
        <v>1</v>
      </c>
      <c r="D70">
        <v>1</v>
      </c>
      <c r="E70">
        <v>3.83</v>
      </c>
      <c r="F70">
        <v>1</v>
      </c>
      <c r="G70">
        <v>5.14</v>
      </c>
      <c r="H70">
        <v>10</v>
      </c>
      <c r="I70">
        <v>10</v>
      </c>
      <c r="J70">
        <v>10</v>
      </c>
      <c r="K70">
        <v>1.75</v>
      </c>
      <c r="L70">
        <v>10</v>
      </c>
      <c r="M70">
        <v>0</v>
      </c>
      <c r="N70">
        <v>8.75</v>
      </c>
      <c r="O70">
        <v>10</v>
      </c>
      <c r="P70">
        <v>0</v>
      </c>
      <c r="Q70">
        <v>0</v>
      </c>
      <c r="R70">
        <v>0</v>
      </c>
      <c r="S70">
        <v>10</v>
      </c>
      <c r="T70">
        <v>0</v>
      </c>
      <c r="U70">
        <v>10</v>
      </c>
      <c r="V70">
        <v>0</v>
      </c>
      <c r="W70">
        <v>10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8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4.6399999999999997</v>
      </c>
      <c r="AQ70">
        <v>9.5500000000000007</v>
      </c>
      <c r="AR70">
        <v>9.25</v>
      </c>
      <c r="AS70">
        <v>7.8133299999999997</v>
      </c>
    </row>
    <row r="71" spans="1:45" x14ac:dyDescent="0.2">
      <c r="A71">
        <v>172</v>
      </c>
      <c r="B71">
        <v>0</v>
      </c>
      <c r="C71">
        <v>7.08</v>
      </c>
      <c r="D71">
        <v>5.62</v>
      </c>
      <c r="E71">
        <v>8.7200000000000006</v>
      </c>
      <c r="F71">
        <v>7.52</v>
      </c>
      <c r="G71">
        <v>10</v>
      </c>
      <c r="H71">
        <v>10</v>
      </c>
      <c r="I71">
        <v>3.44</v>
      </c>
      <c r="J71">
        <v>6.41</v>
      </c>
      <c r="K71">
        <v>8.94</v>
      </c>
      <c r="L71">
        <v>10</v>
      </c>
      <c r="M71">
        <v>5</v>
      </c>
      <c r="N71">
        <v>9</v>
      </c>
      <c r="O71">
        <v>0</v>
      </c>
      <c r="P71">
        <v>0</v>
      </c>
      <c r="Q71">
        <v>0</v>
      </c>
      <c r="R71">
        <v>0</v>
      </c>
      <c r="S71">
        <v>10</v>
      </c>
      <c r="T71">
        <v>0</v>
      </c>
      <c r="U71">
        <v>10</v>
      </c>
      <c r="V71">
        <v>0</v>
      </c>
      <c r="W71">
        <v>10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9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1.48</v>
      </c>
      <c r="AR71">
        <v>2.6</v>
      </c>
      <c r="AS71">
        <v>1.69333</v>
      </c>
    </row>
    <row r="72" spans="1:45" x14ac:dyDescent="0.2">
      <c r="A72">
        <v>173</v>
      </c>
      <c r="B72">
        <v>0</v>
      </c>
      <c r="C72">
        <v>7.08</v>
      </c>
      <c r="D72">
        <v>5.54</v>
      </c>
      <c r="E72">
        <v>10</v>
      </c>
      <c r="F72">
        <v>9.0500000000000007</v>
      </c>
      <c r="G72">
        <v>7.2</v>
      </c>
      <c r="H72">
        <v>10</v>
      </c>
      <c r="I72">
        <v>2.67</v>
      </c>
      <c r="J72">
        <v>6</v>
      </c>
      <c r="K72">
        <v>8</v>
      </c>
      <c r="L72">
        <v>10</v>
      </c>
      <c r="M72">
        <v>5</v>
      </c>
      <c r="N72">
        <v>9</v>
      </c>
      <c r="O72">
        <v>10</v>
      </c>
      <c r="P72">
        <v>0</v>
      </c>
      <c r="Q72">
        <v>0</v>
      </c>
      <c r="R72">
        <v>0</v>
      </c>
      <c r="S72">
        <v>10</v>
      </c>
      <c r="T72">
        <v>0</v>
      </c>
      <c r="U72">
        <v>10</v>
      </c>
      <c r="V72">
        <v>0</v>
      </c>
      <c r="W72">
        <v>10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5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2.2000000000000002</v>
      </c>
      <c r="AQ72">
        <v>1</v>
      </c>
      <c r="AR72">
        <v>2.0699999999999998</v>
      </c>
      <c r="AS72">
        <v>0</v>
      </c>
    </row>
    <row r="73" spans="1:45" x14ac:dyDescent="0.2">
      <c r="A73">
        <v>174</v>
      </c>
      <c r="B73">
        <v>0</v>
      </c>
      <c r="C73">
        <v>7.08</v>
      </c>
      <c r="D73">
        <v>2.85</v>
      </c>
      <c r="E73">
        <v>8.7200000000000006</v>
      </c>
      <c r="F73">
        <v>7.52</v>
      </c>
      <c r="G73">
        <v>5.14</v>
      </c>
      <c r="H73">
        <v>10</v>
      </c>
      <c r="I73">
        <v>4.07</v>
      </c>
      <c r="J73">
        <v>4</v>
      </c>
      <c r="K73">
        <v>5</v>
      </c>
      <c r="L73">
        <v>10</v>
      </c>
      <c r="M73">
        <v>5</v>
      </c>
      <c r="N73">
        <v>8.75</v>
      </c>
      <c r="O73">
        <v>0</v>
      </c>
      <c r="P73">
        <v>0</v>
      </c>
      <c r="Q73">
        <v>0</v>
      </c>
      <c r="R73">
        <v>0</v>
      </c>
      <c r="S73">
        <v>10</v>
      </c>
      <c r="T73">
        <v>0</v>
      </c>
      <c r="U73">
        <v>10</v>
      </c>
      <c r="V73">
        <v>0</v>
      </c>
      <c r="W73">
        <v>10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8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2.72</v>
      </c>
      <c r="AQ73">
        <v>2.0699999999999998</v>
      </c>
      <c r="AR73">
        <v>3.33</v>
      </c>
      <c r="AS73">
        <v>2.7066699999999999</v>
      </c>
    </row>
    <row r="74" spans="1:45" x14ac:dyDescent="0.2">
      <c r="A74">
        <v>175</v>
      </c>
      <c r="B74">
        <v>0</v>
      </c>
      <c r="C74">
        <v>3.52</v>
      </c>
      <c r="D74">
        <v>1.51</v>
      </c>
      <c r="E74">
        <v>3.83</v>
      </c>
      <c r="F74">
        <v>7.52</v>
      </c>
      <c r="G74">
        <v>5.14</v>
      </c>
      <c r="H74">
        <v>0</v>
      </c>
      <c r="I74">
        <v>4.0199999999999996</v>
      </c>
      <c r="J74">
        <v>1</v>
      </c>
      <c r="K74">
        <v>2.0299999999999998</v>
      </c>
      <c r="L74">
        <v>10</v>
      </c>
      <c r="M74">
        <v>5</v>
      </c>
      <c r="N74">
        <v>0</v>
      </c>
      <c r="O74">
        <v>0</v>
      </c>
      <c r="P74">
        <v>0</v>
      </c>
      <c r="Q74">
        <v>10</v>
      </c>
      <c r="R74">
        <v>0</v>
      </c>
      <c r="S74">
        <v>0</v>
      </c>
      <c r="T74">
        <v>0</v>
      </c>
      <c r="U74">
        <v>10</v>
      </c>
      <c r="V74">
        <v>0</v>
      </c>
      <c r="W74">
        <v>5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5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2.8</v>
      </c>
      <c r="AQ74">
        <v>3.77</v>
      </c>
      <c r="AR74">
        <v>3.26</v>
      </c>
      <c r="AS74">
        <v>3.2766700000000002</v>
      </c>
    </row>
    <row r="75" spans="1:45" x14ac:dyDescent="0.2">
      <c r="A75">
        <v>178</v>
      </c>
      <c r="B75">
        <v>0</v>
      </c>
      <c r="C75">
        <v>7.08</v>
      </c>
      <c r="D75">
        <v>3.11</v>
      </c>
      <c r="E75">
        <v>5</v>
      </c>
      <c r="F75">
        <v>7.52</v>
      </c>
      <c r="G75">
        <v>5.14</v>
      </c>
      <c r="H75">
        <v>10</v>
      </c>
      <c r="I75">
        <v>4.1100000000000003</v>
      </c>
      <c r="J75">
        <v>3</v>
      </c>
      <c r="K75">
        <v>5</v>
      </c>
      <c r="L75">
        <v>10</v>
      </c>
      <c r="M75">
        <v>5</v>
      </c>
      <c r="N75">
        <v>8.25</v>
      </c>
      <c r="O75">
        <v>0</v>
      </c>
      <c r="P75">
        <v>0</v>
      </c>
      <c r="Q75">
        <v>0</v>
      </c>
      <c r="R75">
        <v>0</v>
      </c>
      <c r="S75">
        <v>10</v>
      </c>
      <c r="T75">
        <v>0</v>
      </c>
      <c r="U75">
        <v>10</v>
      </c>
      <c r="V75">
        <v>0</v>
      </c>
      <c r="W75">
        <v>10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8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3.4</v>
      </c>
      <c r="AQ75">
        <v>2.0099999999999998</v>
      </c>
      <c r="AR75">
        <v>3.47</v>
      </c>
      <c r="AS75">
        <v>0</v>
      </c>
    </row>
    <row r="76" spans="1:45" x14ac:dyDescent="0.2">
      <c r="A76">
        <v>179</v>
      </c>
      <c r="B76">
        <v>0</v>
      </c>
      <c r="C76">
        <v>7.08</v>
      </c>
      <c r="D76">
        <v>3.11</v>
      </c>
      <c r="E76">
        <v>7.09</v>
      </c>
      <c r="F76">
        <v>5.99</v>
      </c>
      <c r="G76">
        <v>5.14</v>
      </c>
      <c r="H76">
        <v>0</v>
      </c>
      <c r="I76">
        <v>4.67</v>
      </c>
      <c r="J76">
        <v>3.04</v>
      </c>
      <c r="K76">
        <v>5</v>
      </c>
      <c r="L76">
        <v>10</v>
      </c>
      <c r="M76">
        <v>5</v>
      </c>
      <c r="N76">
        <v>0</v>
      </c>
      <c r="O76">
        <v>10</v>
      </c>
      <c r="P76">
        <v>0</v>
      </c>
      <c r="Q76">
        <v>0</v>
      </c>
      <c r="R76">
        <v>0</v>
      </c>
      <c r="S76">
        <v>10</v>
      </c>
      <c r="T76">
        <v>0</v>
      </c>
      <c r="U76">
        <v>10</v>
      </c>
      <c r="V76">
        <v>0</v>
      </c>
      <c r="W76">
        <v>10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5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3.19</v>
      </c>
      <c r="AQ76">
        <v>5.28</v>
      </c>
      <c r="AR76">
        <v>4.72</v>
      </c>
      <c r="AS76">
        <v>4.3966700000000003</v>
      </c>
    </row>
    <row r="77" spans="1:45" x14ac:dyDescent="0.2">
      <c r="A77">
        <v>180</v>
      </c>
      <c r="B77">
        <v>0</v>
      </c>
      <c r="C77">
        <v>7.08</v>
      </c>
      <c r="D77">
        <v>3.11</v>
      </c>
      <c r="E77">
        <v>7.09</v>
      </c>
      <c r="F77">
        <v>5.99</v>
      </c>
      <c r="G77">
        <v>5.14</v>
      </c>
      <c r="H77">
        <v>10</v>
      </c>
      <c r="I77">
        <v>4.9800000000000004</v>
      </c>
      <c r="J77">
        <v>2.62</v>
      </c>
      <c r="K77">
        <v>3.87</v>
      </c>
      <c r="L77">
        <v>10</v>
      </c>
      <c r="M77">
        <v>5</v>
      </c>
      <c r="N77">
        <v>8.5</v>
      </c>
      <c r="O77">
        <v>0</v>
      </c>
      <c r="P77">
        <v>0</v>
      </c>
      <c r="Q77">
        <v>0</v>
      </c>
      <c r="R77">
        <v>0</v>
      </c>
      <c r="S77">
        <v>10</v>
      </c>
      <c r="T77">
        <v>0</v>
      </c>
      <c r="U77">
        <v>10</v>
      </c>
      <c r="V77">
        <v>0</v>
      </c>
      <c r="W77">
        <v>10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8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2.4</v>
      </c>
      <c r="AQ77">
        <v>3.72</v>
      </c>
      <c r="AR77">
        <v>4.47</v>
      </c>
      <c r="AS77">
        <v>3.53</v>
      </c>
    </row>
    <row r="78" spans="1:45" x14ac:dyDescent="0.2">
      <c r="A78">
        <v>182</v>
      </c>
      <c r="B78">
        <v>0</v>
      </c>
      <c r="C78">
        <v>7.08</v>
      </c>
      <c r="D78">
        <v>2.83</v>
      </c>
      <c r="E78">
        <v>5</v>
      </c>
      <c r="F78">
        <v>5.3</v>
      </c>
      <c r="G78">
        <v>5</v>
      </c>
      <c r="H78">
        <v>10</v>
      </c>
      <c r="I78">
        <v>5.63</v>
      </c>
      <c r="J78">
        <v>1.46</v>
      </c>
      <c r="K78">
        <v>3.87</v>
      </c>
      <c r="L78">
        <v>10</v>
      </c>
      <c r="M78">
        <v>5</v>
      </c>
      <c r="N78">
        <v>0</v>
      </c>
      <c r="O78">
        <v>10</v>
      </c>
      <c r="P78">
        <v>0</v>
      </c>
      <c r="Q78">
        <v>0</v>
      </c>
      <c r="R78">
        <v>0</v>
      </c>
      <c r="S78">
        <v>10</v>
      </c>
      <c r="T78">
        <v>0</v>
      </c>
      <c r="U78">
        <v>10</v>
      </c>
      <c r="V78">
        <v>0</v>
      </c>
      <c r="W78">
        <v>5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2.2400000000000002</v>
      </c>
      <c r="AQ78">
        <v>5.96</v>
      </c>
      <c r="AR78">
        <v>5.9</v>
      </c>
      <c r="AS78">
        <v>4.7</v>
      </c>
    </row>
    <row r="79" spans="1:45" x14ac:dyDescent="0.2">
      <c r="A79">
        <v>183</v>
      </c>
      <c r="B79">
        <v>0</v>
      </c>
      <c r="C79">
        <v>3.52</v>
      </c>
      <c r="D79">
        <v>1</v>
      </c>
      <c r="E79">
        <v>5</v>
      </c>
      <c r="F79">
        <v>7.52</v>
      </c>
      <c r="G79">
        <v>5.14</v>
      </c>
      <c r="H79">
        <v>10</v>
      </c>
      <c r="I79">
        <v>4.22</v>
      </c>
      <c r="J79">
        <v>1.04</v>
      </c>
      <c r="K79">
        <v>1.95</v>
      </c>
      <c r="L79">
        <v>0</v>
      </c>
      <c r="M79">
        <v>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10</v>
      </c>
      <c r="V79">
        <v>0</v>
      </c>
      <c r="W79">
        <v>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8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1.88</v>
      </c>
      <c r="AQ79">
        <v>2.39</v>
      </c>
      <c r="AR79">
        <v>3.93</v>
      </c>
      <c r="AS79">
        <v>0</v>
      </c>
    </row>
    <row r="80" spans="1:45" x14ac:dyDescent="0.2">
      <c r="A80">
        <v>185</v>
      </c>
      <c r="B80">
        <v>0</v>
      </c>
      <c r="C80">
        <v>3.52</v>
      </c>
      <c r="D80">
        <v>1.1299999999999999</v>
      </c>
      <c r="E80">
        <v>5</v>
      </c>
      <c r="F80">
        <v>3.81</v>
      </c>
      <c r="G80">
        <v>5.14</v>
      </c>
      <c r="H80">
        <v>0</v>
      </c>
      <c r="I80">
        <v>10</v>
      </c>
      <c r="J80">
        <v>5.2</v>
      </c>
      <c r="K80">
        <v>2.0699999999999998</v>
      </c>
      <c r="L80">
        <v>10</v>
      </c>
      <c r="M80">
        <v>0</v>
      </c>
      <c r="N80">
        <v>8.5</v>
      </c>
      <c r="O80">
        <v>0</v>
      </c>
      <c r="P80">
        <v>0</v>
      </c>
      <c r="Q80">
        <v>0</v>
      </c>
      <c r="R80">
        <v>0</v>
      </c>
      <c r="S80">
        <v>10</v>
      </c>
      <c r="T80">
        <v>0</v>
      </c>
      <c r="U80">
        <v>10</v>
      </c>
      <c r="V80">
        <v>0</v>
      </c>
      <c r="W80">
        <v>10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8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3.8</v>
      </c>
      <c r="AQ80">
        <v>7.64</v>
      </c>
      <c r="AR80">
        <v>7.2</v>
      </c>
      <c r="AS80">
        <v>6.21333</v>
      </c>
    </row>
    <row r="81" spans="1:45" x14ac:dyDescent="0.2">
      <c r="A81">
        <v>186</v>
      </c>
      <c r="B81">
        <v>0</v>
      </c>
      <c r="C81">
        <v>7.08</v>
      </c>
      <c r="D81">
        <v>1</v>
      </c>
      <c r="E81">
        <v>7.09</v>
      </c>
      <c r="F81">
        <v>7.52</v>
      </c>
      <c r="G81">
        <v>5.14</v>
      </c>
      <c r="H81">
        <v>10</v>
      </c>
      <c r="I81">
        <v>4.1100000000000003</v>
      </c>
      <c r="J81">
        <v>3.51</v>
      </c>
      <c r="K81">
        <v>6.06</v>
      </c>
      <c r="L81">
        <v>10</v>
      </c>
      <c r="M81">
        <v>5</v>
      </c>
      <c r="N81">
        <v>9</v>
      </c>
      <c r="O81">
        <v>0</v>
      </c>
      <c r="P81">
        <v>0</v>
      </c>
      <c r="Q81">
        <v>0</v>
      </c>
      <c r="R81">
        <v>0</v>
      </c>
      <c r="S81">
        <v>10</v>
      </c>
      <c r="T81">
        <v>0</v>
      </c>
      <c r="U81">
        <v>10</v>
      </c>
      <c r="V81">
        <v>0</v>
      </c>
      <c r="W81">
        <v>10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8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6.33</v>
      </c>
      <c r="AQ81">
        <v>2.0099999999999998</v>
      </c>
      <c r="AR81">
        <v>3.47</v>
      </c>
      <c r="AS81">
        <v>3.9366699999999999</v>
      </c>
    </row>
    <row r="82" spans="1:45" x14ac:dyDescent="0.2">
      <c r="A82">
        <v>188</v>
      </c>
      <c r="B82">
        <v>0</v>
      </c>
      <c r="C82">
        <v>1</v>
      </c>
      <c r="D82">
        <v>1</v>
      </c>
      <c r="E82">
        <v>2.33</v>
      </c>
      <c r="F82">
        <v>1</v>
      </c>
      <c r="G82">
        <v>2.14</v>
      </c>
      <c r="H82">
        <v>10</v>
      </c>
      <c r="I82">
        <v>10</v>
      </c>
      <c r="J82">
        <v>10</v>
      </c>
      <c r="K82">
        <v>1.25</v>
      </c>
      <c r="L82">
        <v>10</v>
      </c>
      <c r="M82">
        <v>0</v>
      </c>
      <c r="N82">
        <v>8.75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10</v>
      </c>
      <c r="V82">
        <v>0</v>
      </c>
      <c r="W82">
        <v>10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8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3.12</v>
      </c>
      <c r="AQ82">
        <v>10</v>
      </c>
      <c r="AR82">
        <v>9.1999999999999993</v>
      </c>
      <c r="AS82">
        <v>7.44</v>
      </c>
    </row>
    <row r="83" spans="1:45" x14ac:dyDescent="0.2">
      <c r="A83">
        <v>189</v>
      </c>
      <c r="B83">
        <v>0</v>
      </c>
      <c r="C83">
        <v>7.08</v>
      </c>
      <c r="D83">
        <v>3.11</v>
      </c>
      <c r="E83">
        <v>5</v>
      </c>
      <c r="F83">
        <v>7.42</v>
      </c>
      <c r="G83">
        <v>5.14</v>
      </c>
      <c r="H83">
        <v>0</v>
      </c>
      <c r="I83">
        <v>3.89</v>
      </c>
      <c r="J83">
        <v>1</v>
      </c>
      <c r="K83">
        <v>3.87</v>
      </c>
      <c r="L83">
        <v>10</v>
      </c>
      <c r="M83">
        <v>5</v>
      </c>
      <c r="N83">
        <v>8</v>
      </c>
      <c r="O83">
        <v>10</v>
      </c>
      <c r="P83">
        <v>0</v>
      </c>
      <c r="Q83">
        <v>0</v>
      </c>
      <c r="R83">
        <v>0</v>
      </c>
      <c r="S83">
        <v>10</v>
      </c>
      <c r="T83">
        <v>0</v>
      </c>
      <c r="U83">
        <v>10</v>
      </c>
      <c r="V83">
        <v>0</v>
      </c>
      <c r="W83">
        <v>10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8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4.5999999999999996</v>
      </c>
      <c r="AQ83">
        <v>2.6</v>
      </c>
      <c r="AR83">
        <v>3.8</v>
      </c>
      <c r="AS83">
        <v>3.6666699999999999</v>
      </c>
    </row>
    <row r="84" spans="1:45" x14ac:dyDescent="0.2">
      <c r="A84">
        <v>190</v>
      </c>
      <c r="B84">
        <v>0</v>
      </c>
      <c r="C84">
        <v>7.08</v>
      </c>
      <c r="D84">
        <v>5.54</v>
      </c>
      <c r="E84">
        <v>10</v>
      </c>
      <c r="F84">
        <v>9.0500000000000007</v>
      </c>
      <c r="G84">
        <v>7.2</v>
      </c>
      <c r="H84">
        <v>10</v>
      </c>
      <c r="I84">
        <v>2.67</v>
      </c>
      <c r="J84">
        <v>4.8600000000000003</v>
      </c>
      <c r="K84">
        <v>6.06</v>
      </c>
      <c r="L84">
        <v>10</v>
      </c>
      <c r="M84">
        <v>5</v>
      </c>
      <c r="N84">
        <v>9</v>
      </c>
      <c r="O84">
        <v>10</v>
      </c>
      <c r="P84">
        <v>0</v>
      </c>
      <c r="Q84">
        <v>0</v>
      </c>
      <c r="R84">
        <v>0</v>
      </c>
      <c r="S84">
        <v>10</v>
      </c>
      <c r="T84">
        <v>0</v>
      </c>
      <c r="U84">
        <v>10</v>
      </c>
      <c r="V84">
        <v>0</v>
      </c>
      <c r="W84">
        <v>10</v>
      </c>
      <c r="X84">
        <v>10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9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4.28</v>
      </c>
      <c r="AQ84">
        <v>1</v>
      </c>
      <c r="AR84">
        <v>2.0699999999999998</v>
      </c>
      <c r="AS84">
        <v>2.4500000000000002</v>
      </c>
    </row>
    <row r="85" spans="1:45" x14ac:dyDescent="0.2">
      <c r="A85">
        <v>191</v>
      </c>
      <c r="B85">
        <v>0</v>
      </c>
      <c r="C85">
        <v>5</v>
      </c>
      <c r="D85">
        <v>1</v>
      </c>
      <c r="E85">
        <v>5</v>
      </c>
      <c r="F85">
        <v>7.52</v>
      </c>
      <c r="G85">
        <v>5.14</v>
      </c>
      <c r="H85">
        <v>0</v>
      </c>
      <c r="I85">
        <v>4.22</v>
      </c>
      <c r="J85">
        <v>1.29</v>
      </c>
      <c r="K85">
        <v>3.39</v>
      </c>
      <c r="L85">
        <v>10</v>
      </c>
      <c r="M85">
        <v>5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10</v>
      </c>
      <c r="V85">
        <v>0</v>
      </c>
      <c r="W85">
        <v>10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5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3.88</v>
      </c>
      <c r="AQ85">
        <v>3.77</v>
      </c>
      <c r="AR85">
        <v>3.93</v>
      </c>
      <c r="AS85">
        <v>3.86</v>
      </c>
    </row>
    <row r="86" spans="1:45" x14ac:dyDescent="0.2">
      <c r="A86">
        <v>192</v>
      </c>
      <c r="B86">
        <v>0</v>
      </c>
      <c r="C86">
        <v>5</v>
      </c>
      <c r="D86">
        <v>1</v>
      </c>
      <c r="E86">
        <v>7.09</v>
      </c>
      <c r="F86">
        <v>7.52</v>
      </c>
      <c r="G86">
        <v>5.14</v>
      </c>
      <c r="H86">
        <v>0</v>
      </c>
      <c r="I86">
        <v>4.1100000000000003</v>
      </c>
      <c r="J86">
        <v>3.05</v>
      </c>
      <c r="K86">
        <v>3.87</v>
      </c>
      <c r="L86">
        <v>10</v>
      </c>
      <c r="M86">
        <v>5</v>
      </c>
      <c r="N86">
        <v>0</v>
      </c>
      <c r="O86">
        <v>0</v>
      </c>
      <c r="P86">
        <v>0</v>
      </c>
      <c r="Q86">
        <v>0</v>
      </c>
      <c r="R86">
        <v>0</v>
      </c>
      <c r="S86">
        <v>10</v>
      </c>
      <c r="T86">
        <v>0</v>
      </c>
      <c r="U86">
        <v>10</v>
      </c>
      <c r="V86">
        <v>0</v>
      </c>
      <c r="W86">
        <v>10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5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3.4</v>
      </c>
      <c r="AQ86">
        <v>3.77</v>
      </c>
      <c r="AR86">
        <v>3.47</v>
      </c>
      <c r="AS86">
        <v>3.5466700000000002</v>
      </c>
    </row>
    <row r="87" spans="1:45" x14ac:dyDescent="0.2">
      <c r="A87">
        <v>194</v>
      </c>
      <c r="B87">
        <v>0</v>
      </c>
      <c r="C87">
        <v>3.52</v>
      </c>
      <c r="D87">
        <v>3.13</v>
      </c>
      <c r="E87">
        <v>1.8</v>
      </c>
      <c r="F87">
        <v>5.3</v>
      </c>
      <c r="G87">
        <v>6.48</v>
      </c>
      <c r="H87">
        <v>10</v>
      </c>
      <c r="I87">
        <v>10</v>
      </c>
      <c r="J87">
        <v>7.5</v>
      </c>
      <c r="K87">
        <v>2.57</v>
      </c>
      <c r="L87">
        <v>10</v>
      </c>
      <c r="M87">
        <v>0</v>
      </c>
      <c r="N87">
        <v>8</v>
      </c>
      <c r="O87">
        <v>10</v>
      </c>
      <c r="P87">
        <v>0</v>
      </c>
      <c r="Q87">
        <v>0</v>
      </c>
      <c r="R87">
        <v>0</v>
      </c>
      <c r="S87">
        <v>0</v>
      </c>
      <c r="T87">
        <v>0</v>
      </c>
      <c r="U87">
        <v>10</v>
      </c>
      <c r="V87">
        <v>0</v>
      </c>
      <c r="W87">
        <v>5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5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9.33</v>
      </c>
      <c r="AQ87">
        <v>5</v>
      </c>
      <c r="AR87">
        <v>5.3</v>
      </c>
      <c r="AS87">
        <v>6.5433300000000001</v>
      </c>
    </row>
    <row r="88" spans="1:45" x14ac:dyDescent="0.2">
      <c r="A88">
        <v>195</v>
      </c>
      <c r="B88">
        <v>0</v>
      </c>
      <c r="C88">
        <v>3.52</v>
      </c>
      <c r="D88">
        <v>2.85</v>
      </c>
      <c r="E88">
        <v>3.93</v>
      </c>
      <c r="F88">
        <v>5.3</v>
      </c>
      <c r="G88">
        <v>6.48</v>
      </c>
      <c r="H88">
        <v>10</v>
      </c>
      <c r="I88">
        <v>10</v>
      </c>
      <c r="J88">
        <v>7.5</v>
      </c>
      <c r="K88">
        <v>2.57</v>
      </c>
      <c r="L88">
        <v>10</v>
      </c>
      <c r="M88">
        <v>0</v>
      </c>
      <c r="N88">
        <v>8</v>
      </c>
      <c r="O88">
        <v>10</v>
      </c>
      <c r="P88">
        <v>0</v>
      </c>
      <c r="Q88">
        <v>0</v>
      </c>
      <c r="R88">
        <v>0</v>
      </c>
      <c r="S88">
        <v>0</v>
      </c>
      <c r="T88">
        <v>0</v>
      </c>
      <c r="U88">
        <v>10</v>
      </c>
      <c r="V88">
        <v>0</v>
      </c>
      <c r="W88">
        <v>5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5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9.33</v>
      </c>
      <c r="AQ88">
        <v>5</v>
      </c>
      <c r="AR88">
        <v>5.3</v>
      </c>
      <c r="AS88">
        <v>6.5433300000000001</v>
      </c>
    </row>
    <row r="89" spans="1:45" x14ac:dyDescent="0.2">
      <c r="A89">
        <v>196</v>
      </c>
      <c r="B89">
        <v>0</v>
      </c>
      <c r="C89">
        <v>3.52</v>
      </c>
      <c r="D89">
        <v>3.13</v>
      </c>
      <c r="E89">
        <v>1</v>
      </c>
      <c r="F89">
        <v>3.13</v>
      </c>
      <c r="G89">
        <v>5.14</v>
      </c>
      <c r="H89">
        <v>10</v>
      </c>
      <c r="I89">
        <v>10</v>
      </c>
      <c r="J89">
        <v>5</v>
      </c>
      <c r="K89">
        <v>2.57</v>
      </c>
      <c r="L89">
        <v>10</v>
      </c>
      <c r="M89">
        <v>0</v>
      </c>
      <c r="N89">
        <v>0</v>
      </c>
      <c r="O89">
        <v>10</v>
      </c>
      <c r="P89">
        <v>0</v>
      </c>
      <c r="Q89">
        <v>0</v>
      </c>
      <c r="R89">
        <v>0</v>
      </c>
      <c r="S89">
        <v>0</v>
      </c>
      <c r="T89">
        <v>0</v>
      </c>
      <c r="U89">
        <v>10</v>
      </c>
      <c r="V89">
        <v>0</v>
      </c>
      <c r="W89">
        <v>10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5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9.33</v>
      </c>
      <c r="AQ89">
        <v>7.32</v>
      </c>
      <c r="AR89">
        <v>8.8000000000000007</v>
      </c>
      <c r="AS89">
        <v>8.4833300000000005</v>
      </c>
    </row>
    <row r="90" spans="1:45" x14ac:dyDescent="0.2">
      <c r="A90">
        <v>197</v>
      </c>
      <c r="B90">
        <v>0</v>
      </c>
      <c r="C90">
        <v>3.52</v>
      </c>
      <c r="D90">
        <v>3.13</v>
      </c>
      <c r="E90">
        <v>1.8</v>
      </c>
      <c r="F90">
        <v>3.13</v>
      </c>
      <c r="G90">
        <v>5.14</v>
      </c>
      <c r="H90">
        <v>10</v>
      </c>
      <c r="I90">
        <v>10</v>
      </c>
      <c r="J90">
        <v>5</v>
      </c>
      <c r="K90">
        <v>2.57</v>
      </c>
      <c r="L90">
        <v>10</v>
      </c>
      <c r="M90">
        <v>0</v>
      </c>
      <c r="N90">
        <v>0</v>
      </c>
      <c r="O90">
        <v>10</v>
      </c>
      <c r="P90">
        <v>0</v>
      </c>
      <c r="Q90">
        <v>0</v>
      </c>
      <c r="R90">
        <v>0</v>
      </c>
      <c r="S90">
        <v>0</v>
      </c>
      <c r="T90">
        <v>0</v>
      </c>
      <c r="U90">
        <v>10</v>
      </c>
      <c r="V90">
        <v>0</v>
      </c>
      <c r="W90">
        <v>10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5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9.33</v>
      </c>
      <c r="AQ90">
        <v>7.32</v>
      </c>
      <c r="AR90">
        <v>8.8000000000000007</v>
      </c>
      <c r="AS90">
        <v>8.4833300000000005</v>
      </c>
    </row>
    <row r="91" spans="1:45" x14ac:dyDescent="0.2">
      <c r="A91">
        <v>198</v>
      </c>
      <c r="B91">
        <v>0</v>
      </c>
      <c r="C91">
        <v>7.08</v>
      </c>
      <c r="D91">
        <v>3.11</v>
      </c>
      <c r="E91">
        <v>8.7200000000000006</v>
      </c>
      <c r="F91">
        <v>9.0500000000000007</v>
      </c>
      <c r="G91">
        <v>7.2</v>
      </c>
      <c r="H91">
        <v>10</v>
      </c>
      <c r="I91">
        <v>2.98</v>
      </c>
      <c r="J91">
        <v>2.95</v>
      </c>
      <c r="K91">
        <v>3.87</v>
      </c>
      <c r="L91">
        <v>10</v>
      </c>
      <c r="M91">
        <v>5</v>
      </c>
      <c r="N91">
        <v>0</v>
      </c>
      <c r="O91">
        <v>0</v>
      </c>
      <c r="P91">
        <v>0</v>
      </c>
      <c r="Q91">
        <v>0</v>
      </c>
      <c r="R91">
        <v>0</v>
      </c>
      <c r="S91">
        <v>10</v>
      </c>
      <c r="T91">
        <v>0</v>
      </c>
      <c r="U91">
        <v>10</v>
      </c>
      <c r="V91">
        <v>0</v>
      </c>
      <c r="W91">
        <v>10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9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2.04</v>
      </c>
      <c r="AQ91">
        <v>1</v>
      </c>
      <c r="AR91">
        <v>1.6</v>
      </c>
      <c r="AS91">
        <v>0</v>
      </c>
    </row>
    <row r="92" spans="1:45" x14ac:dyDescent="0.2">
      <c r="A92">
        <v>200</v>
      </c>
      <c r="B92">
        <v>0</v>
      </c>
      <c r="C92">
        <v>7.08</v>
      </c>
      <c r="D92">
        <v>3.11</v>
      </c>
      <c r="E92">
        <v>5</v>
      </c>
      <c r="F92">
        <v>7.52</v>
      </c>
      <c r="G92">
        <v>5.14</v>
      </c>
      <c r="H92">
        <v>10</v>
      </c>
      <c r="I92">
        <v>3.91</v>
      </c>
      <c r="J92">
        <v>1</v>
      </c>
      <c r="K92">
        <v>3.87</v>
      </c>
      <c r="L92">
        <v>10</v>
      </c>
      <c r="M92">
        <v>5</v>
      </c>
      <c r="N92">
        <v>9.5</v>
      </c>
      <c r="O92">
        <v>10</v>
      </c>
      <c r="P92">
        <v>0</v>
      </c>
      <c r="Q92">
        <v>0</v>
      </c>
      <c r="R92">
        <v>0</v>
      </c>
      <c r="S92">
        <v>10</v>
      </c>
      <c r="T92">
        <v>0</v>
      </c>
      <c r="U92">
        <v>10</v>
      </c>
      <c r="V92">
        <v>0</v>
      </c>
      <c r="W92">
        <v>10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8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4.5999999999999996</v>
      </c>
      <c r="AQ92">
        <v>2.2799999999999998</v>
      </c>
      <c r="AR92">
        <v>2.87</v>
      </c>
      <c r="AS92">
        <v>3.25</v>
      </c>
    </row>
    <row r="93" spans="1:45" x14ac:dyDescent="0.2">
      <c r="A93">
        <v>201</v>
      </c>
      <c r="B93">
        <v>0</v>
      </c>
      <c r="C93">
        <v>7.08</v>
      </c>
      <c r="D93">
        <v>1</v>
      </c>
      <c r="E93">
        <v>5</v>
      </c>
      <c r="F93">
        <v>7.52</v>
      </c>
      <c r="G93">
        <v>5.14</v>
      </c>
      <c r="H93">
        <v>10</v>
      </c>
      <c r="I93">
        <v>4.1100000000000003</v>
      </c>
      <c r="J93">
        <v>1</v>
      </c>
      <c r="K93">
        <v>3.82</v>
      </c>
      <c r="L93">
        <v>10</v>
      </c>
      <c r="M93">
        <v>5</v>
      </c>
      <c r="N93">
        <v>8.5</v>
      </c>
      <c r="O93">
        <v>0</v>
      </c>
      <c r="P93">
        <v>0</v>
      </c>
      <c r="Q93">
        <v>0</v>
      </c>
      <c r="R93">
        <v>0</v>
      </c>
      <c r="S93">
        <v>10</v>
      </c>
      <c r="T93">
        <v>0</v>
      </c>
      <c r="U93">
        <v>0</v>
      </c>
      <c r="V93">
        <v>0</v>
      </c>
      <c r="W93">
        <v>10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8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2.2000000000000002</v>
      </c>
      <c r="AQ93">
        <v>2.17</v>
      </c>
      <c r="AR93">
        <v>4</v>
      </c>
      <c r="AS93">
        <v>2.79</v>
      </c>
    </row>
    <row r="94" spans="1:45" x14ac:dyDescent="0.2">
      <c r="A94">
        <v>202</v>
      </c>
      <c r="B94">
        <v>0</v>
      </c>
      <c r="C94">
        <v>7.08</v>
      </c>
      <c r="D94">
        <v>3.11</v>
      </c>
      <c r="E94">
        <v>8.7200000000000006</v>
      </c>
      <c r="F94">
        <v>9.0500000000000007</v>
      </c>
      <c r="G94">
        <v>7.2</v>
      </c>
      <c r="H94">
        <v>10</v>
      </c>
      <c r="I94">
        <v>3.09</v>
      </c>
      <c r="J94">
        <v>3.7</v>
      </c>
      <c r="K94">
        <v>5</v>
      </c>
      <c r="L94">
        <v>10</v>
      </c>
      <c r="M94">
        <v>5</v>
      </c>
      <c r="N94">
        <v>9.5</v>
      </c>
      <c r="O94">
        <v>10</v>
      </c>
      <c r="P94">
        <v>0</v>
      </c>
      <c r="Q94">
        <v>0</v>
      </c>
      <c r="R94">
        <v>0</v>
      </c>
      <c r="S94">
        <v>10</v>
      </c>
      <c r="T94">
        <v>0</v>
      </c>
      <c r="U94">
        <v>10</v>
      </c>
      <c r="V94">
        <v>0</v>
      </c>
      <c r="W94">
        <v>10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8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4.5999999999999996</v>
      </c>
      <c r="AQ94">
        <v>1</v>
      </c>
      <c r="AR94">
        <v>1.2</v>
      </c>
      <c r="AS94">
        <v>2.26667</v>
      </c>
    </row>
    <row r="95" spans="1:45" x14ac:dyDescent="0.2">
      <c r="A95">
        <v>203</v>
      </c>
      <c r="B95">
        <v>0</v>
      </c>
      <c r="C95">
        <v>7.08</v>
      </c>
      <c r="D95">
        <v>1</v>
      </c>
      <c r="E95">
        <v>5</v>
      </c>
      <c r="F95">
        <v>9.0500000000000007</v>
      </c>
      <c r="G95">
        <v>7.2</v>
      </c>
      <c r="H95">
        <v>10</v>
      </c>
      <c r="I95">
        <v>3.09</v>
      </c>
      <c r="J95">
        <v>1</v>
      </c>
      <c r="K95">
        <v>3.87</v>
      </c>
      <c r="L95">
        <v>10</v>
      </c>
      <c r="M95">
        <v>5</v>
      </c>
      <c r="N95">
        <v>9.5</v>
      </c>
      <c r="O95">
        <v>0</v>
      </c>
      <c r="P95">
        <v>0</v>
      </c>
      <c r="Q95">
        <v>0</v>
      </c>
      <c r="R95">
        <v>0</v>
      </c>
      <c r="S95">
        <v>10</v>
      </c>
      <c r="T95">
        <v>0</v>
      </c>
      <c r="U95">
        <v>10</v>
      </c>
      <c r="V95">
        <v>0</v>
      </c>
      <c r="W95">
        <v>10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8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4.5999999999999996</v>
      </c>
      <c r="AQ95">
        <v>1</v>
      </c>
      <c r="AR95">
        <v>1.2</v>
      </c>
      <c r="AS95">
        <v>2.26667</v>
      </c>
    </row>
    <row r="96" spans="1:45" x14ac:dyDescent="0.2">
      <c r="A96">
        <v>204</v>
      </c>
      <c r="B96">
        <v>0</v>
      </c>
      <c r="C96">
        <v>1</v>
      </c>
      <c r="D96">
        <v>1</v>
      </c>
      <c r="E96">
        <v>3.83</v>
      </c>
      <c r="F96">
        <v>1</v>
      </c>
      <c r="G96">
        <v>2.14</v>
      </c>
      <c r="H96">
        <v>0</v>
      </c>
      <c r="I96">
        <v>10</v>
      </c>
      <c r="J96">
        <v>4.3600000000000003</v>
      </c>
      <c r="K96">
        <v>1.75</v>
      </c>
      <c r="L96">
        <v>10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0</v>
      </c>
      <c r="W96">
        <v>5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5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7</v>
      </c>
      <c r="AQ96">
        <v>10</v>
      </c>
      <c r="AR96">
        <v>9.4700000000000006</v>
      </c>
      <c r="AS96">
        <v>8.8233300000000003</v>
      </c>
    </row>
    <row r="97" spans="1:45" x14ac:dyDescent="0.2">
      <c r="A97">
        <v>205</v>
      </c>
      <c r="B97">
        <v>0</v>
      </c>
      <c r="C97">
        <v>5</v>
      </c>
      <c r="D97">
        <v>1</v>
      </c>
      <c r="E97">
        <v>7.09</v>
      </c>
      <c r="F97">
        <v>7.52</v>
      </c>
      <c r="G97">
        <v>5.14</v>
      </c>
      <c r="H97">
        <v>10</v>
      </c>
      <c r="I97">
        <v>3.86</v>
      </c>
      <c r="J97">
        <v>2.86</v>
      </c>
      <c r="K97">
        <v>3.87</v>
      </c>
      <c r="L97">
        <v>10</v>
      </c>
      <c r="M97">
        <v>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10</v>
      </c>
      <c r="V97">
        <v>0</v>
      </c>
      <c r="W97">
        <v>5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5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2.8</v>
      </c>
      <c r="AQ97">
        <v>3.77</v>
      </c>
      <c r="AR97">
        <v>3.26</v>
      </c>
      <c r="AS97">
        <v>3.2766700000000002</v>
      </c>
    </row>
    <row r="98" spans="1:45" x14ac:dyDescent="0.2">
      <c r="A98">
        <v>206</v>
      </c>
      <c r="B98">
        <v>0</v>
      </c>
      <c r="C98">
        <v>7.08</v>
      </c>
      <c r="D98">
        <v>3.11</v>
      </c>
      <c r="E98">
        <v>5</v>
      </c>
      <c r="F98">
        <v>7.42</v>
      </c>
      <c r="G98">
        <v>5.14</v>
      </c>
      <c r="H98">
        <v>0</v>
      </c>
      <c r="I98">
        <v>3.89</v>
      </c>
      <c r="J98">
        <v>1</v>
      </c>
      <c r="K98">
        <v>3.87</v>
      </c>
      <c r="L98">
        <v>10</v>
      </c>
      <c r="M98">
        <v>5</v>
      </c>
      <c r="N98">
        <v>8.25</v>
      </c>
      <c r="O98">
        <v>10</v>
      </c>
      <c r="P98">
        <v>0</v>
      </c>
      <c r="Q98">
        <v>0</v>
      </c>
      <c r="R98">
        <v>0</v>
      </c>
      <c r="S98">
        <v>10</v>
      </c>
      <c r="T98">
        <v>0</v>
      </c>
      <c r="U98">
        <v>10</v>
      </c>
      <c r="V98">
        <v>0</v>
      </c>
      <c r="W98">
        <v>10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9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4.5999999999999996</v>
      </c>
      <c r="AQ98">
        <v>2.61</v>
      </c>
      <c r="AR98">
        <v>3.79</v>
      </c>
      <c r="AS98">
        <v>3.6666699999999999</v>
      </c>
    </row>
    <row r="99" spans="1:45" x14ac:dyDescent="0.2">
      <c r="A99">
        <v>207</v>
      </c>
      <c r="B99">
        <v>0</v>
      </c>
      <c r="C99">
        <v>7.08</v>
      </c>
      <c r="D99">
        <v>3.11</v>
      </c>
      <c r="E99">
        <v>5</v>
      </c>
      <c r="F99">
        <v>9.0500000000000007</v>
      </c>
      <c r="G99">
        <v>7.2</v>
      </c>
      <c r="H99">
        <v>10</v>
      </c>
      <c r="I99">
        <v>2.56</v>
      </c>
      <c r="J99">
        <v>2.33</v>
      </c>
      <c r="K99">
        <v>3.87</v>
      </c>
      <c r="L99">
        <v>10</v>
      </c>
      <c r="M99">
        <v>5</v>
      </c>
      <c r="N99">
        <v>9</v>
      </c>
      <c r="O99">
        <v>0</v>
      </c>
      <c r="P99">
        <v>0</v>
      </c>
      <c r="Q99">
        <v>0</v>
      </c>
      <c r="R99">
        <v>0</v>
      </c>
      <c r="S99">
        <v>10</v>
      </c>
      <c r="T99">
        <v>0</v>
      </c>
      <c r="U99">
        <v>10</v>
      </c>
      <c r="V99">
        <v>0</v>
      </c>
      <c r="W99">
        <v>5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8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3.28</v>
      </c>
      <c r="AQ99">
        <v>1</v>
      </c>
      <c r="AR99">
        <v>2</v>
      </c>
      <c r="AS99">
        <v>0</v>
      </c>
    </row>
    <row r="100" spans="1:45" x14ac:dyDescent="0.2">
      <c r="A100">
        <v>208</v>
      </c>
      <c r="B100">
        <v>0</v>
      </c>
      <c r="C100">
        <v>1</v>
      </c>
      <c r="D100">
        <v>1</v>
      </c>
      <c r="E100">
        <v>3.83</v>
      </c>
      <c r="F100">
        <v>1</v>
      </c>
      <c r="G100">
        <v>2.14</v>
      </c>
      <c r="H100">
        <v>10</v>
      </c>
      <c r="I100">
        <v>10</v>
      </c>
      <c r="J100">
        <v>7.5</v>
      </c>
      <c r="K100">
        <v>1.25</v>
      </c>
      <c r="L100">
        <v>10</v>
      </c>
      <c r="M100">
        <v>0</v>
      </c>
      <c r="N100">
        <v>8.5</v>
      </c>
      <c r="O100">
        <v>10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10</v>
      </c>
      <c r="V100">
        <v>0</v>
      </c>
      <c r="W100">
        <v>10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7.33</v>
      </c>
      <c r="AQ100">
        <v>10</v>
      </c>
      <c r="AR100">
        <v>9.1999999999999993</v>
      </c>
      <c r="AS100">
        <v>8.8433299999999999</v>
      </c>
    </row>
    <row r="101" spans="1:45" x14ac:dyDescent="0.2">
      <c r="A101">
        <v>209</v>
      </c>
      <c r="B101">
        <v>0</v>
      </c>
      <c r="C101">
        <v>7.08</v>
      </c>
      <c r="D101">
        <v>3.64</v>
      </c>
      <c r="E101">
        <v>3.83</v>
      </c>
      <c r="F101">
        <v>5.3</v>
      </c>
      <c r="G101">
        <v>5</v>
      </c>
      <c r="H101">
        <v>10</v>
      </c>
      <c r="I101">
        <v>6</v>
      </c>
      <c r="J101">
        <v>10</v>
      </c>
      <c r="K101">
        <v>3.9</v>
      </c>
      <c r="L101">
        <v>10</v>
      </c>
      <c r="M101">
        <v>5</v>
      </c>
      <c r="N101">
        <v>8</v>
      </c>
      <c r="O101">
        <v>10</v>
      </c>
      <c r="P101">
        <v>10</v>
      </c>
      <c r="Q101">
        <v>0</v>
      </c>
      <c r="R101">
        <v>0</v>
      </c>
      <c r="S101">
        <v>10</v>
      </c>
      <c r="T101">
        <v>0</v>
      </c>
      <c r="U101">
        <v>10</v>
      </c>
      <c r="V101">
        <v>0</v>
      </c>
      <c r="W101">
        <v>5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5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6.97</v>
      </c>
      <c r="AQ101">
        <v>5</v>
      </c>
      <c r="AR101">
        <v>5.3</v>
      </c>
      <c r="AS101">
        <v>5.7566699999999997</v>
      </c>
    </row>
    <row r="102" spans="1:45" x14ac:dyDescent="0.2">
      <c r="A102">
        <v>210</v>
      </c>
      <c r="B102">
        <v>0</v>
      </c>
      <c r="C102">
        <v>7.08</v>
      </c>
      <c r="D102">
        <v>1</v>
      </c>
      <c r="E102">
        <v>7.09</v>
      </c>
      <c r="F102">
        <v>7.52</v>
      </c>
      <c r="G102">
        <v>5.14</v>
      </c>
      <c r="H102">
        <v>10</v>
      </c>
      <c r="I102">
        <v>5</v>
      </c>
      <c r="J102">
        <v>3.48</v>
      </c>
      <c r="K102">
        <v>4.82</v>
      </c>
      <c r="L102">
        <v>10</v>
      </c>
      <c r="M102">
        <v>5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10</v>
      </c>
      <c r="V102">
        <v>0</v>
      </c>
      <c r="W102">
        <v>5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5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2.2799999999999998</v>
      </c>
      <c r="AQ102">
        <v>3.77</v>
      </c>
      <c r="AR102">
        <v>3.93</v>
      </c>
      <c r="AS102">
        <v>3.32667</v>
      </c>
    </row>
    <row r="103" spans="1:45" x14ac:dyDescent="0.2">
      <c r="A103">
        <v>211</v>
      </c>
      <c r="B103">
        <v>0</v>
      </c>
      <c r="C103">
        <v>1</v>
      </c>
      <c r="D103">
        <v>1</v>
      </c>
      <c r="E103">
        <v>3.83</v>
      </c>
      <c r="F103">
        <v>1</v>
      </c>
      <c r="G103">
        <v>2.14</v>
      </c>
      <c r="H103">
        <v>10</v>
      </c>
      <c r="I103">
        <v>10</v>
      </c>
      <c r="J103">
        <v>4.07</v>
      </c>
      <c r="K103">
        <v>1.25</v>
      </c>
      <c r="L103">
        <v>10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10</v>
      </c>
      <c r="V103">
        <v>0</v>
      </c>
      <c r="W103">
        <v>8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8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7</v>
      </c>
      <c r="AQ103">
        <v>10</v>
      </c>
      <c r="AR103">
        <v>9.5</v>
      </c>
      <c r="AS103">
        <v>8.8333300000000001</v>
      </c>
    </row>
    <row r="104" spans="1:45" x14ac:dyDescent="0.2">
      <c r="A104">
        <v>213</v>
      </c>
      <c r="B104">
        <v>0</v>
      </c>
      <c r="C104">
        <v>1</v>
      </c>
      <c r="D104">
        <v>1</v>
      </c>
      <c r="E104">
        <v>3.83</v>
      </c>
      <c r="F104">
        <v>1</v>
      </c>
      <c r="G104">
        <v>2.14</v>
      </c>
      <c r="H104">
        <v>0</v>
      </c>
      <c r="I104">
        <v>10</v>
      </c>
      <c r="J104">
        <v>4.3600000000000003</v>
      </c>
      <c r="K104">
        <v>1.75</v>
      </c>
      <c r="L104">
        <v>10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10</v>
      </c>
      <c r="V104">
        <v>0</v>
      </c>
      <c r="W104">
        <v>5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5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7</v>
      </c>
      <c r="AQ104">
        <v>10</v>
      </c>
      <c r="AR104">
        <v>9.4700000000000006</v>
      </c>
      <c r="AS104">
        <v>8.8233300000000003</v>
      </c>
    </row>
    <row r="105" spans="1:45" x14ac:dyDescent="0.2">
      <c r="A105">
        <v>214</v>
      </c>
      <c r="B105">
        <v>0</v>
      </c>
      <c r="C105">
        <v>1</v>
      </c>
      <c r="D105">
        <v>1</v>
      </c>
      <c r="E105">
        <v>3.83</v>
      </c>
      <c r="F105">
        <v>1</v>
      </c>
      <c r="G105">
        <v>2.14</v>
      </c>
      <c r="H105">
        <v>10</v>
      </c>
      <c r="I105">
        <v>9.6300000000000008</v>
      </c>
      <c r="J105">
        <v>3.76</v>
      </c>
      <c r="K105">
        <v>1.23</v>
      </c>
      <c r="L105">
        <v>10</v>
      </c>
      <c r="M105">
        <v>0</v>
      </c>
      <c r="N105">
        <v>9</v>
      </c>
      <c r="O105">
        <v>10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10</v>
      </c>
      <c r="V105">
        <v>0</v>
      </c>
      <c r="W105">
        <v>10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5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4.2</v>
      </c>
      <c r="AQ105">
        <v>10</v>
      </c>
      <c r="AR105">
        <v>8.9</v>
      </c>
      <c r="AS105">
        <v>0</v>
      </c>
    </row>
    <row r="106" spans="1:45" x14ac:dyDescent="0.2">
      <c r="A106">
        <v>215</v>
      </c>
      <c r="B106">
        <v>0</v>
      </c>
      <c r="C106">
        <v>1</v>
      </c>
      <c r="D106">
        <v>1</v>
      </c>
      <c r="E106">
        <v>2.33</v>
      </c>
      <c r="F106">
        <v>1</v>
      </c>
      <c r="G106">
        <v>2.14</v>
      </c>
      <c r="H106">
        <v>10</v>
      </c>
      <c r="I106">
        <v>10</v>
      </c>
      <c r="J106">
        <v>2.93</v>
      </c>
      <c r="K106">
        <v>1.23</v>
      </c>
      <c r="L106">
        <v>10</v>
      </c>
      <c r="M106">
        <v>0</v>
      </c>
      <c r="N106">
        <v>8.25</v>
      </c>
      <c r="O106">
        <v>10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10</v>
      </c>
      <c r="V106">
        <v>0</v>
      </c>
      <c r="W106">
        <v>10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5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4.16</v>
      </c>
      <c r="AQ106">
        <v>10</v>
      </c>
      <c r="AR106">
        <v>8.6</v>
      </c>
      <c r="AS106">
        <v>0</v>
      </c>
    </row>
    <row r="107" spans="1:45" x14ac:dyDescent="0.2">
      <c r="A107">
        <v>216</v>
      </c>
      <c r="B107">
        <v>0</v>
      </c>
      <c r="C107">
        <v>10</v>
      </c>
      <c r="D107">
        <v>5.54</v>
      </c>
      <c r="E107">
        <v>10</v>
      </c>
      <c r="F107">
        <v>7.52</v>
      </c>
      <c r="G107">
        <v>5.14</v>
      </c>
      <c r="H107">
        <v>10</v>
      </c>
      <c r="I107">
        <v>3.04</v>
      </c>
      <c r="J107">
        <v>4.63</v>
      </c>
      <c r="K107">
        <v>8</v>
      </c>
      <c r="L107">
        <v>10</v>
      </c>
      <c r="M107">
        <v>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10</v>
      </c>
      <c r="V107">
        <v>0</v>
      </c>
      <c r="W107">
        <v>10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5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2.2000000000000002</v>
      </c>
      <c r="AQ107">
        <v>3.77</v>
      </c>
      <c r="AR107">
        <v>3.26</v>
      </c>
      <c r="AS107">
        <v>3.07667</v>
      </c>
    </row>
    <row r="108" spans="1:45" x14ac:dyDescent="0.2">
      <c r="A108">
        <v>218</v>
      </c>
      <c r="B108">
        <v>0</v>
      </c>
      <c r="C108">
        <v>7.08</v>
      </c>
      <c r="D108">
        <v>5.62</v>
      </c>
      <c r="E108">
        <v>10</v>
      </c>
      <c r="F108">
        <v>7.52</v>
      </c>
      <c r="G108">
        <v>5.14</v>
      </c>
      <c r="H108">
        <v>10</v>
      </c>
      <c r="I108">
        <v>3.22</v>
      </c>
      <c r="J108">
        <v>3.67</v>
      </c>
      <c r="K108">
        <v>6.06</v>
      </c>
      <c r="L108">
        <v>10</v>
      </c>
      <c r="M108">
        <v>10</v>
      </c>
      <c r="N108">
        <v>9</v>
      </c>
      <c r="O108">
        <v>10</v>
      </c>
      <c r="P108">
        <v>0</v>
      </c>
      <c r="Q108">
        <v>0</v>
      </c>
      <c r="R108">
        <v>0</v>
      </c>
      <c r="S108">
        <v>10</v>
      </c>
      <c r="T108">
        <v>0</v>
      </c>
      <c r="U108">
        <v>10</v>
      </c>
      <c r="V108">
        <v>0</v>
      </c>
      <c r="W108">
        <v>10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9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3.84</v>
      </c>
      <c r="AQ108">
        <v>2.12</v>
      </c>
      <c r="AR108">
        <v>3.67</v>
      </c>
      <c r="AS108">
        <v>3.21</v>
      </c>
    </row>
    <row r="109" spans="1:45" x14ac:dyDescent="0.2">
      <c r="A109">
        <v>219</v>
      </c>
      <c r="B109">
        <v>0</v>
      </c>
      <c r="C109">
        <v>7.08</v>
      </c>
      <c r="D109">
        <v>3.11</v>
      </c>
      <c r="E109">
        <v>7.09</v>
      </c>
      <c r="F109">
        <v>9.0500000000000007</v>
      </c>
      <c r="G109">
        <v>7.2</v>
      </c>
      <c r="H109">
        <v>10</v>
      </c>
      <c r="I109">
        <v>3.22</v>
      </c>
      <c r="J109">
        <v>2.48</v>
      </c>
      <c r="K109">
        <v>4.82</v>
      </c>
      <c r="L109">
        <v>10</v>
      </c>
      <c r="M109">
        <v>5</v>
      </c>
      <c r="N109">
        <v>9</v>
      </c>
      <c r="O109">
        <v>0</v>
      </c>
      <c r="P109">
        <v>0</v>
      </c>
      <c r="Q109">
        <v>0</v>
      </c>
      <c r="R109">
        <v>0</v>
      </c>
      <c r="S109">
        <v>10</v>
      </c>
      <c r="T109">
        <v>0</v>
      </c>
      <c r="U109">
        <v>10</v>
      </c>
      <c r="V109">
        <v>0</v>
      </c>
      <c r="W109">
        <v>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8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2.04</v>
      </c>
      <c r="AQ109">
        <v>1</v>
      </c>
      <c r="AR109">
        <v>2.4</v>
      </c>
      <c r="AS109">
        <v>0</v>
      </c>
    </row>
    <row r="110" spans="1:45" x14ac:dyDescent="0.2">
      <c r="A110">
        <v>220</v>
      </c>
      <c r="B110">
        <v>0</v>
      </c>
      <c r="C110">
        <v>7.08</v>
      </c>
      <c r="D110">
        <v>3.11</v>
      </c>
      <c r="E110">
        <v>8.7200000000000006</v>
      </c>
      <c r="F110">
        <v>9.0500000000000007</v>
      </c>
      <c r="G110">
        <v>7.2</v>
      </c>
      <c r="H110">
        <v>10</v>
      </c>
      <c r="I110">
        <v>3.22</v>
      </c>
      <c r="J110">
        <v>3.14</v>
      </c>
      <c r="K110">
        <v>3.87</v>
      </c>
      <c r="L110">
        <v>10</v>
      </c>
      <c r="M110">
        <v>5</v>
      </c>
      <c r="N110">
        <v>9</v>
      </c>
      <c r="O110">
        <v>0</v>
      </c>
      <c r="P110">
        <v>0</v>
      </c>
      <c r="Q110">
        <v>0</v>
      </c>
      <c r="R110">
        <v>0</v>
      </c>
      <c r="S110">
        <v>10</v>
      </c>
      <c r="T110">
        <v>0</v>
      </c>
      <c r="U110">
        <v>10</v>
      </c>
      <c r="V110">
        <v>0</v>
      </c>
      <c r="W110">
        <v>10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8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2.04</v>
      </c>
      <c r="AQ110">
        <v>1</v>
      </c>
      <c r="AR110">
        <v>2.4</v>
      </c>
      <c r="AS110">
        <v>0</v>
      </c>
    </row>
    <row r="111" spans="1:45" x14ac:dyDescent="0.2">
      <c r="A111">
        <v>221</v>
      </c>
      <c r="B111">
        <v>0</v>
      </c>
      <c r="C111">
        <v>10</v>
      </c>
      <c r="D111">
        <v>4.83</v>
      </c>
      <c r="E111">
        <v>8.7200000000000006</v>
      </c>
      <c r="F111">
        <v>10</v>
      </c>
      <c r="G111">
        <v>7.9</v>
      </c>
      <c r="H111">
        <v>0</v>
      </c>
      <c r="I111">
        <v>1</v>
      </c>
      <c r="J111">
        <v>1.65</v>
      </c>
      <c r="K111">
        <v>6.06</v>
      </c>
      <c r="L111">
        <v>10</v>
      </c>
      <c r="M111">
        <v>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10</v>
      </c>
      <c r="V111">
        <v>0</v>
      </c>
      <c r="W111">
        <v>5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5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1.31</v>
      </c>
      <c r="AR111">
        <v>1</v>
      </c>
      <c r="AS111">
        <v>1.1033299999999999</v>
      </c>
    </row>
    <row r="112" spans="1:45" x14ac:dyDescent="0.2">
      <c r="A112">
        <v>222</v>
      </c>
      <c r="B112">
        <v>0</v>
      </c>
      <c r="C112">
        <v>7.08</v>
      </c>
      <c r="D112">
        <v>1</v>
      </c>
      <c r="E112">
        <v>7.09</v>
      </c>
      <c r="F112">
        <v>5.3</v>
      </c>
      <c r="G112">
        <v>5</v>
      </c>
      <c r="H112">
        <v>10</v>
      </c>
      <c r="I112">
        <v>5.63</v>
      </c>
      <c r="J112">
        <v>4.7699999999999996</v>
      </c>
      <c r="K112">
        <v>3.87</v>
      </c>
      <c r="L112">
        <v>10</v>
      </c>
      <c r="M112">
        <v>5</v>
      </c>
      <c r="N112">
        <v>8.25</v>
      </c>
      <c r="O112">
        <v>10</v>
      </c>
      <c r="P112">
        <v>0</v>
      </c>
      <c r="Q112">
        <v>0</v>
      </c>
      <c r="R112">
        <v>0</v>
      </c>
      <c r="S112">
        <v>10</v>
      </c>
      <c r="T112">
        <v>0</v>
      </c>
      <c r="U112">
        <v>10</v>
      </c>
      <c r="V112">
        <v>0</v>
      </c>
      <c r="W112">
        <v>10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8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2.2400000000000002</v>
      </c>
      <c r="AQ112">
        <v>4.79</v>
      </c>
      <c r="AR112">
        <v>5.9</v>
      </c>
      <c r="AS112">
        <v>4.3099999999999996</v>
      </c>
    </row>
    <row r="113" spans="1:45" x14ac:dyDescent="0.2">
      <c r="A113">
        <v>225</v>
      </c>
      <c r="B113">
        <v>0</v>
      </c>
      <c r="C113">
        <v>7.08</v>
      </c>
      <c r="D113">
        <v>5.62</v>
      </c>
      <c r="E113">
        <v>7.09</v>
      </c>
      <c r="F113">
        <v>8.25</v>
      </c>
      <c r="G113">
        <v>7.2</v>
      </c>
      <c r="H113">
        <v>10</v>
      </c>
      <c r="I113">
        <v>3</v>
      </c>
      <c r="J113">
        <v>2.2000000000000002</v>
      </c>
      <c r="K113">
        <v>5</v>
      </c>
      <c r="L113">
        <v>10</v>
      </c>
      <c r="M113">
        <v>5</v>
      </c>
      <c r="N113">
        <v>8.25</v>
      </c>
      <c r="O113">
        <v>10</v>
      </c>
      <c r="P113">
        <v>0</v>
      </c>
      <c r="Q113">
        <v>0</v>
      </c>
      <c r="R113">
        <v>0</v>
      </c>
      <c r="S113">
        <v>10</v>
      </c>
      <c r="T113">
        <v>0</v>
      </c>
      <c r="U113">
        <v>10</v>
      </c>
      <c r="V113">
        <v>0</v>
      </c>
      <c r="W113">
        <v>10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8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3.04</v>
      </c>
      <c r="AR113">
        <v>2.8</v>
      </c>
      <c r="AS113">
        <v>2.2799999999999998</v>
      </c>
    </row>
    <row r="114" spans="1:45" x14ac:dyDescent="0.2">
      <c r="A114">
        <v>228</v>
      </c>
      <c r="B114">
        <v>0</v>
      </c>
      <c r="C114">
        <v>7.08</v>
      </c>
      <c r="D114">
        <v>3.11</v>
      </c>
      <c r="E114">
        <v>7.09</v>
      </c>
      <c r="F114">
        <v>9.0500000000000007</v>
      </c>
      <c r="G114">
        <v>7.2</v>
      </c>
      <c r="H114">
        <v>10</v>
      </c>
      <c r="I114">
        <v>3.44</v>
      </c>
      <c r="J114">
        <v>3.39</v>
      </c>
      <c r="K114">
        <v>6.06</v>
      </c>
      <c r="L114">
        <v>10</v>
      </c>
      <c r="M114">
        <v>5</v>
      </c>
      <c r="N114">
        <v>0</v>
      </c>
      <c r="O114">
        <v>10</v>
      </c>
      <c r="P114">
        <v>0</v>
      </c>
      <c r="Q114">
        <v>0</v>
      </c>
      <c r="R114">
        <v>0</v>
      </c>
      <c r="S114">
        <v>10</v>
      </c>
      <c r="T114">
        <v>0</v>
      </c>
      <c r="U114">
        <v>10</v>
      </c>
      <c r="V114">
        <v>0</v>
      </c>
      <c r="W114">
        <v>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5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1.84</v>
      </c>
      <c r="AQ114">
        <v>2.25</v>
      </c>
      <c r="AR114">
        <v>2.33</v>
      </c>
      <c r="AS114">
        <v>2.14</v>
      </c>
    </row>
    <row r="115" spans="1:45" x14ac:dyDescent="0.2">
      <c r="A115">
        <v>229</v>
      </c>
      <c r="B115">
        <v>0</v>
      </c>
      <c r="C115">
        <v>7.08</v>
      </c>
      <c r="D115">
        <v>1</v>
      </c>
      <c r="E115">
        <v>7.09</v>
      </c>
      <c r="F115">
        <v>5.99</v>
      </c>
      <c r="G115">
        <v>5.14</v>
      </c>
      <c r="H115">
        <v>10</v>
      </c>
      <c r="I115">
        <v>4</v>
      </c>
      <c r="J115">
        <v>2.59</v>
      </c>
      <c r="K115">
        <v>5</v>
      </c>
      <c r="L115">
        <v>10</v>
      </c>
      <c r="M115">
        <v>5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10</v>
      </c>
      <c r="T115">
        <v>0</v>
      </c>
      <c r="U115">
        <v>10</v>
      </c>
      <c r="V115">
        <v>0</v>
      </c>
      <c r="W115">
        <v>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5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2.35</v>
      </c>
      <c r="AQ115">
        <v>5.28</v>
      </c>
      <c r="AR115">
        <v>4.72</v>
      </c>
      <c r="AS115">
        <v>4.1166700000000001</v>
      </c>
    </row>
    <row r="116" spans="1:45" x14ac:dyDescent="0.2">
      <c r="A116">
        <v>230</v>
      </c>
      <c r="B116">
        <v>0</v>
      </c>
      <c r="C116">
        <v>7.08</v>
      </c>
      <c r="D116">
        <v>5.4</v>
      </c>
      <c r="E116">
        <v>10</v>
      </c>
      <c r="F116">
        <v>9.0500000000000007</v>
      </c>
      <c r="G116">
        <v>7.2</v>
      </c>
      <c r="H116">
        <v>10</v>
      </c>
      <c r="I116">
        <v>2.98</v>
      </c>
      <c r="J116">
        <v>7.43</v>
      </c>
      <c r="K116">
        <v>10</v>
      </c>
      <c r="L116">
        <v>10</v>
      </c>
      <c r="M116">
        <v>5</v>
      </c>
      <c r="N116">
        <v>9</v>
      </c>
      <c r="O116">
        <v>10</v>
      </c>
      <c r="P116">
        <v>0</v>
      </c>
      <c r="Q116">
        <v>0</v>
      </c>
      <c r="R116">
        <v>0</v>
      </c>
      <c r="S116">
        <v>10</v>
      </c>
      <c r="T116">
        <v>0</v>
      </c>
      <c r="U116">
        <v>10</v>
      </c>
      <c r="V116">
        <v>0</v>
      </c>
      <c r="W116">
        <v>10</v>
      </c>
      <c r="X116">
        <v>10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5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2.2000000000000002</v>
      </c>
      <c r="AQ116">
        <v>1</v>
      </c>
      <c r="AR116">
        <v>2.0699999999999998</v>
      </c>
      <c r="AS116">
        <v>0</v>
      </c>
    </row>
    <row r="117" spans="1:45" x14ac:dyDescent="0.2">
      <c r="A117">
        <v>232</v>
      </c>
      <c r="B117">
        <v>0</v>
      </c>
      <c r="C117">
        <v>7.08</v>
      </c>
      <c r="D117">
        <v>3.11</v>
      </c>
      <c r="E117">
        <v>7.09</v>
      </c>
      <c r="F117">
        <v>9.0500000000000007</v>
      </c>
      <c r="G117">
        <v>7.2</v>
      </c>
      <c r="H117">
        <v>10</v>
      </c>
      <c r="I117">
        <v>2.56</v>
      </c>
      <c r="J117">
        <v>1.67</v>
      </c>
      <c r="K117">
        <v>5</v>
      </c>
      <c r="L117">
        <v>10</v>
      </c>
      <c r="M117">
        <v>5</v>
      </c>
      <c r="N117">
        <v>8.25</v>
      </c>
      <c r="O117">
        <v>10</v>
      </c>
      <c r="P117">
        <v>0</v>
      </c>
      <c r="Q117">
        <v>0</v>
      </c>
      <c r="R117">
        <v>0</v>
      </c>
      <c r="S117">
        <v>10</v>
      </c>
      <c r="T117">
        <v>0</v>
      </c>
      <c r="U117">
        <v>10</v>
      </c>
      <c r="V117">
        <v>0</v>
      </c>
      <c r="W117">
        <v>10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8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4.24</v>
      </c>
      <c r="AQ117">
        <v>1</v>
      </c>
      <c r="AR117">
        <v>2.08</v>
      </c>
      <c r="AS117">
        <v>0</v>
      </c>
    </row>
    <row r="118" spans="1:45" x14ac:dyDescent="0.2">
      <c r="A118">
        <v>233</v>
      </c>
      <c r="B118">
        <v>0</v>
      </c>
      <c r="C118">
        <v>7.08</v>
      </c>
      <c r="D118">
        <v>5.54</v>
      </c>
      <c r="E118">
        <v>10</v>
      </c>
      <c r="F118">
        <v>9.0500000000000007</v>
      </c>
      <c r="G118">
        <v>7.2</v>
      </c>
      <c r="H118">
        <v>10</v>
      </c>
      <c r="I118">
        <v>2.33</v>
      </c>
      <c r="J118">
        <v>1.67</v>
      </c>
      <c r="K118">
        <v>6.06</v>
      </c>
      <c r="L118">
        <v>10</v>
      </c>
      <c r="M118">
        <v>5</v>
      </c>
      <c r="N118">
        <v>8.25</v>
      </c>
      <c r="O118">
        <v>10</v>
      </c>
      <c r="P118">
        <v>0</v>
      </c>
      <c r="Q118">
        <v>0</v>
      </c>
      <c r="R118">
        <v>0</v>
      </c>
      <c r="S118">
        <v>10</v>
      </c>
      <c r="T118">
        <v>0</v>
      </c>
      <c r="U118">
        <v>10</v>
      </c>
      <c r="V118">
        <v>0</v>
      </c>
      <c r="W118">
        <v>10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8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4.24</v>
      </c>
      <c r="AQ118">
        <v>1</v>
      </c>
      <c r="AR118">
        <v>2.08</v>
      </c>
      <c r="AS118">
        <v>0</v>
      </c>
    </row>
    <row r="119" spans="1:45" x14ac:dyDescent="0.2">
      <c r="A119">
        <v>234</v>
      </c>
      <c r="B119">
        <v>0</v>
      </c>
      <c r="C119">
        <v>7.08</v>
      </c>
      <c r="D119">
        <v>5.62</v>
      </c>
      <c r="E119">
        <v>7.09</v>
      </c>
      <c r="F119">
        <v>8.25</v>
      </c>
      <c r="G119">
        <v>7.2</v>
      </c>
      <c r="H119">
        <v>10</v>
      </c>
      <c r="I119">
        <v>3</v>
      </c>
      <c r="J119">
        <v>1.67</v>
      </c>
      <c r="K119">
        <v>8.94</v>
      </c>
      <c r="L119">
        <v>10</v>
      </c>
      <c r="M119">
        <v>10</v>
      </c>
      <c r="N119">
        <v>8.25</v>
      </c>
      <c r="O119">
        <v>10</v>
      </c>
      <c r="P119">
        <v>10</v>
      </c>
      <c r="Q119">
        <v>0</v>
      </c>
      <c r="R119">
        <v>0</v>
      </c>
      <c r="S119">
        <v>10</v>
      </c>
      <c r="T119">
        <v>0</v>
      </c>
      <c r="U119">
        <v>10</v>
      </c>
      <c r="V119">
        <v>0</v>
      </c>
      <c r="W119">
        <v>10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8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4.5999999999999996</v>
      </c>
      <c r="AQ119">
        <v>1.68</v>
      </c>
      <c r="AR119">
        <v>2.8</v>
      </c>
      <c r="AS119">
        <v>0</v>
      </c>
    </row>
    <row r="120" spans="1:45" x14ac:dyDescent="0.2">
      <c r="A120">
        <v>235</v>
      </c>
      <c r="B120">
        <v>0</v>
      </c>
      <c r="C120">
        <v>10</v>
      </c>
      <c r="D120">
        <v>5.62</v>
      </c>
      <c r="E120">
        <v>8.7200000000000006</v>
      </c>
      <c r="F120">
        <v>8.25</v>
      </c>
      <c r="G120">
        <v>10</v>
      </c>
      <c r="H120">
        <v>10</v>
      </c>
      <c r="I120">
        <v>3</v>
      </c>
      <c r="J120">
        <v>1.67</v>
      </c>
      <c r="K120">
        <v>8.94</v>
      </c>
      <c r="L120">
        <v>10</v>
      </c>
      <c r="M120">
        <v>10</v>
      </c>
      <c r="N120">
        <v>8.25</v>
      </c>
      <c r="O120">
        <v>10</v>
      </c>
      <c r="P120">
        <v>10</v>
      </c>
      <c r="Q120">
        <v>0</v>
      </c>
      <c r="R120">
        <v>0</v>
      </c>
      <c r="S120">
        <v>10</v>
      </c>
      <c r="T120">
        <v>0</v>
      </c>
      <c r="U120">
        <v>10</v>
      </c>
      <c r="V120">
        <v>0</v>
      </c>
      <c r="W120">
        <v>10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8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4.5999999999999996</v>
      </c>
      <c r="AQ120">
        <v>1.68</v>
      </c>
      <c r="AR120">
        <v>2.8</v>
      </c>
      <c r="AS120">
        <v>0</v>
      </c>
    </row>
    <row r="121" spans="1:45" x14ac:dyDescent="0.2">
      <c r="A121">
        <v>236</v>
      </c>
      <c r="B121">
        <v>0</v>
      </c>
      <c r="C121">
        <v>7.08</v>
      </c>
      <c r="D121">
        <v>8.82</v>
      </c>
      <c r="E121">
        <v>8.7200000000000006</v>
      </c>
      <c r="F121">
        <v>7.88</v>
      </c>
      <c r="G121">
        <v>5.14</v>
      </c>
      <c r="H121">
        <v>0</v>
      </c>
      <c r="I121">
        <v>2.11</v>
      </c>
      <c r="J121">
        <v>2.88</v>
      </c>
      <c r="K121">
        <v>6.06</v>
      </c>
      <c r="L121">
        <v>10</v>
      </c>
      <c r="M121">
        <v>5</v>
      </c>
      <c r="N121">
        <v>8.75</v>
      </c>
      <c r="O121">
        <v>10</v>
      </c>
      <c r="P121">
        <v>0</v>
      </c>
      <c r="Q121">
        <v>0</v>
      </c>
      <c r="R121">
        <v>0</v>
      </c>
      <c r="S121">
        <v>10</v>
      </c>
      <c r="T121">
        <v>0</v>
      </c>
      <c r="U121">
        <v>10</v>
      </c>
      <c r="V121">
        <v>0</v>
      </c>
      <c r="W121">
        <v>5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9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1.21</v>
      </c>
      <c r="AR121">
        <v>2.4</v>
      </c>
      <c r="AS121">
        <v>0</v>
      </c>
    </row>
    <row r="122" spans="1:45" x14ac:dyDescent="0.2">
      <c r="A122">
        <v>237</v>
      </c>
      <c r="B122">
        <v>0</v>
      </c>
      <c r="C122">
        <v>7.08</v>
      </c>
      <c r="D122">
        <v>8.82</v>
      </c>
      <c r="E122">
        <v>10</v>
      </c>
      <c r="F122">
        <v>7.52</v>
      </c>
      <c r="G122">
        <v>10</v>
      </c>
      <c r="H122">
        <v>0</v>
      </c>
      <c r="I122">
        <v>2.11</v>
      </c>
      <c r="J122">
        <v>6.19</v>
      </c>
      <c r="K122">
        <v>8.94</v>
      </c>
      <c r="L122">
        <v>10</v>
      </c>
      <c r="M122">
        <v>5</v>
      </c>
      <c r="N122">
        <v>8.75</v>
      </c>
      <c r="O122">
        <v>10</v>
      </c>
      <c r="P122">
        <v>0</v>
      </c>
      <c r="Q122">
        <v>0</v>
      </c>
      <c r="R122">
        <v>0</v>
      </c>
      <c r="S122">
        <v>10</v>
      </c>
      <c r="T122">
        <v>0</v>
      </c>
      <c r="U122">
        <v>10</v>
      </c>
      <c r="V122">
        <v>0</v>
      </c>
      <c r="W122">
        <v>5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9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</v>
      </c>
      <c r="AQ122">
        <v>1.21</v>
      </c>
      <c r="AR122">
        <v>2.4</v>
      </c>
      <c r="AS122">
        <v>0</v>
      </c>
    </row>
    <row r="123" spans="1:45" x14ac:dyDescent="0.2">
      <c r="A123">
        <v>238</v>
      </c>
      <c r="B123">
        <v>0</v>
      </c>
      <c r="C123">
        <v>5</v>
      </c>
      <c r="D123">
        <v>1</v>
      </c>
      <c r="E123">
        <v>5</v>
      </c>
      <c r="F123">
        <v>7.52</v>
      </c>
      <c r="G123">
        <v>5.14</v>
      </c>
      <c r="H123">
        <v>10</v>
      </c>
      <c r="I123">
        <v>4.5599999999999996</v>
      </c>
      <c r="J123">
        <v>1.81</v>
      </c>
      <c r="K123">
        <v>3.82</v>
      </c>
      <c r="L123">
        <v>10</v>
      </c>
      <c r="M123">
        <v>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10</v>
      </c>
      <c r="T123">
        <v>0</v>
      </c>
      <c r="U123">
        <v>10</v>
      </c>
      <c r="V123">
        <v>0</v>
      </c>
      <c r="W123">
        <v>10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5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1.84</v>
      </c>
      <c r="AQ123">
        <v>3.77</v>
      </c>
      <c r="AR123">
        <v>3.67</v>
      </c>
      <c r="AS123">
        <v>3.0933299999999999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140"/>
  <sheetViews>
    <sheetView workbookViewId="0">
      <selection activeCell="C1" sqref="C1"/>
    </sheetView>
  </sheetViews>
  <sheetFormatPr defaultRowHeight="12.75" x14ac:dyDescent="0.2"/>
  <cols>
    <col min="1" max="1" width="12.85546875" bestFit="1" customWidth="1"/>
    <col min="2" max="2" width="8" bestFit="1" customWidth="1"/>
  </cols>
  <sheetData>
    <row r="1" spans="1:2" x14ac:dyDescent="0.2">
      <c r="A1" t="s">
        <v>102</v>
      </c>
      <c r="B1" t="s">
        <v>202</v>
      </c>
    </row>
    <row r="2" spans="1:2" x14ac:dyDescent="0.2">
      <c r="A2">
        <v>16</v>
      </c>
      <c r="B2">
        <v>599.65</v>
      </c>
    </row>
    <row r="3" spans="1:2" x14ac:dyDescent="0.2">
      <c r="A3">
        <v>32</v>
      </c>
      <c r="B3">
        <v>574.9</v>
      </c>
    </row>
    <row r="4" spans="1:2" x14ac:dyDescent="0.2">
      <c r="A4">
        <v>33</v>
      </c>
      <c r="B4">
        <v>549.6</v>
      </c>
    </row>
    <row r="5" spans="1:2" x14ac:dyDescent="0.2">
      <c r="A5">
        <v>37</v>
      </c>
      <c r="B5">
        <v>249.65</v>
      </c>
    </row>
    <row r="6" spans="1:2" x14ac:dyDescent="0.2">
      <c r="A6">
        <v>37</v>
      </c>
      <c r="B6">
        <v>239</v>
      </c>
    </row>
    <row r="7" spans="1:2" x14ac:dyDescent="0.2">
      <c r="A7">
        <v>69</v>
      </c>
      <c r="B7">
        <v>939.6</v>
      </c>
    </row>
    <row r="8" spans="1:2" x14ac:dyDescent="0.2">
      <c r="A8">
        <v>73</v>
      </c>
      <c r="B8">
        <v>539.9</v>
      </c>
    </row>
    <row r="9" spans="1:2" x14ac:dyDescent="0.2">
      <c r="A9">
        <v>74</v>
      </c>
      <c r="B9">
        <v>259.60000000000002</v>
      </c>
    </row>
    <row r="10" spans="1:2" x14ac:dyDescent="0.2">
      <c r="A10">
        <v>76</v>
      </c>
      <c r="B10">
        <v>819</v>
      </c>
    </row>
    <row r="11" spans="1:2" x14ac:dyDescent="0.2">
      <c r="A11">
        <v>78</v>
      </c>
      <c r="B11">
        <v>869.65</v>
      </c>
    </row>
    <row r="12" spans="1:2" x14ac:dyDescent="0.2">
      <c r="A12">
        <v>81</v>
      </c>
      <c r="B12">
        <v>1499.65</v>
      </c>
    </row>
    <row r="13" spans="1:2" x14ac:dyDescent="0.2">
      <c r="A13">
        <v>83</v>
      </c>
      <c r="B13">
        <v>799.6</v>
      </c>
    </row>
    <row r="14" spans="1:2" x14ac:dyDescent="0.2">
      <c r="A14">
        <v>94</v>
      </c>
      <c r="B14">
        <v>934.9</v>
      </c>
    </row>
    <row r="15" spans="1:2" x14ac:dyDescent="0.2">
      <c r="A15">
        <v>96</v>
      </c>
      <c r="B15">
        <v>1099</v>
      </c>
    </row>
    <row r="16" spans="1:2" x14ac:dyDescent="0.2">
      <c r="A16">
        <v>97</v>
      </c>
      <c r="B16">
        <v>699</v>
      </c>
    </row>
    <row r="17" spans="1:2" x14ac:dyDescent="0.2">
      <c r="A17">
        <v>98</v>
      </c>
      <c r="B17">
        <v>775</v>
      </c>
    </row>
    <row r="18" spans="1:2" x14ac:dyDescent="0.2">
      <c r="A18">
        <v>99</v>
      </c>
      <c r="B18">
        <v>329</v>
      </c>
    </row>
    <row r="19" spans="1:2" x14ac:dyDescent="0.2">
      <c r="A19">
        <v>101</v>
      </c>
      <c r="B19">
        <v>599</v>
      </c>
    </row>
    <row r="20" spans="1:2" x14ac:dyDescent="0.2">
      <c r="A20">
        <v>102</v>
      </c>
      <c r="B20">
        <v>469</v>
      </c>
    </row>
    <row r="21" spans="1:2" x14ac:dyDescent="0.2">
      <c r="A21">
        <v>103</v>
      </c>
      <c r="B21">
        <v>589</v>
      </c>
    </row>
    <row r="22" spans="1:2" x14ac:dyDescent="0.2">
      <c r="A22">
        <v>104</v>
      </c>
      <c r="B22">
        <v>572</v>
      </c>
    </row>
    <row r="23" spans="1:2" x14ac:dyDescent="0.2">
      <c r="A23">
        <v>105</v>
      </c>
      <c r="B23">
        <v>459</v>
      </c>
    </row>
    <row r="24" spans="1:2" x14ac:dyDescent="0.2">
      <c r="A24">
        <v>106</v>
      </c>
      <c r="B24">
        <v>679</v>
      </c>
    </row>
    <row r="25" spans="1:2" x14ac:dyDescent="0.2">
      <c r="A25">
        <v>107</v>
      </c>
      <c r="B25">
        <v>749</v>
      </c>
    </row>
    <row r="26" spans="1:2" x14ac:dyDescent="0.2">
      <c r="A26">
        <v>110</v>
      </c>
      <c r="B26">
        <v>1499</v>
      </c>
    </row>
    <row r="27" spans="1:2" x14ac:dyDescent="0.2">
      <c r="A27">
        <v>111</v>
      </c>
      <c r="B27">
        <v>539</v>
      </c>
    </row>
    <row r="28" spans="1:2" x14ac:dyDescent="0.2">
      <c r="A28">
        <v>112</v>
      </c>
      <c r="B28">
        <v>449.6</v>
      </c>
    </row>
    <row r="29" spans="1:2" x14ac:dyDescent="0.2">
      <c r="A29">
        <v>113</v>
      </c>
      <c r="B29">
        <v>289</v>
      </c>
    </row>
    <row r="30" spans="1:2" x14ac:dyDescent="0.2">
      <c r="A30">
        <v>114</v>
      </c>
      <c r="B30">
        <v>1499.6</v>
      </c>
    </row>
    <row r="31" spans="1:2" x14ac:dyDescent="0.2">
      <c r="A31">
        <v>117</v>
      </c>
      <c r="B31">
        <v>558.70000000000005</v>
      </c>
    </row>
    <row r="32" spans="1:2" x14ac:dyDescent="0.2">
      <c r="A32">
        <v>120</v>
      </c>
      <c r="B32">
        <v>559</v>
      </c>
    </row>
    <row r="33" spans="1:2" x14ac:dyDescent="0.2">
      <c r="A33">
        <v>121</v>
      </c>
      <c r="B33">
        <v>279.60000000000002</v>
      </c>
    </row>
    <row r="34" spans="1:2" x14ac:dyDescent="0.2">
      <c r="A34">
        <v>122</v>
      </c>
      <c r="B34">
        <v>1438</v>
      </c>
    </row>
    <row r="35" spans="1:2" x14ac:dyDescent="0.2">
      <c r="A35">
        <v>123</v>
      </c>
      <c r="B35">
        <v>1949.6</v>
      </c>
    </row>
    <row r="36" spans="1:2" x14ac:dyDescent="0.2">
      <c r="A36">
        <v>124</v>
      </c>
      <c r="B36">
        <v>2149</v>
      </c>
    </row>
    <row r="37" spans="1:2" x14ac:dyDescent="0.2">
      <c r="A37">
        <v>125</v>
      </c>
      <c r="B37">
        <v>991.7</v>
      </c>
    </row>
    <row r="38" spans="1:2" x14ac:dyDescent="0.2">
      <c r="A38">
        <v>125</v>
      </c>
      <c r="B38">
        <v>959.9</v>
      </c>
    </row>
    <row r="39" spans="1:2" x14ac:dyDescent="0.2">
      <c r="A39">
        <v>126</v>
      </c>
      <c r="B39">
        <v>1749</v>
      </c>
    </row>
    <row r="40" spans="1:2" x14ac:dyDescent="0.2">
      <c r="A40">
        <v>127</v>
      </c>
      <c r="B40">
        <v>649.75</v>
      </c>
    </row>
    <row r="41" spans="1:2" x14ac:dyDescent="0.2">
      <c r="A41">
        <v>127</v>
      </c>
      <c r="B41">
        <v>679.9</v>
      </c>
    </row>
    <row r="42" spans="1:2" x14ac:dyDescent="0.2">
      <c r="A42">
        <v>129</v>
      </c>
      <c r="B42">
        <v>859</v>
      </c>
    </row>
    <row r="43" spans="1:2" x14ac:dyDescent="0.2">
      <c r="A43">
        <v>130</v>
      </c>
      <c r="B43">
        <v>1092.05</v>
      </c>
    </row>
    <row r="44" spans="1:2" x14ac:dyDescent="0.2">
      <c r="A44">
        <v>131</v>
      </c>
      <c r="B44">
        <v>2189</v>
      </c>
    </row>
    <row r="45" spans="1:2" x14ac:dyDescent="0.2">
      <c r="A45">
        <v>132</v>
      </c>
      <c r="B45">
        <v>699.65</v>
      </c>
    </row>
    <row r="46" spans="1:2" x14ac:dyDescent="0.2">
      <c r="A46">
        <v>134</v>
      </c>
      <c r="B46">
        <v>229</v>
      </c>
    </row>
    <row r="47" spans="1:2" x14ac:dyDescent="0.2">
      <c r="A47">
        <v>136</v>
      </c>
      <c r="B47">
        <v>299.60000000000002</v>
      </c>
    </row>
    <row r="48" spans="1:2" x14ac:dyDescent="0.2">
      <c r="A48">
        <v>136</v>
      </c>
      <c r="B48">
        <v>279</v>
      </c>
    </row>
    <row r="49" spans="1:2" x14ac:dyDescent="0.2">
      <c r="A49">
        <v>137</v>
      </c>
      <c r="B49">
        <v>519</v>
      </c>
    </row>
    <row r="50" spans="1:2" x14ac:dyDescent="0.2">
      <c r="A50">
        <v>140</v>
      </c>
      <c r="B50">
        <v>289</v>
      </c>
    </row>
    <row r="51" spans="1:2" x14ac:dyDescent="0.2">
      <c r="A51">
        <v>143</v>
      </c>
      <c r="B51">
        <v>599.6</v>
      </c>
    </row>
    <row r="52" spans="1:2" x14ac:dyDescent="0.2">
      <c r="A52">
        <v>147</v>
      </c>
      <c r="B52">
        <v>799.65</v>
      </c>
    </row>
    <row r="53" spans="1:2" x14ac:dyDescent="0.2">
      <c r="A53">
        <v>148</v>
      </c>
      <c r="B53">
        <v>789</v>
      </c>
    </row>
    <row r="54" spans="1:2" x14ac:dyDescent="0.2">
      <c r="A54">
        <v>149</v>
      </c>
      <c r="B54">
        <v>399.75</v>
      </c>
    </row>
    <row r="55" spans="1:2" x14ac:dyDescent="0.2">
      <c r="A55">
        <v>150</v>
      </c>
      <c r="B55">
        <v>399.75</v>
      </c>
    </row>
    <row r="56" spans="1:2" x14ac:dyDescent="0.2">
      <c r="A56">
        <v>150</v>
      </c>
      <c r="B56">
        <v>364.9</v>
      </c>
    </row>
    <row r="57" spans="1:2" x14ac:dyDescent="0.2">
      <c r="A57">
        <v>151</v>
      </c>
      <c r="B57">
        <v>749.65</v>
      </c>
    </row>
    <row r="58" spans="1:2" x14ac:dyDescent="0.2">
      <c r="A58">
        <v>154</v>
      </c>
      <c r="B58">
        <v>599.65</v>
      </c>
    </row>
    <row r="59" spans="1:2" x14ac:dyDescent="0.2">
      <c r="A59">
        <v>154</v>
      </c>
      <c r="B59">
        <v>569</v>
      </c>
    </row>
    <row r="60" spans="1:2" x14ac:dyDescent="0.2">
      <c r="A60">
        <v>155</v>
      </c>
      <c r="B60">
        <v>279.89999999999998</v>
      </c>
    </row>
    <row r="61" spans="1:2" x14ac:dyDescent="0.2">
      <c r="A61">
        <v>156</v>
      </c>
      <c r="B61">
        <v>449</v>
      </c>
    </row>
    <row r="62" spans="1:2" x14ac:dyDescent="0.2">
      <c r="A62">
        <v>157</v>
      </c>
      <c r="B62">
        <v>490.65</v>
      </c>
    </row>
    <row r="63" spans="1:2" x14ac:dyDescent="0.2">
      <c r="A63">
        <v>158</v>
      </c>
      <c r="B63">
        <v>599.99</v>
      </c>
    </row>
    <row r="64" spans="1:2" x14ac:dyDescent="0.2">
      <c r="A64">
        <v>159</v>
      </c>
      <c r="B64">
        <v>799.6</v>
      </c>
    </row>
    <row r="65" spans="1:2" x14ac:dyDescent="0.2">
      <c r="A65">
        <v>160</v>
      </c>
      <c r="B65">
        <v>514.9</v>
      </c>
    </row>
    <row r="66" spans="1:2" x14ac:dyDescent="0.2">
      <c r="A66">
        <v>161</v>
      </c>
      <c r="B66">
        <v>1599.4</v>
      </c>
    </row>
    <row r="67" spans="1:2" x14ac:dyDescent="0.2">
      <c r="A67">
        <v>161</v>
      </c>
      <c r="B67">
        <v>1514.9</v>
      </c>
    </row>
    <row r="68" spans="1:2" x14ac:dyDescent="0.2">
      <c r="A68">
        <v>162</v>
      </c>
      <c r="B68">
        <v>229</v>
      </c>
    </row>
    <row r="69" spans="1:2" x14ac:dyDescent="0.2">
      <c r="A69">
        <v>163</v>
      </c>
      <c r="B69">
        <v>249</v>
      </c>
    </row>
    <row r="70" spans="1:2" x14ac:dyDescent="0.2">
      <c r="A70">
        <v>164</v>
      </c>
      <c r="B70">
        <v>279.64999999999998</v>
      </c>
    </row>
    <row r="71" spans="1:2" x14ac:dyDescent="0.2">
      <c r="A71">
        <v>164</v>
      </c>
      <c r="B71">
        <v>319</v>
      </c>
    </row>
    <row r="72" spans="1:2" x14ac:dyDescent="0.2">
      <c r="A72">
        <v>166</v>
      </c>
      <c r="B72">
        <v>929.9</v>
      </c>
    </row>
    <row r="73" spans="1:2" x14ac:dyDescent="0.2">
      <c r="A73">
        <v>168</v>
      </c>
      <c r="B73">
        <v>259.89999999999998</v>
      </c>
    </row>
    <row r="74" spans="1:2" x14ac:dyDescent="0.2">
      <c r="A74">
        <v>169</v>
      </c>
      <c r="B74">
        <v>329.6</v>
      </c>
    </row>
    <row r="75" spans="1:2" x14ac:dyDescent="0.2">
      <c r="A75">
        <v>170</v>
      </c>
      <c r="B75">
        <v>699.9</v>
      </c>
    </row>
    <row r="76" spans="1:2" x14ac:dyDescent="0.2">
      <c r="A76">
        <v>171</v>
      </c>
      <c r="B76">
        <v>399.6</v>
      </c>
    </row>
    <row r="77" spans="1:2" x14ac:dyDescent="0.2">
      <c r="A77">
        <v>171</v>
      </c>
      <c r="B77">
        <v>359.9</v>
      </c>
    </row>
    <row r="78" spans="1:2" x14ac:dyDescent="0.2">
      <c r="A78">
        <v>172</v>
      </c>
      <c r="B78">
        <v>999.6</v>
      </c>
    </row>
    <row r="79" spans="1:2" x14ac:dyDescent="0.2">
      <c r="A79">
        <v>173</v>
      </c>
      <c r="B79">
        <v>1019</v>
      </c>
    </row>
    <row r="80" spans="1:2" x14ac:dyDescent="0.2">
      <c r="A80">
        <v>174</v>
      </c>
      <c r="B80">
        <v>649</v>
      </c>
    </row>
    <row r="81" spans="1:2" x14ac:dyDescent="0.2">
      <c r="A81">
        <v>175</v>
      </c>
      <c r="B81">
        <v>349</v>
      </c>
    </row>
    <row r="82" spans="1:2" x14ac:dyDescent="0.2">
      <c r="A82">
        <v>178</v>
      </c>
      <c r="B82">
        <v>499</v>
      </c>
    </row>
    <row r="83" spans="1:2" x14ac:dyDescent="0.2">
      <c r="A83">
        <v>179</v>
      </c>
      <c r="B83">
        <v>799.65</v>
      </c>
    </row>
    <row r="84" spans="1:2" x14ac:dyDescent="0.2">
      <c r="A84">
        <v>180</v>
      </c>
      <c r="B84">
        <v>599.6</v>
      </c>
    </row>
    <row r="85" spans="1:2" x14ac:dyDescent="0.2">
      <c r="A85">
        <v>182</v>
      </c>
      <c r="B85">
        <v>699.75</v>
      </c>
    </row>
    <row r="86" spans="1:2" x14ac:dyDescent="0.2">
      <c r="A86">
        <v>182</v>
      </c>
      <c r="B86">
        <v>649</v>
      </c>
    </row>
    <row r="87" spans="1:2" x14ac:dyDescent="0.2">
      <c r="A87">
        <v>183</v>
      </c>
      <c r="B87">
        <v>349</v>
      </c>
    </row>
    <row r="88" spans="1:2" x14ac:dyDescent="0.2">
      <c r="A88">
        <v>185</v>
      </c>
      <c r="B88">
        <v>549.6</v>
      </c>
    </row>
    <row r="89" spans="1:2" x14ac:dyDescent="0.2">
      <c r="A89">
        <v>186</v>
      </c>
      <c r="B89">
        <v>599.65</v>
      </c>
    </row>
    <row r="90" spans="1:2" x14ac:dyDescent="0.2">
      <c r="A90">
        <v>188</v>
      </c>
      <c r="B90">
        <v>271.5</v>
      </c>
    </row>
    <row r="91" spans="1:2" x14ac:dyDescent="0.2">
      <c r="A91">
        <v>189</v>
      </c>
      <c r="B91">
        <v>640.9</v>
      </c>
    </row>
    <row r="92" spans="1:2" x14ac:dyDescent="0.2">
      <c r="A92">
        <v>190</v>
      </c>
      <c r="B92">
        <v>799.65</v>
      </c>
    </row>
    <row r="93" spans="1:2" x14ac:dyDescent="0.2">
      <c r="A93">
        <v>190</v>
      </c>
      <c r="B93">
        <v>819</v>
      </c>
    </row>
    <row r="94" spans="1:2" x14ac:dyDescent="0.2">
      <c r="A94">
        <v>191</v>
      </c>
      <c r="B94">
        <v>419.9</v>
      </c>
    </row>
    <row r="95" spans="1:2" x14ac:dyDescent="0.2">
      <c r="A95">
        <v>192</v>
      </c>
      <c r="B95">
        <v>479.9</v>
      </c>
    </row>
    <row r="96" spans="1:2" x14ac:dyDescent="0.2">
      <c r="A96">
        <v>194</v>
      </c>
      <c r="B96">
        <v>1289.92</v>
      </c>
    </row>
    <row r="97" spans="1:2" x14ac:dyDescent="0.2">
      <c r="A97">
        <v>194</v>
      </c>
      <c r="B97">
        <v>1249</v>
      </c>
    </row>
    <row r="98" spans="1:2" x14ac:dyDescent="0.2">
      <c r="A98">
        <v>195</v>
      </c>
      <c r="B98">
        <v>1587.23</v>
      </c>
    </row>
    <row r="99" spans="1:2" x14ac:dyDescent="0.2">
      <c r="A99">
        <v>195</v>
      </c>
      <c r="B99">
        <v>1509.9</v>
      </c>
    </row>
    <row r="100" spans="1:2" x14ac:dyDescent="0.2">
      <c r="A100">
        <v>196</v>
      </c>
      <c r="B100">
        <v>991.38</v>
      </c>
    </row>
    <row r="101" spans="1:2" x14ac:dyDescent="0.2">
      <c r="A101">
        <v>196</v>
      </c>
      <c r="B101">
        <v>949.9</v>
      </c>
    </row>
    <row r="102" spans="1:2" x14ac:dyDescent="0.2">
      <c r="A102">
        <v>197</v>
      </c>
      <c r="B102">
        <v>1140.6500000000001</v>
      </c>
    </row>
    <row r="103" spans="1:2" x14ac:dyDescent="0.2">
      <c r="A103">
        <v>197</v>
      </c>
      <c r="B103">
        <v>1089</v>
      </c>
    </row>
    <row r="104" spans="1:2" x14ac:dyDescent="0.2">
      <c r="A104">
        <v>198</v>
      </c>
      <c r="B104">
        <v>699.6</v>
      </c>
    </row>
    <row r="105" spans="1:2" x14ac:dyDescent="0.2">
      <c r="A105">
        <v>198</v>
      </c>
      <c r="B105">
        <v>649</v>
      </c>
    </row>
    <row r="106" spans="1:2" x14ac:dyDescent="0.2">
      <c r="A106">
        <v>200</v>
      </c>
      <c r="B106">
        <v>539</v>
      </c>
    </row>
    <row r="107" spans="1:2" x14ac:dyDescent="0.2">
      <c r="A107">
        <v>201</v>
      </c>
      <c r="B107">
        <v>399.9</v>
      </c>
    </row>
    <row r="108" spans="1:2" x14ac:dyDescent="0.2">
      <c r="A108">
        <v>202</v>
      </c>
      <c r="B108">
        <v>739</v>
      </c>
    </row>
    <row r="109" spans="1:2" x14ac:dyDescent="0.2">
      <c r="A109">
        <v>203</v>
      </c>
      <c r="B109">
        <v>549</v>
      </c>
    </row>
    <row r="110" spans="1:2" x14ac:dyDescent="0.2">
      <c r="A110">
        <v>204</v>
      </c>
      <c r="B110">
        <v>329</v>
      </c>
    </row>
    <row r="111" spans="1:2" x14ac:dyDescent="0.2">
      <c r="A111">
        <v>205</v>
      </c>
      <c r="B111">
        <v>449</v>
      </c>
    </row>
    <row r="112" spans="1:2" x14ac:dyDescent="0.2">
      <c r="A112">
        <v>206</v>
      </c>
      <c r="B112">
        <v>599.65</v>
      </c>
    </row>
    <row r="113" spans="1:2" x14ac:dyDescent="0.2">
      <c r="A113">
        <v>207</v>
      </c>
      <c r="B113">
        <v>519</v>
      </c>
    </row>
    <row r="114" spans="1:2" x14ac:dyDescent="0.2">
      <c r="A114">
        <v>208</v>
      </c>
      <c r="B114">
        <v>299.60000000000002</v>
      </c>
    </row>
    <row r="115" spans="1:2" x14ac:dyDescent="0.2">
      <c r="A115">
        <v>209</v>
      </c>
      <c r="B115">
        <v>1140.97</v>
      </c>
    </row>
    <row r="116" spans="1:2" x14ac:dyDescent="0.2">
      <c r="A116">
        <v>210</v>
      </c>
      <c r="B116">
        <v>539.9</v>
      </c>
    </row>
    <row r="117" spans="1:2" x14ac:dyDescent="0.2">
      <c r="A117">
        <v>211</v>
      </c>
      <c r="B117">
        <v>249</v>
      </c>
    </row>
    <row r="118" spans="1:2" x14ac:dyDescent="0.2">
      <c r="A118">
        <v>213</v>
      </c>
      <c r="B118">
        <v>299.60000000000002</v>
      </c>
    </row>
    <row r="119" spans="1:2" x14ac:dyDescent="0.2">
      <c r="A119">
        <v>214</v>
      </c>
      <c r="B119">
        <v>329</v>
      </c>
    </row>
    <row r="120" spans="1:2" x14ac:dyDescent="0.2">
      <c r="A120">
        <v>215</v>
      </c>
      <c r="B120">
        <v>249.75</v>
      </c>
    </row>
    <row r="121" spans="1:2" x14ac:dyDescent="0.2">
      <c r="A121">
        <v>216</v>
      </c>
      <c r="B121">
        <v>999.65</v>
      </c>
    </row>
    <row r="122" spans="1:2" x14ac:dyDescent="0.2">
      <c r="A122">
        <v>216</v>
      </c>
      <c r="B122">
        <v>1019</v>
      </c>
    </row>
    <row r="123" spans="1:2" x14ac:dyDescent="0.2">
      <c r="A123">
        <v>218</v>
      </c>
      <c r="B123">
        <v>999</v>
      </c>
    </row>
    <row r="124" spans="1:2" x14ac:dyDescent="0.2">
      <c r="A124">
        <v>219</v>
      </c>
      <c r="B124">
        <v>599.65</v>
      </c>
    </row>
    <row r="125" spans="1:2" x14ac:dyDescent="0.2">
      <c r="A125">
        <v>219</v>
      </c>
      <c r="B125">
        <v>589</v>
      </c>
    </row>
    <row r="126" spans="1:2" x14ac:dyDescent="0.2">
      <c r="A126">
        <v>220</v>
      </c>
      <c r="B126">
        <v>669</v>
      </c>
    </row>
    <row r="127" spans="1:2" x14ac:dyDescent="0.2">
      <c r="A127">
        <v>221</v>
      </c>
      <c r="B127">
        <v>999.3</v>
      </c>
    </row>
    <row r="128" spans="1:2" x14ac:dyDescent="0.2">
      <c r="A128">
        <v>222</v>
      </c>
      <c r="B128">
        <v>599.6</v>
      </c>
    </row>
    <row r="129" spans="1:2" x14ac:dyDescent="0.2">
      <c r="A129">
        <v>225</v>
      </c>
      <c r="B129">
        <v>1099.6500000000001</v>
      </c>
    </row>
    <row r="130" spans="1:2" x14ac:dyDescent="0.2">
      <c r="A130">
        <v>228</v>
      </c>
      <c r="B130">
        <v>699.6</v>
      </c>
    </row>
    <row r="131" spans="1:2" x14ac:dyDescent="0.2">
      <c r="A131">
        <v>229</v>
      </c>
      <c r="B131">
        <v>549.6</v>
      </c>
    </row>
    <row r="132" spans="1:2" x14ac:dyDescent="0.2">
      <c r="A132">
        <v>230</v>
      </c>
      <c r="B132">
        <v>1019</v>
      </c>
    </row>
    <row r="133" spans="1:2" x14ac:dyDescent="0.2">
      <c r="A133">
        <v>232</v>
      </c>
      <c r="B133">
        <v>699.65</v>
      </c>
    </row>
    <row r="134" spans="1:2" x14ac:dyDescent="0.2">
      <c r="A134">
        <v>232</v>
      </c>
      <c r="B134">
        <v>819</v>
      </c>
    </row>
    <row r="135" spans="1:2" x14ac:dyDescent="0.2">
      <c r="A135">
        <v>233</v>
      </c>
      <c r="B135">
        <v>899.65</v>
      </c>
    </row>
    <row r="136" spans="1:2" x14ac:dyDescent="0.2">
      <c r="A136">
        <v>234</v>
      </c>
      <c r="B136">
        <v>1099.6500000000001</v>
      </c>
    </row>
    <row r="137" spans="1:2" x14ac:dyDescent="0.2">
      <c r="A137">
        <v>235</v>
      </c>
      <c r="B137">
        <v>1699.65</v>
      </c>
    </row>
    <row r="138" spans="1:2" x14ac:dyDescent="0.2">
      <c r="A138">
        <v>236</v>
      </c>
      <c r="B138">
        <v>899.6</v>
      </c>
    </row>
    <row r="139" spans="1:2" x14ac:dyDescent="0.2">
      <c r="A139">
        <v>237</v>
      </c>
      <c r="B139">
        <v>1199.5999999999999</v>
      </c>
    </row>
    <row r="140" spans="1:2" x14ac:dyDescent="0.2">
      <c r="A140">
        <v>238</v>
      </c>
      <c r="B140">
        <v>499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1"/>
  <sheetViews>
    <sheetView zoomScale="115" zoomScaleNormal="115" workbookViewId="0">
      <selection activeCell="D7" sqref="D7"/>
    </sheetView>
  </sheetViews>
  <sheetFormatPr defaultRowHeight="12.75" x14ac:dyDescent="0.2"/>
  <cols>
    <col min="1" max="1" width="17.5703125" bestFit="1" customWidth="1"/>
    <col min="2" max="2" width="13.5703125" bestFit="1" customWidth="1"/>
    <col min="3" max="3" width="12.85546875" customWidth="1"/>
    <col min="4" max="4" width="16.42578125"/>
    <col min="5" max="5" width="13.5703125" bestFit="1" customWidth="1"/>
    <col min="6" max="6" width="14" bestFit="1" customWidth="1"/>
    <col min="7" max="257" width="11.85546875"/>
  </cols>
  <sheetData>
    <row r="1" spans="1:6" x14ac:dyDescent="0.2">
      <c r="A1" t="s">
        <v>66</v>
      </c>
      <c r="B1" t="s">
        <v>67</v>
      </c>
      <c r="C1" t="s">
        <v>5</v>
      </c>
      <c r="E1" t="s">
        <v>76</v>
      </c>
      <c r="F1" t="s">
        <v>77</v>
      </c>
    </row>
    <row r="2" spans="1:6" x14ac:dyDescent="0.2">
      <c r="A2">
        <v>1</v>
      </c>
      <c r="B2">
        <v>1</v>
      </c>
      <c r="C2">
        <v>20</v>
      </c>
      <c r="E2">
        <f>C3+C4+C6</f>
        <v>60</v>
      </c>
      <c r="F2">
        <f>SUM(C9:C11)</f>
        <v>60</v>
      </c>
    </row>
    <row r="3" spans="1:6" x14ac:dyDescent="0.2">
      <c r="A3">
        <v>1</v>
      </c>
      <c r="B3">
        <v>2</v>
      </c>
      <c r="C3">
        <v>20</v>
      </c>
    </row>
    <row r="4" spans="1:6" x14ac:dyDescent="0.2">
      <c r="A4">
        <v>2</v>
      </c>
      <c r="B4">
        <v>3</v>
      </c>
      <c r="C4">
        <v>0</v>
      </c>
    </row>
    <row r="5" spans="1:6" x14ac:dyDescent="0.2">
      <c r="A5">
        <v>2</v>
      </c>
      <c r="B5">
        <v>5</v>
      </c>
      <c r="C5">
        <v>0</v>
      </c>
    </row>
    <row r="6" spans="1:6" x14ac:dyDescent="0.2">
      <c r="A6">
        <v>6</v>
      </c>
      <c r="B6">
        <v>14</v>
      </c>
      <c r="C6">
        <v>40</v>
      </c>
    </row>
    <row r="7" spans="1:6" x14ac:dyDescent="0.2">
      <c r="A7">
        <v>6</v>
      </c>
      <c r="B7">
        <v>15</v>
      </c>
      <c r="C7">
        <v>40</v>
      </c>
    </row>
    <row r="8" spans="1:6" x14ac:dyDescent="0.2">
      <c r="A8">
        <v>6</v>
      </c>
      <c r="B8">
        <v>16</v>
      </c>
      <c r="C8">
        <v>40</v>
      </c>
    </row>
    <row r="9" spans="1:6" x14ac:dyDescent="0.2">
      <c r="A9">
        <v>7</v>
      </c>
      <c r="B9">
        <v>18</v>
      </c>
      <c r="C9">
        <v>10</v>
      </c>
    </row>
    <row r="10" spans="1:6" x14ac:dyDescent="0.2">
      <c r="A10">
        <v>7</v>
      </c>
      <c r="B10">
        <v>19</v>
      </c>
      <c r="C10">
        <v>20</v>
      </c>
    </row>
    <row r="11" spans="1:6" x14ac:dyDescent="0.2">
      <c r="A11">
        <v>7</v>
      </c>
      <c r="B11">
        <v>20</v>
      </c>
      <c r="C11">
        <v>30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H45"/>
  <sheetViews>
    <sheetView zoomScaleNormal="100" workbookViewId="0">
      <selection activeCell="E16" sqref="E16"/>
    </sheetView>
  </sheetViews>
  <sheetFormatPr defaultRowHeight="12.75" x14ac:dyDescent="0.2"/>
  <cols>
    <col min="1" max="1" width="14.85546875" customWidth="1"/>
    <col min="2" max="2" width="16.85546875" bestFit="1" customWidth="1"/>
    <col min="3" max="3" width="17.5703125" customWidth="1"/>
    <col min="4" max="7" width="16.85546875" customWidth="1"/>
    <col min="8" max="8" width="18.5703125" customWidth="1"/>
    <col min="9" max="258" width="11.7109375"/>
  </cols>
  <sheetData>
    <row r="1" spans="1:8" x14ac:dyDescent="0.2">
      <c r="A1" t="s">
        <v>2</v>
      </c>
      <c r="B1" t="s">
        <v>64</v>
      </c>
      <c r="C1" t="s">
        <v>92</v>
      </c>
      <c r="D1" t="s">
        <v>93</v>
      </c>
      <c r="E1" t="s">
        <v>74</v>
      </c>
      <c r="F1" t="s">
        <v>75</v>
      </c>
      <c r="G1" t="s">
        <v>94</v>
      </c>
      <c r="H1" t="s">
        <v>65</v>
      </c>
    </row>
    <row r="2" spans="1:8" x14ac:dyDescent="0.2">
      <c r="A2">
        <v>1</v>
      </c>
      <c r="B2">
        <f>'(OUT)processessedUsage1'!R2</f>
        <v>0</v>
      </c>
      <c r="C2">
        <f>'(OUT)processessedUsage2'!R2</f>
        <v>0</v>
      </c>
      <c r="D2">
        <f>'(OUT)processessedUsage6'!X2</f>
        <v>0</v>
      </c>
      <c r="E2">
        <f>'(OUT)mobilities'!E3</f>
        <v>0</v>
      </c>
      <c r="F2">
        <f>'(OUT)mobilities'!I3</f>
        <v>0</v>
      </c>
      <c r="G2">
        <f>'(OUT)mobilities'!M3</f>
        <v>0</v>
      </c>
      <c r="H2">
        <f>MAX(calc_sigma[[#This Row],[super_usage_1]:[usage_20]])</f>
        <v>0</v>
      </c>
    </row>
    <row r="3" spans="1:8" x14ac:dyDescent="0.2">
      <c r="A3">
        <v>2</v>
      </c>
      <c r="B3">
        <f>'(OUT)processessedUsage1'!R3</f>
        <v>3.75</v>
      </c>
      <c r="C3">
        <f>'(OUT)processessedUsage2'!R3</f>
        <v>1</v>
      </c>
      <c r="D3">
        <f>'(OUT)processessedUsage6'!X3</f>
        <v>2</v>
      </c>
      <c r="E3">
        <f>'(OUT)mobilities'!E4</f>
        <v>0</v>
      </c>
      <c r="F3">
        <f>'(OUT)mobilities'!I4</f>
        <v>0</v>
      </c>
      <c r="G3">
        <f>'(OUT)mobilities'!M4</f>
        <v>0</v>
      </c>
      <c r="H3">
        <f>MAX(calc_sigma[[#This Row],[super_usage_1]:[usage_20]])</f>
        <v>3.75</v>
      </c>
    </row>
    <row r="4" spans="1:8" x14ac:dyDescent="0.2">
      <c r="A4">
        <v>3</v>
      </c>
      <c r="B4">
        <f>'(OUT)processessedUsage1'!R4</f>
        <v>0</v>
      </c>
      <c r="C4">
        <f>'(OUT)processessedUsage2'!R4</f>
        <v>0</v>
      </c>
      <c r="D4">
        <f>'(OUT)processessedUsage6'!X4</f>
        <v>4</v>
      </c>
      <c r="E4">
        <f>'(OUT)mobilities'!E5</f>
        <v>0</v>
      </c>
      <c r="F4">
        <f>'(OUT)mobilities'!I5</f>
        <v>0</v>
      </c>
      <c r="G4">
        <f>'(OUT)mobilities'!M5</f>
        <v>0</v>
      </c>
      <c r="H4">
        <f>MAX(calc_sigma[[#This Row],[super_usage_1]:[usage_20]])</f>
        <v>4</v>
      </c>
    </row>
    <row r="5" spans="1:8" x14ac:dyDescent="0.2">
      <c r="A5">
        <v>4</v>
      </c>
      <c r="B5">
        <f>'(OUT)processessedUsage1'!R5</f>
        <v>0</v>
      </c>
      <c r="C5">
        <f>'(OUT)processessedUsage2'!R5</f>
        <v>0</v>
      </c>
      <c r="D5">
        <f>'(OUT)processessedUsage6'!X5</f>
        <v>4</v>
      </c>
      <c r="E5">
        <f>'(OUT)mobilities'!E6</f>
        <v>0</v>
      </c>
      <c r="F5">
        <f>'(OUT)mobilities'!I6</f>
        <v>0</v>
      </c>
      <c r="G5">
        <f>'(OUT)mobilities'!M6</f>
        <v>0</v>
      </c>
      <c r="H5">
        <f>MAX(calc_sigma[[#This Row],[super_usage_1]:[usage_20]])</f>
        <v>4</v>
      </c>
    </row>
    <row r="6" spans="1:8" x14ac:dyDescent="0.2">
      <c r="A6">
        <v>5</v>
      </c>
      <c r="B6">
        <f>'(OUT)processessedUsage1'!R6</f>
        <v>3</v>
      </c>
      <c r="C6">
        <f>'(OUT)processessedUsage2'!R6</f>
        <v>1.5</v>
      </c>
      <c r="D6">
        <f>'(OUT)processessedUsage6'!X6</f>
        <v>0</v>
      </c>
      <c r="E6">
        <f>'(OUT)mobilities'!E7</f>
        <v>0</v>
      </c>
      <c r="F6">
        <f>'(OUT)mobilities'!I7</f>
        <v>0</v>
      </c>
      <c r="G6">
        <f>'(OUT)mobilities'!M7</f>
        <v>0</v>
      </c>
      <c r="H6">
        <f>MAX(calc_sigma[[#This Row],[super_usage_1]:[usage_20]])</f>
        <v>3</v>
      </c>
    </row>
    <row r="7" spans="1:8" x14ac:dyDescent="0.2">
      <c r="A7">
        <v>6</v>
      </c>
      <c r="B7">
        <f>'(OUT)processessedUsage1'!R7</f>
        <v>4.5</v>
      </c>
      <c r="C7">
        <f>'(OUT)processessedUsage2'!R7</f>
        <v>1</v>
      </c>
      <c r="D7">
        <f>'(OUT)processessedUsage6'!X7</f>
        <v>0</v>
      </c>
      <c r="E7">
        <f>'(OUT)mobilities'!E8</f>
        <v>0</v>
      </c>
      <c r="F7">
        <f>'(OUT)mobilities'!I8</f>
        <v>0</v>
      </c>
      <c r="G7">
        <f>'(OUT)mobilities'!M8</f>
        <v>0</v>
      </c>
      <c r="H7">
        <f>MAX(calc_sigma[[#This Row],[super_usage_1]:[usage_20]])</f>
        <v>4.5</v>
      </c>
    </row>
    <row r="8" spans="1:8" x14ac:dyDescent="0.2">
      <c r="A8">
        <v>7</v>
      </c>
      <c r="B8">
        <f>'(OUT)processessedUsage1'!R8</f>
        <v>0</v>
      </c>
      <c r="C8">
        <f>'(OUT)processessedUsage2'!R8</f>
        <v>0</v>
      </c>
      <c r="D8">
        <f>'(OUT)processessedUsage6'!X8</f>
        <v>0</v>
      </c>
      <c r="E8">
        <f>'(OUT)mobilities'!E9</f>
        <v>0</v>
      </c>
      <c r="F8">
        <f>'(OUT)mobilities'!I9</f>
        <v>0</v>
      </c>
      <c r="G8">
        <f>'(OUT)mobilities'!M9</f>
        <v>0</v>
      </c>
      <c r="H8">
        <f>MAX(calc_sigma[[#This Row],[super_usage_1]:[usage_20]])</f>
        <v>0</v>
      </c>
    </row>
    <row r="9" spans="1:8" x14ac:dyDescent="0.2">
      <c r="A9">
        <v>9</v>
      </c>
      <c r="B9">
        <f>'(OUT)processessedUsage1'!R9</f>
        <v>0</v>
      </c>
      <c r="C9">
        <f>'(OUT)processessedUsage2'!R9</f>
        <v>0</v>
      </c>
      <c r="D9">
        <f>'(OUT)processessedUsage6'!X9</f>
        <v>0</v>
      </c>
      <c r="E9">
        <f>'(OUT)mobilities'!E10</f>
        <v>1.625</v>
      </c>
      <c r="F9">
        <f>'(OUT)mobilities'!I10</f>
        <v>2.4000000000000004</v>
      </c>
      <c r="G9">
        <f>'(OUT)mobilities'!M10</f>
        <v>3.3249999999999997</v>
      </c>
      <c r="H9">
        <f>MAX(calc_sigma[[#This Row],[super_usage_1]:[usage_20]])</f>
        <v>3.3249999999999997</v>
      </c>
    </row>
    <row r="10" spans="1:8" x14ac:dyDescent="0.2">
      <c r="A10">
        <v>10</v>
      </c>
      <c r="B10">
        <f>'(OUT)processessedUsage1'!R10</f>
        <v>0</v>
      </c>
      <c r="C10">
        <f>'(OUT)processessedUsage2'!R10</f>
        <v>0</v>
      </c>
      <c r="D10">
        <f>'(OUT)processessedUsage6'!X10</f>
        <v>0</v>
      </c>
      <c r="E10">
        <f>'(OUT)mobilities'!E11</f>
        <v>0</v>
      </c>
      <c r="F10">
        <f>'(OUT)mobilities'!I11</f>
        <v>0</v>
      </c>
      <c r="G10">
        <f>'(OUT)mobilities'!M11</f>
        <v>0</v>
      </c>
      <c r="H10">
        <f>MAX(calc_sigma[[#This Row],[super_usage_1]:[usage_20]])</f>
        <v>0</v>
      </c>
    </row>
    <row r="11" spans="1:8" x14ac:dyDescent="0.2">
      <c r="A11">
        <v>11</v>
      </c>
      <c r="B11">
        <f>'(OUT)processessedUsage1'!R11</f>
        <v>4.5</v>
      </c>
      <c r="C11">
        <f>'(OUT)processessedUsage2'!R11</f>
        <v>1.5</v>
      </c>
      <c r="D11">
        <f>'(OUT)processessedUsage6'!X11</f>
        <v>5</v>
      </c>
      <c r="E11">
        <f>'(OUT)mobilities'!E12</f>
        <v>0</v>
      </c>
      <c r="F11">
        <f>'(OUT)mobilities'!I12</f>
        <v>0</v>
      </c>
      <c r="G11">
        <f>'(OUT)mobilities'!M12</f>
        <v>0</v>
      </c>
      <c r="H11">
        <f>MAX(calc_sigma[[#This Row],[super_usage_1]:[usage_20]])</f>
        <v>5</v>
      </c>
    </row>
    <row r="12" spans="1:8" x14ac:dyDescent="0.2">
      <c r="A12">
        <v>12</v>
      </c>
      <c r="B12">
        <f>'(OUT)processessedUsage1'!R12</f>
        <v>0</v>
      </c>
      <c r="C12">
        <f>'(OUT)processessedUsage2'!R12</f>
        <v>0</v>
      </c>
      <c r="D12">
        <f>'(OUT)processessedUsage6'!X12</f>
        <v>0</v>
      </c>
      <c r="E12">
        <f>'(OUT)mobilities'!E13</f>
        <v>0</v>
      </c>
      <c r="F12">
        <f>'(OUT)mobilities'!I13</f>
        <v>0</v>
      </c>
      <c r="G12">
        <f>'(OUT)mobilities'!M13</f>
        <v>0</v>
      </c>
      <c r="H12">
        <f>MAX(calc_sigma[[#This Row],[super_usage_1]:[usage_20]])</f>
        <v>0</v>
      </c>
    </row>
    <row r="13" spans="1:8" x14ac:dyDescent="0.2">
      <c r="A13">
        <v>13</v>
      </c>
      <c r="B13">
        <f>'(OUT)processessedUsage1'!R13</f>
        <v>0</v>
      </c>
      <c r="C13">
        <f>'(OUT)processessedUsage2'!R13</f>
        <v>0</v>
      </c>
      <c r="D13">
        <f>'(OUT)processessedUsage6'!X13</f>
        <v>10</v>
      </c>
      <c r="E13">
        <f>'(OUT)mobilities'!E14</f>
        <v>0</v>
      </c>
      <c r="F13">
        <f>'(OUT)mobilities'!I14</f>
        <v>0</v>
      </c>
      <c r="G13">
        <f>'(OUT)mobilities'!M14</f>
        <v>0</v>
      </c>
      <c r="H13">
        <f>MAX(calc_sigma[[#This Row],[super_usage_1]:[usage_20]])</f>
        <v>10</v>
      </c>
    </row>
    <row r="14" spans="1:8" x14ac:dyDescent="0.2">
      <c r="A14">
        <v>14</v>
      </c>
      <c r="B14">
        <f>'(OUT)processessedUsage1'!R14</f>
        <v>0</v>
      </c>
      <c r="C14">
        <f>'(OUT)processessedUsage2'!R14</f>
        <v>0</v>
      </c>
      <c r="D14">
        <f>'(OUT)processessedUsage6'!X14</f>
        <v>0</v>
      </c>
      <c r="E14">
        <f>'(OUT)mobilities'!E15</f>
        <v>0</v>
      </c>
      <c r="F14">
        <f>'(OUT)mobilities'!I15</f>
        <v>0</v>
      </c>
      <c r="G14">
        <f>'(OUT)mobilities'!M15</f>
        <v>0</v>
      </c>
      <c r="H14">
        <f>MAX(calc_sigma[[#This Row],[super_usage_1]:[usage_20]])</f>
        <v>0</v>
      </c>
    </row>
    <row r="15" spans="1:8" x14ac:dyDescent="0.2">
      <c r="A15">
        <v>15</v>
      </c>
      <c r="B15">
        <f>'(OUT)processessedUsage1'!R15</f>
        <v>0</v>
      </c>
      <c r="C15">
        <f>'(OUT)processessedUsage2'!R15</f>
        <v>0</v>
      </c>
      <c r="D15">
        <f>'(OUT)processessedUsage6'!X15</f>
        <v>0</v>
      </c>
      <c r="E15">
        <f>'(OUT)mobilities'!E16</f>
        <v>0</v>
      </c>
      <c r="F15">
        <f>'(OUT)mobilities'!I16</f>
        <v>0</v>
      </c>
      <c r="G15">
        <f>'(OUT)mobilities'!M16</f>
        <v>0</v>
      </c>
      <c r="H15">
        <f>MAX(calc_sigma[[#This Row],[super_usage_1]:[usage_20]])</f>
        <v>0</v>
      </c>
    </row>
    <row r="16" spans="1:8" x14ac:dyDescent="0.2">
      <c r="A16">
        <v>16</v>
      </c>
      <c r="B16">
        <f>'(OUT)processessedUsage1'!R16</f>
        <v>0</v>
      </c>
      <c r="C16">
        <f>'(OUT)processessedUsage2'!R16</f>
        <v>0</v>
      </c>
      <c r="D16">
        <f>'(OUT)processessedUsage6'!X16</f>
        <v>0</v>
      </c>
      <c r="E16">
        <f>'(OUT)mobilities'!E17</f>
        <v>0</v>
      </c>
      <c r="F16">
        <f>'(OUT)mobilities'!I17</f>
        <v>0</v>
      </c>
      <c r="G16">
        <f>'(OUT)mobilities'!M17</f>
        <v>0</v>
      </c>
      <c r="H16">
        <f>MAX(calc_sigma[[#This Row],[super_usage_1]:[usage_20]])</f>
        <v>0</v>
      </c>
    </row>
    <row r="17" spans="1:8" x14ac:dyDescent="0.2">
      <c r="A17">
        <v>17</v>
      </c>
      <c r="B17">
        <f>'(OUT)processessedUsage1'!R17</f>
        <v>0</v>
      </c>
      <c r="C17">
        <f>'(OUT)processessedUsage2'!R17</f>
        <v>0</v>
      </c>
      <c r="D17">
        <f>'(OUT)processessedUsage6'!X17</f>
        <v>0</v>
      </c>
      <c r="E17">
        <f>'(OUT)mobilities'!E18</f>
        <v>0</v>
      </c>
      <c r="F17">
        <f>'(OUT)mobilities'!I18</f>
        <v>0</v>
      </c>
      <c r="G17">
        <f>'(OUT)mobilities'!M18</f>
        <v>0</v>
      </c>
      <c r="H17">
        <f>MAX(calc_sigma[[#This Row],[super_usage_1]:[usage_20]])</f>
        <v>0</v>
      </c>
    </row>
    <row r="18" spans="1:8" x14ac:dyDescent="0.2">
      <c r="A18">
        <v>18</v>
      </c>
      <c r="B18">
        <f>'(OUT)processessedUsage1'!R18</f>
        <v>0</v>
      </c>
      <c r="C18">
        <f>'(OUT)processessedUsage2'!R18</f>
        <v>0</v>
      </c>
      <c r="D18">
        <f>'(OUT)processessedUsage6'!X18</f>
        <v>0</v>
      </c>
      <c r="E18">
        <f>'(OUT)mobilities'!E19</f>
        <v>0</v>
      </c>
      <c r="F18">
        <f>'(OUT)mobilities'!I19</f>
        <v>0</v>
      </c>
      <c r="G18">
        <f>'(OUT)mobilities'!M19</f>
        <v>0</v>
      </c>
      <c r="H18">
        <f>MAX(calc_sigma[[#This Row],[super_usage_1]:[usage_20]])</f>
        <v>0</v>
      </c>
    </row>
    <row r="19" spans="1:8" x14ac:dyDescent="0.2">
      <c r="A19">
        <v>19</v>
      </c>
      <c r="B19">
        <f>'(OUT)processessedUsage1'!R19</f>
        <v>0</v>
      </c>
      <c r="C19">
        <f>'(OUT)processessedUsage2'!R19</f>
        <v>0</v>
      </c>
      <c r="D19">
        <f>'(OUT)processessedUsage6'!X19</f>
        <v>0</v>
      </c>
      <c r="E19">
        <f>'(OUT)mobilities'!E20</f>
        <v>0</v>
      </c>
      <c r="F19">
        <f>'(OUT)mobilities'!I20</f>
        <v>0</v>
      </c>
      <c r="G19">
        <f>'(OUT)mobilities'!M20</f>
        <v>0</v>
      </c>
      <c r="H19">
        <f>MAX(calc_sigma[[#This Row],[super_usage_1]:[usage_20]])</f>
        <v>0</v>
      </c>
    </row>
    <row r="20" spans="1:8" x14ac:dyDescent="0.2">
      <c r="A20">
        <v>20</v>
      </c>
      <c r="B20">
        <f>'(OUT)processessedUsage1'!R20</f>
        <v>0</v>
      </c>
      <c r="C20">
        <f>'(OUT)processessedUsage2'!R20</f>
        <v>0</v>
      </c>
      <c r="D20">
        <f>'(OUT)processessedUsage6'!X20</f>
        <v>0</v>
      </c>
      <c r="E20">
        <f>'(OUT)mobilities'!E21</f>
        <v>0</v>
      </c>
      <c r="F20">
        <f>'(OUT)mobilities'!I21</f>
        <v>0</v>
      </c>
      <c r="G20">
        <f>'(OUT)mobilities'!M21</f>
        <v>0</v>
      </c>
      <c r="H20">
        <f>MAX(calc_sigma[[#This Row],[super_usage_1]:[usage_20]])</f>
        <v>0</v>
      </c>
    </row>
    <row r="21" spans="1:8" x14ac:dyDescent="0.2">
      <c r="A21">
        <v>23</v>
      </c>
      <c r="B21">
        <f>'(OUT)processessedUsage1'!R21</f>
        <v>0</v>
      </c>
      <c r="C21">
        <f>'(OUT)processessedUsage2'!R21</f>
        <v>0</v>
      </c>
      <c r="D21">
        <f>'(OUT)processessedUsage6'!X21</f>
        <v>0</v>
      </c>
      <c r="E21">
        <f>'(OUT)mobilities'!E22</f>
        <v>0</v>
      </c>
      <c r="F21">
        <f>'(OUT)mobilities'!I22</f>
        <v>0</v>
      </c>
      <c r="G21">
        <f>'(OUT)mobilities'!M22</f>
        <v>0</v>
      </c>
      <c r="H21">
        <f>MAX(calc_sigma[[#This Row],[super_usage_1]:[usage_20]])</f>
        <v>0</v>
      </c>
    </row>
    <row r="22" spans="1:8" x14ac:dyDescent="0.2">
      <c r="A22">
        <v>30</v>
      </c>
      <c r="B22">
        <f>'(OUT)processessedUsage1'!R22</f>
        <v>0</v>
      </c>
      <c r="C22">
        <f>'(OUT)processessedUsage2'!R22</f>
        <v>0</v>
      </c>
      <c r="D22">
        <f>'(OUT)processessedUsage6'!X22</f>
        <v>0</v>
      </c>
      <c r="E22">
        <f>'(OUT)mobilities'!E23</f>
        <v>0</v>
      </c>
      <c r="F22">
        <f>'(OUT)mobilities'!I23</f>
        <v>0</v>
      </c>
      <c r="G22">
        <f>'(OUT)mobilities'!M23</f>
        <v>0</v>
      </c>
      <c r="H22">
        <f>MAX(calc_sigma[[#This Row],[super_usage_1]:[usage_20]])</f>
        <v>0</v>
      </c>
    </row>
    <row r="23" spans="1:8" x14ac:dyDescent="0.2">
      <c r="A23">
        <v>31</v>
      </c>
      <c r="B23">
        <f>'(OUT)processessedUsage1'!R23</f>
        <v>0</v>
      </c>
      <c r="C23">
        <f>'(OUT)processessedUsage2'!R23</f>
        <v>0</v>
      </c>
      <c r="D23">
        <f>'(OUT)processessedUsage6'!X23</f>
        <v>0</v>
      </c>
      <c r="E23">
        <f>'(OUT)mobilities'!E24</f>
        <v>0</v>
      </c>
      <c r="F23">
        <f>'(OUT)mobilities'!I24</f>
        <v>0</v>
      </c>
      <c r="G23">
        <f>'(OUT)mobilities'!M24</f>
        <v>0</v>
      </c>
      <c r="H23">
        <f>MAX(calc_sigma[[#This Row],[super_usage_1]:[usage_20]])</f>
        <v>0</v>
      </c>
    </row>
    <row r="24" spans="1:8" x14ac:dyDescent="0.2">
      <c r="A24">
        <v>32</v>
      </c>
      <c r="B24">
        <f>'(OUT)processessedUsage1'!R24</f>
        <v>0</v>
      </c>
      <c r="C24">
        <f>'(OUT)processessedUsage2'!R24</f>
        <v>0</v>
      </c>
      <c r="D24">
        <f>'(OUT)processessedUsage6'!X24</f>
        <v>0</v>
      </c>
      <c r="E24">
        <f>'(OUT)mobilities'!E25</f>
        <v>0</v>
      </c>
      <c r="F24">
        <f>'(OUT)mobilities'!I25</f>
        <v>0</v>
      </c>
      <c r="G24">
        <f>'(OUT)mobilities'!M25</f>
        <v>0</v>
      </c>
      <c r="H24">
        <f>MAX(calc_sigma[[#This Row],[super_usage_1]:[usage_20]])</f>
        <v>0</v>
      </c>
    </row>
    <row r="25" spans="1:8" x14ac:dyDescent="0.2">
      <c r="A25">
        <v>33</v>
      </c>
      <c r="B25">
        <f>'(OUT)processessedUsage1'!R25</f>
        <v>0</v>
      </c>
      <c r="C25">
        <f>'(OUT)processessedUsage2'!R25</f>
        <v>0</v>
      </c>
      <c r="D25">
        <f>'(OUT)processessedUsage6'!X25</f>
        <v>0</v>
      </c>
      <c r="E25">
        <f>'(OUT)mobilities'!E26</f>
        <v>0</v>
      </c>
      <c r="F25">
        <f>'(OUT)mobilities'!I26</f>
        <v>0</v>
      </c>
      <c r="G25">
        <f>'(OUT)mobilities'!M26</f>
        <v>0</v>
      </c>
      <c r="H25">
        <f>MAX(calc_sigma[[#This Row],[super_usage_1]:[usage_20]])</f>
        <v>0</v>
      </c>
    </row>
    <row r="26" spans="1:8" x14ac:dyDescent="0.2">
      <c r="A26">
        <v>34</v>
      </c>
      <c r="B26">
        <f>'(OUT)processessedUsage1'!R26</f>
        <v>0</v>
      </c>
      <c r="C26">
        <f>'(OUT)processessedUsage2'!R26</f>
        <v>0</v>
      </c>
      <c r="D26">
        <f>'(OUT)processessedUsage6'!X26</f>
        <v>0</v>
      </c>
      <c r="E26">
        <f>'(OUT)mobilities'!E27</f>
        <v>0</v>
      </c>
      <c r="F26">
        <f>'(OUT)mobilities'!I27</f>
        <v>0</v>
      </c>
      <c r="G26">
        <f>'(OUT)mobilities'!M27</f>
        <v>0</v>
      </c>
      <c r="H26">
        <f>MAX(calc_sigma[[#This Row],[super_usage_1]:[usage_20]])</f>
        <v>0</v>
      </c>
    </row>
    <row r="27" spans="1:8" x14ac:dyDescent="0.2">
      <c r="A27">
        <v>35</v>
      </c>
      <c r="B27">
        <f>'(OUT)processessedUsage1'!R27</f>
        <v>0</v>
      </c>
      <c r="C27">
        <f>'(OUT)processessedUsage2'!R27</f>
        <v>0</v>
      </c>
      <c r="D27">
        <f>'(OUT)processessedUsage6'!X27</f>
        <v>0</v>
      </c>
      <c r="E27">
        <f>'(OUT)mobilities'!E28</f>
        <v>0</v>
      </c>
      <c r="F27">
        <f>'(OUT)mobilities'!I28</f>
        <v>0</v>
      </c>
      <c r="G27">
        <f>'(OUT)mobilities'!M28</f>
        <v>0</v>
      </c>
      <c r="H27">
        <f>MAX(calc_sigma[[#This Row],[super_usage_1]:[usage_20]])</f>
        <v>0</v>
      </c>
    </row>
    <row r="28" spans="1:8" x14ac:dyDescent="0.2">
      <c r="A28">
        <v>36</v>
      </c>
      <c r="B28">
        <f>'(OUT)processessedUsage1'!R28</f>
        <v>0</v>
      </c>
      <c r="C28">
        <f>'(OUT)processessedUsage2'!R28</f>
        <v>0</v>
      </c>
      <c r="D28">
        <f>'(OUT)processessedUsage6'!X28</f>
        <v>0</v>
      </c>
      <c r="E28">
        <f>'(OUT)mobilities'!E29</f>
        <v>0</v>
      </c>
      <c r="F28">
        <f>'(OUT)mobilities'!I29</f>
        <v>0</v>
      </c>
      <c r="G28">
        <f>'(OUT)mobilities'!M29</f>
        <v>0</v>
      </c>
      <c r="H28">
        <f>MAX(calc_sigma[[#This Row],[super_usage_1]:[usage_20]])</f>
        <v>0</v>
      </c>
    </row>
    <row r="29" spans="1:8" x14ac:dyDescent="0.2">
      <c r="A29">
        <v>37</v>
      </c>
      <c r="B29">
        <f>'(OUT)processessedUsage1'!R29</f>
        <v>0</v>
      </c>
      <c r="C29">
        <f>'(OUT)processessedUsage2'!R29</f>
        <v>0</v>
      </c>
      <c r="D29">
        <f>'(OUT)processessedUsage6'!X29</f>
        <v>0</v>
      </c>
      <c r="E29">
        <f>'(OUT)mobilities'!E30</f>
        <v>0</v>
      </c>
      <c r="F29">
        <f>'(OUT)mobilities'!I30</f>
        <v>0</v>
      </c>
      <c r="G29">
        <f>'(OUT)mobilities'!M30</f>
        <v>0</v>
      </c>
      <c r="H29">
        <f>MAX(calc_sigma[[#This Row],[super_usage_1]:[usage_20]])</f>
        <v>0</v>
      </c>
    </row>
    <row r="30" spans="1:8" x14ac:dyDescent="0.2">
      <c r="A30">
        <v>38</v>
      </c>
      <c r="B30">
        <f>'(OUT)processessedUsage1'!R30</f>
        <v>0</v>
      </c>
      <c r="C30">
        <f>'(OUT)processessedUsage2'!R30</f>
        <v>0</v>
      </c>
      <c r="D30">
        <f>'(OUT)processessedUsage6'!X30</f>
        <v>0</v>
      </c>
      <c r="E30">
        <f>'(OUT)mobilities'!E31</f>
        <v>0</v>
      </c>
      <c r="F30">
        <f>'(OUT)mobilities'!I31</f>
        <v>0</v>
      </c>
      <c r="G30">
        <f>'(OUT)mobilities'!M31</f>
        <v>0</v>
      </c>
      <c r="H30">
        <f>MAX(calc_sigma[[#This Row],[super_usage_1]:[usage_20]])</f>
        <v>0</v>
      </c>
    </row>
    <row r="31" spans="1:8" x14ac:dyDescent="0.2">
      <c r="A31">
        <v>39</v>
      </c>
      <c r="B31">
        <f>'(OUT)processessedUsage1'!R31</f>
        <v>0</v>
      </c>
      <c r="C31">
        <f>'(OUT)processessedUsage2'!R31</f>
        <v>0</v>
      </c>
      <c r="D31">
        <f>'(OUT)processessedUsage6'!X31</f>
        <v>0</v>
      </c>
      <c r="E31">
        <f>'(OUT)mobilities'!E32</f>
        <v>0</v>
      </c>
      <c r="F31">
        <f>'(OUT)mobilities'!I32</f>
        <v>0</v>
      </c>
      <c r="G31">
        <f>'(OUT)mobilities'!M32</f>
        <v>0</v>
      </c>
      <c r="H31">
        <f>MAX(calc_sigma[[#This Row],[super_usage_1]:[usage_20]])</f>
        <v>0</v>
      </c>
    </row>
    <row r="32" spans="1:8" x14ac:dyDescent="0.2">
      <c r="A32">
        <v>40</v>
      </c>
      <c r="B32">
        <f>'(OUT)processessedUsage1'!R32</f>
        <v>0</v>
      </c>
      <c r="C32">
        <f>'(OUT)processessedUsage2'!R32</f>
        <v>0</v>
      </c>
      <c r="D32">
        <f>'(OUT)processessedUsage6'!X32</f>
        <v>0</v>
      </c>
      <c r="E32">
        <f>'(OUT)mobilities'!E33</f>
        <v>0</v>
      </c>
      <c r="F32">
        <f>'(OUT)mobilities'!I33</f>
        <v>0</v>
      </c>
      <c r="G32">
        <f>'(OUT)mobilities'!M33</f>
        <v>0</v>
      </c>
      <c r="H32">
        <f>MAX(calc_sigma[[#This Row],[super_usage_1]:[usage_20]])</f>
        <v>0</v>
      </c>
    </row>
    <row r="33" spans="1:8" x14ac:dyDescent="0.2">
      <c r="A33">
        <v>41</v>
      </c>
      <c r="B33">
        <f>'(OUT)processessedUsage1'!R33</f>
        <v>0</v>
      </c>
      <c r="C33">
        <f>'(OUT)processessedUsage2'!R33</f>
        <v>0</v>
      </c>
      <c r="D33">
        <f>'(OUT)processessedUsage6'!X33</f>
        <v>0</v>
      </c>
      <c r="E33">
        <f>'(OUT)mobilities'!E34</f>
        <v>0</v>
      </c>
      <c r="F33">
        <f>'(OUT)mobilities'!I34</f>
        <v>0</v>
      </c>
      <c r="G33">
        <f>'(OUT)mobilities'!M34</f>
        <v>0</v>
      </c>
      <c r="H33">
        <f>MAX(calc_sigma[[#This Row],[super_usage_1]:[usage_20]])</f>
        <v>0</v>
      </c>
    </row>
    <row r="34" spans="1:8" x14ac:dyDescent="0.2">
      <c r="A34">
        <v>42</v>
      </c>
      <c r="B34">
        <f>'(OUT)processessedUsage1'!R34</f>
        <v>0</v>
      </c>
      <c r="C34">
        <f>'(OUT)processessedUsage2'!R34</f>
        <v>0</v>
      </c>
      <c r="D34">
        <f>'(OUT)processessedUsage6'!X34</f>
        <v>0</v>
      </c>
      <c r="E34">
        <f>'(OUT)mobilities'!E35</f>
        <v>0</v>
      </c>
      <c r="F34">
        <f>'(OUT)mobilities'!I35</f>
        <v>0</v>
      </c>
      <c r="G34">
        <f>'(OUT)mobilities'!M35</f>
        <v>0</v>
      </c>
      <c r="H34">
        <f>MAX(calc_sigma[[#This Row],[super_usage_1]:[usage_20]])</f>
        <v>0</v>
      </c>
    </row>
    <row r="35" spans="1:8" x14ac:dyDescent="0.2">
      <c r="A35">
        <v>43</v>
      </c>
      <c r="B35">
        <f>'(OUT)processessedUsage1'!R35</f>
        <v>0</v>
      </c>
      <c r="C35">
        <f>'(OUT)processessedUsage2'!R35</f>
        <v>0</v>
      </c>
      <c r="D35">
        <f>'(OUT)processessedUsage6'!X35</f>
        <v>0</v>
      </c>
      <c r="E35">
        <f>'(OUT)mobilities'!E36</f>
        <v>0</v>
      </c>
      <c r="F35">
        <f>'(OUT)mobilities'!I36</f>
        <v>0</v>
      </c>
      <c r="G35">
        <f>'(OUT)mobilities'!M36</f>
        <v>0</v>
      </c>
      <c r="H35">
        <f>MAX(calc_sigma[[#This Row],[super_usage_1]:[usage_20]])</f>
        <v>0</v>
      </c>
    </row>
    <row r="36" spans="1:8" x14ac:dyDescent="0.2">
      <c r="A36">
        <v>44</v>
      </c>
      <c r="B36">
        <f>'(OUT)processessedUsage1'!R36</f>
        <v>0</v>
      </c>
      <c r="C36">
        <f>'(OUT)processessedUsage2'!R36</f>
        <v>0</v>
      </c>
      <c r="D36">
        <f>'(OUT)processessedUsage6'!X36</f>
        <v>0</v>
      </c>
      <c r="E36">
        <f>'(OUT)mobilities'!E37</f>
        <v>0</v>
      </c>
      <c r="F36">
        <f>'(OUT)mobilities'!I37</f>
        <v>0</v>
      </c>
      <c r="G36">
        <f>'(OUT)mobilities'!M37</f>
        <v>0</v>
      </c>
      <c r="H36">
        <f>MAX(calc_sigma[[#This Row],[super_usage_1]:[usage_20]])</f>
        <v>0</v>
      </c>
    </row>
    <row r="37" spans="1:8" x14ac:dyDescent="0.2">
      <c r="A37">
        <v>45</v>
      </c>
      <c r="B37">
        <f>'(OUT)processessedUsage1'!R37</f>
        <v>0</v>
      </c>
      <c r="C37">
        <f>'(OUT)processessedUsage2'!R37</f>
        <v>0</v>
      </c>
      <c r="D37">
        <f>'(OUT)processessedUsage6'!X37</f>
        <v>0</v>
      </c>
      <c r="E37">
        <f>'(OUT)mobilities'!E38</f>
        <v>0</v>
      </c>
      <c r="F37">
        <f>'(OUT)mobilities'!I38</f>
        <v>0</v>
      </c>
      <c r="G37">
        <f>'(OUT)mobilities'!M38</f>
        <v>0</v>
      </c>
      <c r="H37">
        <f>MAX(calc_sigma[[#This Row],[super_usage_1]:[usage_20]])</f>
        <v>0</v>
      </c>
    </row>
    <row r="38" spans="1:8" x14ac:dyDescent="0.2">
      <c r="A38">
        <v>46</v>
      </c>
      <c r="B38">
        <f>'(OUT)processessedUsage1'!R38</f>
        <v>0</v>
      </c>
      <c r="C38">
        <f>'(OUT)processessedUsage2'!R38</f>
        <v>0</v>
      </c>
      <c r="D38">
        <f>'(OUT)processessedUsage6'!X38</f>
        <v>0</v>
      </c>
      <c r="E38">
        <f>'(OUT)mobilities'!E39</f>
        <v>0</v>
      </c>
      <c r="F38">
        <f>'(OUT)mobilities'!I39</f>
        <v>0</v>
      </c>
      <c r="G38">
        <f>'(OUT)mobilities'!M39</f>
        <v>0</v>
      </c>
      <c r="H38">
        <f>MAX(calc_sigma[[#This Row],[super_usage_1]:[usage_20]])</f>
        <v>0</v>
      </c>
    </row>
    <row r="39" spans="1:8" x14ac:dyDescent="0.2">
      <c r="A39">
        <v>47</v>
      </c>
      <c r="B39">
        <f>'(OUT)processessedUsage1'!R39</f>
        <v>0</v>
      </c>
      <c r="C39">
        <f>'(OUT)processessedUsage2'!R39</f>
        <v>0</v>
      </c>
      <c r="D39">
        <f>'(OUT)processessedUsage6'!X39</f>
        <v>0</v>
      </c>
      <c r="E39">
        <f>'(OUT)mobilities'!E40</f>
        <v>0</v>
      </c>
      <c r="F39">
        <f>'(OUT)mobilities'!I40</f>
        <v>0</v>
      </c>
      <c r="G39">
        <f>'(OUT)mobilities'!M40</f>
        <v>0</v>
      </c>
      <c r="H39">
        <f>MAX(calc_sigma[[#This Row],[super_usage_1]:[usage_20]])</f>
        <v>0</v>
      </c>
    </row>
    <row r="40" spans="1:8" x14ac:dyDescent="0.2">
      <c r="A40">
        <v>48</v>
      </c>
      <c r="B40">
        <f>'(OUT)processessedUsage1'!R40</f>
        <v>0</v>
      </c>
      <c r="C40">
        <f>'(OUT)processessedUsage2'!R40</f>
        <v>0</v>
      </c>
      <c r="D40">
        <f>'(OUT)processessedUsage6'!X40</f>
        <v>0</v>
      </c>
      <c r="E40">
        <f>'(OUT)mobilities'!E41</f>
        <v>0</v>
      </c>
      <c r="F40">
        <f>'(OUT)mobilities'!I41</f>
        <v>0</v>
      </c>
      <c r="G40">
        <f>'(OUT)mobilities'!M41</f>
        <v>0</v>
      </c>
      <c r="H40">
        <f>MAX(calc_sigma[[#This Row],[super_usage_1]:[usage_20]])</f>
        <v>0</v>
      </c>
    </row>
    <row r="41" spans="1:8" x14ac:dyDescent="0.2">
      <c r="A41">
        <v>49</v>
      </c>
      <c r="B41">
        <f>'(OUT)processessedUsage1'!R41</f>
        <v>0</v>
      </c>
      <c r="C41">
        <f>'(OUT)processessedUsage2'!R41</f>
        <v>0</v>
      </c>
      <c r="D41">
        <f>'(OUT)processessedUsage6'!X41</f>
        <v>0</v>
      </c>
      <c r="E41">
        <f>'(OUT)mobilities'!E42</f>
        <v>0</v>
      </c>
      <c r="F41">
        <f>'(OUT)mobilities'!I42</f>
        <v>0</v>
      </c>
      <c r="G41">
        <f>'(OUT)mobilities'!M42</f>
        <v>0</v>
      </c>
      <c r="H41">
        <f>MAX(calc_sigma[[#This Row],[super_usage_1]:[usage_20]])</f>
        <v>0</v>
      </c>
    </row>
    <row r="42" spans="1:8" x14ac:dyDescent="0.2">
      <c r="A42">
        <v>81</v>
      </c>
      <c r="B42">
        <f>'(OUT)processessedUsage1'!R42</f>
        <v>0</v>
      </c>
      <c r="C42">
        <f>'(OUT)processessedUsage2'!R42</f>
        <v>0</v>
      </c>
      <c r="D42">
        <f>'(OUT)processessedUsage6'!X42</f>
        <v>0</v>
      </c>
      <c r="E42">
        <f>'(OUT)mobilities'!E43</f>
        <v>0</v>
      </c>
      <c r="F42">
        <f>'(OUT)mobilities'!I43</f>
        <v>0</v>
      </c>
      <c r="G42">
        <f>'(OUT)mobilities'!M43</f>
        <v>0</v>
      </c>
      <c r="H42">
        <f>MAX(calc_sigma[[#This Row],[super_usage_1]:[usage_20]])</f>
        <v>0</v>
      </c>
    </row>
    <row r="43" spans="1:8" x14ac:dyDescent="0.2">
      <c r="A43">
        <v>82</v>
      </c>
      <c r="B43">
        <f>'(OUT)processessedUsage1'!R43</f>
        <v>0</v>
      </c>
      <c r="C43">
        <f>'(OUT)processessedUsage2'!R43</f>
        <v>0</v>
      </c>
      <c r="D43">
        <f>'(OUT)processessedUsage6'!X43</f>
        <v>0</v>
      </c>
      <c r="E43">
        <f>'(OUT)mobilities'!E44</f>
        <v>0</v>
      </c>
      <c r="F43">
        <f>'(OUT)mobilities'!I44</f>
        <v>0</v>
      </c>
      <c r="G43">
        <f>'(OUT)mobilities'!M44</f>
        <v>0</v>
      </c>
      <c r="H43">
        <f>MAX(calc_sigma[[#This Row],[super_usage_1]:[usage_20]])</f>
        <v>0</v>
      </c>
    </row>
    <row r="44" spans="1:8" x14ac:dyDescent="0.2">
      <c r="A44">
        <v>83</v>
      </c>
      <c r="B44">
        <f>'(OUT)processessedUsage1'!R44</f>
        <v>0</v>
      </c>
      <c r="C44">
        <f>'(OUT)processessedUsage2'!R44</f>
        <v>0</v>
      </c>
      <c r="D44">
        <f>'(OUT)processessedUsage6'!X44</f>
        <v>0</v>
      </c>
      <c r="E44">
        <f>'(OUT)mobilities'!E45</f>
        <v>0</v>
      </c>
      <c r="F44">
        <f>'(OUT)mobilities'!I45</f>
        <v>0</v>
      </c>
      <c r="G44">
        <f>'(OUT)mobilities'!M45</f>
        <v>0</v>
      </c>
      <c r="H44">
        <f>MAX(calc_sigma[[#This Row],[super_usage_1]:[usage_20]])</f>
        <v>0</v>
      </c>
    </row>
    <row r="45" spans="1:8" x14ac:dyDescent="0.2">
      <c r="A45">
        <v>84</v>
      </c>
      <c r="B45">
        <f>'(OUT)processessedUsage1'!R45</f>
        <v>0</v>
      </c>
      <c r="C45">
        <f>'(OUT)processessedUsage2'!R45</f>
        <v>0</v>
      </c>
      <c r="D45">
        <f>'(OUT)processessedUsage6'!X45</f>
        <v>0</v>
      </c>
      <c r="E45">
        <f>'(OUT)mobilities'!E46</f>
        <v>1.625</v>
      </c>
      <c r="F45">
        <f>'(OUT)mobilities'!I46</f>
        <v>1.6</v>
      </c>
      <c r="G45">
        <f>'(OUT)mobilities'!M46</f>
        <v>2.375</v>
      </c>
      <c r="H45">
        <f>MAX(calc_sigma[[#This Row],[super_usage_1]:[usage_20]])</f>
        <v>2.375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47"/>
  <sheetViews>
    <sheetView workbookViewId="0">
      <selection activeCell="G16" sqref="G16"/>
    </sheetView>
  </sheetViews>
  <sheetFormatPr defaultRowHeight="12.75" x14ac:dyDescent="0.2"/>
  <cols>
    <col min="1" max="1" width="16.5703125" bestFit="1" customWidth="1"/>
    <col min="2" max="4" width="12.85546875" bestFit="1" customWidth="1"/>
    <col min="5" max="5" width="8" bestFit="1" customWidth="1"/>
    <col min="6" max="8" width="11.28515625" bestFit="1" customWidth="1"/>
    <col min="9" max="9" width="8.28515625" bestFit="1" customWidth="1"/>
    <col min="10" max="10" width="12" bestFit="1" customWidth="1"/>
  </cols>
  <sheetData>
    <row r="1" spans="1:10" ht="15" x14ac:dyDescent="0.25">
      <c r="A1" t="s">
        <v>2</v>
      </c>
      <c r="B1" t="s">
        <v>80</v>
      </c>
      <c r="C1" t="s">
        <v>95</v>
      </c>
      <c r="D1" t="s">
        <v>96</v>
      </c>
      <c r="E1" s="4" t="s">
        <v>78</v>
      </c>
      <c r="F1" t="s">
        <v>81</v>
      </c>
      <c r="G1" t="s">
        <v>82</v>
      </c>
      <c r="H1" t="s">
        <v>97</v>
      </c>
      <c r="I1" t="s">
        <v>83</v>
      </c>
      <c r="J1" t="s">
        <v>84</v>
      </c>
    </row>
    <row r="2" spans="1:10" ht="15" x14ac:dyDescent="0.25">
      <c r="A2">
        <v>1</v>
      </c>
      <c r="B2">
        <f>SUsage1[[#This Row],[alpha]]*'(CALC)choices'!$C$3</f>
        <v>0</v>
      </c>
      <c r="C2">
        <f>SUsage2[[#This Row],[alpha]]*'(CALC)choices'!$C$4</f>
        <v>0</v>
      </c>
      <c r="D2">
        <f>SUsage6[[#This Row],[alpha]]*'(CALC)choices'!$C$6</f>
        <v>0</v>
      </c>
      <c r="E2" s="7">
        <f>SUM(calc_gamma[[#This Row],[theta_su_1]:[theta_su_6]])*param[R]/sum_beta[sum_beta_j]</f>
        <v>0</v>
      </c>
      <c r="F2" s="2">
        <f>'(OUT)mobilities'!F3*'(CALC)choices'!$C$9</f>
        <v>0</v>
      </c>
      <c r="G2" s="2">
        <f>'(OUT)mobilities'!J3*'(CALC)choices'!$C$10</f>
        <v>0</v>
      </c>
      <c r="H2" s="2">
        <f>'(OUT)mobilities'!N3*'(CALC)choices'!$C$11</f>
        <v>0</v>
      </c>
      <c r="I2" s="7">
        <f>SUM(calc_gamma[[#This Row],[theta''_18]:[theta''_20]])</f>
        <v>0</v>
      </c>
      <c r="J2" s="2">
        <f>(calc_gamma[[#This Row],[theta]]+calc_gamma[[#This Row],[theta'']])/(param[R]+sum_beta[sum_beta_k])</f>
        <v>0</v>
      </c>
    </row>
    <row r="3" spans="1:10" ht="15" x14ac:dyDescent="0.25">
      <c r="A3">
        <v>2</v>
      </c>
      <c r="B3">
        <f>SUsage1[[#This Row],[alpha]]*'(CALC)choices'!$C$3</f>
        <v>650</v>
      </c>
      <c r="C3">
        <f>SUsage2[[#This Row],[alpha]]*'(CALC)choices'!$C$4</f>
        <v>0</v>
      </c>
      <c r="D3">
        <f>SUsage6[[#This Row],[alpha]]*'(CALC)choices'!$C$6</f>
        <v>400</v>
      </c>
      <c r="E3" s="7">
        <f>SUM(calc_gamma[[#This Row],[theta_su_1]:[theta_su_6]])*param[R]/sum_beta[sum_beta_j]</f>
        <v>6125</v>
      </c>
      <c r="F3" s="2">
        <f>'(OUT)mobilities'!F4*'(CALC)choices'!$C$9</f>
        <v>0</v>
      </c>
      <c r="G3" s="2">
        <f>'(OUT)mobilities'!J4*'(CALC)choices'!$C$10</f>
        <v>0</v>
      </c>
      <c r="H3" s="2">
        <f>'(OUT)mobilities'!N4*'(CALC)choices'!$C$11</f>
        <v>0</v>
      </c>
      <c r="I3" s="7">
        <f>SUM(calc_gamma[[#This Row],[theta''_18]:[theta''_20]])</f>
        <v>0</v>
      </c>
      <c r="J3" s="2">
        <f>(calc_gamma[[#This Row],[theta]]+calc_gamma[[#This Row],[theta'']])/(param[R]+sum_beta[sum_beta_k])</f>
        <v>14.939024390243903</v>
      </c>
    </row>
    <row r="4" spans="1:10" ht="15" x14ac:dyDescent="0.25">
      <c r="A4">
        <v>3</v>
      </c>
      <c r="B4">
        <f>SUsage1[[#This Row],[alpha]]*'(CALC)choices'!$C$3</f>
        <v>0</v>
      </c>
      <c r="C4">
        <f>SUsage2[[#This Row],[alpha]]*'(CALC)choices'!$C$4</f>
        <v>0</v>
      </c>
      <c r="D4">
        <f>SUsage6[[#This Row],[alpha]]*'(CALC)choices'!$C$6</f>
        <v>666.66666666666674</v>
      </c>
      <c r="E4" s="7">
        <f>SUM(calc_gamma[[#This Row],[theta_su_1]:[theta_su_6]])*param[R]/sum_beta[sum_beta_j]</f>
        <v>3888.8888888888896</v>
      </c>
      <c r="F4" s="2">
        <f>'(OUT)mobilities'!F5*'(CALC)choices'!$C$9</f>
        <v>0</v>
      </c>
      <c r="G4" s="2">
        <f>'(OUT)mobilities'!J5*'(CALC)choices'!$C$10</f>
        <v>0</v>
      </c>
      <c r="H4" s="2">
        <f>'(OUT)mobilities'!N5*'(CALC)choices'!$C$11</f>
        <v>0</v>
      </c>
      <c r="I4" s="7">
        <f>SUM(calc_gamma[[#This Row],[theta''_18]:[theta''_20]])</f>
        <v>0</v>
      </c>
      <c r="J4" s="2">
        <f>(calc_gamma[[#This Row],[theta]]+calc_gamma[[#This Row],[theta'']])/(param[R]+sum_beta[sum_beta_k])</f>
        <v>9.4850948509485118</v>
      </c>
    </row>
    <row r="5" spans="1:10" ht="15" x14ac:dyDescent="0.25">
      <c r="A5">
        <v>4</v>
      </c>
      <c r="B5">
        <f>SUsage1[[#This Row],[alpha]]*'(CALC)choices'!$C$3</f>
        <v>0</v>
      </c>
      <c r="C5">
        <f>SUsage2[[#This Row],[alpha]]*'(CALC)choices'!$C$4</f>
        <v>0</v>
      </c>
      <c r="D5">
        <f>SUsage6[[#This Row],[alpha]]*'(CALC)choices'!$C$6</f>
        <v>800</v>
      </c>
      <c r="E5" s="7">
        <f>SUM(calc_gamma[[#This Row],[theta_su_1]:[theta_su_6]])*param[R]/sum_beta[sum_beta_j]</f>
        <v>4666.666666666667</v>
      </c>
      <c r="F5" s="2">
        <f>'(OUT)mobilities'!F6*'(CALC)choices'!$C$9</f>
        <v>0</v>
      </c>
      <c r="G5" s="2">
        <f>'(OUT)mobilities'!J6*'(CALC)choices'!$C$10</f>
        <v>0</v>
      </c>
      <c r="H5" s="2">
        <f>'(OUT)mobilities'!N6*'(CALC)choices'!$C$11</f>
        <v>0</v>
      </c>
      <c r="I5" s="7">
        <f>SUM(calc_gamma[[#This Row],[theta''_18]:[theta''_20]])</f>
        <v>0</v>
      </c>
      <c r="J5" s="2">
        <f>(calc_gamma[[#This Row],[theta]]+calc_gamma[[#This Row],[theta'']])/(param[R]+sum_beta[sum_beta_k])</f>
        <v>11.382113821138212</v>
      </c>
    </row>
    <row r="6" spans="1:10" ht="15" x14ac:dyDescent="0.25">
      <c r="A6">
        <v>5</v>
      </c>
      <c r="B6">
        <f>SUsage1[[#This Row],[alpha]]*'(CALC)choices'!$C$3</f>
        <v>250</v>
      </c>
      <c r="C6">
        <f>SUsage2[[#This Row],[alpha]]*'(CALC)choices'!$C$4</f>
        <v>0</v>
      </c>
      <c r="D6">
        <f>SUsage6[[#This Row],[alpha]]*'(CALC)choices'!$C$6</f>
        <v>0</v>
      </c>
      <c r="E6" s="7">
        <f>SUM(calc_gamma[[#This Row],[theta_su_1]:[theta_su_6]])*param[R]/sum_beta[sum_beta_j]</f>
        <v>1458.3333333333333</v>
      </c>
      <c r="F6" s="2">
        <f>'(OUT)mobilities'!F7*'(CALC)choices'!$C$9</f>
        <v>0</v>
      </c>
      <c r="G6" s="2">
        <f>'(OUT)mobilities'!J7*'(CALC)choices'!$C$10</f>
        <v>0</v>
      </c>
      <c r="H6" s="2">
        <f>'(OUT)mobilities'!N7*'(CALC)choices'!$C$11</f>
        <v>0</v>
      </c>
      <c r="I6" s="7">
        <f>SUM(calc_gamma[[#This Row],[theta''_18]:[theta''_20]])</f>
        <v>0</v>
      </c>
      <c r="J6" s="2">
        <f>(calc_gamma[[#This Row],[theta]]+calc_gamma[[#This Row],[theta'']])/(param[R]+sum_beta[sum_beta_k])</f>
        <v>3.5569105691056908</v>
      </c>
    </row>
    <row r="7" spans="1:10" ht="15" x14ac:dyDescent="0.25">
      <c r="A7">
        <v>6</v>
      </c>
      <c r="B7">
        <f>SUsage1[[#This Row],[alpha]]*'(CALC)choices'!$C$3</f>
        <v>450</v>
      </c>
      <c r="C7">
        <f>SUsage2[[#This Row],[alpha]]*'(CALC)choices'!$C$4</f>
        <v>0</v>
      </c>
      <c r="D7">
        <f>SUsage6[[#This Row],[alpha]]*'(CALC)choices'!$C$6</f>
        <v>0</v>
      </c>
      <c r="E7" s="7">
        <f>SUM(calc_gamma[[#This Row],[theta_su_1]:[theta_su_6]])*param[R]/sum_beta[sum_beta_j]</f>
        <v>2625</v>
      </c>
      <c r="F7" s="2">
        <f>'(OUT)mobilities'!F8*'(CALC)choices'!$C$9</f>
        <v>0</v>
      </c>
      <c r="G7" s="2">
        <f>'(OUT)mobilities'!J8*'(CALC)choices'!$C$10</f>
        <v>0</v>
      </c>
      <c r="H7" s="2">
        <f>'(OUT)mobilities'!N8*'(CALC)choices'!$C$11</f>
        <v>0</v>
      </c>
      <c r="I7" s="7">
        <f>SUM(calc_gamma[[#This Row],[theta''_18]:[theta''_20]])</f>
        <v>0</v>
      </c>
      <c r="J7" s="2">
        <f>(calc_gamma[[#This Row],[theta]]+calc_gamma[[#This Row],[theta'']])/(param[R]+sum_beta[sum_beta_k])</f>
        <v>6.4024390243902438</v>
      </c>
    </row>
    <row r="8" spans="1:10" ht="15" x14ac:dyDescent="0.25">
      <c r="A8">
        <v>7</v>
      </c>
      <c r="B8">
        <f>SUsage1[[#This Row],[alpha]]*'(CALC)choices'!$C$3</f>
        <v>0</v>
      </c>
      <c r="C8">
        <f>SUsage2[[#This Row],[alpha]]*'(CALC)choices'!$C$4</f>
        <v>0</v>
      </c>
      <c r="D8">
        <f>SUsage6[[#This Row],[alpha]]*'(CALC)choices'!$C$6</f>
        <v>0</v>
      </c>
      <c r="E8" s="7">
        <f>SUM(calc_gamma[[#This Row],[theta_su_1]:[theta_su_6]])*param[R]/sum_beta[sum_beta_j]</f>
        <v>0</v>
      </c>
      <c r="F8" s="2">
        <f>'(OUT)mobilities'!F9*'(CALC)choices'!$C$9</f>
        <v>0</v>
      </c>
      <c r="G8" s="2">
        <f>'(OUT)mobilities'!J9*'(CALC)choices'!$C$10</f>
        <v>0</v>
      </c>
      <c r="H8" s="2">
        <f>'(OUT)mobilities'!N9*'(CALC)choices'!$C$11</f>
        <v>0</v>
      </c>
      <c r="I8" s="7">
        <f>SUM(calc_gamma[[#This Row],[theta''_18]:[theta''_20]])</f>
        <v>0</v>
      </c>
      <c r="J8" s="2">
        <f>(calc_gamma[[#This Row],[theta]]+calc_gamma[[#This Row],[theta'']])/(param[R]+sum_beta[sum_beta_k])</f>
        <v>0</v>
      </c>
    </row>
    <row r="9" spans="1:10" ht="15" x14ac:dyDescent="0.25">
      <c r="A9">
        <v>9</v>
      </c>
      <c r="B9">
        <f>SUsage1[[#This Row],[alpha]]*'(CALC)choices'!$C$3</f>
        <v>0</v>
      </c>
      <c r="C9">
        <f>SUsage2[[#This Row],[alpha]]*'(CALC)choices'!$C$4</f>
        <v>0</v>
      </c>
      <c r="D9">
        <f>SUsage6[[#This Row],[alpha]]*'(CALC)choices'!$C$6</f>
        <v>0</v>
      </c>
      <c r="E9" s="7">
        <f>SUM(calc_gamma[[#This Row],[theta_su_1]:[theta_su_6]])*param[R]/sum_beta[sum_beta_j]</f>
        <v>0</v>
      </c>
      <c r="F9" s="2">
        <f>'(OUT)mobilities'!F10*'(CALC)choices'!$C$9</f>
        <v>400</v>
      </c>
      <c r="G9" s="2">
        <f>'(OUT)mobilities'!J10*'(CALC)choices'!$C$10</f>
        <v>1200</v>
      </c>
      <c r="H9" s="2">
        <f>'(OUT)mobilities'!N10*'(CALC)choices'!$C$11</f>
        <v>2100</v>
      </c>
      <c r="I9" s="7">
        <f>SUM(calc_gamma[[#This Row],[theta''_18]:[theta''_20]])</f>
        <v>3700</v>
      </c>
      <c r="J9" s="2">
        <f>(calc_gamma[[#This Row],[theta]]+calc_gamma[[#This Row],[theta'']])/(param[R]+sum_beta[sum_beta_k])</f>
        <v>9.0243902439024382</v>
      </c>
    </row>
    <row r="10" spans="1:10" ht="15" x14ac:dyDescent="0.25">
      <c r="A10">
        <v>10</v>
      </c>
      <c r="B10">
        <f>SUsage1[[#This Row],[alpha]]*'(CALC)choices'!$C$3</f>
        <v>0</v>
      </c>
      <c r="C10">
        <f>SUsage2[[#This Row],[alpha]]*'(CALC)choices'!$C$4</f>
        <v>0</v>
      </c>
      <c r="D10">
        <f>SUsage6[[#This Row],[alpha]]*'(CALC)choices'!$C$6</f>
        <v>0</v>
      </c>
      <c r="E10" s="7">
        <f>SUM(calc_gamma[[#This Row],[theta_su_1]:[theta_su_6]])*param[R]/sum_beta[sum_beta_j]</f>
        <v>0</v>
      </c>
      <c r="F10" s="2">
        <f>'(OUT)mobilities'!F11*'(CALC)choices'!$C$9</f>
        <v>0</v>
      </c>
      <c r="G10" s="2">
        <f>'(OUT)mobilities'!J11*'(CALC)choices'!$C$10</f>
        <v>0</v>
      </c>
      <c r="H10" s="2">
        <f>'(OUT)mobilities'!N11*'(CALC)choices'!$C$11</f>
        <v>0</v>
      </c>
      <c r="I10" s="7">
        <f>SUM(calc_gamma[[#This Row],[theta''_18]:[theta''_20]])</f>
        <v>0</v>
      </c>
      <c r="J10" s="2">
        <f>(calc_gamma[[#This Row],[theta]]+calc_gamma[[#This Row],[theta'']])/(param[R]+sum_beta[sum_beta_k])</f>
        <v>0</v>
      </c>
    </row>
    <row r="11" spans="1:10" ht="15" x14ac:dyDescent="0.25">
      <c r="A11">
        <v>11</v>
      </c>
      <c r="B11">
        <f>SUsage1[[#This Row],[alpha]]*'(CALC)choices'!$C$3</f>
        <v>650</v>
      </c>
      <c r="C11">
        <f>SUsage2[[#This Row],[alpha]]*'(CALC)choices'!$C$4</f>
        <v>0</v>
      </c>
      <c r="D11">
        <f>SUsage6[[#This Row],[alpha]]*'(CALC)choices'!$C$6</f>
        <v>1333.3333333333335</v>
      </c>
      <c r="E11" s="7">
        <f>SUM(calc_gamma[[#This Row],[theta_su_1]:[theta_su_6]])*param[R]/sum_beta[sum_beta_j]</f>
        <v>11569.444444444445</v>
      </c>
      <c r="F11" s="2">
        <f>'(OUT)mobilities'!F12*'(CALC)choices'!$C$9</f>
        <v>0</v>
      </c>
      <c r="G11" s="2">
        <f>'(OUT)mobilities'!J12*'(CALC)choices'!$C$10</f>
        <v>0</v>
      </c>
      <c r="H11" s="2">
        <f>'(OUT)mobilities'!N12*'(CALC)choices'!$C$11</f>
        <v>0</v>
      </c>
      <c r="I11" s="7">
        <f>SUM(calc_gamma[[#This Row],[theta''_18]:[theta''_20]])</f>
        <v>0</v>
      </c>
      <c r="J11" s="2">
        <f>(calc_gamma[[#This Row],[theta]]+calc_gamma[[#This Row],[theta'']])/(param[R]+sum_beta[sum_beta_k])</f>
        <v>28.218157181571819</v>
      </c>
    </row>
    <row r="12" spans="1:10" ht="15" x14ac:dyDescent="0.25">
      <c r="A12">
        <v>12</v>
      </c>
      <c r="B12">
        <f>SUsage1[[#This Row],[alpha]]*'(CALC)choices'!$C$3</f>
        <v>0</v>
      </c>
      <c r="C12">
        <f>SUsage2[[#This Row],[alpha]]*'(CALC)choices'!$C$4</f>
        <v>0</v>
      </c>
      <c r="D12">
        <f>SUsage6[[#This Row],[alpha]]*'(CALC)choices'!$C$6</f>
        <v>0</v>
      </c>
      <c r="E12" s="7">
        <f>SUM(calc_gamma[[#This Row],[theta_su_1]:[theta_su_6]])*param[R]/sum_beta[sum_beta_j]</f>
        <v>0</v>
      </c>
      <c r="F12" s="2">
        <f>'(OUT)mobilities'!F13*'(CALC)choices'!$C$9</f>
        <v>0</v>
      </c>
      <c r="G12" s="2">
        <f>'(OUT)mobilities'!J13*'(CALC)choices'!$C$10</f>
        <v>0</v>
      </c>
      <c r="H12" s="2">
        <f>'(OUT)mobilities'!N13*'(CALC)choices'!$C$11</f>
        <v>0</v>
      </c>
      <c r="I12" s="7">
        <f>SUM(calc_gamma[[#This Row],[theta''_18]:[theta''_20]])</f>
        <v>0</v>
      </c>
      <c r="J12" s="2">
        <f>(calc_gamma[[#This Row],[theta]]+calc_gamma[[#This Row],[theta'']])/(param[R]+sum_beta[sum_beta_k])</f>
        <v>0</v>
      </c>
    </row>
    <row r="13" spans="1:10" ht="15" x14ac:dyDescent="0.25">
      <c r="A13">
        <v>13</v>
      </c>
      <c r="B13">
        <f>SUsage1[[#This Row],[alpha]]*'(CALC)choices'!$C$3</f>
        <v>0</v>
      </c>
      <c r="C13">
        <f>SUsage2[[#This Row],[alpha]]*'(CALC)choices'!$C$4</f>
        <v>0</v>
      </c>
      <c r="D13">
        <f>SUsage6[[#This Row],[alpha]]*'(CALC)choices'!$C$6</f>
        <v>800</v>
      </c>
      <c r="E13" s="7">
        <f>SUM(calc_gamma[[#This Row],[theta_su_1]:[theta_su_6]])*param[R]/sum_beta[sum_beta_j]</f>
        <v>4666.666666666667</v>
      </c>
      <c r="F13" s="2">
        <f>'(OUT)mobilities'!F14*'(CALC)choices'!$C$9</f>
        <v>0</v>
      </c>
      <c r="G13" s="2">
        <f>'(OUT)mobilities'!J14*'(CALC)choices'!$C$10</f>
        <v>0</v>
      </c>
      <c r="H13" s="2">
        <f>'(OUT)mobilities'!N14*'(CALC)choices'!$C$11</f>
        <v>0</v>
      </c>
      <c r="I13" s="7">
        <f>SUM(calc_gamma[[#This Row],[theta''_18]:[theta''_20]])</f>
        <v>0</v>
      </c>
      <c r="J13" s="2">
        <f>(calc_gamma[[#This Row],[theta]]+calc_gamma[[#This Row],[theta'']])/(param[R]+sum_beta[sum_beta_k])</f>
        <v>11.382113821138212</v>
      </c>
    </row>
    <row r="14" spans="1:10" ht="15" x14ac:dyDescent="0.25">
      <c r="A14">
        <v>14</v>
      </c>
      <c r="B14">
        <f>SUsage1[[#This Row],[alpha]]*'(CALC)choices'!$C$3</f>
        <v>0</v>
      </c>
      <c r="C14">
        <f>SUsage2[[#This Row],[alpha]]*'(CALC)choices'!$C$4</f>
        <v>0</v>
      </c>
      <c r="D14">
        <f>SUsage6[[#This Row],[alpha]]*'(CALC)choices'!$C$6</f>
        <v>0</v>
      </c>
      <c r="E14" s="7">
        <f>SUM(calc_gamma[[#This Row],[theta_su_1]:[theta_su_6]])*param[R]/sum_beta[sum_beta_j]</f>
        <v>0</v>
      </c>
      <c r="F14" s="2">
        <f>'(OUT)mobilities'!F15*'(CALC)choices'!$C$9</f>
        <v>0</v>
      </c>
      <c r="G14" s="2">
        <f>'(OUT)mobilities'!J15*'(CALC)choices'!$C$10</f>
        <v>0</v>
      </c>
      <c r="H14" s="2">
        <f>'(OUT)mobilities'!N15*'(CALC)choices'!$C$11</f>
        <v>0</v>
      </c>
      <c r="I14" s="7">
        <f>SUM(calc_gamma[[#This Row],[theta''_18]:[theta''_20]])</f>
        <v>0</v>
      </c>
      <c r="J14" s="2">
        <f>(calc_gamma[[#This Row],[theta]]+calc_gamma[[#This Row],[theta'']])/(param[R]+sum_beta[sum_beta_k])</f>
        <v>0</v>
      </c>
    </row>
    <row r="15" spans="1:10" ht="15" x14ac:dyDescent="0.25">
      <c r="A15">
        <v>15</v>
      </c>
      <c r="B15">
        <f>SUsage1[[#This Row],[alpha]]*'(CALC)choices'!$C$3</f>
        <v>0</v>
      </c>
      <c r="C15">
        <f>SUsage2[[#This Row],[alpha]]*'(CALC)choices'!$C$4</f>
        <v>0</v>
      </c>
      <c r="D15">
        <f>SUsage6[[#This Row],[alpha]]*'(CALC)choices'!$C$6</f>
        <v>0</v>
      </c>
      <c r="E15" s="7">
        <f>SUM(calc_gamma[[#This Row],[theta_su_1]:[theta_su_6]])*param[R]/sum_beta[sum_beta_j]</f>
        <v>0</v>
      </c>
      <c r="F15" s="2">
        <f>'(OUT)mobilities'!F16*'(CALC)choices'!$C$9</f>
        <v>0</v>
      </c>
      <c r="G15" s="2">
        <f>'(OUT)mobilities'!J16*'(CALC)choices'!$C$10</f>
        <v>0</v>
      </c>
      <c r="H15" s="2">
        <f>'(OUT)mobilities'!N16*'(CALC)choices'!$C$11</f>
        <v>0</v>
      </c>
      <c r="I15" s="7">
        <f>SUM(calc_gamma[[#This Row],[theta''_18]:[theta''_20]])</f>
        <v>0</v>
      </c>
      <c r="J15" s="2">
        <f>(calc_gamma[[#This Row],[theta]]+calc_gamma[[#This Row],[theta'']])/(param[R]+sum_beta[sum_beta_k])</f>
        <v>0</v>
      </c>
    </row>
    <row r="16" spans="1:10" ht="15" x14ac:dyDescent="0.25">
      <c r="A16">
        <v>16</v>
      </c>
      <c r="B16">
        <f>SUsage1[[#This Row],[alpha]]*'(CALC)choices'!$C$3</f>
        <v>0</v>
      </c>
      <c r="C16">
        <f>SUsage2[[#This Row],[alpha]]*'(CALC)choices'!$C$4</f>
        <v>0</v>
      </c>
      <c r="D16">
        <f>SUsage6[[#This Row],[alpha]]*'(CALC)choices'!$C$6</f>
        <v>0</v>
      </c>
      <c r="E16" s="7">
        <f>SUM(calc_gamma[[#This Row],[theta_su_1]:[theta_su_6]])*param[R]/sum_beta[sum_beta_j]</f>
        <v>0</v>
      </c>
      <c r="F16" s="2">
        <f>'(OUT)mobilities'!F17*'(CALC)choices'!$C$9</f>
        <v>0</v>
      </c>
      <c r="G16" s="2">
        <f>'(OUT)mobilities'!J17*'(CALC)choices'!$C$10</f>
        <v>0</v>
      </c>
      <c r="H16" s="2">
        <f>'(OUT)mobilities'!N17*'(CALC)choices'!$C$11</f>
        <v>0</v>
      </c>
      <c r="I16" s="7">
        <f>SUM(calc_gamma[[#This Row],[theta''_18]:[theta''_20]])</f>
        <v>0</v>
      </c>
      <c r="J16" s="2">
        <f>(calc_gamma[[#This Row],[theta]]+calc_gamma[[#This Row],[theta'']])/(param[R]+sum_beta[sum_beta_k])</f>
        <v>0</v>
      </c>
    </row>
    <row r="17" spans="1:10" ht="15" x14ac:dyDescent="0.25">
      <c r="A17">
        <v>17</v>
      </c>
      <c r="B17">
        <f>SUsage1[[#This Row],[alpha]]*'(CALC)choices'!$C$3</f>
        <v>0</v>
      </c>
      <c r="C17">
        <f>SUsage2[[#This Row],[alpha]]*'(CALC)choices'!$C$4</f>
        <v>0</v>
      </c>
      <c r="D17">
        <f>SUsage6[[#This Row],[alpha]]*'(CALC)choices'!$C$6</f>
        <v>0</v>
      </c>
      <c r="E17" s="7">
        <f>SUM(calc_gamma[[#This Row],[theta_su_1]:[theta_su_6]])*param[R]/sum_beta[sum_beta_j]</f>
        <v>0</v>
      </c>
      <c r="F17" s="2">
        <f>'(OUT)mobilities'!F18*'(CALC)choices'!$C$9</f>
        <v>0</v>
      </c>
      <c r="G17" s="2">
        <f>'(OUT)mobilities'!J18*'(CALC)choices'!$C$10</f>
        <v>0</v>
      </c>
      <c r="H17" s="2">
        <f>'(OUT)mobilities'!N18*'(CALC)choices'!$C$11</f>
        <v>0</v>
      </c>
      <c r="I17" s="7">
        <f>SUM(calc_gamma[[#This Row],[theta''_18]:[theta''_20]])</f>
        <v>0</v>
      </c>
      <c r="J17" s="2">
        <f>(calc_gamma[[#This Row],[theta]]+calc_gamma[[#This Row],[theta'']])/(param[R]+sum_beta[sum_beta_k])</f>
        <v>0</v>
      </c>
    </row>
    <row r="18" spans="1:10" ht="15" x14ac:dyDescent="0.25">
      <c r="A18">
        <v>18</v>
      </c>
      <c r="B18">
        <f>SUsage1[[#This Row],[alpha]]*'(CALC)choices'!$C$3</f>
        <v>0</v>
      </c>
      <c r="C18">
        <f>SUsage2[[#This Row],[alpha]]*'(CALC)choices'!$C$4</f>
        <v>0</v>
      </c>
      <c r="D18">
        <f>SUsage6[[#This Row],[alpha]]*'(CALC)choices'!$C$6</f>
        <v>0</v>
      </c>
      <c r="E18" s="7">
        <f>SUM(calc_gamma[[#This Row],[theta_su_1]:[theta_su_6]])*param[R]/sum_beta[sum_beta_j]</f>
        <v>0</v>
      </c>
      <c r="F18" s="2">
        <f>'(OUT)mobilities'!F19*'(CALC)choices'!$C$9</f>
        <v>0</v>
      </c>
      <c r="G18" s="2">
        <f>'(OUT)mobilities'!J19*'(CALC)choices'!$C$10</f>
        <v>0</v>
      </c>
      <c r="H18" s="2">
        <f>'(OUT)mobilities'!N19*'(CALC)choices'!$C$11</f>
        <v>0</v>
      </c>
      <c r="I18" s="7">
        <f>SUM(calc_gamma[[#This Row],[theta''_18]:[theta''_20]])</f>
        <v>0</v>
      </c>
      <c r="J18" s="2">
        <f>(calc_gamma[[#This Row],[theta]]+calc_gamma[[#This Row],[theta'']])/(param[R]+sum_beta[sum_beta_k])</f>
        <v>0</v>
      </c>
    </row>
    <row r="19" spans="1:10" ht="15" x14ac:dyDescent="0.25">
      <c r="A19">
        <v>19</v>
      </c>
      <c r="B19">
        <f>SUsage1[[#This Row],[alpha]]*'(CALC)choices'!$C$3</f>
        <v>0</v>
      </c>
      <c r="C19">
        <f>SUsage2[[#This Row],[alpha]]*'(CALC)choices'!$C$4</f>
        <v>0</v>
      </c>
      <c r="D19">
        <f>SUsage6[[#This Row],[alpha]]*'(CALC)choices'!$C$6</f>
        <v>0</v>
      </c>
      <c r="E19" s="7">
        <f>SUM(calc_gamma[[#This Row],[theta_su_1]:[theta_su_6]])*param[R]/sum_beta[sum_beta_j]</f>
        <v>0</v>
      </c>
      <c r="F19" s="2">
        <f>'(OUT)mobilities'!F20*'(CALC)choices'!$C$9</f>
        <v>0</v>
      </c>
      <c r="G19" s="2">
        <f>'(OUT)mobilities'!J20*'(CALC)choices'!$C$10</f>
        <v>0</v>
      </c>
      <c r="H19" s="2">
        <f>'(OUT)mobilities'!N20*'(CALC)choices'!$C$11</f>
        <v>0</v>
      </c>
      <c r="I19" s="7">
        <f>SUM(calc_gamma[[#This Row],[theta''_18]:[theta''_20]])</f>
        <v>0</v>
      </c>
      <c r="J19" s="2">
        <f>(calc_gamma[[#This Row],[theta]]+calc_gamma[[#This Row],[theta'']])/(param[R]+sum_beta[sum_beta_k])</f>
        <v>0</v>
      </c>
    </row>
    <row r="20" spans="1:10" ht="15" x14ac:dyDescent="0.25">
      <c r="A20">
        <v>20</v>
      </c>
      <c r="B20">
        <f>SUsage1[[#This Row],[alpha]]*'(CALC)choices'!$C$3</f>
        <v>0</v>
      </c>
      <c r="C20">
        <f>SUsage2[[#This Row],[alpha]]*'(CALC)choices'!$C$4</f>
        <v>0</v>
      </c>
      <c r="D20">
        <f>SUsage6[[#This Row],[alpha]]*'(CALC)choices'!$C$6</f>
        <v>0</v>
      </c>
      <c r="E20" s="7">
        <f>SUM(calc_gamma[[#This Row],[theta_su_1]:[theta_su_6]])*param[R]/sum_beta[sum_beta_j]</f>
        <v>0</v>
      </c>
      <c r="F20" s="2">
        <f>'(OUT)mobilities'!F21*'(CALC)choices'!$C$9</f>
        <v>0</v>
      </c>
      <c r="G20" s="2">
        <f>'(OUT)mobilities'!J21*'(CALC)choices'!$C$10</f>
        <v>0</v>
      </c>
      <c r="H20" s="2">
        <f>'(OUT)mobilities'!N21*'(CALC)choices'!$C$11</f>
        <v>0</v>
      </c>
      <c r="I20" s="7">
        <f>SUM(calc_gamma[[#This Row],[theta''_18]:[theta''_20]])</f>
        <v>0</v>
      </c>
      <c r="J20" s="2">
        <f>(calc_gamma[[#This Row],[theta]]+calc_gamma[[#This Row],[theta'']])/(param[R]+sum_beta[sum_beta_k])</f>
        <v>0</v>
      </c>
    </row>
    <row r="21" spans="1:10" ht="15" x14ac:dyDescent="0.25">
      <c r="A21">
        <v>23</v>
      </c>
      <c r="B21">
        <f>SUsage1[[#This Row],[alpha]]*'(CALC)choices'!$C$3</f>
        <v>0</v>
      </c>
      <c r="C21">
        <f>SUsage2[[#This Row],[alpha]]*'(CALC)choices'!$C$4</f>
        <v>0</v>
      </c>
      <c r="D21">
        <f>SUsage6[[#This Row],[alpha]]*'(CALC)choices'!$C$6</f>
        <v>0</v>
      </c>
      <c r="E21" s="7">
        <f>SUM(calc_gamma[[#This Row],[theta_su_1]:[theta_su_6]])*param[R]/sum_beta[sum_beta_j]</f>
        <v>0</v>
      </c>
      <c r="F21" s="2">
        <f>'(OUT)mobilities'!F22*'(CALC)choices'!$C$9</f>
        <v>0</v>
      </c>
      <c r="G21" s="2">
        <f>'(OUT)mobilities'!J22*'(CALC)choices'!$C$10</f>
        <v>0</v>
      </c>
      <c r="H21" s="2">
        <f>'(OUT)mobilities'!N22*'(CALC)choices'!$C$11</f>
        <v>0</v>
      </c>
      <c r="I21" s="7">
        <f>SUM(calc_gamma[[#This Row],[theta''_18]:[theta''_20]])</f>
        <v>0</v>
      </c>
      <c r="J21" s="2">
        <f>(calc_gamma[[#This Row],[theta]]+calc_gamma[[#This Row],[theta'']])/(param[R]+sum_beta[sum_beta_k])</f>
        <v>0</v>
      </c>
    </row>
    <row r="22" spans="1:10" ht="15" x14ac:dyDescent="0.25">
      <c r="A22">
        <v>30</v>
      </c>
      <c r="B22">
        <f>SUsage1[[#This Row],[alpha]]*'(CALC)choices'!$C$3</f>
        <v>0</v>
      </c>
      <c r="C22">
        <f>SUsage2[[#This Row],[alpha]]*'(CALC)choices'!$C$4</f>
        <v>0</v>
      </c>
      <c r="D22">
        <f>SUsage6[[#This Row],[alpha]]*'(CALC)choices'!$C$6</f>
        <v>0</v>
      </c>
      <c r="E22" s="7">
        <f>SUM(calc_gamma[[#This Row],[theta_su_1]:[theta_su_6]])*param[R]/sum_beta[sum_beta_j]</f>
        <v>0</v>
      </c>
      <c r="F22" s="2">
        <f>'(OUT)mobilities'!F23*'(CALC)choices'!$C$9</f>
        <v>0</v>
      </c>
      <c r="G22" s="2">
        <f>'(OUT)mobilities'!J23*'(CALC)choices'!$C$10</f>
        <v>0</v>
      </c>
      <c r="H22" s="2">
        <f>'(OUT)mobilities'!N23*'(CALC)choices'!$C$11</f>
        <v>0</v>
      </c>
      <c r="I22" s="7">
        <f>SUM(calc_gamma[[#This Row],[theta''_18]:[theta''_20]])</f>
        <v>0</v>
      </c>
      <c r="J22" s="2">
        <f>(calc_gamma[[#This Row],[theta]]+calc_gamma[[#This Row],[theta'']])/(param[R]+sum_beta[sum_beta_k])</f>
        <v>0</v>
      </c>
    </row>
    <row r="23" spans="1:10" ht="15" x14ac:dyDescent="0.25">
      <c r="A23">
        <v>31</v>
      </c>
      <c r="B23">
        <f>SUsage1[[#This Row],[alpha]]*'(CALC)choices'!$C$3</f>
        <v>0</v>
      </c>
      <c r="C23">
        <f>SUsage2[[#This Row],[alpha]]*'(CALC)choices'!$C$4</f>
        <v>0</v>
      </c>
      <c r="D23">
        <f>SUsage6[[#This Row],[alpha]]*'(CALC)choices'!$C$6</f>
        <v>0</v>
      </c>
      <c r="E23" s="7">
        <f>SUM(calc_gamma[[#This Row],[theta_su_1]:[theta_su_6]])*param[R]/sum_beta[sum_beta_j]</f>
        <v>0</v>
      </c>
      <c r="F23" s="2">
        <f>'(OUT)mobilities'!F24*'(CALC)choices'!$C$9</f>
        <v>0</v>
      </c>
      <c r="G23" s="2">
        <f>'(OUT)mobilities'!J24*'(CALC)choices'!$C$10</f>
        <v>0</v>
      </c>
      <c r="H23" s="2">
        <f>'(OUT)mobilities'!N24*'(CALC)choices'!$C$11</f>
        <v>0</v>
      </c>
      <c r="I23" s="7">
        <f>SUM(calc_gamma[[#This Row],[theta''_18]:[theta''_20]])</f>
        <v>0</v>
      </c>
      <c r="J23" s="2">
        <f>(calc_gamma[[#This Row],[theta]]+calc_gamma[[#This Row],[theta'']])/(param[R]+sum_beta[sum_beta_k])</f>
        <v>0</v>
      </c>
    </row>
    <row r="24" spans="1:10" ht="15" x14ac:dyDescent="0.25">
      <c r="A24">
        <v>32</v>
      </c>
      <c r="B24">
        <f>SUsage1[[#This Row],[alpha]]*'(CALC)choices'!$C$3</f>
        <v>0</v>
      </c>
      <c r="C24">
        <f>SUsage2[[#This Row],[alpha]]*'(CALC)choices'!$C$4</f>
        <v>0</v>
      </c>
      <c r="D24">
        <f>SUsage6[[#This Row],[alpha]]*'(CALC)choices'!$C$6</f>
        <v>0</v>
      </c>
      <c r="E24" s="7">
        <f>SUM(calc_gamma[[#This Row],[theta_su_1]:[theta_su_6]])*param[R]/sum_beta[sum_beta_j]</f>
        <v>0</v>
      </c>
      <c r="F24" s="2">
        <f>'(OUT)mobilities'!F25*'(CALC)choices'!$C$9</f>
        <v>0</v>
      </c>
      <c r="G24" s="2">
        <f>'(OUT)mobilities'!J25*'(CALC)choices'!$C$10</f>
        <v>0</v>
      </c>
      <c r="H24" s="2">
        <f>'(OUT)mobilities'!N25*'(CALC)choices'!$C$11</f>
        <v>0</v>
      </c>
      <c r="I24" s="7">
        <f>SUM(calc_gamma[[#This Row],[theta''_18]:[theta''_20]])</f>
        <v>0</v>
      </c>
      <c r="J24" s="2">
        <f>(calc_gamma[[#This Row],[theta]]+calc_gamma[[#This Row],[theta'']])/(param[R]+sum_beta[sum_beta_k])</f>
        <v>0</v>
      </c>
    </row>
    <row r="25" spans="1:10" ht="15" x14ac:dyDescent="0.25">
      <c r="A25">
        <v>33</v>
      </c>
      <c r="B25">
        <f>SUsage1[[#This Row],[alpha]]*'(CALC)choices'!$C$3</f>
        <v>0</v>
      </c>
      <c r="C25">
        <f>SUsage2[[#This Row],[alpha]]*'(CALC)choices'!$C$4</f>
        <v>0</v>
      </c>
      <c r="D25">
        <f>SUsage6[[#This Row],[alpha]]*'(CALC)choices'!$C$6</f>
        <v>0</v>
      </c>
      <c r="E25" s="7">
        <f>SUM(calc_gamma[[#This Row],[theta_su_1]:[theta_su_6]])*param[R]/sum_beta[sum_beta_j]</f>
        <v>0</v>
      </c>
      <c r="F25" s="2">
        <f>'(OUT)mobilities'!F26*'(CALC)choices'!$C$9</f>
        <v>0</v>
      </c>
      <c r="G25" s="2">
        <f>'(OUT)mobilities'!J26*'(CALC)choices'!$C$10</f>
        <v>0</v>
      </c>
      <c r="H25" s="2">
        <f>'(OUT)mobilities'!N26*'(CALC)choices'!$C$11</f>
        <v>0</v>
      </c>
      <c r="I25" s="7">
        <f>SUM(calc_gamma[[#This Row],[theta''_18]:[theta''_20]])</f>
        <v>0</v>
      </c>
      <c r="J25" s="2">
        <f>(calc_gamma[[#This Row],[theta]]+calc_gamma[[#This Row],[theta'']])/(param[R]+sum_beta[sum_beta_k])</f>
        <v>0</v>
      </c>
    </row>
    <row r="26" spans="1:10" ht="15" x14ac:dyDescent="0.25">
      <c r="A26">
        <v>34</v>
      </c>
      <c r="B26">
        <f>SUsage1[[#This Row],[alpha]]*'(CALC)choices'!$C$3</f>
        <v>0</v>
      </c>
      <c r="C26">
        <f>SUsage2[[#This Row],[alpha]]*'(CALC)choices'!$C$4</f>
        <v>0</v>
      </c>
      <c r="D26">
        <f>SUsage6[[#This Row],[alpha]]*'(CALC)choices'!$C$6</f>
        <v>0</v>
      </c>
      <c r="E26" s="7">
        <f>SUM(calc_gamma[[#This Row],[theta_su_1]:[theta_su_6]])*param[R]/sum_beta[sum_beta_j]</f>
        <v>0</v>
      </c>
      <c r="F26" s="2">
        <f>'(OUT)mobilities'!F27*'(CALC)choices'!$C$9</f>
        <v>0</v>
      </c>
      <c r="G26" s="2">
        <f>'(OUT)mobilities'!J27*'(CALC)choices'!$C$10</f>
        <v>0</v>
      </c>
      <c r="H26" s="2">
        <f>'(OUT)mobilities'!N27*'(CALC)choices'!$C$11</f>
        <v>0</v>
      </c>
      <c r="I26" s="7">
        <f>SUM(calc_gamma[[#This Row],[theta''_18]:[theta''_20]])</f>
        <v>0</v>
      </c>
      <c r="J26" s="2">
        <f>(calc_gamma[[#This Row],[theta]]+calc_gamma[[#This Row],[theta'']])/(param[R]+sum_beta[sum_beta_k])</f>
        <v>0</v>
      </c>
    </row>
    <row r="27" spans="1:10" ht="15" x14ac:dyDescent="0.25">
      <c r="A27">
        <v>35</v>
      </c>
      <c r="B27">
        <f>SUsage1[[#This Row],[alpha]]*'(CALC)choices'!$C$3</f>
        <v>0</v>
      </c>
      <c r="C27">
        <f>SUsage2[[#This Row],[alpha]]*'(CALC)choices'!$C$4</f>
        <v>0</v>
      </c>
      <c r="D27">
        <f>SUsage6[[#This Row],[alpha]]*'(CALC)choices'!$C$6</f>
        <v>0</v>
      </c>
      <c r="E27" s="7">
        <f>SUM(calc_gamma[[#This Row],[theta_su_1]:[theta_su_6]])*param[R]/sum_beta[sum_beta_j]</f>
        <v>0</v>
      </c>
      <c r="F27" s="2">
        <f>'(OUT)mobilities'!F28*'(CALC)choices'!$C$9</f>
        <v>0</v>
      </c>
      <c r="G27" s="2">
        <f>'(OUT)mobilities'!J28*'(CALC)choices'!$C$10</f>
        <v>0</v>
      </c>
      <c r="H27" s="2">
        <f>'(OUT)mobilities'!N28*'(CALC)choices'!$C$11</f>
        <v>0</v>
      </c>
      <c r="I27" s="7">
        <f>SUM(calc_gamma[[#This Row],[theta''_18]:[theta''_20]])</f>
        <v>0</v>
      </c>
      <c r="J27" s="2">
        <f>(calc_gamma[[#This Row],[theta]]+calc_gamma[[#This Row],[theta'']])/(param[R]+sum_beta[sum_beta_k])</f>
        <v>0</v>
      </c>
    </row>
    <row r="28" spans="1:10" ht="15" x14ac:dyDescent="0.25">
      <c r="A28">
        <v>36</v>
      </c>
      <c r="B28">
        <f>SUsage1[[#This Row],[alpha]]*'(CALC)choices'!$C$3</f>
        <v>0</v>
      </c>
      <c r="C28">
        <f>SUsage2[[#This Row],[alpha]]*'(CALC)choices'!$C$4</f>
        <v>0</v>
      </c>
      <c r="D28">
        <f>SUsage6[[#This Row],[alpha]]*'(CALC)choices'!$C$6</f>
        <v>0</v>
      </c>
      <c r="E28" s="7">
        <f>SUM(calc_gamma[[#This Row],[theta_su_1]:[theta_su_6]])*param[R]/sum_beta[sum_beta_j]</f>
        <v>0</v>
      </c>
      <c r="F28" s="2">
        <f>'(OUT)mobilities'!F29*'(CALC)choices'!$C$9</f>
        <v>0</v>
      </c>
      <c r="G28" s="2">
        <f>'(OUT)mobilities'!J29*'(CALC)choices'!$C$10</f>
        <v>0</v>
      </c>
      <c r="H28" s="2">
        <f>'(OUT)mobilities'!N29*'(CALC)choices'!$C$11</f>
        <v>0</v>
      </c>
      <c r="I28" s="7">
        <f>SUM(calc_gamma[[#This Row],[theta''_18]:[theta''_20]])</f>
        <v>0</v>
      </c>
      <c r="J28" s="2">
        <f>(calc_gamma[[#This Row],[theta]]+calc_gamma[[#This Row],[theta'']])/(param[R]+sum_beta[sum_beta_k])</f>
        <v>0</v>
      </c>
    </row>
    <row r="29" spans="1:10" ht="15" x14ac:dyDescent="0.25">
      <c r="A29">
        <v>37</v>
      </c>
      <c r="B29">
        <f>SUsage1[[#This Row],[alpha]]*'(CALC)choices'!$C$3</f>
        <v>0</v>
      </c>
      <c r="C29">
        <f>SUsage2[[#This Row],[alpha]]*'(CALC)choices'!$C$4</f>
        <v>0</v>
      </c>
      <c r="D29">
        <f>SUsage6[[#This Row],[alpha]]*'(CALC)choices'!$C$6</f>
        <v>0</v>
      </c>
      <c r="E29" s="7">
        <f>SUM(calc_gamma[[#This Row],[theta_su_1]:[theta_su_6]])*param[R]/sum_beta[sum_beta_j]</f>
        <v>0</v>
      </c>
      <c r="F29" s="2">
        <f>'(OUT)mobilities'!F30*'(CALC)choices'!$C$9</f>
        <v>0</v>
      </c>
      <c r="G29" s="2">
        <f>'(OUT)mobilities'!J30*'(CALC)choices'!$C$10</f>
        <v>0</v>
      </c>
      <c r="H29" s="2">
        <f>'(OUT)mobilities'!N30*'(CALC)choices'!$C$11</f>
        <v>0</v>
      </c>
      <c r="I29" s="7">
        <f>SUM(calc_gamma[[#This Row],[theta''_18]:[theta''_20]])</f>
        <v>0</v>
      </c>
      <c r="J29" s="2">
        <f>(calc_gamma[[#This Row],[theta]]+calc_gamma[[#This Row],[theta'']])/(param[R]+sum_beta[sum_beta_k])</f>
        <v>0</v>
      </c>
    </row>
    <row r="30" spans="1:10" ht="15" x14ac:dyDescent="0.25">
      <c r="A30">
        <v>38</v>
      </c>
      <c r="B30">
        <f>SUsage1[[#This Row],[alpha]]*'(CALC)choices'!$C$3</f>
        <v>0</v>
      </c>
      <c r="C30">
        <f>SUsage2[[#This Row],[alpha]]*'(CALC)choices'!$C$4</f>
        <v>0</v>
      </c>
      <c r="D30">
        <f>SUsage6[[#This Row],[alpha]]*'(CALC)choices'!$C$6</f>
        <v>0</v>
      </c>
      <c r="E30" s="7">
        <f>SUM(calc_gamma[[#This Row],[theta_su_1]:[theta_su_6]])*param[R]/sum_beta[sum_beta_j]</f>
        <v>0</v>
      </c>
      <c r="F30" s="2">
        <f>'(OUT)mobilities'!F31*'(CALC)choices'!$C$9</f>
        <v>0</v>
      </c>
      <c r="G30" s="2">
        <f>'(OUT)mobilities'!J31*'(CALC)choices'!$C$10</f>
        <v>0</v>
      </c>
      <c r="H30" s="2">
        <f>'(OUT)mobilities'!N31*'(CALC)choices'!$C$11</f>
        <v>0</v>
      </c>
      <c r="I30" s="7">
        <f>SUM(calc_gamma[[#This Row],[theta''_18]:[theta''_20]])</f>
        <v>0</v>
      </c>
      <c r="J30" s="2">
        <f>(calc_gamma[[#This Row],[theta]]+calc_gamma[[#This Row],[theta'']])/(param[R]+sum_beta[sum_beta_k])</f>
        <v>0</v>
      </c>
    </row>
    <row r="31" spans="1:10" ht="15" x14ac:dyDescent="0.25">
      <c r="A31">
        <v>39</v>
      </c>
      <c r="B31">
        <f>SUsage1[[#This Row],[alpha]]*'(CALC)choices'!$C$3</f>
        <v>0</v>
      </c>
      <c r="C31">
        <f>SUsage2[[#This Row],[alpha]]*'(CALC)choices'!$C$4</f>
        <v>0</v>
      </c>
      <c r="D31">
        <f>SUsage6[[#This Row],[alpha]]*'(CALC)choices'!$C$6</f>
        <v>0</v>
      </c>
      <c r="E31" s="7">
        <f>SUM(calc_gamma[[#This Row],[theta_su_1]:[theta_su_6]])*param[R]/sum_beta[sum_beta_j]</f>
        <v>0</v>
      </c>
      <c r="F31" s="2">
        <f>'(OUT)mobilities'!F32*'(CALC)choices'!$C$9</f>
        <v>0</v>
      </c>
      <c r="G31" s="2">
        <f>'(OUT)mobilities'!J32*'(CALC)choices'!$C$10</f>
        <v>0</v>
      </c>
      <c r="H31" s="2">
        <f>'(OUT)mobilities'!N32*'(CALC)choices'!$C$11</f>
        <v>0</v>
      </c>
      <c r="I31" s="7">
        <f>SUM(calc_gamma[[#This Row],[theta''_18]:[theta''_20]])</f>
        <v>0</v>
      </c>
      <c r="J31" s="2">
        <f>(calc_gamma[[#This Row],[theta]]+calc_gamma[[#This Row],[theta'']])/(param[R]+sum_beta[sum_beta_k])</f>
        <v>0</v>
      </c>
    </row>
    <row r="32" spans="1:10" ht="15" x14ac:dyDescent="0.25">
      <c r="A32">
        <v>40</v>
      </c>
      <c r="B32">
        <f>SUsage1[[#This Row],[alpha]]*'(CALC)choices'!$C$3</f>
        <v>0</v>
      </c>
      <c r="C32">
        <f>SUsage2[[#This Row],[alpha]]*'(CALC)choices'!$C$4</f>
        <v>0</v>
      </c>
      <c r="D32">
        <f>SUsage6[[#This Row],[alpha]]*'(CALC)choices'!$C$6</f>
        <v>0</v>
      </c>
      <c r="E32" s="7">
        <f>SUM(calc_gamma[[#This Row],[theta_su_1]:[theta_su_6]])*param[R]/sum_beta[sum_beta_j]</f>
        <v>0</v>
      </c>
      <c r="F32" s="2">
        <f>'(OUT)mobilities'!F33*'(CALC)choices'!$C$9</f>
        <v>0</v>
      </c>
      <c r="G32" s="2">
        <f>'(OUT)mobilities'!J33*'(CALC)choices'!$C$10</f>
        <v>0</v>
      </c>
      <c r="H32" s="2">
        <f>'(OUT)mobilities'!N33*'(CALC)choices'!$C$11</f>
        <v>0</v>
      </c>
      <c r="I32" s="7">
        <f>SUM(calc_gamma[[#This Row],[theta''_18]:[theta''_20]])</f>
        <v>0</v>
      </c>
      <c r="J32" s="2">
        <f>(calc_gamma[[#This Row],[theta]]+calc_gamma[[#This Row],[theta'']])/(param[R]+sum_beta[sum_beta_k])</f>
        <v>0</v>
      </c>
    </row>
    <row r="33" spans="1:10" ht="15" x14ac:dyDescent="0.25">
      <c r="A33">
        <v>41</v>
      </c>
      <c r="B33">
        <f>SUsage1[[#This Row],[alpha]]*'(CALC)choices'!$C$3</f>
        <v>0</v>
      </c>
      <c r="C33">
        <f>SUsage2[[#This Row],[alpha]]*'(CALC)choices'!$C$4</f>
        <v>0</v>
      </c>
      <c r="D33">
        <f>SUsage6[[#This Row],[alpha]]*'(CALC)choices'!$C$6</f>
        <v>0</v>
      </c>
      <c r="E33" s="7">
        <f>SUM(calc_gamma[[#This Row],[theta_su_1]:[theta_su_6]])*param[R]/sum_beta[sum_beta_j]</f>
        <v>0</v>
      </c>
      <c r="F33" s="2">
        <f>'(OUT)mobilities'!F34*'(CALC)choices'!$C$9</f>
        <v>0</v>
      </c>
      <c r="G33" s="2">
        <f>'(OUT)mobilities'!J34*'(CALC)choices'!$C$10</f>
        <v>0</v>
      </c>
      <c r="H33" s="2">
        <f>'(OUT)mobilities'!N34*'(CALC)choices'!$C$11</f>
        <v>0</v>
      </c>
      <c r="I33" s="7">
        <f>SUM(calc_gamma[[#This Row],[theta''_18]:[theta''_20]])</f>
        <v>0</v>
      </c>
      <c r="J33" s="2">
        <f>(calc_gamma[[#This Row],[theta]]+calc_gamma[[#This Row],[theta'']])/(param[R]+sum_beta[sum_beta_k])</f>
        <v>0</v>
      </c>
    </row>
    <row r="34" spans="1:10" ht="15" x14ac:dyDescent="0.25">
      <c r="A34">
        <v>42</v>
      </c>
      <c r="B34">
        <f>SUsage1[[#This Row],[alpha]]*'(CALC)choices'!$C$3</f>
        <v>0</v>
      </c>
      <c r="C34">
        <f>SUsage2[[#This Row],[alpha]]*'(CALC)choices'!$C$4</f>
        <v>0</v>
      </c>
      <c r="D34">
        <f>SUsage6[[#This Row],[alpha]]*'(CALC)choices'!$C$6</f>
        <v>0</v>
      </c>
      <c r="E34" s="7">
        <f>SUM(calc_gamma[[#This Row],[theta_su_1]:[theta_su_6]])*param[R]/sum_beta[sum_beta_j]</f>
        <v>0</v>
      </c>
      <c r="F34" s="2">
        <f>'(OUT)mobilities'!F35*'(CALC)choices'!$C$9</f>
        <v>0</v>
      </c>
      <c r="G34" s="2">
        <f>'(OUT)mobilities'!J35*'(CALC)choices'!$C$10</f>
        <v>0</v>
      </c>
      <c r="H34" s="2">
        <f>'(OUT)mobilities'!N35*'(CALC)choices'!$C$11</f>
        <v>0</v>
      </c>
      <c r="I34" s="7">
        <f>SUM(calc_gamma[[#This Row],[theta''_18]:[theta''_20]])</f>
        <v>0</v>
      </c>
      <c r="J34" s="2">
        <f>(calc_gamma[[#This Row],[theta]]+calc_gamma[[#This Row],[theta'']])/(param[R]+sum_beta[sum_beta_k])</f>
        <v>0</v>
      </c>
    </row>
    <row r="35" spans="1:10" ht="15" x14ac:dyDescent="0.25">
      <c r="A35">
        <v>43</v>
      </c>
      <c r="B35">
        <f>SUsage1[[#This Row],[alpha]]*'(CALC)choices'!$C$3</f>
        <v>0</v>
      </c>
      <c r="C35">
        <f>SUsage2[[#This Row],[alpha]]*'(CALC)choices'!$C$4</f>
        <v>0</v>
      </c>
      <c r="D35">
        <f>SUsage6[[#This Row],[alpha]]*'(CALC)choices'!$C$6</f>
        <v>0</v>
      </c>
      <c r="E35" s="7">
        <f>SUM(calc_gamma[[#This Row],[theta_su_1]:[theta_su_6]])*param[R]/sum_beta[sum_beta_j]</f>
        <v>0</v>
      </c>
      <c r="F35" s="2">
        <f>'(OUT)mobilities'!F36*'(CALC)choices'!$C$9</f>
        <v>0</v>
      </c>
      <c r="G35" s="2">
        <f>'(OUT)mobilities'!J36*'(CALC)choices'!$C$10</f>
        <v>0</v>
      </c>
      <c r="H35" s="2">
        <f>'(OUT)mobilities'!N36*'(CALC)choices'!$C$11</f>
        <v>0</v>
      </c>
      <c r="I35" s="7">
        <f>SUM(calc_gamma[[#This Row],[theta''_18]:[theta''_20]])</f>
        <v>0</v>
      </c>
      <c r="J35" s="2">
        <f>(calc_gamma[[#This Row],[theta]]+calc_gamma[[#This Row],[theta'']])/(param[R]+sum_beta[sum_beta_k])</f>
        <v>0</v>
      </c>
    </row>
    <row r="36" spans="1:10" ht="15" x14ac:dyDescent="0.25">
      <c r="A36">
        <v>44</v>
      </c>
      <c r="B36">
        <f>SUsage1[[#This Row],[alpha]]*'(CALC)choices'!$C$3</f>
        <v>0</v>
      </c>
      <c r="C36">
        <f>SUsage2[[#This Row],[alpha]]*'(CALC)choices'!$C$4</f>
        <v>0</v>
      </c>
      <c r="D36">
        <f>SUsage6[[#This Row],[alpha]]*'(CALC)choices'!$C$6</f>
        <v>0</v>
      </c>
      <c r="E36" s="7">
        <f>SUM(calc_gamma[[#This Row],[theta_su_1]:[theta_su_6]])*param[R]/sum_beta[sum_beta_j]</f>
        <v>0</v>
      </c>
      <c r="F36" s="2">
        <f>'(OUT)mobilities'!F37*'(CALC)choices'!$C$9</f>
        <v>0</v>
      </c>
      <c r="G36" s="2">
        <f>'(OUT)mobilities'!J37*'(CALC)choices'!$C$10</f>
        <v>0</v>
      </c>
      <c r="H36" s="2">
        <f>'(OUT)mobilities'!N37*'(CALC)choices'!$C$11</f>
        <v>0</v>
      </c>
      <c r="I36" s="7">
        <f>SUM(calc_gamma[[#This Row],[theta''_18]:[theta''_20]])</f>
        <v>0</v>
      </c>
      <c r="J36" s="2">
        <f>(calc_gamma[[#This Row],[theta]]+calc_gamma[[#This Row],[theta'']])/(param[R]+sum_beta[sum_beta_k])</f>
        <v>0</v>
      </c>
    </row>
    <row r="37" spans="1:10" ht="15" x14ac:dyDescent="0.25">
      <c r="A37">
        <v>45</v>
      </c>
      <c r="B37">
        <f>SUsage1[[#This Row],[alpha]]*'(CALC)choices'!$C$3</f>
        <v>0</v>
      </c>
      <c r="C37">
        <f>SUsage2[[#This Row],[alpha]]*'(CALC)choices'!$C$4</f>
        <v>0</v>
      </c>
      <c r="D37">
        <f>SUsage6[[#This Row],[alpha]]*'(CALC)choices'!$C$6</f>
        <v>0</v>
      </c>
      <c r="E37" s="7">
        <f>SUM(calc_gamma[[#This Row],[theta_su_1]:[theta_su_6]])*param[R]/sum_beta[sum_beta_j]</f>
        <v>0</v>
      </c>
      <c r="F37" s="2">
        <f>'(OUT)mobilities'!F38*'(CALC)choices'!$C$9</f>
        <v>0</v>
      </c>
      <c r="G37" s="2">
        <f>'(OUT)mobilities'!J38*'(CALC)choices'!$C$10</f>
        <v>0</v>
      </c>
      <c r="H37" s="2">
        <f>'(OUT)mobilities'!N38*'(CALC)choices'!$C$11</f>
        <v>0</v>
      </c>
      <c r="I37" s="7">
        <f>SUM(calc_gamma[[#This Row],[theta''_18]:[theta''_20]])</f>
        <v>0</v>
      </c>
      <c r="J37" s="2">
        <f>(calc_gamma[[#This Row],[theta]]+calc_gamma[[#This Row],[theta'']])/(param[R]+sum_beta[sum_beta_k])</f>
        <v>0</v>
      </c>
    </row>
    <row r="38" spans="1:10" ht="15" x14ac:dyDescent="0.25">
      <c r="A38">
        <v>46</v>
      </c>
      <c r="B38">
        <f>SUsage1[[#This Row],[alpha]]*'(CALC)choices'!$C$3</f>
        <v>0</v>
      </c>
      <c r="C38">
        <f>SUsage2[[#This Row],[alpha]]*'(CALC)choices'!$C$4</f>
        <v>0</v>
      </c>
      <c r="D38">
        <f>SUsage6[[#This Row],[alpha]]*'(CALC)choices'!$C$6</f>
        <v>0</v>
      </c>
      <c r="E38" s="7">
        <f>SUM(calc_gamma[[#This Row],[theta_su_1]:[theta_su_6]])*param[R]/sum_beta[sum_beta_j]</f>
        <v>0</v>
      </c>
      <c r="F38" s="2">
        <f>'(OUT)mobilities'!F39*'(CALC)choices'!$C$9</f>
        <v>0</v>
      </c>
      <c r="G38" s="2">
        <f>'(OUT)mobilities'!J39*'(CALC)choices'!$C$10</f>
        <v>0</v>
      </c>
      <c r="H38" s="2">
        <f>'(OUT)mobilities'!N39*'(CALC)choices'!$C$11</f>
        <v>0</v>
      </c>
      <c r="I38" s="7">
        <f>SUM(calc_gamma[[#This Row],[theta''_18]:[theta''_20]])</f>
        <v>0</v>
      </c>
      <c r="J38" s="2">
        <f>(calc_gamma[[#This Row],[theta]]+calc_gamma[[#This Row],[theta'']])/(param[R]+sum_beta[sum_beta_k])</f>
        <v>0</v>
      </c>
    </row>
    <row r="39" spans="1:10" ht="15" x14ac:dyDescent="0.25">
      <c r="A39">
        <v>47</v>
      </c>
      <c r="B39">
        <f>SUsage1[[#This Row],[alpha]]*'(CALC)choices'!$C$3</f>
        <v>0</v>
      </c>
      <c r="C39">
        <f>SUsage2[[#This Row],[alpha]]*'(CALC)choices'!$C$4</f>
        <v>0</v>
      </c>
      <c r="D39">
        <f>SUsage6[[#This Row],[alpha]]*'(CALC)choices'!$C$6</f>
        <v>0</v>
      </c>
      <c r="E39" s="7">
        <f>SUM(calc_gamma[[#This Row],[theta_su_1]:[theta_su_6]])*param[R]/sum_beta[sum_beta_j]</f>
        <v>0</v>
      </c>
      <c r="F39" s="2">
        <f>'(OUT)mobilities'!F40*'(CALC)choices'!$C$9</f>
        <v>0</v>
      </c>
      <c r="G39" s="2">
        <f>'(OUT)mobilities'!J40*'(CALC)choices'!$C$10</f>
        <v>0</v>
      </c>
      <c r="H39" s="2">
        <f>'(OUT)mobilities'!N40*'(CALC)choices'!$C$11</f>
        <v>0</v>
      </c>
      <c r="I39" s="7">
        <f>SUM(calc_gamma[[#This Row],[theta''_18]:[theta''_20]])</f>
        <v>0</v>
      </c>
      <c r="J39" s="2">
        <f>(calc_gamma[[#This Row],[theta]]+calc_gamma[[#This Row],[theta'']])/(param[R]+sum_beta[sum_beta_k])</f>
        <v>0</v>
      </c>
    </row>
    <row r="40" spans="1:10" ht="15" x14ac:dyDescent="0.25">
      <c r="A40">
        <v>48</v>
      </c>
      <c r="B40">
        <f>SUsage1[[#This Row],[alpha]]*'(CALC)choices'!$C$3</f>
        <v>0</v>
      </c>
      <c r="C40">
        <f>SUsage2[[#This Row],[alpha]]*'(CALC)choices'!$C$4</f>
        <v>0</v>
      </c>
      <c r="D40">
        <f>SUsage6[[#This Row],[alpha]]*'(CALC)choices'!$C$6</f>
        <v>0</v>
      </c>
      <c r="E40" s="7">
        <f>SUM(calc_gamma[[#This Row],[theta_su_1]:[theta_su_6]])*param[R]/sum_beta[sum_beta_j]</f>
        <v>0</v>
      </c>
      <c r="F40" s="2">
        <f>'(OUT)mobilities'!F41*'(CALC)choices'!$C$9</f>
        <v>0</v>
      </c>
      <c r="G40" s="2">
        <f>'(OUT)mobilities'!J41*'(CALC)choices'!$C$10</f>
        <v>0</v>
      </c>
      <c r="H40" s="2">
        <f>'(OUT)mobilities'!N41*'(CALC)choices'!$C$11</f>
        <v>0</v>
      </c>
      <c r="I40" s="7">
        <f>SUM(calc_gamma[[#This Row],[theta''_18]:[theta''_20]])</f>
        <v>0</v>
      </c>
      <c r="J40" s="2">
        <f>(calc_gamma[[#This Row],[theta]]+calc_gamma[[#This Row],[theta'']])/(param[R]+sum_beta[sum_beta_k])</f>
        <v>0</v>
      </c>
    </row>
    <row r="41" spans="1:10" ht="15" x14ac:dyDescent="0.25">
      <c r="A41">
        <v>49</v>
      </c>
      <c r="B41">
        <f>SUsage1[[#This Row],[alpha]]*'(CALC)choices'!$C$3</f>
        <v>0</v>
      </c>
      <c r="C41">
        <f>SUsage2[[#This Row],[alpha]]*'(CALC)choices'!$C$4</f>
        <v>0</v>
      </c>
      <c r="D41">
        <f>SUsage6[[#This Row],[alpha]]*'(CALC)choices'!$C$6</f>
        <v>0</v>
      </c>
      <c r="E41" s="7">
        <f>SUM(calc_gamma[[#This Row],[theta_su_1]:[theta_su_6]])*param[R]/sum_beta[sum_beta_j]</f>
        <v>0</v>
      </c>
      <c r="F41" s="2">
        <f>'(OUT)mobilities'!F42*'(CALC)choices'!$C$9</f>
        <v>0</v>
      </c>
      <c r="G41" s="2">
        <f>'(OUT)mobilities'!J42*'(CALC)choices'!$C$10</f>
        <v>0</v>
      </c>
      <c r="H41" s="2">
        <f>'(OUT)mobilities'!N42*'(CALC)choices'!$C$11</f>
        <v>0</v>
      </c>
      <c r="I41" s="7">
        <f>SUM(calc_gamma[[#This Row],[theta''_18]:[theta''_20]])</f>
        <v>0</v>
      </c>
      <c r="J41" s="2">
        <f>(calc_gamma[[#This Row],[theta]]+calc_gamma[[#This Row],[theta'']])/(param[R]+sum_beta[sum_beta_k])</f>
        <v>0</v>
      </c>
    </row>
    <row r="42" spans="1:10" ht="15" x14ac:dyDescent="0.25">
      <c r="A42">
        <v>81</v>
      </c>
      <c r="B42">
        <f>SUsage1[[#This Row],[alpha]]*'(CALC)choices'!$C$3</f>
        <v>0</v>
      </c>
      <c r="C42">
        <f>SUsage2[[#This Row],[alpha]]*'(CALC)choices'!$C$4</f>
        <v>0</v>
      </c>
      <c r="D42">
        <f>SUsage6[[#This Row],[alpha]]*'(CALC)choices'!$C$6</f>
        <v>0</v>
      </c>
      <c r="E42" s="7">
        <f>SUM(calc_gamma[[#This Row],[theta_su_1]:[theta_su_6]])*param[R]/sum_beta[sum_beta_j]</f>
        <v>0</v>
      </c>
      <c r="F42" s="2">
        <f>'(OUT)mobilities'!F43*'(CALC)choices'!$C$9</f>
        <v>0</v>
      </c>
      <c r="G42" s="2">
        <f>'(OUT)mobilities'!J43*'(CALC)choices'!$C$10</f>
        <v>0</v>
      </c>
      <c r="H42" s="2">
        <f>'(OUT)mobilities'!N43*'(CALC)choices'!$C$11</f>
        <v>0</v>
      </c>
      <c r="I42" s="7">
        <f>SUM(calc_gamma[[#This Row],[theta''_18]:[theta''_20]])</f>
        <v>0</v>
      </c>
      <c r="J42" s="2">
        <f>(calc_gamma[[#This Row],[theta]]+calc_gamma[[#This Row],[theta'']])/(param[R]+sum_beta[sum_beta_k])</f>
        <v>0</v>
      </c>
    </row>
    <row r="43" spans="1:10" ht="15" x14ac:dyDescent="0.25">
      <c r="A43">
        <v>82</v>
      </c>
      <c r="B43">
        <f>SUsage1[[#This Row],[alpha]]*'(CALC)choices'!$C$3</f>
        <v>0</v>
      </c>
      <c r="C43">
        <f>SUsage2[[#This Row],[alpha]]*'(CALC)choices'!$C$4</f>
        <v>0</v>
      </c>
      <c r="D43">
        <f>SUsage6[[#This Row],[alpha]]*'(CALC)choices'!$C$6</f>
        <v>0</v>
      </c>
      <c r="E43" s="7">
        <f>SUM(calc_gamma[[#This Row],[theta_su_1]:[theta_su_6]])*param[R]/sum_beta[sum_beta_j]</f>
        <v>0</v>
      </c>
      <c r="F43" s="2">
        <f>'(OUT)mobilities'!F44*'(CALC)choices'!$C$9</f>
        <v>0</v>
      </c>
      <c r="G43" s="2">
        <f>'(OUT)mobilities'!J44*'(CALC)choices'!$C$10</f>
        <v>0</v>
      </c>
      <c r="H43" s="2">
        <f>'(OUT)mobilities'!N44*'(CALC)choices'!$C$11</f>
        <v>0</v>
      </c>
      <c r="I43" s="7">
        <f>SUM(calc_gamma[[#This Row],[theta''_18]:[theta''_20]])</f>
        <v>0</v>
      </c>
      <c r="J43" s="2">
        <f>(calc_gamma[[#This Row],[theta]]+calc_gamma[[#This Row],[theta'']])/(param[R]+sum_beta[sum_beta_k])</f>
        <v>0</v>
      </c>
    </row>
    <row r="44" spans="1:10" ht="15" x14ac:dyDescent="0.25">
      <c r="A44">
        <v>83</v>
      </c>
      <c r="B44">
        <f>SUsage1[[#This Row],[alpha]]*'(CALC)choices'!$C$3</f>
        <v>0</v>
      </c>
      <c r="C44">
        <f>SUsage2[[#This Row],[alpha]]*'(CALC)choices'!$C$4</f>
        <v>0</v>
      </c>
      <c r="D44">
        <f>SUsage6[[#This Row],[alpha]]*'(CALC)choices'!$C$6</f>
        <v>0</v>
      </c>
      <c r="E44" s="7">
        <f>SUM(calc_gamma[[#This Row],[theta_su_1]:[theta_su_6]])*param[R]/sum_beta[sum_beta_j]</f>
        <v>0</v>
      </c>
      <c r="F44" s="2">
        <f>'(OUT)mobilities'!F45*'(CALC)choices'!$C$9</f>
        <v>0</v>
      </c>
      <c r="G44" s="2">
        <f>'(OUT)mobilities'!J45*'(CALC)choices'!$C$10</f>
        <v>0</v>
      </c>
      <c r="H44" s="2">
        <f>'(OUT)mobilities'!N45*'(CALC)choices'!$C$11</f>
        <v>0</v>
      </c>
      <c r="I44" s="7">
        <f>SUM(calc_gamma[[#This Row],[theta''_18]:[theta''_20]])</f>
        <v>0</v>
      </c>
      <c r="J44" s="2">
        <f>(calc_gamma[[#This Row],[theta]]+calc_gamma[[#This Row],[theta'']])/(param[R]+sum_beta[sum_beta_k])</f>
        <v>0</v>
      </c>
    </row>
    <row r="45" spans="1:10" ht="15" x14ac:dyDescent="0.25">
      <c r="A45">
        <v>84</v>
      </c>
      <c r="B45">
        <f>SUsage1[[#This Row],[alpha]]*'(CALC)choices'!$C$3</f>
        <v>0</v>
      </c>
      <c r="C45">
        <f>SUsage2[[#This Row],[alpha]]*'(CALC)choices'!$C$4</f>
        <v>0</v>
      </c>
      <c r="D45">
        <f>SUsage6[[#This Row],[alpha]]*'(CALC)choices'!$C$6</f>
        <v>0</v>
      </c>
      <c r="E45" s="7">
        <f>SUM(calc_gamma[[#This Row],[theta_su_1]:[theta_su_6]])*param[R]/sum_beta[sum_beta_j]</f>
        <v>0</v>
      </c>
      <c r="F45" s="2">
        <f>'(OUT)mobilities'!F46*'(CALC)choices'!$C$9</f>
        <v>600</v>
      </c>
      <c r="G45" s="2">
        <f>'(OUT)mobilities'!J46*'(CALC)choices'!$C$10</f>
        <v>800</v>
      </c>
      <c r="H45" s="2">
        <f>'(OUT)mobilities'!N46*'(CALC)choices'!$C$11</f>
        <v>900</v>
      </c>
      <c r="I45" s="7">
        <f>SUM(calc_gamma[[#This Row],[theta''_18]:[theta''_20]])</f>
        <v>2300</v>
      </c>
      <c r="J45" s="2">
        <f>(calc_gamma[[#This Row],[theta]]+calc_gamma[[#This Row],[theta'']])/(param[R]+sum_beta[sum_beta_k])</f>
        <v>5.6097560975609753</v>
      </c>
    </row>
    <row r="47" spans="1:10" x14ac:dyDescent="0.2">
      <c r="I47" t="s">
        <v>85</v>
      </c>
      <c r="J47">
        <f>SUM(calc_gamma[gamma])</f>
        <v>100.00000000000001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U249"/>
  <sheetViews>
    <sheetView workbookViewId="0">
      <pane xSplit="1" ySplit="4" topLeftCell="AL5" activePane="bottomRight" state="frozen"/>
      <selection pane="topRight" activeCell="B1" sqref="B1"/>
      <selection pane="bottomLeft" activeCell="A5" sqref="A5"/>
      <selection pane="bottomRight" activeCell="A130" sqref="A130"/>
    </sheetView>
  </sheetViews>
  <sheetFormatPr defaultRowHeight="12.75" x14ac:dyDescent="0.2"/>
  <cols>
    <col min="1" max="1" width="16.5703125" bestFit="1" customWidth="1"/>
    <col min="2" max="2" width="20.28515625" bestFit="1" customWidth="1"/>
    <col min="3" max="3" width="12" bestFit="1" customWidth="1"/>
    <col min="4" max="4" width="29.140625" bestFit="1" customWidth="1"/>
    <col min="5" max="5" width="25.28515625" bestFit="1" customWidth="1"/>
    <col min="6" max="6" width="23.85546875" bestFit="1" customWidth="1"/>
    <col min="7" max="7" width="12" bestFit="1" customWidth="1"/>
    <col min="8" max="8" width="18.140625" bestFit="1" customWidth="1"/>
    <col min="9" max="9" width="12" bestFit="1" customWidth="1"/>
    <col min="10" max="10" width="31.140625" bestFit="1" customWidth="1"/>
    <col min="11" max="11" width="12" bestFit="1" customWidth="1"/>
    <col min="12" max="12" width="15.7109375" bestFit="1" customWidth="1"/>
    <col min="13" max="13" width="16.7109375" bestFit="1" customWidth="1"/>
    <col min="14" max="14" width="23.85546875" bestFit="1" customWidth="1"/>
    <col min="15" max="16" width="11.42578125" customWidth="1"/>
    <col min="17" max="17" width="22.140625" bestFit="1" customWidth="1"/>
    <col min="18" max="18" width="13.5703125" bestFit="1" customWidth="1"/>
    <col min="19" max="19" width="11.42578125" customWidth="1"/>
    <col min="20" max="20" width="20.28515625" bestFit="1" customWidth="1"/>
    <col min="21" max="23" width="11.42578125" customWidth="1"/>
    <col min="24" max="24" width="26.7109375" bestFit="1" customWidth="1"/>
    <col min="25" max="25" width="19.42578125" bestFit="1" customWidth="1"/>
    <col min="26" max="26" width="26.140625" bestFit="1" customWidth="1"/>
    <col min="27" max="27" width="16.7109375" bestFit="1" customWidth="1"/>
    <col min="28" max="28" width="20" bestFit="1" customWidth="1"/>
    <col min="29" max="29" width="19.85546875" bestFit="1" customWidth="1"/>
    <col min="30" max="30" width="17.85546875" bestFit="1" customWidth="1"/>
    <col min="31" max="31" width="19.7109375" bestFit="1" customWidth="1"/>
    <col min="32" max="32" width="13.7109375" bestFit="1" customWidth="1"/>
    <col min="33" max="33" width="22.7109375" bestFit="1" customWidth="1"/>
    <col min="34" max="34" width="11.42578125" customWidth="1"/>
    <col min="35" max="35" width="14.5703125" bestFit="1" customWidth="1"/>
    <col min="36" max="36" width="15.42578125" bestFit="1" customWidth="1"/>
    <col min="37" max="37" width="16.140625" bestFit="1" customWidth="1"/>
    <col min="38" max="38" width="11.42578125" customWidth="1"/>
    <col min="39" max="39" width="24.5703125" bestFit="1" customWidth="1"/>
    <col min="40" max="40" width="27" bestFit="1" customWidth="1"/>
    <col min="41" max="41" width="11.42578125" customWidth="1"/>
    <col min="42" max="42" width="13.28515625" bestFit="1" customWidth="1"/>
    <col min="43" max="43" width="12.85546875" bestFit="1" customWidth="1"/>
    <col min="44" max="44" width="15.7109375" bestFit="1" customWidth="1"/>
    <col min="45" max="45" width="12" bestFit="1" customWidth="1"/>
  </cols>
  <sheetData>
    <row r="1" spans="1:47" s="9" customFormat="1" ht="15" x14ac:dyDescent="0.25">
      <c r="A1" s="9" t="s">
        <v>100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9</v>
      </c>
      <c r="J1" s="9">
        <v>10</v>
      </c>
      <c r="K1" s="9">
        <v>11</v>
      </c>
      <c r="L1" s="9">
        <v>12</v>
      </c>
      <c r="M1" s="9">
        <v>13</v>
      </c>
      <c r="N1" s="9">
        <v>14</v>
      </c>
      <c r="O1" s="9">
        <v>15</v>
      </c>
      <c r="P1" s="9">
        <v>16</v>
      </c>
      <c r="Q1" s="9">
        <v>17</v>
      </c>
      <c r="R1" s="9">
        <v>18</v>
      </c>
      <c r="S1" s="9">
        <v>19</v>
      </c>
      <c r="T1" s="9">
        <v>20</v>
      </c>
      <c r="U1" s="9">
        <v>23</v>
      </c>
      <c r="V1" s="9">
        <v>30</v>
      </c>
      <c r="W1" s="9">
        <v>31</v>
      </c>
      <c r="X1" s="9">
        <v>32</v>
      </c>
      <c r="Y1" s="9">
        <v>33</v>
      </c>
      <c r="Z1" s="9">
        <v>34</v>
      </c>
      <c r="AA1" s="9">
        <v>35</v>
      </c>
      <c r="AB1" s="9">
        <v>36</v>
      </c>
      <c r="AC1" s="9">
        <v>37</v>
      </c>
      <c r="AD1" s="9">
        <v>38</v>
      </c>
      <c r="AE1" s="9">
        <v>39</v>
      </c>
      <c r="AF1" s="9">
        <v>40</v>
      </c>
      <c r="AG1" s="9">
        <v>41</v>
      </c>
      <c r="AH1" s="9">
        <v>42</v>
      </c>
      <c r="AI1" s="9">
        <v>43</v>
      </c>
      <c r="AJ1" s="9">
        <v>44</v>
      </c>
      <c r="AK1" s="9">
        <v>45</v>
      </c>
      <c r="AL1" s="9">
        <v>46</v>
      </c>
      <c r="AM1" s="9">
        <v>47</v>
      </c>
      <c r="AN1" s="9">
        <v>48</v>
      </c>
      <c r="AO1" s="9">
        <v>49</v>
      </c>
      <c r="AP1" s="9">
        <v>81</v>
      </c>
      <c r="AQ1" s="9">
        <v>82</v>
      </c>
      <c r="AR1" s="9">
        <v>83</v>
      </c>
      <c r="AS1" s="9">
        <v>84</v>
      </c>
    </row>
    <row r="2" spans="1:47" s="9" customFormat="1" ht="15" x14ac:dyDescent="0.25">
      <c r="A2" s="9" t="s">
        <v>101</v>
      </c>
      <c r="B2" s="9" t="s">
        <v>13</v>
      </c>
      <c r="C2" s="9" t="s">
        <v>15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23</v>
      </c>
      <c r="J2" s="9" t="s">
        <v>24</v>
      </c>
      <c r="K2" s="9" t="s">
        <v>25</v>
      </c>
      <c r="L2" s="9" t="s">
        <v>26</v>
      </c>
      <c r="M2" s="9" t="s">
        <v>27</v>
      </c>
      <c r="N2" s="9" t="s">
        <v>28</v>
      </c>
      <c r="O2" s="9" t="s">
        <v>29</v>
      </c>
      <c r="P2" s="9" t="s">
        <v>30</v>
      </c>
      <c r="Q2" s="9" t="s">
        <v>31</v>
      </c>
      <c r="R2" s="9" t="s">
        <v>32</v>
      </c>
      <c r="S2" s="9" t="s">
        <v>33</v>
      </c>
      <c r="T2" s="9" t="s">
        <v>34</v>
      </c>
      <c r="U2" s="9" t="s">
        <v>35</v>
      </c>
      <c r="V2" s="9" t="s">
        <v>36</v>
      </c>
      <c r="W2" s="9" t="s">
        <v>37</v>
      </c>
      <c r="X2" s="9" t="s">
        <v>38</v>
      </c>
      <c r="Y2" s="9" t="s">
        <v>39</v>
      </c>
      <c r="Z2" s="9" t="s">
        <v>40</v>
      </c>
      <c r="AA2" s="9" t="s">
        <v>41</v>
      </c>
      <c r="AB2" s="9" t="s">
        <v>42</v>
      </c>
      <c r="AC2" s="9" t="s">
        <v>43</v>
      </c>
      <c r="AD2" s="9" t="s">
        <v>44</v>
      </c>
      <c r="AE2" s="9" t="s">
        <v>45</v>
      </c>
      <c r="AF2" s="9" t="s">
        <v>46</v>
      </c>
      <c r="AG2" s="9" t="s">
        <v>47</v>
      </c>
      <c r="AH2" s="9" t="s">
        <v>48</v>
      </c>
      <c r="AI2" s="9" t="s">
        <v>49</v>
      </c>
      <c r="AJ2" s="9" t="s">
        <v>50</v>
      </c>
      <c r="AK2" s="9" t="s">
        <v>51</v>
      </c>
      <c r="AL2" s="9" t="s">
        <v>52</v>
      </c>
      <c r="AM2" s="9" t="s">
        <v>53</v>
      </c>
      <c r="AN2" s="9" t="s">
        <v>54</v>
      </c>
      <c r="AO2" s="9" t="s">
        <v>55</v>
      </c>
      <c r="AP2" s="9" t="s">
        <v>56</v>
      </c>
      <c r="AQ2" s="9" t="s">
        <v>57</v>
      </c>
      <c r="AR2" s="9" t="s">
        <v>58</v>
      </c>
      <c r="AS2" s="9" t="s">
        <v>59</v>
      </c>
    </row>
    <row r="3" spans="1:47" s="9" customFormat="1" ht="15" x14ac:dyDescent="0.25">
      <c r="A3" s="9" t="s">
        <v>65</v>
      </c>
      <c r="B3" s="9">
        <v>0</v>
      </c>
      <c r="C3" s="9">
        <v>3.75</v>
      </c>
      <c r="D3" s="9">
        <v>4</v>
      </c>
      <c r="E3" s="9">
        <v>4</v>
      </c>
      <c r="F3" s="9">
        <v>3</v>
      </c>
      <c r="G3" s="9">
        <v>4.5</v>
      </c>
      <c r="H3" s="9">
        <v>0</v>
      </c>
      <c r="I3" s="9">
        <v>3.3249999999999997</v>
      </c>
      <c r="J3" s="9">
        <v>0</v>
      </c>
      <c r="K3" s="9">
        <v>5</v>
      </c>
      <c r="L3" s="9">
        <v>0</v>
      </c>
      <c r="M3" s="9">
        <v>10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2.375</v>
      </c>
    </row>
    <row r="4" spans="1:47" s="9" customFormat="1" ht="15" x14ac:dyDescent="0.25">
      <c r="A4" s="9" t="s">
        <v>84</v>
      </c>
      <c r="B4" s="9">
        <v>0</v>
      </c>
      <c r="C4" s="9">
        <v>14.939024390243903</v>
      </c>
      <c r="D4" s="9">
        <v>9.4850948509485118</v>
      </c>
      <c r="E4" s="9">
        <v>11.382113821138212</v>
      </c>
      <c r="F4" s="9">
        <v>3.5569105691056908</v>
      </c>
      <c r="G4" s="9">
        <v>6.4024390243902438</v>
      </c>
      <c r="H4" s="9">
        <v>0</v>
      </c>
      <c r="I4" s="9">
        <v>9.0243902439024382</v>
      </c>
      <c r="J4" s="9">
        <v>0</v>
      </c>
      <c r="K4" s="9">
        <v>28.218157181571819</v>
      </c>
      <c r="L4" s="9">
        <v>0</v>
      </c>
      <c r="M4" s="9">
        <v>11.382113821138212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5.6097560975609753</v>
      </c>
    </row>
    <row r="5" spans="1:47" s="10" customFormat="1" ht="15" x14ac:dyDescent="0.25">
      <c r="A5" s="10" t="s">
        <v>194</v>
      </c>
    </row>
    <row r="6" spans="1:47" ht="15" x14ac:dyDescent="0.25">
      <c r="A6" t="s">
        <v>102</v>
      </c>
      <c r="B6" t="s">
        <v>103</v>
      </c>
      <c r="C6" t="s">
        <v>123</v>
      </c>
      <c r="D6" t="s">
        <v>124</v>
      </c>
      <c r="E6" t="s">
        <v>125</v>
      </c>
      <c r="F6" t="s">
        <v>126</v>
      </c>
      <c r="G6" t="s">
        <v>127</v>
      </c>
      <c r="H6" t="s">
        <v>128</v>
      </c>
      <c r="I6" t="s">
        <v>129</v>
      </c>
      <c r="J6" t="s">
        <v>130</v>
      </c>
      <c r="K6" t="s">
        <v>147</v>
      </c>
      <c r="L6" t="s">
        <v>148</v>
      </c>
      <c r="M6" t="s">
        <v>149</v>
      </c>
      <c r="N6" t="s">
        <v>150</v>
      </c>
      <c r="O6" t="s">
        <v>151</v>
      </c>
      <c r="P6" t="s">
        <v>152</v>
      </c>
      <c r="Q6" t="s">
        <v>153</v>
      </c>
      <c r="R6" t="s">
        <v>154</v>
      </c>
      <c r="S6" t="s">
        <v>155</v>
      </c>
      <c r="T6" t="s">
        <v>156</v>
      </c>
      <c r="U6" t="s">
        <v>157</v>
      </c>
      <c r="V6" t="s">
        <v>158</v>
      </c>
      <c r="W6" t="s">
        <v>159</v>
      </c>
      <c r="X6" t="s">
        <v>160</v>
      </c>
      <c r="Y6" t="s">
        <v>161</v>
      </c>
      <c r="Z6" t="s">
        <v>162</v>
      </c>
      <c r="AA6" t="s">
        <v>163</v>
      </c>
      <c r="AB6" t="s">
        <v>164</v>
      </c>
      <c r="AC6" t="s">
        <v>165</v>
      </c>
      <c r="AD6" t="s">
        <v>166</v>
      </c>
      <c r="AE6" t="s">
        <v>167</v>
      </c>
      <c r="AF6" t="s">
        <v>168</v>
      </c>
      <c r="AG6" t="s">
        <v>169</v>
      </c>
      <c r="AH6" t="s">
        <v>170</v>
      </c>
      <c r="AI6" t="s">
        <v>171</v>
      </c>
      <c r="AJ6" t="s">
        <v>172</v>
      </c>
      <c r="AK6" t="s">
        <v>173</v>
      </c>
      <c r="AL6" t="s">
        <v>174</v>
      </c>
      <c r="AM6" t="s">
        <v>175</v>
      </c>
      <c r="AN6" t="s">
        <v>176</v>
      </c>
      <c r="AO6" t="s">
        <v>177</v>
      </c>
      <c r="AP6" t="s">
        <v>178</v>
      </c>
      <c r="AQ6" t="s">
        <v>179</v>
      </c>
      <c r="AR6" t="s">
        <v>180</v>
      </c>
      <c r="AS6" t="s">
        <v>181</v>
      </c>
      <c r="AT6" s="4" t="s">
        <v>98</v>
      </c>
      <c r="AU6" t="s">
        <v>104</v>
      </c>
    </row>
    <row r="7" spans="1:47" ht="15" x14ac:dyDescent="0.25">
      <c r="A7">
        <f>'(IN)tau'!A4</f>
        <v>16</v>
      </c>
      <c r="B7">
        <f>B$4*MIN(param[GAP_MAX],param[ZETA]*POWER(MAX(0,(B$3-'(IN)tau'!B4)/param[ZETA]),param[NU]))</f>
        <v>0</v>
      </c>
      <c r="C7">
        <f>C$4*MIN(param[GAP_MAX],param[ZETA]*POWER(MAX(0,(C$3-'(IN)tau'!C4)/param[ZETA]),param[NU]))</f>
        <v>0</v>
      </c>
      <c r="D7">
        <f>D$4*MIN(param[GAP_MAX],param[ZETA]*POWER(MAX(0,(D$3-'(IN)tau'!D4)/param[ZETA]),param[NU]))</f>
        <v>7.9639163215057822</v>
      </c>
      <c r="E7">
        <f>E$4*MIN(param[GAP_MAX],param[ZETA]*POWER(MAX(0,(E$3-'(IN)tau'!E4)/param[ZETA]),param[NU]))</f>
        <v>0</v>
      </c>
      <c r="F7">
        <f>F$4*MIN(param[GAP_MAX],param[ZETA]*POWER(MAX(0,(F$3-'(IN)tau'!F4)/param[ZETA]),param[NU]))</f>
        <v>0</v>
      </c>
      <c r="G7">
        <f>G$4*MIN(param[GAP_MAX],param[ZETA]*POWER(MAX(0,(G$3-'(IN)tau'!G4)/param[ZETA]),param[NU]))</f>
        <v>0</v>
      </c>
      <c r="H7">
        <f>H$4*MIN(param[GAP_MAX],param[ZETA]*POWER(MAX(0,(H$3-'(IN)tau'!H4)/param[ZETA]),param[NU]))</f>
        <v>0</v>
      </c>
      <c r="I7">
        <f>I$4*MIN(param[GAP_MAX],param[ZETA]*POWER(MAX(0,(I$3-'(IN)tau'!I4)/param[ZETA]),param[NU]))</f>
        <v>6.038235123790102</v>
      </c>
      <c r="J7">
        <f>J$4*MIN(param[GAP_MAX],param[ZETA]*POWER(MAX(0,(J$3-'(IN)tau'!J4)/param[ZETA]),param[NU]))</f>
        <v>0</v>
      </c>
      <c r="K7">
        <f>K$4*MIN(param[GAP_MAX],param[ZETA]*POWER(MAX(0,(K$3-'(IN)tau'!K4)/param[ZETA]),param[NU]))</f>
        <v>48.253931621188883</v>
      </c>
      <c r="L7">
        <f>L$4*MIN(param[GAP_MAX],param[ZETA]*POWER(MAX(0,(L$3-'(IN)tau'!L4)/param[ZETA]),param[NU]))</f>
        <v>0</v>
      </c>
      <c r="M7">
        <f>M$4*MIN(param[GAP_MAX],param[ZETA]*POWER(MAX(0,(M$3-'(IN)tau'!M4)/param[ZETA]),param[NU]))</f>
        <v>68.292682926829272</v>
      </c>
      <c r="N7">
        <f>N$4*MIN(param[GAP_MAX],param[ZETA]*POWER(MAX(0,(N$3-'(IN)tau'!N4)/param[ZETA]),param[NU]))</f>
        <v>0</v>
      </c>
      <c r="O7">
        <f>O$4*MIN(param[GAP_MAX],param[ZETA]*POWER(MAX(0,(O$3-'(IN)tau'!O4)/param[ZETA]),param[NU]))</f>
        <v>0</v>
      </c>
      <c r="P7">
        <f>P$4*MIN(param[GAP_MAX],param[ZETA]*POWER(MAX(0,(P$3-'(IN)tau'!P4)/param[ZETA]),param[NU]))</f>
        <v>0</v>
      </c>
      <c r="Q7">
        <f>Q$4*MIN(param[GAP_MAX],param[ZETA]*POWER(MAX(0,(Q$3-'(IN)tau'!Q4)/param[ZETA]),param[NU]))</f>
        <v>0</v>
      </c>
      <c r="R7">
        <f>R$4*MIN(param[GAP_MAX],param[ZETA]*POWER(MAX(0,(R$3-'(IN)tau'!R4)/param[ZETA]),param[NU]))</f>
        <v>0</v>
      </c>
      <c r="S7">
        <f>S$4*MIN(param[GAP_MAX],param[ZETA]*POWER(MAX(0,(S$3-'(IN)tau'!S4)/param[ZETA]),param[NU]))</f>
        <v>0</v>
      </c>
      <c r="T7">
        <f>T$4*MIN(param[GAP_MAX],param[ZETA]*POWER(MAX(0,(T$3-'(IN)tau'!T4)/param[ZETA]),param[NU]))</f>
        <v>0</v>
      </c>
      <c r="U7">
        <f>U$4*MIN(param[GAP_MAX],param[ZETA]*POWER(MAX(0,(U$3-'(IN)tau'!U4)/param[ZETA]),param[NU]))</f>
        <v>0</v>
      </c>
      <c r="V7">
        <f>V$4*MIN(param[GAP_MAX],param[ZETA]*POWER(MAX(0,(V$3-'(IN)tau'!V4)/param[ZETA]),param[NU]))</f>
        <v>0</v>
      </c>
      <c r="W7">
        <f>W$4*MIN(param[GAP_MAX],param[ZETA]*POWER(MAX(0,(W$3-'(IN)tau'!W4)/param[ZETA]),param[NU]))</f>
        <v>0</v>
      </c>
      <c r="X7">
        <f>X$4*MIN(param[GAP_MAX],param[ZETA]*POWER(MAX(0,(X$3-'(IN)tau'!X4)/param[ZETA]),param[NU]))</f>
        <v>0</v>
      </c>
      <c r="Y7">
        <f>Y$4*MIN(param[GAP_MAX],param[ZETA]*POWER(MAX(0,(Y$3-'(IN)tau'!Y4)/param[ZETA]),param[NU]))</f>
        <v>0</v>
      </c>
      <c r="Z7">
        <f>Z$4*MIN(param[GAP_MAX],param[ZETA]*POWER(MAX(0,(Z$3-'(IN)tau'!Z4)/param[ZETA]),param[NU]))</f>
        <v>0</v>
      </c>
      <c r="AA7">
        <f>AA$4*MIN(param[GAP_MAX],param[ZETA]*POWER(MAX(0,(AA$3-'(IN)tau'!AA4)/param[ZETA]),param[NU]))</f>
        <v>0</v>
      </c>
      <c r="AB7">
        <f>AB$4*MIN(param[GAP_MAX],param[ZETA]*POWER(MAX(0,(AB$3-'(IN)tau'!AB4)/param[ZETA]),param[NU]))</f>
        <v>0</v>
      </c>
      <c r="AC7">
        <f>AC$4*MIN(param[GAP_MAX],param[ZETA]*POWER(MAX(0,(AC$3-'(IN)tau'!AC4)/param[ZETA]),param[NU]))</f>
        <v>0</v>
      </c>
      <c r="AD7">
        <f>AD$4*MIN(param[GAP_MAX],param[ZETA]*POWER(MAX(0,(AD$3-'(IN)tau'!AD4)/param[ZETA]),param[NU]))</f>
        <v>0</v>
      </c>
      <c r="AE7">
        <f>AE$4*MIN(param[GAP_MAX],param[ZETA]*POWER(MAX(0,(AE$3-'(IN)tau'!AE4)/param[ZETA]),param[NU]))</f>
        <v>0</v>
      </c>
      <c r="AF7">
        <f>AF$4*MIN(param[GAP_MAX],param[ZETA]*POWER(MAX(0,(AF$3-'(IN)tau'!AF4)/param[ZETA]),param[NU]))</f>
        <v>0</v>
      </c>
      <c r="AG7">
        <f>AG$4*MIN(param[GAP_MAX],param[ZETA]*POWER(MAX(0,(AG$3-'(IN)tau'!AG4)/param[ZETA]),param[NU]))</f>
        <v>0</v>
      </c>
      <c r="AH7">
        <f>AH$4*MIN(param[GAP_MAX],param[ZETA]*POWER(MAX(0,(AH$3-'(IN)tau'!AH4)/param[ZETA]),param[NU]))</f>
        <v>0</v>
      </c>
      <c r="AI7">
        <f>AI$4*MIN(param[GAP_MAX],param[ZETA]*POWER(MAX(0,(AI$3-'(IN)tau'!AI4)/param[ZETA]),param[NU]))</f>
        <v>0</v>
      </c>
      <c r="AJ7">
        <f>AJ$4*MIN(param[GAP_MAX],param[ZETA]*POWER(MAX(0,(AJ$3-'(IN)tau'!AJ4)/param[ZETA]),param[NU]))</f>
        <v>0</v>
      </c>
      <c r="AK7">
        <f>AK$4*MIN(param[GAP_MAX],param[ZETA]*POWER(MAX(0,(AK$3-'(IN)tau'!AK4)/param[ZETA]),param[NU]))</f>
        <v>0</v>
      </c>
      <c r="AL7">
        <f>AL$4*MIN(param[GAP_MAX],param[ZETA]*POWER(MAX(0,(AL$3-'(IN)tau'!AL4)/param[ZETA]),param[NU]))</f>
        <v>0</v>
      </c>
      <c r="AM7">
        <f>AM$4*MIN(param[GAP_MAX],param[ZETA]*POWER(MAX(0,(AM$3-'(IN)tau'!AM4)/param[ZETA]),param[NU]))</f>
        <v>0</v>
      </c>
      <c r="AN7">
        <f>AN$4*MIN(param[GAP_MAX],param[ZETA]*POWER(MAX(0,(AN$3-'(IN)tau'!AN4)/param[ZETA]),param[NU]))</f>
        <v>0</v>
      </c>
      <c r="AO7">
        <f>AO$4*MIN(param[GAP_MAX],param[ZETA]*POWER(MAX(0,(AO$3-'(IN)tau'!AO4)/param[ZETA]),param[NU]))</f>
        <v>0</v>
      </c>
      <c r="AP7">
        <f>AP$4*MIN(param[GAP_MAX],param[ZETA]*POWER(MAX(0,(AP$3-'(IN)tau'!AP4)/param[ZETA]),param[NU]))</f>
        <v>0</v>
      </c>
      <c r="AQ7">
        <f>AQ$4*MIN(param[GAP_MAX],param[ZETA]*POWER(MAX(0,(AQ$3-'(IN)tau'!AQ4)/param[ZETA]),param[NU]))</f>
        <v>0</v>
      </c>
      <c r="AR7">
        <f>AR$4*MIN(param[GAP_MAX],param[ZETA]*POWER(MAX(0,(AR$3-'(IN)tau'!AR4)/param[ZETA]),param[NU]))</f>
        <v>0</v>
      </c>
      <c r="AS7">
        <f>AS$4*MIN(param[GAP_MAX],param[ZETA]*POWER(MAX(0,(AS$3-'(IN)tau'!AS4)/param[ZETA]),param[NU]))</f>
        <v>20.53238505562075</v>
      </c>
      <c r="AT7" s="4">
        <f>SUM(Delta[[#This Row],[Column2]:[Column244]])</f>
        <v>151.08115104893477</v>
      </c>
      <c r="AU7" t="str">
        <f>IF(Delta[[#This Row],[delta]]&lt;20,"ok","")</f>
        <v/>
      </c>
    </row>
    <row r="8" spans="1:47" ht="15" x14ac:dyDescent="0.25">
      <c r="A8">
        <f>'(IN)tau'!A5</f>
        <v>32</v>
      </c>
      <c r="B8">
        <f>B$4*MIN(param[GAP_MAX],param[ZETA]*POWER(MAX(0,(B$3-'(IN)tau'!B5)/param[ZETA]),param[NU]))</f>
        <v>0</v>
      </c>
      <c r="C8">
        <f>C$4*MIN(param[GAP_MAX],param[ZETA]*POWER(MAX(0,(C$3-'(IN)tau'!C5)/param[ZETA]),param[NU]))</f>
        <v>0</v>
      </c>
      <c r="D8">
        <f>D$4*MIN(param[GAP_MAX],param[ZETA]*POWER(MAX(0,(D$3-'(IN)tau'!D5)/param[ZETA]),param[NU]))</f>
        <v>7.9639163215057822</v>
      </c>
      <c r="E8">
        <f>E$4*MIN(param[GAP_MAX],param[ZETA]*POWER(MAX(0,(E$3-'(IN)tau'!E5)/param[ZETA]),param[NU]))</f>
        <v>0</v>
      </c>
      <c r="F8">
        <f>F$4*MIN(param[GAP_MAX],param[ZETA]*POWER(MAX(0,(F$3-'(IN)tau'!F5)/param[ZETA]),param[NU]))</f>
        <v>0</v>
      </c>
      <c r="G8">
        <f>G$4*MIN(param[GAP_MAX],param[ZETA]*POWER(MAX(0,(G$3-'(IN)tau'!G5)/param[ZETA]),param[NU]))</f>
        <v>0</v>
      </c>
      <c r="H8">
        <f>H$4*MIN(param[GAP_MAX],param[ZETA]*POWER(MAX(0,(H$3-'(IN)tau'!H5)/param[ZETA]),param[NU]))</f>
        <v>0</v>
      </c>
      <c r="I8">
        <f>I$4*MIN(param[GAP_MAX],param[ZETA]*POWER(MAX(0,(I$3-'(IN)tau'!I5)/param[ZETA]),param[NU]))</f>
        <v>6.3968852514784862</v>
      </c>
      <c r="J8">
        <f>J$4*MIN(param[GAP_MAX],param[ZETA]*POWER(MAX(0,(J$3-'(IN)tau'!J5)/param[ZETA]),param[NU]))</f>
        <v>0</v>
      </c>
      <c r="K8">
        <f>K$4*MIN(param[GAP_MAX],param[ZETA]*POWER(MAX(0,(K$3-'(IN)tau'!K5)/param[ZETA]),param[NU]))</f>
        <v>59.264472108684046</v>
      </c>
      <c r="L8">
        <f>L$4*MIN(param[GAP_MAX],param[ZETA]*POWER(MAX(0,(L$3-'(IN)tau'!L5)/param[ZETA]),param[NU]))</f>
        <v>0</v>
      </c>
      <c r="M8">
        <f>M$4*MIN(param[GAP_MAX],param[ZETA]*POWER(MAX(0,(M$3-'(IN)tau'!M5)/param[ZETA]),param[NU]))</f>
        <v>68.292682926829272</v>
      </c>
      <c r="N8">
        <f>N$4*MIN(param[GAP_MAX],param[ZETA]*POWER(MAX(0,(N$3-'(IN)tau'!N5)/param[ZETA]),param[NU]))</f>
        <v>0</v>
      </c>
      <c r="O8">
        <f>O$4*MIN(param[GAP_MAX],param[ZETA]*POWER(MAX(0,(O$3-'(IN)tau'!O5)/param[ZETA]),param[NU]))</f>
        <v>0</v>
      </c>
      <c r="P8">
        <f>P$4*MIN(param[GAP_MAX],param[ZETA]*POWER(MAX(0,(P$3-'(IN)tau'!P5)/param[ZETA]),param[NU]))</f>
        <v>0</v>
      </c>
      <c r="Q8">
        <f>Q$4*MIN(param[GAP_MAX],param[ZETA]*POWER(MAX(0,(Q$3-'(IN)tau'!Q5)/param[ZETA]),param[NU]))</f>
        <v>0</v>
      </c>
      <c r="R8">
        <f>R$4*MIN(param[GAP_MAX],param[ZETA]*POWER(MAX(0,(R$3-'(IN)tau'!R5)/param[ZETA]),param[NU]))</f>
        <v>0</v>
      </c>
      <c r="S8">
        <f>S$4*MIN(param[GAP_MAX],param[ZETA]*POWER(MAX(0,(S$3-'(IN)tau'!S5)/param[ZETA]),param[NU]))</f>
        <v>0</v>
      </c>
      <c r="T8">
        <f>T$4*MIN(param[GAP_MAX],param[ZETA]*POWER(MAX(0,(T$3-'(IN)tau'!T5)/param[ZETA]),param[NU]))</f>
        <v>0</v>
      </c>
      <c r="U8">
        <f>U$4*MIN(param[GAP_MAX],param[ZETA]*POWER(MAX(0,(U$3-'(IN)tau'!U5)/param[ZETA]),param[NU]))</f>
        <v>0</v>
      </c>
      <c r="V8">
        <f>V$4*MIN(param[GAP_MAX],param[ZETA]*POWER(MAX(0,(V$3-'(IN)tau'!V5)/param[ZETA]),param[NU]))</f>
        <v>0</v>
      </c>
      <c r="W8">
        <f>W$4*MIN(param[GAP_MAX],param[ZETA]*POWER(MAX(0,(W$3-'(IN)tau'!W5)/param[ZETA]),param[NU]))</f>
        <v>0</v>
      </c>
      <c r="X8">
        <f>X$4*MIN(param[GAP_MAX],param[ZETA]*POWER(MAX(0,(X$3-'(IN)tau'!X5)/param[ZETA]),param[NU]))</f>
        <v>0</v>
      </c>
      <c r="Y8">
        <f>Y$4*MIN(param[GAP_MAX],param[ZETA]*POWER(MAX(0,(Y$3-'(IN)tau'!Y5)/param[ZETA]),param[NU]))</f>
        <v>0</v>
      </c>
      <c r="Z8">
        <f>Z$4*MIN(param[GAP_MAX],param[ZETA]*POWER(MAX(0,(Z$3-'(IN)tau'!Z5)/param[ZETA]),param[NU]))</f>
        <v>0</v>
      </c>
      <c r="AA8">
        <f>AA$4*MIN(param[GAP_MAX],param[ZETA]*POWER(MAX(0,(AA$3-'(IN)tau'!AA5)/param[ZETA]),param[NU]))</f>
        <v>0</v>
      </c>
      <c r="AB8">
        <f>AB$4*MIN(param[GAP_MAX],param[ZETA]*POWER(MAX(0,(AB$3-'(IN)tau'!AB5)/param[ZETA]),param[NU]))</f>
        <v>0</v>
      </c>
      <c r="AC8">
        <f>AC$4*MIN(param[GAP_MAX],param[ZETA]*POWER(MAX(0,(AC$3-'(IN)tau'!AC5)/param[ZETA]),param[NU]))</f>
        <v>0</v>
      </c>
      <c r="AD8">
        <f>AD$4*MIN(param[GAP_MAX],param[ZETA]*POWER(MAX(0,(AD$3-'(IN)tau'!AD5)/param[ZETA]),param[NU]))</f>
        <v>0</v>
      </c>
      <c r="AE8">
        <f>AE$4*MIN(param[GAP_MAX],param[ZETA]*POWER(MAX(0,(AE$3-'(IN)tau'!AE5)/param[ZETA]),param[NU]))</f>
        <v>0</v>
      </c>
      <c r="AF8">
        <f>AF$4*MIN(param[GAP_MAX],param[ZETA]*POWER(MAX(0,(AF$3-'(IN)tau'!AF5)/param[ZETA]),param[NU]))</f>
        <v>0</v>
      </c>
      <c r="AG8">
        <f>AG$4*MIN(param[GAP_MAX],param[ZETA]*POWER(MAX(0,(AG$3-'(IN)tau'!AG5)/param[ZETA]),param[NU]))</f>
        <v>0</v>
      </c>
      <c r="AH8">
        <f>AH$4*MIN(param[GAP_MAX],param[ZETA]*POWER(MAX(0,(AH$3-'(IN)tau'!AH5)/param[ZETA]),param[NU]))</f>
        <v>0</v>
      </c>
      <c r="AI8">
        <f>AI$4*MIN(param[GAP_MAX],param[ZETA]*POWER(MAX(0,(AI$3-'(IN)tau'!AI5)/param[ZETA]),param[NU]))</f>
        <v>0</v>
      </c>
      <c r="AJ8">
        <f>AJ$4*MIN(param[GAP_MAX],param[ZETA]*POWER(MAX(0,(AJ$3-'(IN)tau'!AJ5)/param[ZETA]),param[NU]))</f>
        <v>0</v>
      </c>
      <c r="AK8">
        <f>AK$4*MIN(param[GAP_MAX],param[ZETA]*POWER(MAX(0,(AK$3-'(IN)tau'!AK5)/param[ZETA]),param[NU]))</f>
        <v>0</v>
      </c>
      <c r="AL8">
        <f>AL$4*MIN(param[GAP_MAX],param[ZETA]*POWER(MAX(0,(AL$3-'(IN)tau'!AL5)/param[ZETA]),param[NU]))</f>
        <v>0</v>
      </c>
      <c r="AM8">
        <f>AM$4*MIN(param[GAP_MAX],param[ZETA]*POWER(MAX(0,(AM$3-'(IN)tau'!AM5)/param[ZETA]),param[NU]))</f>
        <v>0</v>
      </c>
      <c r="AN8">
        <f>AN$4*MIN(param[GAP_MAX],param[ZETA]*POWER(MAX(0,(AN$3-'(IN)tau'!AN5)/param[ZETA]),param[NU]))</f>
        <v>0</v>
      </c>
      <c r="AO8">
        <f>AO$4*MIN(param[GAP_MAX],param[ZETA]*POWER(MAX(0,(AO$3-'(IN)tau'!AO5)/param[ZETA]),param[NU]))</f>
        <v>0</v>
      </c>
      <c r="AP8">
        <f>AP$4*MIN(param[GAP_MAX],param[ZETA]*POWER(MAX(0,(AP$3-'(IN)tau'!AP5)/param[ZETA]),param[NU]))</f>
        <v>0</v>
      </c>
      <c r="AQ8">
        <f>AQ$4*MIN(param[GAP_MAX],param[ZETA]*POWER(MAX(0,(AQ$3-'(IN)tau'!AQ5)/param[ZETA]),param[NU]))</f>
        <v>0</v>
      </c>
      <c r="AR8">
        <f>AR$4*MIN(param[GAP_MAX],param[ZETA]*POWER(MAX(0,(AR$3-'(IN)tau'!AR5)/param[ZETA]),param[NU]))</f>
        <v>0</v>
      </c>
      <c r="AS8">
        <f>AS$4*MIN(param[GAP_MAX],param[ZETA]*POWER(MAX(0,(AS$3-'(IN)tau'!AS5)/param[ZETA]),param[NU]))</f>
        <v>20.53238505562075</v>
      </c>
      <c r="AT8" s="4">
        <f>SUM(Delta[[#This Row],[Column2]:[Column244]])</f>
        <v>162.45034166411835</v>
      </c>
      <c r="AU8" t="str">
        <f>IF(Delta[[#This Row],[delta]]&lt;20,"ok","")</f>
        <v/>
      </c>
    </row>
    <row r="9" spans="1:47" ht="15" x14ac:dyDescent="0.25">
      <c r="A9">
        <f>'(IN)tau'!A6</f>
        <v>33</v>
      </c>
      <c r="B9">
        <f>B$4*MIN(param[GAP_MAX],param[ZETA]*POWER(MAX(0,(B$3-'(IN)tau'!B6)/param[ZETA]),param[NU]))</f>
        <v>0</v>
      </c>
      <c r="C9">
        <f>C$4*MIN(param[GAP_MAX],param[ZETA]*POWER(MAX(0,(C$3-'(IN)tau'!C6)/param[ZETA]),param[NU]))</f>
        <v>0</v>
      </c>
      <c r="D9">
        <f>D$4*MIN(param[GAP_MAX],param[ZETA]*POWER(MAX(0,(D$3-'(IN)tau'!D6)/param[ZETA]),param[NU]))</f>
        <v>11.697375694152717</v>
      </c>
      <c r="E9">
        <f>E$4*MIN(param[GAP_MAX],param[ZETA]*POWER(MAX(0,(E$3-'(IN)tau'!E6)/param[ZETA]),param[NU]))</f>
        <v>0</v>
      </c>
      <c r="F9">
        <f>F$4*MIN(param[GAP_MAX],param[ZETA]*POWER(MAX(0,(F$3-'(IN)tau'!F6)/param[ZETA]),param[NU]))</f>
        <v>0</v>
      </c>
      <c r="G9">
        <f>G$4*MIN(param[GAP_MAX],param[ZETA]*POWER(MAX(0,(G$3-'(IN)tau'!G6)/param[ZETA]),param[NU]))</f>
        <v>0</v>
      </c>
      <c r="H9">
        <f>H$4*MIN(param[GAP_MAX],param[ZETA]*POWER(MAX(0,(H$3-'(IN)tau'!H6)/param[ZETA]),param[NU]))</f>
        <v>0</v>
      </c>
      <c r="I9">
        <f>I$4*MIN(param[GAP_MAX],param[ZETA]*POWER(MAX(0,(I$3-'(IN)tau'!I6)/param[ZETA]),param[NU]))</f>
        <v>0</v>
      </c>
      <c r="J9">
        <f>J$4*MIN(param[GAP_MAX],param[ZETA]*POWER(MAX(0,(J$3-'(IN)tau'!J6)/param[ZETA]),param[NU]))</f>
        <v>0</v>
      </c>
      <c r="K9">
        <f>K$4*MIN(param[GAP_MAX],param[ZETA]*POWER(MAX(0,(K$3-'(IN)tau'!K6)/param[ZETA]),param[NU]))</f>
        <v>36.170262384892766</v>
      </c>
      <c r="L9">
        <f>L$4*MIN(param[GAP_MAX],param[ZETA]*POWER(MAX(0,(L$3-'(IN)tau'!L6)/param[ZETA]),param[NU]))</f>
        <v>0</v>
      </c>
      <c r="M9">
        <f>M$4*MIN(param[GAP_MAX],param[ZETA]*POWER(MAX(0,(M$3-'(IN)tau'!M6)/param[ZETA]),param[NU]))</f>
        <v>68.292682926829272</v>
      </c>
      <c r="N9">
        <f>N$4*MIN(param[GAP_MAX],param[ZETA]*POWER(MAX(0,(N$3-'(IN)tau'!N6)/param[ZETA]),param[NU]))</f>
        <v>0</v>
      </c>
      <c r="O9">
        <f>O$4*MIN(param[GAP_MAX],param[ZETA]*POWER(MAX(0,(O$3-'(IN)tau'!O6)/param[ZETA]),param[NU]))</f>
        <v>0</v>
      </c>
      <c r="P9">
        <f>P$4*MIN(param[GAP_MAX],param[ZETA]*POWER(MAX(0,(P$3-'(IN)tau'!P6)/param[ZETA]),param[NU]))</f>
        <v>0</v>
      </c>
      <c r="Q9">
        <f>Q$4*MIN(param[GAP_MAX],param[ZETA]*POWER(MAX(0,(Q$3-'(IN)tau'!Q6)/param[ZETA]),param[NU]))</f>
        <v>0</v>
      </c>
      <c r="R9">
        <f>R$4*MIN(param[GAP_MAX],param[ZETA]*POWER(MAX(0,(R$3-'(IN)tau'!R6)/param[ZETA]),param[NU]))</f>
        <v>0</v>
      </c>
      <c r="S9">
        <f>S$4*MIN(param[GAP_MAX],param[ZETA]*POWER(MAX(0,(S$3-'(IN)tau'!S6)/param[ZETA]),param[NU]))</f>
        <v>0</v>
      </c>
      <c r="T9">
        <f>T$4*MIN(param[GAP_MAX],param[ZETA]*POWER(MAX(0,(T$3-'(IN)tau'!T6)/param[ZETA]),param[NU]))</f>
        <v>0</v>
      </c>
      <c r="U9">
        <f>U$4*MIN(param[GAP_MAX],param[ZETA]*POWER(MAX(0,(U$3-'(IN)tau'!U6)/param[ZETA]),param[NU]))</f>
        <v>0</v>
      </c>
      <c r="V9">
        <f>V$4*MIN(param[GAP_MAX],param[ZETA]*POWER(MAX(0,(V$3-'(IN)tau'!V6)/param[ZETA]),param[NU]))</f>
        <v>0</v>
      </c>
      <c r="W9">
        <f>W$4*MIN(param[GAP_MAX],param[ZETA]*POWER(MAX(0,(W$3-'(IN)tau'!W6)/param[ZETA]),param[NU]))</f>
        <v>0</v>
      </c>
      <c r="X9">
        <f>X$4*MIN(param[GAP_MAX],param[ZETA]*POWER(MAX(0,(X$3-'(IN)tau'!X6)/param[ZETA]),param[NU]))</f>
        <v>0</v>
      </c>
      <c r="Y9">
        <f>Y$4*MIN(param[GAP_MAX],param[ZETA]*POWER(MAX(0,(Y$3-'(IN)tau'!Y6)/param[ZETA]),param[NU]))</f>
        <v>0</v>
      </c>
      <c r="Z9">
        <f>Z$4*MIN(param[GAP_MAX],param[ZETA]*POWER(MAX(0,(Z$3-'(IN)tau'!Z6)/param[ZETA]),param[NU]))</f>
        <v>0</v>
      </c>
      <c r="AA9">
        <f>AA$4*MIN(param[GAP_MAX],param[ZETA]*POWER(MAX(0,(AA$3-'(IN)tau'!AA6)/param[ZETA]),param[NU]))</f>
        <v>0</v>
      </c>
      <c r="AB9">
        <f>AB$4*MIN(param[GAP_MAX],param[ZETA]*POWER(MAX(0,(AB$3-'(IN)tau'!AB6)/param[ZETA]),param[NU]))</f>
        <v>0</v>
      </c>
      <c r="AC9">
        <f>AC$4*MIN(param[GAP_MAX],param[ZETA]*POWER(MAX(0,(AC$3-'(IN)tau'!AC6)/param[ZETA]),param[NU]))</f>
        <v>0</v>
      </c>
      <c r="AD9">
        <f>AD$4*MIN(param[GAP_MAX],param[ZETA]*POWER(MAX(0,(AD$3-'(IN)tau'!AD6)/param[ZETA]),param[NU]))</f>
        <v>0</v>
      </c>
      <c r="AE9">
        <f>AE$4*MIN(param[GAP_MAX],param[ZETA]*POWER(MAX(0,(AE$3-'(IN)tau'!AE6)/param[ZETA]),param[NU]))</f>
        <v>0</v>
      </c>
      <c r="AF9">
        <f>AF$4*MIN(param[GAP_MAX],param[ZETA]*POWER(MAX(0,(AF$3-'(IN)tau'!AF6)/param[ZETA]),param[NU]))</f>
        <v>0</v>
      </c>
      <c r="AG9">
        <f>AG$4*MIN(param[GAP_MAX],param[ZETA]*POWER(MAX(0,(AG$3-'(IN)tau'!AG6)/param[ZETA]),param[NU]))</f>
        <v>0</v>
      </c>
      <c r="AH9">
        <f>AH$4*MIN(param[GAP_MAX],param[ZETA]*POWER(MAX(0,(AH$3-'(IN)tau'!AH6)/param[ZETA]),param[NU]))</f>
        <v>0</v>
      </c>
      <c r="AI9">
        <f>AI$4*MIN(param[GAP_MAX],param[ZETA]*POWER(MAX(0,(AI$3-'(IN)tau'!AI6)/param[ZETA]),param[NU]))</f>
        <v>0</v>
      </c>
      <c r="AJ9">
        <f>AJ$4*MIN(param[GAP_MAX],param[ZETA]*POWER(MAX(0,(AJ$3-'(IN)tau'!AJ6)/param[ZETA]),param[NU]))</f>
        <v>0</v>
      </c>
      <c r="AK9">
        <f>AK$4*MIN(param[GAP_MAX],param[ZETA]*POWER(MAX(0,(AK$3-'(IN)tau'!AK6)/param[ZETA]),param[NU]))</f>
        <v>0</v>
      </c>
      <c r="AL9">
        <f>AL$4*MIN(param[GAP_MAX],param[ZETA]*POWER(MAX(0,(AL$3-'(IN)tau'!AL6)/param[ZETA]),param[NU]))</f>
        <v>0</v>
      </c>
      <c r="AM9">
        <f>AM$4*MIN(param[GAP_MAX],param[ZETA]*POWER(MAX(0,(AM$3-'(IN)tau'!AM6)/param[ZETA]),param[NU]))</f>
        <v>0</v>
      </c>
      <c r="AN9">
        <f>AN$4*MIN(param[GAP_MAX],param[ZETA]*POWER(MAX(0,(AN$3-'(IN)tau'!AN6)/param[ZETA]),param[NU]))</f>
        <v>0</v>
      </c>
      <c r="AO9">
        <f>AO$4*MIN(param[GAP_MAX],param[ZETA]*POWER(MAX(0,(AO$3-'(IN)tau'!AO6)/param[ZETA]),param[NU]))</f>
        <v>0</v>
      </c>
      <c r="AP9">
        <f>AP$4*MIN(param[GAP_MAX],param[ZETA]*POWER(MAX(0,(AP$3-'(IN)tau'!AP6)/param[ZETA]),param[NU]))</f>
        <v>0</v>
      </c>
      <c r="AQ9">
        <f>AQ$4*MIN(param[GAP_MAX],param[ZETA]*POWER(MAX(0,(AQ$3-'(IN)tau'!AQ6)/param[ZETA]),param[NU]))</f>
        <v>0</v>
      </c>
      <c r="AR9">
        <f>AR$4*MIN(param[GAP_MAX],param[ZETA]*POWER(MAX(0,(AR$3-'(IN)tau'!AR6)/param[ZETA]),param[NU]))</f>
        <v>0</v>
      </c>
      <c r="AS9">
        <f>AS$4*MIN(param[GAP_MAX],param[ZETA]*POWER(MAX(0,(AS$3-'(IN)tau'!AS6)/param[ZETA]),param[NU]))</f>
        <v>20.53238505562075</v>
      </c>
      <c r="AT9" s="4">
        <f>SUM(Delta[[#This Row],[Column2]:[Column244]])</f>
        <v>136.6927060614955</v>
      </c>
      <c r="AU9" t="str">
        <f>IF(Delta[[#This Row],[delta]]&lt;20,"ok","")</f>
        <v/>
      </c>
    </row>
    <row r="10" spans="1:47" ht="15" x14ac:dyDescent="0.25">
      <c r="A10">
        <f>'(IN)tau'!A7</f>
        <v>37</v>
      </c>
      <c r="B10">
        <f>B$4*MIN(param[GAP_MAX],param[ZETA]*POWER(MAX(0,(B$3-'(IN)tau'!B7)/param[ZETA]),param[NU]))</f>
        <v>0</v>
      </c>
      <c r="C10">
        <f>C$4*MIN(param[GAP_MAX],param[ZETA]*POWER(MAX(0,(C$3-'(IN)tau'!C7)/param[ZETA]),param[NU]))</f>
        <v>68.127315625059467</v>
      </c>
      <c r="D10">
        <f>D$4*MIN(param[GAP_MAX],param[ZETA]*POWER(MAX(0,(D$3-'(IN)tau'!D7)/param[ZETA]),param[NU]))</f>
        <v>49.285998589358307</v>
      </c>
      <c r="E10">
        <f>E$4*MIN(param[GAP_MAX],param[ZETA]*POWER(MAX(0,(E$3-'(IN)tau'!E7)/param[ZETA]),param[NU]))</f>
        <v>24.56391754878241</v>
      </c>
      <c r="F10">
        <f>F$4*MIN(param[GAP_MAX],param[ZETA]*POWER(MAX(0,(F$3-'(IN)tau'!F7)/param[ZETA]),param[NU]))</f>
        <v>10.060462333954943</v>
      </c>
      <c r="G10">
        <f>G$4*MIN(param[GAP_MAX],param[ZETA]*POWER(MAX(0,(G$3-'(IN)tau'!G7)/param[ZETA]),param[NU]))</f>
        <v>23.212047760022454</v>
      </c>
      <c r="H10">
        <f>H$4*MIN(param[GAP_MAX],param[ZETA]*POWER(MAX(0,(H$3-'(IN)tau'!H7)/param[ZETA]),param[NU]))</f>
        <v>0</v>
      </c>
      <c r="I10">
        <f>I$4*MIN(param[GAP_MAX],param[ZETA]*POWER(MAX(0,(I$3-'(IN)tau'!I7)/param[ZETA]),param[NU]))</f>
        <v>0</v>
      </c>
      <c r="J10">
        <f>J$4*MIN(param[GAP_MAX],param[ZETA]*POWER(MAX(0,(J$3-'(IN)tau'!J7)/param[ZETA]),param[NU]))</f>
        <v>0</v>
      </c>
      <c r="K10">
        <f>K$4*MIN(param[GAP_MAX],param[ZETA]*POWER(MAX(0,(K$3-'(IN)tau'!K7)/param[ZETA]),param[NU]))</f>
        <v>169.3089430894309</v>
      </c>
      <c r="L10">
        <f>L$4*MIN(param[GAP_MAX],param[ZETA]*POWER(MAX(0,(L$3-'(IN)tau'!L7)/param[ZETA]),param[NU]))</f>
        <v>0</v>
      </c>
      <c r="M10">
        <f>M$4*MIN(param[GAP_MAX],param[ZETA]*POWER(MAX(0,(M$3-'(IN)tau'!M7)/param[ZETA]),param[NU]))</f>
        <v>68.292682926829272</v>
      </c>
      <c r="N10">
        <f>N$4*MIN(param[GAP_MAX],param[ZETA]*POWER(MAX(0,(N$3-'(IN)tau'!N7)/param[ZETA]),param[NU]))</f>
        <v>0</v>
      </c>
      <c r="O10">
        <f>O$4*MIN(param[GAP_MAX],param[ZETA]*POWER(MAX(0,(O$3-'(IN)tau'!O7)/param[ZETA]),param[NU]))</f>
        <v>0</v>
      </c>
      <c r="P10">
        <f>P$4*MIN(param[GAP_MAX],param[ZETA]*POWER(MAX(0,(P$3-'(IN)tau'!P7)/param[ZETA]),param[NU]))</f>
        <v>0</v>
      </c>
      <c r="Q10">
        <f>Q$4*MIN(param[GAP_MAX],param[ZETA]*POWER(MAX(0,(Q$3-'(IN)tau'!Q7)/param[ZETA]),param[NU]))</f>
        <v>0</v>
      </c>
      <c r="R10">
        <f>R$4*MIN(param[GAP_MAX],param[ZETA]*POWER(MAX(0,(R$3-'(IN)tau'!R7)/param[ZETA]),param[NU]))</f>
        <v>0</v>
      </c>
      <c r="S10">
        <f>S$4*MIN(param[GAP_MAX],param[ZETA]*POWER(MAX(0,(S$3-'(IN)tau'!S7)/param[ZETA]),param[NU]))</f>
        <v>0</v>
      </c>
      <c r="T10">
        <f>T$4*MIN(param[GAP_MAX],param[ZETA]*POWER(MAX(0,(T$3-'(IN)tau'!T7)/param[ZETA]),param[NU]))</f>
        <v>0</v>
      </c>
      <c r="U10">
        <f>U$4*MIN(param[GAP_MAX],param[ZETA]*POWER(MAX(0,(U$3-'(IN)tau'!U7)/param[ZETA]),param[NU]))</f>
        <v>0</v>
      </c>
      <c r="V10">
        <f>V$4*MIN(param[GAP_MAX],param[ZETA]*POWER(MAX(0,(V$3-'(IN)tau'!V7)/param[ZETA]),param[NU]))</f>
        <v>0</v>
      </c>
      <c r="W10">
        <f>W$4*MIN(param[GAP_MAX],param[ZETA]*POWER(MAX(0,(W$3-'(IN)tau'!W7)/param[ZETA]),param[NU]))</f>
        <v>0</v>
      </c>
      <c r="X10">
        <f>X$4*MIN(param[GAP_MAX],param[ZETA]*POWER(MAX(0,(X$3-'(IN)tau'!X7)/param[ZETA]),param[NU]))</f>
        <v>0</v>
      </c>
      <c r="Y10">
        <f>Y$4*MIN(param[GAP_MAX],param[ZETA]*POWER(MAX(0,(Y$3-'(IN)tau'!Y7)/param[ZETA]),param[NU]))</f>
        <v>0</v>
      </c>
      <c r="Z10">
        <f>Z$4*MIN(param[GAP_MAX],param[ZETA]*POWER(MAX(0,(Z$3-'(IN)tau'!Z7)/param[ZETA]),param[NU]))</f>
        <v>0</v>
      </c>
      <c r="AA10">
        <f>AA$4*MIN(param[GAP_MAX],param[ZETA]*POWER(MAX(0,(AA$3-'(IN)tau'!AA7)/param[ZETA]),param[NU]))</f>
        <v>0</v>
      </c>
      <c r="AB10">
        <f>AB$4*MIN(param[GAP_MAX],param[ZETA]*POWER(MAX(0,(AB$3-'(IN)tau'!AB7)/param[ZETA]),param[NU]))</f>
        <v>0</v>
      </c>
      <c r="AC10">
        <f>AC$4*MIN(param[GAP_MAX],param[ZETA]*POWER(MAX(0,(AC$3-'(IN)tau'!AC7)/param[ZETA]),param[NU]))</f>
        <v>0</v>
      </c>
      <c r="AD10">
        <f>AD$4*MIN(param[GAP_MAX],param[ZETA]*POWER(MAX(0,(AD$3-'(IN)tau'!AD7)/param[ZETA]),param[NU]))</f>
        <v>0</v>
      </c>
      <c r="AE10">
        <f>AE$4*MIN(param[GAP_MAX],param[ZETA]*POWER(MAX(0,(AE$3-'(IN)tau'!AE7)/param[ZETA]),param[NU]))</f>
        <v>0</v>
      </c>
      <c r="AF10">
        <f>AF$4*MIN(param[GAP_MAX],param[ZETA]*POWER(MAX(0,(AF$3-'(IN)tau'!AF7)/param[ZETA]),param[NU]))</f>
        <v>0</v>
      </c>
      <c r="AG10">
        <f>AG$4*MIN(param[GAP_MAX],param[ZETA]*POWER(MAX(0,(AG$3-'(IN)tau'!AG7)/param[ZETA]),param[NU]))</f>
        <v>0</v>
      </c>
      <c r="AH10">
        <f>AH$4*MIN(param[GAP_MAX],param[ZETA]*POWER(MAX(0,(AH$3-'(IN)tau'!AH7)/param[ZETA]),param[NU]))</f>
        <v>0</v>
      </c>
      <c r="AI10">
        <f>AI$4*MIN(param[GAP_MAX],param[ZETA]*POWER(MAX(0,(AI$3-'(IN)tau'!AI7)/param[ZETA]),param[NU]))</f>
        <v>0</v>
      </c>
      <c r="AJ10">
        <f>AJ$4*MIN(param[GAP_MAX],param[ZETA]*POWER(MAX(0,(AJ$3-'(IN)tau'!AJ7)/param[ZETA]),param[NU]))</f>
        <v>0</v>
      </c>
      <c r="AK10">
        <f>AK$4*MIN(param[GAP_MAX],param[ZETA]*POWER(MAX(0,(AK$3-'(IN)tau'!AK7)/param[ZETA]),param[NU]))</f>
        <v>0</v>
      </c>
      <c r="AL10">
        <f>AL$4*MIN(param[GAP_MAX],param[ZETA]*POWER(MAX(0,(AL$3-'(IN)tau'!AL7)/param[ZETA]),param[NU]))</f>
        <v>0</v>
      </c>
      <c r="AM10">
        <f>AM$4*MIN(param[GAP_MAX],param[ZETA]*POWER(MAX(0,(AM$3-'(IN)tau'!AM7)/param[ZETA]),param[NU]))</f>
        <v>0</v>
      </c>
      <c r="AN10">
        <f>AN$4*MIN(param[GAP_MAX],param[ZETA]*POWER(MAX(0,(AN$3-'(IN)tau'!AN7)/param[ZETA]),param[NU]))</f>
        <v>0</v>
      </c>
      <c r="AO10">
        <f>AO$4*MIN(param[GAP_MAX],param[ZETA]*POWER(MAX(0,(AO$3-'(IN)tau'!AO7)/param[ZETA]),param[NU]))</f>
        <v>0</v>
      </c>
      <c r="AP10">
        <f>AP$4*MIN(param[GAP_MAX],param[ZETA]*POWER(MAX(0,(AP$3-'(IN)tau'!AP7)/param[ZETA]),param[NU]))</f>
        <v>0</v>
      </c>
      <c r="AQ10">
        <f>AQ$4*MIN(param[GAP_MAX],param[ZETA]*POWER(MAX(0,(AQ$3-'(IN)tau'!AQ7)/param[ZETA]),param[NU]))</f>
        <v>0</v>
      </c>
      <c r="AR10">
        <f>AR$4*MIN(param[GAP_MAX],param[ZETA]*POWER(MAX(0,(AR$3-'(IN)tau'!AR7)/param[ZETA]),param[NU]))</f>
        <v>0</v>
      </c>
      <c r="AS10">
        <f>AS$4*MIN(param[GAP_MAX],param[ZETA]*POWER(MAX(0,(AS$3-'(IN)tau'!AS7)/param[ZETA]),param[NU]))</f>
        <v>20.53238505562075</v>
      </c>
      <c r="AT10" s="4">
        <f>SUM(Delta[[#This Row],[Column2]:[Column244]])</f>
        <v>433.38375292905846</v>
      </c>
      <c r="AU10" t="str">
        <f>IF(Delta[[#This Row],[delta]]&lt;20,"ok","")</f>
        <v/>
      </c>
    </row>
    <row r="11" spans="1:47" ht="15" x14ac:dyDescent="0.25">
      <c r="A11">
        <f>'(IN)tau'!A8</f>
        <v>69</v>
      </c>
      <c r="B11">
        <f>B$4*MIN(param[GAP_MAX],param[ZETA]*POWER(MAX(0,(B$3-'(IN)tau'!B8)/param[ZETA]),param[NU]))</f>
        <v>0</v>
      </c>
      <c r="C11">
        <f>C$4*MIN(param[GAP_MAX],param[ZETA]*POWER(MAX(0,(C$3-'(IN)tau'!C8)/param[ZETA]),param[NU]))</f>
        <v>0</v>
      </c>
      <c r="D11">
        <f>D$4*MIN(param[GAP_MAX],param[ZETA]*POWER(MAX(0,(D$3-'(IN)tau'!D8)/param[ZETA]),param[NU]))</f>
        <v>0</v>
      </c>
      <c r="E11">
        <f>E$4*MIN(param[GAP_MAX],param[ZETA]*POWER(MAX(0,(E$3-'(IN)tau'!E8)/param[ZETA]),param[NU]))</f>
        <v>0</v>
      </c>
      <c r="F11">
        <f>F$4*MIN(param[GAP_MAX],param[ZETA]*POWER(MAX(0,(F$3-'(IN)tau'!F8)/param[ZETA]),param[NU]))</f>
        <v>0</v>
      </c>
      <c r="G11">
        <f>G$4*MIN(param[GAP_MAX],param[ZETA]*POWER(MAX(0,(G$3-'(IN)tau'!G8)/param[ZETA]),param[NU]))</f>
        <v>0</v>
      </c>
      <c r="H11">
        <f>H$4*MIN(param[GAP_MAX],param[ZETA]*POWER(MAX(0,(H$3-'(IN)tau'!H8)/param[ZETA]),param[NU]))</f>
        <v>0</v>
      </c>
      <c r="I11">
        <f>I$4*MIN(param[GAP_MAX],param[ZETA]*POWER(MAX(0,(I$3-'(IN)tau'!I8)/param[ZETA]),param[NU]))</f>
        <v>0</v>
      </c>
      <c r="J11">
        <f>J$4*MIN(param[GAP_MAX],param[ZETA]*POWER(MAX(0,(J$3-'(IN)tau'!J8)/param[ZETA]),param[NU]))</f>
        <v>0</v>
      </c>
      <c r="K11">
        <f>K$4*MIN(param[GAP_MAX],param[ZETA]*POWER(MAX(0,(K$3-'(IN)tau'!K8)/param[ZETA]),param[NU]))</f>
        <v>0</v>
      </c>
      <c r="L11">
        <f>L$4*MIN(param[GAP_MAX],param[ZETA]*POWER(MAX(0,(L$3-'(IN)tau'!L8)/param[ZETA]),param[NU]))</f>
        <v>0</v>
      </c>
      <c r="M11">
        <f>M$4*MIN(param[GAP_MAX],param[ZETA]*POWER(MAX(0,(M$3-'(IN)tau'!M8)/param[ZETA]),param[NU]))</f>
        <v>68.292682926829272</v>
      </c>
      <c r="N11">
        <f>N$4*MIN(param[GAP_MAX],param[ZETA]*POWER(MAX(0,(N$3-'(IN)tau'!N8)/param[ZETA]),param[NU]))</f>
        <v>0</v>
      </c>
      <c r="O11">
        <f>O$4*MIN(param[GAP_MAX],param[ZETA]*POWER(MAX(0,(O$3-'(IN)tau'!O8)/param[ZETA]),param[NU]))</f>
        <v>0</v>
      </c>
      <c r="P11">
        <f>P$4*MIN(param[GAP_MAX],param[ZETA]*POWER(MAX(0,(P$3-'(IN)tau'!P8)/param[ZETA]),param[NU]))</f>
        <v>0</v>
      </c>
      <c r="Q11">
        <f>Q$4*MIN(param[GAP_MAX],param[ZETA]*POWER(MAX(0,(Q$3-'(IN)tau'!Q8)/param[ZETA]),param[NU]))</f>
        <v>0</v>
      </c>
      <c r="R11">
        <f>R$4*MIN(param[GAP_MAX],param[ZETA]*POWER(MAX(0,(R$3-'(IN)tau'!R8)/param[ZETA]),param[NU]))</f>
        <v>0</v>
      </c>
      <c r="S11">
        <f>S$4*MIN(param[GAP_MAX],param[ZETA]*POWER(MAX(0,(S$3-'(IN)tau'!S8)/param[ZETA]),param[NU]))</f>
        <v>0</v>
      </c>
      <c r="T11">
        <f>T$4*MIN(param[GAP_MAX],param[ZETA]*POWER(MAX(0,(T$3-'(IN)tau'!T8)/param[ZETA]),param[NU]))</f>
        <v>0</v>
      </c>
      <c r="U11">
        <f>U$4*MIN(param[GAP_MAX],param[ZETA]*POWER(MAX(0,(U$3-'(IN)tau'!U8)/param[ZETA]),param[NU]))</f>
        <v>0</v>
      </c>
      <c r="V11">
        <f>V$4*MIN(param[GAP_MAX],param[ZETA]*POWER(MAX(0,(V$3-'(IN)tau'!V8)/param[ZETA]),param[NU]))</f>
        <v>0</v>
      </c>
      <c r="W11">
        <f>W$4*MIN(param[GAP_MAX],param[ZETA]*POWER(MAX(0,(W$3-'(IN)tau'!W8)/param[ZETA]),param[NU]))</f>
        <v>0</v>
      </c>
      <c r="X11">
        <f>X$4*MIN(param[GAP_MAX],param[ZETA]*POWER(MAX(0,(X$3-'(IN)tau'!X8)/param[ZETA]),param[NU]))</f>
        <v>0</v>
      </c>
      <c r="Y11">
        <f>Y$4*MIN(param[GAP_MAX],param[ZETA]*POWER(MAX(0,(Y$3-'(IN)tau'!Y8)/param[ZETA]),param[NU]))</f>
        <v>0</v>
      </c>
      <c r="Z11">
        <f>Z$4*MIN(param[GAP_MAX],param[ZETA]*POWER(MAX(0,(Z$3-'(IN)tau'!Z8)/param[ZETA]),param[NU]))</f>
        <v>0</v>
      </c>
      <c r="AA11">
        <f>AA$4*MIN(param[GAP_MAX],param[ZETA]*POWER(MAX(0,(AA$3-'(IN)tau'!AA8)/param[ZETA]),param[NU]))</f>
        <v>0</v>
      </c>
      <c r="AB11">
        <f>AB$4*MIN(param[GAP_MAX],param[ZETA]*POWER(MAX(0,(AB$3-'(IN)tau'!AB8)/param[ZETA]),param[NU]))</f>
        <v>0</v>
      </c>
      <c r="AC11">
        <f>AC$4*MIN(param[GAP_MAX],param[ZETA]*POWER(MAX(0,(AC$3-'(IN)tau'!AC8)/param[ZETA]),param[NU]))</f>
        <v>0</v>
      </c>
      <c r="AD11">
        <f>AD$4*MIN(param[GAP_MAX],param[ZETA]*POWER(MAX(0,(AD$3-'(IN)tau'!AD8)/param[ZETA]),param[NU]))</f>
        <v>0</v>
      </c>
      <c r="AE11">
        <f>AE$4*MIN(param[GAP_MAX],param[ZETA]*POWER(MAX(0,(AE$3-'(IN)tau'!AE8)/param[ZETA]),param[NU]))</f>
        <v>0</v>
      </c>
      <c r="AF11">
        <f>AF$4*MIN(param[GAP_MAX],param[ZETA]*POWER(MAX(0,(AF$3-'(IN)tau'!AF8)/param[ZETA]),param[NU]))</f>
        <v>0</v>
      </c>
      <c r="AG11">
        <f>AG$4*MIN(param[GAP_MAX],param[ZETA]*POWER(MAX(0,(AG$3-'(IN)tau'!AG8)/param[ZETA]),param[NU]))</f>
        <v>0</v>
      </c>
      <c r="AH11">
        <f>AH$4*MIN(param[GAP_MAX],param[ZETA]*POWER(MAX(0,(AH$3-'(IN)tau'!AH8)/param[ZETA]),param[NU]))</f>
        <v>0</v>
      </c>
      <c r="AI11">
        <f>AI$4*MIN(param[GAP_MAX],param[ZETA]*POWER(MAX(0,(AI$3-'(IN)tau'!AI8)/param[ZETA]),param[NU]))</f>
        <v>0</v>
      </c>
      <c r="AJ11">
        <f>AJ$4*MIN(param[GAP_MAX],param[ZETA]*POWER(MAX(0,(AJ$3-'(IN)tau'!AJ8)/param[ZETA]),param[NU]))</f>
        <v>0</v>
      </c>
      <c r="AK11">
        <f>AK$4*MIN(param[GAP_MAX],param[ZETA]*POWER(MAX(0,(AK$3-'(IN)tau'!AK8)/param[ZETA]),param[NU]))</f>
        <v>0</v>
      </c>
      <c r="AL11">
        <f>AL$4*MIN(param[GAP_MAX],param[ZETA]*POWER(MAX(0,(AL$3-'(IN)tau'!AL8)/param[ZETA]),param[NU]))</f>
        <v>0</v>
      </c>
      <c r="AM11">
        <f>AM$4*MIN(param[GAP_MAX],param[ZETA]*POWER(MAX(0,(AM$3-'(IN)tau'!AM8)/param[ZETA]),param[NU]))</f>
        <v>0</v>
      </c>
      <c r="AN11">
        <f>AN$4*MIN(param[GAP_MAX],param[ZETA]*POWER(MAX(0,(AN$3-'(IN)tau'!AN8)/param[ZETA]),param[NU]))</f>
        <v>0</v>
      </c>
      <c r="AO11">
        <f>AO$4*MIN(param[GAP_MAX],param[ZETA]*POWER(MAX(0,(AO$3-'(IN)tau'!AO8)/param[ZETA]),param[NU]))</f>
        <v>0</v>
      </c>
      <c r="AP11">
        <f>AP$4*MIN(param[GAP_MAX],param[ZETA]*POWER(MAX(0,(AP$3-'(IN)tau'!AP8)/param[ZETA]),param[NU]))</f>
        <v>0</v>
      </c>
      <c r="AQ11">
        <f>AQ$4*MIN(param[GAP_MAX],param[ZETA]*POWER(MAX(0,(AQ$3-'(IN)tau'!AQ8)/param[ZETA]),param[NU]))</f>
        <v>0</v>
      </c>
      <c r="AR11">
        <f>AR$4*MIN(param[GAP_MAX],param[ZETA]*POWER(MAX(0,(AR$3-'(IN)tau'!AR8)/param[ZETA]),param[NU]))</f>
        <v>0</v>
      </c>
      <c r="AS11">
        <f>AS$4*MIN(param[GAP_MAX],param[ZETA]*POWER(MAX(0,(AS$3-'(IN)tau'!AS8)/param[ZETA]),param[NU]))</f>
        <v>20.53238505562075</v>
      </c>
      <c r="AT11" s="4">
        <f>SUM(Delta[[#This Row],[Column2]:[Column244]])</f>
        <v>88.825067982450022</v>
      </c>
      <c r="AU11" t="str">
        <f>IF(Delta[[#This Row],[delta]]&lt;20,"ok","")</f>
        <v/>
      </c>
    </row>
    <row r="12" spans="1:47" ht="15" x14ac:dyDescent="0.25">
      <c r="A12">
        <f>'(IN)tau'!A9</f>
        <v>73</v>
      </c>
      <c r="B12">
        <f>B$4*MIN(param[GAP_MAX],param[ZETA]*POWER(MAX(0,(B$3-'(IN)tau'!B9)/param[ZETA]),param[NU]))</f>
        <v>0</v>
      </c>
      <c r="C12">
        <f>C$4*MIN(param[GAP_MAX],param[ZETA]*POWER(MAX(0,(C$3-'(IN)tau'!C9)/param[ZETA]),param[NU]))</f>
        <v>0</v>
      </c>
      <c r="D12">
        <f>D$4*MIN(param[GAP_MAX],param[ZETA]*POWER(MAX(0,(D$3-'(IN)tau'!D9)/param[ZETA]),param[NU]))</f>
        <v>49.285998589358307</v>
      </c>
      <c r="E12">
        <f>E$4*MIN(param[GAP_MAX],param[ZETA]*POWER(MAX(0,(E$3-'(IN)tau'!E9)/param[ZETA]),param[NU]))</f>
        <v>0</v>
      </c>
      <c r="F12">
        <f>F$4*MIN(param[GAP_MAX],param[ZETA]*POWER(MAX(0,(F$3-'(IN)tau'!F9)/param[ZETA]),param[NU]))</f>
        <v>0</v>
      </c>
      <c r="G12">
        <f>G$4*MIN(param[GAP_MAX],param[ZETA]*POWER(MAX(0,(G$3-'(IN)tau'!G9)/param[ZETA]),param[NU]))</f>
        <v>0</v>
      </c>
      <c r="H12">
        <f>H$4*MIN(param[GAP_MAX],param[ZETA]*POWER(MAX(0,(H$3-'(IN)tau'!H9)/param[ZETA]),param[NU]))</f>
        <v>0</v>
      </c>
      <c r="I12">
        <f>I$4*MIN(param[GAP_MAX],param[ZETA]*POWER(MAX(0,(I$3-'(IN)tau'!I9)/param[ZETA]),param[NU]))</f>
        <v>0</v>
      </c>
      <c r="J12">
        <f>J$4*MIN(param[GAP_MAX],param[ZETA]*POWER(MAX(0,(J$3-'(IN)tau'!J9)/param[ZETA]),param[NU]))</f>
        <v>0</v>
      </c>
      <c r="K12">
        <f>K$4*MIN(param[GAP_MAX],param[ZETA]*POWER(MAX(0,(K$3-'(IN)tau'!K9)/param[ZETA]),param[NU]))</f>
        <v>33.895833170965439</v>
      </c>
      <c r="L12">
        <f>L$4*MIN(param[GAP_MAX],param[ZETA]*POWER(MAX(0,(L$3-'(IN)tau'!L9)/param[ZETA]),param[NU]))</f>
        <v>0</v>
      </c>
      <c r="M12">
        <f>M$4*MIN(param[GAP_MAX],param[ZETA]*POWER(MAX(0,(M$3-'(IN)tau'!M9)/param[ZETA]),param[NU]))</f>
        <v>68.292682926829272</v>
      </c>
      <c r="N12">
        <f>N$4*MIN(param[GAP_MAX],param[ZETA]*POWER(MAX(0,(N$3-'(IN)tau'!N9)/param[ZETA]),param[NU]))</f>
        <v>0</v>
      </c>
      <c r="O12">
        <f>O$4*MIN(param[GAP_MAX],param[ZETA]*POWER(MAX(0,(O$3-'(IN)tau'!O9)/param[ZETA]),param[NU]))</f>
        <v>0</v>
      </c>
      <c r="P12">
        <f>P$4*MIN(param[GAP_MAX],param[ZETA]*POWER(MAX(0,(P$3-'(IN)tau'!P9)/param[ZETA]),param[NU]))</f>
        <v>0</v>
      </c>
      <c r="Q12">
        <f>Q$4*MIN(param[GAP_MAX],param[ZETA]*POWER(MAX(0,(Q$3-'(IN)tau'!Q9)/param[ZETA]),param[NU]))</f>
        <v>0</v>
      </c>
      <c r="R12">
        <f>R$4*MIN(param[GAP_MAX],param[ZETA]*POWER(MAX(0,(R$3-'(IN)tau'!R9)/param[ZETA]),param[NU]))</f>
        <v>0</v>
      </c>
      <c r="S12">
        <f>S$4*MIN(param[GAP_MAX],param[ZETA]*POWER(MAX(0,(S$3-'(IN)tau'!S9)/param[ZETA]),param[NU]))</f>
        <v>0</v>
      </c>
      <c r="T12">
        <f>T$4*MIN(param[GAP_MAX],param[ZETA]*POWER(MAX(0,(T$3-'(IN)tau'!T9)/param[ZETA]),param[NU]))</f>
        <v>0</v>
      </c>
      <c r="U12">
        <f>U$4*MIN(param[GAP_MAX],param[ZETA]*POWER(MAX(0,(U$3-'(IN)tau'!U9)/param[ZETA]),param[NU]))</f>
        <v>0</v>
      </c>
      <c r="V12">
        <f>V$4*MIN(param[GAP_MAX],param[ZETA]*POWER(MAX(0,(V$3-'(IN)tau'!V9)/param[ZETA]),param[NU]))</f>
        <v>0</v>
      </c>
      <c r="W12">
        <f>W$4*MIN(param[GAP_MAX],param[ZETA]*POWER(MAX(0,(W$3-'(IN)tau'!W9)/param[ZETA]),param[NU]))</f>
        <v>0</v>
      </c>
      <c r="X12">
        <f>X$4*MIN(param[GAP_MAX],param[ZETA]*POWER(MAX(0,(X$3-'(IN)tau'!X9)/param[ZETA]),param[NU]))</f>
        <v>0</v>
      </c>
      <c r="Y12">
        <f>Y$4*MIN(param[GAP_MAX],param[ZETA]*POWER(MAX(0,(Y$3-'(IN)tau'!Y9)/param[ZETA]),param[NU]))</f>
        <v>0</v>
      </c>
      <c r="Z12">
        <f>Z$4*MIN(param[GAP_MAX],param[ZETA]*POWER(MAX(0,(Z$3-'(IN)tau'!Z9)/param[ZETA]),param[NU]))</f>
        <v>0</v>
      </c>
      <c r="AA12">
        <f>AA$4*MIN(param[GAP_MAX],param[ZETA]*POWER(MAX(0,(AA$3-'(IN)tau'!AA9)/param[ZETA]),param[NU]))</f>
        <v>0</v>
      </c>
      <c r="AB12">
        <f>AB$4*MIN(param[GAP_MAX],param[ZETA]*POWER(MAX(0,(AB$3-'(IN)tau'!AB9)/param[ZETA]),param[NU]))</f>
        <v>0</v>
      </c>
      <c r="AC12">
        <f>AC$4*MIN(param[GAP_MAX],param[ZETA]*POWER(MAX(0,(AC$3-'(IN)tau'!AC9)/param[ZETA]),param[NU]))</f>
        <v>0</v>
      </c>
      <c r="AD12">
        <f>AD$4*MIN(param[GAP_MAX],param[ZETA]*POWER(MAX(0,(AD$3-'(IN)tau'!AD9)/param[ZETA]),param[NU]))</f>
        <v>0</v>
      </c>
      <c r="AE12">
        <f>AE$4*MIN(param[GAP_MAX],param[ZETA]*POWER(MAX(0,(AE$3-'(IN)tau'!AE9)/param[ZETA]),param[NU]))</f>
        <v>0</v>
      </c>
      <c r="AF12">
        <f>AF$4*MIN(param[GAP_MAX],param[ZETA]*POWER(MAX(0,(AF$3-'(IN)tau'!AF9)/param[ZETA]),param[NU]))</f>
        <v>0</v>
      </c>
      <c r="AG12">
        <f>AG$4*MIN(param[GAP_MAX],param[ZETA]*POWER(MAX(0,(AG$3-'(IN)tau'!AG9)/param[ZETA]),param[NU]))</f>
        <v>0</v>
      </c>
      <c r="AH12">
        <f>AH$4*MIN(param[GAP_MAX],param[ZETA]*POWER(MAX(0,(AH$3-'(IN)tau'!AH9)/param[ZETA]),param[NU]))</f>
        <v>0</v>
      </c>
      <c r="AI12">
        <f>AI$4*MIN(param[GAP_MAX],param[ZETA]*POWER(MAX(0,(AI$3-'(IN)tau'!AI9)/param[ZETA]),param[NU]))</f>
        <v>0</v>
      </c>
      <c r="AJ12">
        <f>AJ$4*MIN(param[GAP_MAX],param[ZETA]*POWER(MAX(0,(AJ$3-'(IN)tau'!AJ9)/param[ZETA]),param[NU]))</f>
        <v>0</v>
      </c>
      <c r="AK12">
        <f>AK$4*MIN(param[GAP_MAX],param[ZETA]*POWER(MAX(0,(AK$3-'(IN)tau'!AK9)/param[ZETA]),param[NU]))</f>
        <v>0</v>
      </c>
      <c r="AL12">
        <f>AL$4*MIN(param[GAP_MAX],param[ZETA]*POWER(MAX(0,(AL$3-'(IN)tau'!AL9)/param[ZETA]),param[NU]))</f>
        <v>0</v>
      </c>
      <c r="AM12">
        <f>AM$4*MIN(param[GAP_MAX],param[ZETA]*POWER(MAX(0,(AM$3-'(IN)tau'!AM9)/param[ZETA]),param[NU]))</f>
        <v>0</v>
      </c>
      <c r="AN12">
        <f>AN$4*MIN(param[GAP_MAX],param[ZETA]*POWER(MAX(0,(AN$3-'(IN)tau'!AN9)/param[ZETA]),param[NU]))</f>
        <v>0</v>
      </c>
      <c r="AO12">
        <f>AO$4*MIN(param[GAP_MAX],param[ZETA]*POWER(MAX(0,(AO$3-'(IN)tau'!AO9)/param[ZETA]),param[NU]))</f>
        <v>0</v>
      </c>
      <c r="AP12">
        <f>AP$4*MIN(param[GAP_MAX],param[ZETA]*POWER(MAX(0,(AP$3-'(IN)tau'!AP9)/param[ZETA]),param[NU]))</f>
        <v>0</v>
      </c>
      <c r="AQ12">
        <f>AQ$4*MIN(param[GAP_MAX],param[ZETA]*POWER(MAX(0,(AQ$3-'(IN)tau'!AQ9)/param[ZETA]),param[NU]))</f>
        <v>0</v>
      </c>
      <c r="AR12">
        <f>AR$4*MIN(param[GAP_MAX],param[ZETA]*POWER(MAX(0,(AR$3-'(IN)tau'!AR9)/param[ZETA]),param[NU]))</f>
        <v>0</v>
      </c>
      <c r="AS12">
        <f>AS$4*MIN(param[GAP_MAX],param[ZETA]*POWER(MAX(0,(AS$3-'(IN)tau'!AS9)/param[ZETA]),param[NU]))</f>
        <v>20.53238505562075</v>
      </c>
      <c r="AT12" s="4">
        <f>SUM(Delta[[#This Row],[Column2]:[Column244]])</f>
        <v>172.00689974277378</v>
      </c>
      <c r="AU12" t="str">
        <f>IF(Delta[[#This Row],[delta]]&lt;20,"ok","")</f>
        <v/>
      </c>
    </row>
    <row r="13" spans="1:47" ht="15" x14ac:dyDescent="0.25">
      <c r="A13">
        <f>'(IN)tau'!A10</f>
        <v>74</v>
      </c>
      <c r="B13">
        <f>B$4*MIN(param[GAP_MAX],param[ZETA]*POWER(MAX(0,(B$3-'(IN)tau'!B10)/param[ZETA]),param[NU]))</f>
        <v>0</v>
      </c>
      <c r="C13">
        <f>C$4*MIN(param[GAP_MAX],param[ZETA]*POWER(MAX(0,(C$3-'(IN)tau'!C10)/param[ZETA]),param[NU]))</f>
        <v>68.127315625059467</v>
      </c>
      <c r="D13">
        <f>D$4*MIN(param[GAP_MAX],param[ZETA]*POWER(MAX(0,(D$3-'(IN)tau'!D10)/param[ZETA]),param[NU]))</f>
        <v>49.285998589358307</v>
      </c>
      <c r="E13">
        <f>E$4*MIN(param[GAP_MAX],param[ZETA]*POWER(MAX(0,(E$3-'(IN)tau'!E10)/param[ZETA]),param[NU]))</f>
        <v>0.79780417796504288</v>
      </c>
      <c r="F13">
        <f>F$4*MIN(param[GAP_MAX],param[ZETA]*POWER(MAX(0,(F$3-'(IN)tau'!F10)/param[ZETA]),param[NU]))</f>
        <v>10.060462333954943</v>
      </c>
      <c r="G13">
        <f>G$4*MIN(param[GAP_MAX],param[ZETA]*POWER(MAX(0,(G$3-'(IN)tau'!G10)/param[ZETA]),param[NU]))</f>
        <v>23.212047760022454</v>
      </c>
      <c r="H13">
        <f>H$4*MIN(param[GAP_MAX],param[ZETA]*POWER(MAX(0,(H$3-'(IN)tau'!H10)/param[ZETA]),param[NU]))</f>
        <v>0</v>
      </c>
      <c r="I13">
        <f>I$4*MIN(param[GAP_MAX],param[ZETA]*POWER(MAX(0,(I$3-'(IN)tau'!I10)/param[ZETA]),param[NU]))</f>
        <v>0</v>
      </c>
      <c r="J13">
        <f>J$4*MIN(param[GAP_MAX],param[ZETA]*POWER(MAX(0,(J$3-'(IN)tau'!J10)/param[ZETA]),param[NU]))</f>
        <v>0</v>
      </c>
      <c r="K13">
        <f>K$4*MIN(param[GAP_MAX],param[ZETA]*POWER(MAX(0,(K$3-'(IN)tau'!K10)/param[ZETA]),param[NU]))</f>
        <v>169.3089430894309</v>
      </c>
      <c r="L13">
        <f>L$4*MIN(param[GAP_MAX],param[ZETA]*POWER(MAX(0,(L$3-'(IN)tau'!L10)/param[ZETA]),param[NU]))</f>
        <v>0</v>
      </c>
      <c r="M13">
        <f>M$4*MIN(param[GAP_MAX],param[ZETA]*POWER(MAX(0,(M$3-'(IN)tau'!M10)/param[ZETA]),param[NU]))</f>
        <v>68.292682926829272</v>
      </c>
      <c r="N13">
        <f>N$4*MIN(param[GAP_MAX],param[ZETA]*POWER(MAX(0,(N$3-'(IN)tau'!N10)/param[ZETA]),param[NU]))</f>
        <v>0</v>
      </c>
      <c r="O13">
        <f>O$4*MIN(param[GAP_MAX],param[ZETA]*POWER(MAX(0,(O$3-'(IN)tau'!O10)/param[ZETA]),param[NU]))</f>
        <v>0</v>
      </c>
      <c r="P13">
        <f>P$4*MIN(param[GAP_MAX],param[ZETA]*POWER(MAX(0,(P$3-'(IN)tau'!P10)/param[ZETA]),param[NU]))</f>
        <v>0</v>
      </c>
      <c r="Q13">
        <f>Q$4*MIN(param[GAP_MAX],param[ZETA]*POWER(MAX(0,(Q$3-'(IN)tau'!Q10)/param[ZETA]),param[NU]))</f>
        <v>0</v>
      </c>
      <c r="R13">
        <f>R$4*MIN(param[GAP_MAX],param[ZETA]*POWER(MAX(0,(R$3-'(IN)tau'!R10)/param[ZETA]),param[NU]))</f>
        <v>0</v>
      </c>
      <c r="S13">
        <f>S$4*MIN(param[GAP_MAX],param[ZETA]*POWER(MAX(0,(S$3-'(IN)tau'!S10)/param[ZETA]),param[NU]))</f>
        <v>0</v>
      </c>
      <c r="T13">
        <f>T$4*MIN(param[GAP_MAX],param[ZETA]*POWER(MAX(0,(T$3-'(IN)tau'!T10)/param[ZETA]),param[NU]))</f>
        <v>0</v>
      </c>
      <c r="U13">
        <f>U$4*MIN(param[GAP_MAX],param[ZETA]*POWER(MAX(0,(U$3-'(IN)tau'!U10)/param[ZETA]),param[NU]))</f>
        <v>0</v>
      </c>
      <c r="V13">
        <f>V$4*MIN(param[GAP_MAX],param[ZETA]*POWER(MAX(0,(V$3-'(IN)tau'!V10)/param[ZETA]),param[NU]))</f>
        <v>0</v>
      </c>
      <c r="W13">
        <f>W$4*MIN(param[GAP_MAX],param[ZETA]*POWER(MAX(0,(W$3-'(IN)tau'!W10)/param[ZETA]),param[NU]))</f>
        <v>0</v>
      </c>
      <c r="X13">
        <f>X$4*MIN(param[GAP_MAX],param[ZETA]*POWER(MAX(0,(X$3-'(IN)tau'!X10)/param[ZETA]),param[NU]))</f>
        <v>0</v>
      </c>
      <c r="Y13">
        <f>Y$4*MIN(param[GAP_MAX],param[ZETA]*POWER(MAX(0,(Y$3-'(IN)tau'!Y10)/param[ZETA]),param[NU]))</f>
        <v>0</v>
      </c>
      <c r="Z13">
        <f>Z$4*MIN(param[GAP_MAX],param[ZETA]*POWER(MAX(0,(Z$3-'(IN)tau'!Z10)/param[ZETA]),param[NU]))</f>
        <v>0</v>
      </c>
      <c r="AA13">
        <f>AA$4*MIN(param[GAP_MAX],param[ZETA]*POWER(MAX(0,(AA$3-'(IN)tau'!AA10)/param[ZETA]),param[NU]))</f>
        <v>0</v>
      </c>
      <c r="AB13">
        <f>AB$4*MIN(param[GAP_MAX],param[ZETA]*POWER(MAX(0,(AB$3-'(IN)tau'!AB10)/param[ZETA]),param[NU]))</f>
        <v>0</v>
      </c>
      <c r="AC13">
        <f>AC$4*MIN(param[GAP_MAX],param[ZETA]*POWER(MAX(0,(AC$3-'(IN)tau'!AC10)/param[ZETA]),param[NU]))</f>
        <v>0</v>
      </c>
      <c r="AD13">
        <f>AD$4*MIN(param[GAP_MAX],param[ZETA]*POWER(MAX(0,(AD$3-'(IN)tau'!AD10)/param[ZETA]),param[NU]))</f>
        <v>0</v>
      </c>
      <c r="AE13">
        <f>AE$4*MIN(param[GAP_MAX],param[ZETA]*POWER(MAX(0,(AE$3-'(IN)tau'!AE10)/param[ZETA]),param[NU]))</f>
        <v>0</v>
      </c>
      <c r="AF13">
        <f>AF$4*MIN(param[GAP_MAX],param[ZETA]*POWER(MAX(0,(AF$3-'(IN)tau'!AF10)/param[ZETA]),param[NU]))</f>
        <v>0</v>
      </c>
      <c r="AG13">
        <f>AG$4*MIN(param[GAP_MAX],param[ZETA]*POWER(MAX(0,(AG$3-'(IN)tau'!AG10)/param[ZETA]),param[NU]))</f>
        <v>0</v>
      </c>
      <c r="AH13">
        <f>AH$4*MIN(param[GAP_MAX],param[ZETA]*POWER(MAX(0,(AH$3-'(IN)tau'!AH10)/param[ZETA]),param[NU]))</f>
        <v>0</v>
      </c>
      <c r="AI13">
        <f>AI$4*MIN(param[GAP_MAX],param[ZETA]*POWER(MAX(0,(AI$3-'(IN)tau'!AI10)/param[ZETA]),param[NU]))</f>
        <v>0</v>
      </c>
      <c r="AJ13">
        <f>AJ$4*MIN(param[GAP_MAX],param[ZETA]*POWER(MAX(0,(AJ$3-'(IN)tau'!AJ10)/param[ZETA]),param[NU]))</f>
        <v>0</v>
      </c>
      <c r="AK13">
        <f>AK$4*MIN(param[GAP_MAX],param[ZETA]*POWER(MAX(0,(AK$3-'(IN)tau'!AK10)/param[ZETA]),param[NU]))</f>
        <v>0</v>
      </c>
      <c r="AL13">
        <f>AL$4*MIN(param[GAP_MAX],param[ZETA]*POWER(MAX(0,(AL$3-'(IN)tau'!AL10)/param[ZETA]),param[NU]))</f>
        <v>0</v>
      </c>
      <c r="AM13">
        <f>AM$4*MIN(param[GAP_MAX],param[ZETA]*POWER(MAX(0,(AM$3-'(IN)tau'!AM10)/param[ZETA]),param[NU]))</f>
        <v>0</v>
      </c>
      <c r="AN13">
        <f>AN$4*MIN(param[GAP_MAX],param[ZETA]*POWER(MAX(0,(AN$3-'(IN)tau'!AN10)/param[ZETA]),param[NU]))</f>
        <v>0</v>
      </c>
      <c r="AO13">
        <f>AO$4*MIN(param[GAP_MAX],param[ZETA]*POWER(MAX(0,(AO$3-'(IN)tau'!AO10)/param[ZETA]),param[NU]))</f>
        <v>0</v>
      </c>
      <c r="AP13">
        <f>AP$4*MIN(param[GAP_MAX],param[ZETA]*POWER(MAX(0,(AP$3-'(IN)tau'!AP10)/param[ZETA]),param[NU]))</f>
        <v>0</v>
      </c>
      <c r="AQ13">
        <f>AQ$4*MIN(param[GAP_MAX],param[ZETA]*POWER(MAX(0,(AQ$3-'(IN)tau'!AQ10)/param[ZETA]),param[NU]))</f>
        <v>0</v>
      </c>
      <c r="AR13">
        <f>AR$4*MIN(param[GAP_MAX],param[ZETA]*POWER(MAX(0,(AR$3-'(IN)tau'!AR10)/param[ZETA]),param[NU]))</f>
        <v>0</v>
      </c>
      <c r="AS13">
        <f>AS$4*MIN(param[GAP_MAX],param[ZETA]*POWER(MAX(0,(AS$3-'(IN)tau'!AS10)/param[ZETA]),param[NU]))</f>
        <v>20.53238505562075</v>
      </c>
      <c r="AT13" s="4">
        <f>SUM(Delta[[#This Row],[Column2]:[Column244]])</f>
        <v>409.61763955824114</v>
      </c>
      <c r="AU13" t="str">
        <f>IF(Delta[[#This Row],[delta]]&lt;20,"ok","")</f>
        <v/>
      </c>
    </row>
    <row r="14" spans="1:47" ht="15" x14ac:dyDescent="0.25">
      <c r="A14">
        <f>'(IN)tau'!A11</f>
        <v>76</v>
      </c>
      <c r="B14">
        <f>B$4*MIN(param[GAP_MAX],param[ZETA]*POWER(MAX(0,(B$3-'(IN)tau'!B11)/param[ZETA]),param[NU]))</f>
        <v>0</v>
      </c>
      <c r="C14">
        <f>C$4*MIN(param[GAP_MAX],param[ZETA]*POWER(MAX(0,(C$3-'(IN)tau'!C11)/param[ZETA]),param[NU]))</f>
        <v>0</v>
      </c>
      <c r="D14">
        <f>D$4*MIN(param[GAP_MAX],param[ZETA]*POWER(MAX(0,(D$3-'(IN)tau'!D11)/param[ZETA]),param[NU]))</f>
        <v>11.697375694152717</v>
      </c>
      <c r="E14">
        <f>E$4*MIN(param[GAP_MAX],param[ZETA]*POWER(MAX(0,(E$3-'(IN)tau'!E11)/param[ZETA]),param[NU]))</f>
        <v>0</v>
      </c>
      <c r="F14">
        <f>F$4*MIN(param[GAP_MAX],param[ZETA]*POWER(MAX(0,(F$3-'(IN)tau'!F11)/param[ZETA]),param[NU]))</f>
        <v>0</v>
      </c>
      <c r="G14">
        <f>G$4*MIN(param[GAP_MAX],param[ZETA]*POWER(MAX(0,(G$3-'(IN)tau'!G11)/param[ZETA]),param[NU]))</f>
        <v>0</v>
      </c>
      <c r="H14">
        <f>H$4*MIN(param[GAP_MAX],param[ZETA]*POWER(MAX(0,(H$3-'(IN)tau'!H11)/param[ZETA]),param[NU]))</f>
        <v>0</v>
      </c>
      <c r="I14">
        <f>I$4*MIN(param[GAP_MAX],param[ZETA]*POWER(MAX(0,(I$3-'(IN)tau'!I11)/param[ZETA]),param[NU]))</f>
        <v>0</v>
      </c>
      <c r="J14">
        <f>J$4*MIN(param[GAP_MAX],param[ZETA]*POWER(MAX(0,(J$3-'(IN)tau'!J11)/param[ZETA]),param[NU]))</f>
        <v>0</v>
      </c>
      <c r="K14">
        <f>K$4*MIN(param[GAP_MAX],param[ZETA]*POWER(MAX(0,(K$3-'(IN)tau'!K11)/param[ZETA]),param[NU]))</f>
        <v>2.1549510319331446</v>
      </c>
      <c r="L14">
        <f>L$4*MIN(param[GAP_MAX],param[ZETA]*POWER(MAX(0,(L$3-'(IN)tau'!L11)/param[ZETA]),param[NU]))</f>
        <v>0</v>
      </c>
      <c r="M14">
        <f>M$4*MIN(param[GAP_MAX],param[ZETA]*POWER(MAX(0,(M$3-'(IN)tau'!M11)/param[ZETA]),param[NU]))</f>
        <v>68.292682926829272</v>
      </c>
      <c r="N14">
        <f>N$4*MIN(param[GAP_MAX],param[ZETA]*POWER(MAX(0,(N$3-'(IN)tau'!N11)/param[ZETA]),param[NU]))</f>
        <v>0</v>
      </c>
      <c r="O14">
        <f>O$4*MIN(param[GAP_MAX],param[ZETA]*POWER(MAX(0,(O$3-'(IN)tau'!O11)/param[ZETA]),param[NU]))</f>
        <v>0</v>
      </c>
      <c r="P14">
        <f>P$4*MIN(param[GAP_MAX],param[ZETA]*POWER(MAX(0,(P$3-'(IN)tau'!P11)/param[ZETA]),param[NU]))</f>
        <v>0</v>
      </c>
      <c r="Q14">
        <f>Q$4*MIN(param[GAP_MAX],param[ZETA]*POWER(MAX(0,(Q$3-'(IN)tau'!Q11)/param[ZETA]),param[NU]))</f>
        <v>0</v>
      </c>
      <c r="R14">
        <f>R$4*MIN(param[GAP_MAX],param[ZETA]*POWER(MAX(0,(R$3-'(IN)tau'!R11)/param[ZETA]),param[NU]))</f>
        <v>0</v>
      </c>
      <c r="S14">
        <f>S$4*MIN(param[GAP_MAX],param[ZETA]*POWER(MAX(0,(S$3-'(IN)tau'!S11)/param[ZETA]),param[NU]))</f>
        <v>0</v>
      </c>
      <c r="T14">
        <f>T$4*MIN(param[GAP_MAX],param[ZETA]*POWER(MAX(0,(T$3-'(IN)tau'!T11)/param[ZETA]),param[NU]))</f>
        <v>0</v>
      </c>
      <c r="U14">
        <f>U$4*MIN(param[GAP_MAX],param[ZETA]*POWER(MAX(0,(U$3-'(IN)tau'!U11)/param[ZETA]),param[NU]))</f>
        <v>0</v>
      </c>
      <c r="V14">
        <f>V$4*MIN(param[GAP_MAX],param[ZETA]*POWER(MAX(0,(V$3-'(IN)tau'!V11)/param[ZETA]),param[NU]))</f>
        <v>0</v>
      </c>
      <c r="W14">
        <f>W$4*MIN(param[GAP_MAX],param[ZETA]*POWER(MAX(0,(W$3-'(IN)tau'!W11)/param[ZETA]),param[NU]))</f>
        <v>0</v>
      </c>
      <c r="X14">
        <f>X$4*MIN(param[GAP_MAX],param[ZETA]*POWER(MAX(0,(X$3-'(IN)tau'!X11)/param[ZETA]),param[NU]))</f>
        <v>0</v>
      </c>
      <c r="Y14">
        <f>Y$4*MIN(param[GAP_MAX],param[ZETA]*POWER(MAX(0,(Y$3-'(IN)tau'!Y11)/param[ZETA]),param[NU]))</f>
        <v>0</v>
      </c>
      <c r="Z14">
        <f>Z$4*MIN(param[GAP_MAX],param[ZETA]*POWER(MAX(0,(Z$3-'(IN)tau'!Z11)/param[ZETA]),param[NU]))</f>
        <v>0</v>
      </c>
      <c r="AA14">
        <f>AA$4*MIN(param[GAP_MAX],param[ZETA]*POWER(MAX(0,(AA$3-'(IN)tau'!AA11)/param[ZETA]),param[NU]))</f>
        <v>0</v>
      </c>
      <c r="AB14">
        <f>AB$4*MIN(param[GAP_MAX],param[ZETA]*POWER(MAX(0,(AB$3-'(IN)tau'!AB11)/param[ZETA]),param[NU]))</f>
        <v>0</v>
      </c>
      <c r="AC14">
        <f>AC$4*MIN(param[GAP_MAX],param[ZETA]*POWER(MAX(0,(AC$3-'(IN)tau'!AC11)/param[ZETA]),param[NU]))</f>
        <v>0</v>
      </c>
      <c r="AD14">
        <f>AD$4*MIN(param[GAP_MAX],param[ZETA]*POWER(MAX(0,(AD$3-'(IN)tau'!AD11)/param[ZETA]),param[NU]))</f>
        <v>0</v>
      </c>
      <c r="AE14">
        <f>AE$4*MIN(param[GAP_MAX],param[ZETA]*POWER(MAX(0,(AE$3-'(IN)tau'!AE11)/param[ZETA]),param[NU]))</f>
        <v>0</v>
      </c>
      <c r="AF14">
        <f>AF$4*MIN(param[GAP_MAX],param[ZETA]*POWER(MAX(0,(AF$3-'(IN)tau'!AF11)/param[ZETA]),param[NU]))</f>
        <v>0</v>
      </c>
      <c r="AG14">
        <f>AG$4*MIN(param[GAP_MAX],param[ZETA]*POWER(MAX(0,(AG$3-'(IN)tau'!AG11)/param[ZETA]),param[NU]))</f>
        <v>0</v>
      </c>
      <c r="AH14">
        <f>AH$4*MIN(param[GAP_MAX],param[ZETA]*POWER(MAX(0,(AH$3-'(IN)tau'!AH11)/param[ZETA]),param[NU]))</f>
        <v>0</v>
      </c>
      <c r="AI14">
        <f>AI$4*MIN(param[GAP_MAX],param[ZETA]*POWER(MAX(0,(AI$3-'(IN)tau'!AI11)/param[ZETA]),param[NU]))</f>
        <v>0</v>
      </c>
      <c r="AJ14">
        <f>AJ$4*MIN(param[GAP_MAX],param[ZETA]*POWER(MAX(0,(AJ$3-'(IN)tau'!AJ11)/param[ZETA]),param[NU]))</f>
        <v>0</v>
      </c>
      <c r="AK14">
        <f>AK$4*MIN(param[GAP_MAX],param[ZETA]*POWER(MAX(0,(AK$3-'(IN)tau'!AK11)/param[ZETA]),param[NU]))</f>
        <v>0</v>
      </c>
      <c r="AL14">
        <f>AL$4*MIN(param[GAP_MAX],param[ZETA]*POWER(MAX(0,(AL$3-'(IN)tau'!AL11)/param[ZETA]),param[NU]))</f>
        <v>0</v>
      </c>
      <c r="AM14">
        <f>AM$4*MIN(param[GAP_MAX],param[ZETA]*POWER(MAX(0,(AM$3-'(IN)tau'!AM11)/param[ZETA]),param[NU]))</f>
        <v>0</v>
      </c>
      <c r="AN14">
        <f>AN$4*MIN(param[GAP_MAX],param[ZETA]*POWER(MAX(0,(AN$3-'(IN)tau'!AN11)/param[ZETA]),param[NU]))</f>
        <v>0</v>
      </c>
      <c r="AO14">
        <f>AO$4*MIN(param[GAP_MAX],param[ZETA]*POWER(MAX(0,(AO$3-'(IN)tau'!AO11)/param[ZETA]),param[NU]))</f>
        <v>0</v>
      </c>
      <c r="AP14">
        <f>AP$4*MIN(param[GAP_MAX],param[ZETA]*POWER(MAX(0,(AP$3-'(IN)tau'!AP11)/param[ZETA]),param[NU]))</f>
        <v>0</v>
      </c>
      <c r="AQ14">
        <f>AQ$4*MIN(param[GAP_MAX],param[ZETA]*POWER(MAX(0,(AQ$3-'(IN)tau'!AQ11)/param[ZETA]),param[NU]))</f>
        <v>0</v>
      </c>
      <c r="AR14">
        <f>AR$4*MIN(param[GAP_MAX],param[ZETA]*POWER(MAX(0,(AR$3-'(IN)tau'!AR11)/param[ZETA]),param[NU]))</f>
        <v>0</v>
      </c>
      <c r="AS14">
        <f>AS$4*MIN(param[GAP_MAX],param[ZETA]*POWER(MAX(0,(AS$3-'(IN)tau'!AS11)/param[ZETA]),param[NU]))</f>
        <v>20.53238505562075</v>
      </c>
      <c r="AT14" s="4">
        <f>SUM(Delta[[#This Row],[Column2]:[Column244]])</f>
        <v>102.67739470853589</v>
      </c>
      <c r="AU14" t="str">
        <f>IF(Delta[[#This Row],[delta]]&lt;20,"ok","")</f>
        <v/>
      </c>
    </row>
    <row r="15" spans="1:47" ht="15" x14ac:dyDescent="0.25">
      <c r="A15">
        <f>'(IN)tau'!A12</f>
        <v>78</v>
      </c>
      <c r="B15">
        <f>B$4*MIN(param[GAP_MAX],param[ZETA]*POWER(MAX(0,(B$3-'(IN)tau'!B12)/param[ZETA]),param[NU]))</f>
        <v>0</v>
      </c>
      <c r="C15">
        <f>C$4*MIN(param[GAP_MAX],param[ZETA]*POWER(MAX(0,(C$3-'(IN)tau'!C12)/param[ZETA]),param[NU]))</f>
        <v>0</v>
      </c>
      <c r="D15">
        <f>D$4*MIN(param[GAP_MAX],param[ZETA]*POWER(MAX(0,(D$3-'(IN)tau'!D12)/param[ZETA]),param[NU]))</f>
        <v>7.9639163215057822</v>
      </c>
      <c r="E15">
        <f>E$4*MIN(param[GAP_MAX],param[ZETA]*POWER(MAX(0,(E$3-'(IN)tau'!E12)/param[ZETA]),param[NU]))</f>
        <v>0</v>
      </c>
      <c r="F15">
        <f>F$4*MIN(param[GAP_MAX],param[ZETA]*POWER(MAX(0,(F$3-'(IN)tau'!F12)/param[ZETA]),param[NU]))</f>
        <v>0</v>
      </c>
      <c r="G15">
        <f>G$4*MIN(param[GAP_MAX],param[ZETA]*POWER(MAX(0,(G$3-'(IN)tau'!G12)/param[ZETA]),param[NU]))</f>
        <v>0</v>
      </c>
      <c r="H15">
        <f>H$4*MIN(param[GAP_MAX],param[ZETA]*POWER(MAX(0,(H$3-'(IN)tau'!H12)/param[ZETA]),param[NU]))</f>
        <v>0</v>
      </c>
      <c r="I15">
        <f>I$4*MIN(param[GAP_MAX],param[ZETA]*POWER(MAX(0,(I$3-'(IN)tau'!I12)/param[ZETA]),param[NU]))</f>
        <v>6.038235123790102</v>
      </c>
      <c r="J15">
        <f>J$4*MIN(param[GAP_MAX],param[ZETA]*POWER(MAX(0,(J$3-'(IN)tau'!J12)/param[ZETA]),param[NU]))</f>
        <v>0</v>
      </c>
      <c r="K15">
        <f>K$4*MIN(param[GAP_MAX],param[ZETA]*POWER(MAX(0,(K$3-'(IN)tau'!K12)/param[ZETA]),param[NU]))</f>
        <v>0</v>
      </c>
      <c r="L15">
        <f>L$4*MIN(param[GAP_MAX],param[ZETA]*POWER(MAX(0,(L$3-'(IN)tau'!L12)/param[ZETA]),param[NU]))</f>
        <v>0</v>
      </c>
      <c r="M15">
        <f>M$4*MIN(param[GAP_MAX],param[ZETA]*POWER(MAX(0,(M$3-'(IN)tau'!M12)/param[ZETA]),param[NU]))</f>
        <v>68.292682926829272</v>
      </c>
      <c r="N15">
        <f>N$4*MIN(param[GAP_MAX],param[ZETA]*POWER(MAX(0,(N$3-'(IN)tau'!N12)/param[ZETA]),param[NU]))</f>
        <v>0</v>
      </c>
      <c r="O15">
        <f>O$4*MIN(param[GAP_MAX],param[ZETA]*POWER(MAX(0,(O$3-'(IN)tau'!O12)/param[ZETA]),param[NU]))</f>
        <v>0</v>
      </c>
      <c r="P15">
        <f>P$4*MIN(param[GAP_MAX],param[ZETA]*POWER(MAX(0,(P$3-'(IN)tau'!P12)/param[ZETA]),param[NU]))</f>
        <v>0</v>
      </c>
      <c r="Q15">
        <f>Q$4*MIN(param[GAP_MAX],param[ZETA]*POWER(MAX(0,(Q$3-'(IN)tau'!Q12)/param[ZETA]),param[NU]))</f>
        <v>0</v>
      </c>
      <c r="R15">
        <f>R$4*MIN(param[GAP_MAX],param[ZETA]*POWER(MAX(0,(R$3-'(IN)tau'!R12)/param[ZETA]),param[NU]))</f>
        <v>0</v>
      </c>
      <c r="S15">
        <f>S$4*MIN(param[GAP_MAX],param[ZETA]*POWER(MAX(0,(S$3-'(IN)tau'!S12)/param[ZETA]),param[NU]))</f>
        <v>0</v>
      </c>
      <c r="T15">
        <f>T$4*MIN(param[GAP_MAX],param[ZETA]*POWER(MAX(0,(T$3-'(IN)tau'!T12)/param[ZETA]),param[NU]))</f>
        <v>0</v>
      </c>
      <c r="U15">
        <f>U$4*MIN(param[GAP_MAX],param[ZETA]*POWER(MAX(0,(U$3-'(IN)tau'!U12)/param[ZETA]),param[NU]))</f>
        <v>0</v>
      </c>
      <c r="V15">
        <f>V$4*MIN(param[GAP_MAX],param[ZETA]*POWER(MAX(0,(V$3-'(IN)tau'!V12)/param[ZETA]),param[NU]))</f>
        <v>0</v>
      </c>
      <c r="W15">
        <f>W$4*MIN(param[GAP_MAX],param[ZETA]*POWER(MAX(0,(W$3-'(IN)tau'!W12)/param[ZETA]),param[NU]))</f>
        <v>0</v>
      </c>
      <c r="X15">
        <f>X$4*MIN(param[GAP_MAX],param[ZETA]*POWER(MAX(0,(X$3-'(IN)tau'!X12)/param[ZETA]),param[NU]))</f>
        <v>0</v>
      </c>
      <c r="Y15">
        <f>Y$4*MIN(param[GAP_MAX],param[ZETA]*POWER(MAX(0,(Y$3-'(IN)tau'!Y12)/param[ZETA]),param[NU]))</f>
        <v>0</v>
      </c>
      <c r="Z15">
        <f>Z$4*MIN(param[GAP_MAX],param[ZETA]*POWER(MAX(0,(Z$3-'(IN)tau'!Z12)/param[ZETA]),param[NU]))</f>
        <v>0</v>
      </c>
      <c r="AA15">
        <f>AA$4*MIN(param[GAP_MAX],param[ZETA]*POWER(MAX(0,(AA$3-'(IN)tau'!AA12)/param[ZETA]),param[NU]))</f>
        <v>0</v>
      </c>
      <c r="AB15">
        <f>AB$4*MIN(param[GAP_MAX],param[ZETA]*POWER(MAX(0,(AB$3-'(IN)tau'!AB12)/param[ZETA]),param[NU]))</f>
        <v>0</v>
      </c>
      <c r="AC15">
        <f>AC$4*MIN(param[GAP_MAX],param[ZETA]*POWER(MAX(0,(AC$3-'(IN)tau'!AC12)/param[ZETA]),param[NU]))</f>
        <v>0</v>
      </c>
      <c r="AD15">
        <f>AD$4*MIN(param[GAP_MAX],param[ZETA]*POWER(MAX(0,(AD$3-'(IN)tau'!AD12)/param[ZETA]),param[NU]))</f>
        <v>0</v>
      </c>
      <c r="AE15">
        <f>AE$4*MIN(param[GAP_MAX],param[ZETA]*POWER(MAX(0,(AE$3-'(IN)tau'!AE12)/param[ZETA]),param[NU]))</f>
        <v>0</v>
      </c>
      <c r="AF15">
        <f>AF$4*MIN(param[GAP_MAX],param[ZETA]*POWER(MAX(0,(AF$3-'(IN)tau'!AF12)/param[ZETA]),param[NU]))</f>
        <v>0</v>
      </c>
      <c r="AG15">
        <f>AG$4*MIN(param[GAP_MAX],param[ZETA]*POWER(MAX(0,(AG$3-'(IN)tau'!AG12)/param[ZETA]),param[NU]))</f>
        <v>0</v>
      </c>
      <c r="AH15">
        <f>AH$4*MIN(param[GAP_MAX],param[ZETA]*POWER(MAX(0,(AH$3-'(IN)tau'!AH12)/param[ZETA]),param[NU]))</f>
        <v>0</v>
      </c>
      <c r="AI15">
        <f>AI$4*MIN(param[GAP_MAX],param[ZETA]*POWER(MAX(0,(AI$3-'(IN)tau'!AI12)/param[ZETA]),param[NU]))</f>
        <v>0</v>
      </c>
      <c r="AJ15">
        <f>AJ$4*MIN(param[GAP_MAX],param[ZETA]*POWER(MAX(0,(AJ$3-'(IN)tau'!AJ12)/param[ZETA]),param[NU]))</f>
        <v>0</v>
      </c>
      <c r="AK15">
        <f>AK$4*MIN(param[GAP_MAX],param[ZETA]*POWER(MAX(0,(AK$3-'(IN)tau'!AK12)/param[ZETA]),param[NU]))</f>
        <v>0</v>
      </c>
      <c r="AL15">
        <f>AL$4*MIN(param[GAP_MAX],param[ZETA]*POWER(MAX(0,(AL$3-'(IN)tau'!AL12)/param[ZETA]),param[NU]))</f>
        <v>0</v>
      </c>
      <c r="AM15">
        <f>AM$4*MIN(param[GAP_MAX],param[ZETA]*POWER(MAX(0,(AM$3-'(IN)tau'!AM12)/param[ZETA]),param[NU]))</f>
        <v>0</v>
      </c>
      <c r="AN15">
        <f>AN$4*MIN(param[GAP_MAX],param[ZETA]*POWER(MAX(0,(AN$3-'(IN)tau'!AN12)/param[ZETA]),param[NU]))</f>
        <v>0</v>
      </c>
      <c r="AO15">
        <f>AO$4*MIN(param[GAP_MAX],param[ZETA]*POWER(MAX(0,(AO$3-'(IN)tau'!AO12)/param[ZETA]),param[NU]))</f>
        <v>0</v>
      </c>
      <c r="AP15">
        <f>AP$4*MIN(param[GAP_MAX],param[ZETA]*POWER(MAX(0,(AP$3-'(IN)tau'!AP12)/param[ZETA]),param[NU]))</f>
        <v>0</v>
      </c>
      <c r="AQ15">
        <f>AQ$4*MIN(param[GAP_MAX],param[ZETA]*POWER(MAX(0,(AQ$3-'(IN)tau'!AQ12)/param[ZETA]),param[NU]))</f>
        <v>0</v>
      </c>
      <c r="AR15">
        <f>AR$4*MIN(param[GAP_MAX],param[ZETA]*POWER(MAX(0,(AR$3-'(IN)tau'!AR12)/param[ZETA]),param[NU]))</f>
        <v>0</v>
      </c>
      <c r="AS15">
        <f>AS$4*MIN(param[GAP_MAX],param[ZETA]*POWER(MAX(0,(AS$3-'(IN)tau'!AS12)/param[ZETA]),param[NU]))</f>
        <v>20.53238505562075</v>
      </c>
      <c r="AT15" s="4">
        <f>SUM(Delta[[#This Row],[Column2]:[Column244]])</f>
        <v>102.8272194277459</v>
      </c>
      <c r="AU15" t="str">
        <f>IF(Delta[[#This Row],[delta]]&lt;20,"ok","")</f>
        <v/>
      </c>
    </row>
    <row r="16" spans="1:47" ht="15" x14ac:dyDescent="0.25">
      <c r="A16">
        <f>'(IN)tau'!A13</f>
        <v>81</v>
      </c>
      <c r="B16">
        <f>B$4*MIN(param[GAP_MAX],param[ZETA]*POWER(MAX(0,(B$3-'(IN)tau'!B13)/param[ZETA]),param[NU]))</f>
        <v>0</v>
      </c>
      <c r="C16">
        <f>C$4*MIN(param[GAP_MAX],param[ZETA]*POWER(MAX(0,(C$3-'(IN)tau'!C13)/param[ZETA]),param[NU]))</f>
        <v>0</v>
      </c>
      <c r="D16">
        <f>D$4*MIN(param[GAP_MAX],param[ZETA]*POWER(MAX(0,(D$3-'(IN)tau'!D13)/param[ZETA]),param[NU]))</f>
        <v>0</v>
      </c>
      <c r="E16">
        <f>E$4*MIN(param[GAP_MAX],param[ZETA]*POWER(MAX(0,(E$3-'(IN)tau'!E13)/param[ZETA]),param[NU]))</f>
        <v>0</v>
      </c>
      <c r="F16">
        <f>F$4*MIN(param[GAP_MAX],param[ZETA]*POWER(MAX(0,(F$3-'(IN)tau'!F13)/param[ZETA]),param[NU]))</f>
        <v>0</v>
      </c>
      <c r="G16">
        <f>G$4*MIN(param[GAP_MAX],param[ZETA]*POWER(MAX(0,(G$3-'(IN)tau'!G13)/param[ZETA]),param[NU]))</f>
        <v>0</v>
      </c>
      <c r="H16">
        <f>H$4*MIN(param[GAP_MAX],param[ZETA]*POWER(MAX(0,(H$3-'(IN)tau'!H13)/param[ZETA]),param[NU]))</f>
        <v>0</v>
      </c>
      <c r="I16">
        <f>I$4*MIN(param[GAP_MAX],param[ZETA]*POWER(MAX(0,(I$3-'(IN)tau'!I13)/param[ZETA]),param[NU]))</f>
        <v>31.170744400666326</v>
      </c>
      <c r="J16">
        <f>J$4*MIN(param[GAP_MAX],param[ZETA]*POWER(MAX(0,(J$3-'(IN)tau'!J13)/param[ZETA]),param[NU]))</f>
        <v>0</v>
      </c>
      <c r="K16">
        <f>K$4*MIN(param[GAP_MAX],param[ZETA]*POWER(MAX(0,(K$3-'(IN)tau'!K13)/param[ZETA]),param[NU]))</f>
        <v>0</v>
      </c>
      <c r="L16">
        <f>L$4*MIN(param[GAP_MAX],param[ZETA]*POWER(MAX(0,(L$3-'(IN)tau'!L13)/param[ZETA]),param[NU]))</f>
        <v>0</v>
      </c>
      <c r="M16">
        <f>M$4*MIN(param[GAP_MAX],param[ZETA]*POWER(MAX(0,(M$3-'(IN)tau'!M13)/param[ZETA]),param[NU]))</f>
        <v>0</v>
      </c>
      <c r="N16">
        <f>N$4*MIN(param[GAP_MAX],param[ZETA]*POWER(MAX(0,(N$3-'(IN)tau'!N13)/param[ZETA]),param[NU]))</f>
        <v>0</v>
      </c>
      <c r="O16">
        <f>O$4*MIN(param[GAP_MAX],param[ZETA]*POWER(MAX(0,(O$3-'(IN)tau'!O13)/param[ZETA]),param[NU]))</f>
        <v>0</v>
      </c>
      <c r="P16">
        <f>P$4*MIN(param[GAP_MAX],param[ZETA]*POWER(MAX(0,(P$3-'(IN)tau'!P13)/param[ZETA]),param[NU]))</f>
        <v>0</v>
      </c>
      <c r="Q16">
        <f>Q$4*MIN(param[GAP_MAX],param[ZETA]*POWER(MAX(0,(Q$3-'(IN)tau'!Q13)/param[ZETA]),param[NU]))</f>
        <v>0</v>
      </c>
      <c r="R16">
        <f>R$4*MIN(param[GAP_MAX],param[ZETA]*POWER(MAX(0,(R$3-'(IN)tau'!R13)/param[ZETA]),param[NU]))</f>
        <v>0</v>
      </c>
      <c r="S16">
        <f>S$4*MIN(param[GAP_MAX],param[ZETA]*POWER(MAX(0,(S$3-'(IN)tau'!S13)/param[ZETA]),param[NU]))</f>
        <v>0</v>
      </c>
      <c r="T16">
        <f>T$4*MIN(param[GAP_MAX],param[ZETA]*POWER(MAX(0,(T$3-'(IN)tau'!T13)/param[ZETA]),param[NU]))</f>
        <v>0</v>
      </c>
      <c r="U16">
        <f>U$4*MIN(param[GAP_MAX],param[ZETA]*POWER(MAX(0,(U$3-'(IN)tau'!U13)/param[ZETA]),param[NU]))</f>
        <v>0</v>
      </c>
      <c r="V16">
        <f>V$4*MIN(param[GAP_MAX],param[ZETA]*POWER(MAX(0,(V$3-'(IN)tau'!V13)/param[ZETA]),param[NU]))</f>
        <v>0</v>
      </c>
      <c r="W16">
        <f>W$4*MIN(param[GAP_MAX],param[ZETA]*POWER(MAX(0,(W$3-'(IN)tau'!W13)/param[ZETA]),param[NU]))</f>
        <v>0</v>
      </c>
      <c r="X16">
        <f>X$4*MIN(param[GAP_MAX],param[ZETA]*POWER(MAX(0,(X$3-'(IN)tau'!X13)/param[ZETA]),param[NU]))</f>
        <v>0</v>
      </c>
      <c r="Y16">
        <f>Y$4*MIN(param[GAP_MAX],param[ZETA]*POWER(MAX(0,(Y$3-'(IN)tau'!Y13)/param[ZETA]),param[NU]))</f>
        <v>0</v>
      </c>
      <c r="Z16">
        <f>Z$4*MIN(param[GAP_MAX],param[ZETA]*POWER(MAX(0,(Z$3-'(IN)tau'!Z13)/param[ZETA]),param[NU]))</f>
        <v>0</v>
      </c>
      <c r="AA16">
        <f>AA$4*MIN(param[GAP_MAX],param[ZETA]*POWER(MAX(0,(AA$3-'(IN)tau'!AA13)/param[ZETA]),param[NU]))</f>
        <v>0</v>
      </c>
      <c r="AB16">
        <f>AB$4*MIN(param[GAP_MAX],param[ZETA]*POWER(MAX(0,(AB$3-'(IN)tau'!AB13)/param[ZETA]),param[NU]))</f>
        <v>0</v>
      </c>
      <c r="AC16">
        <f>AC$4*MIN(param[GAP_MAX],param[ZETA]*POWER(MAX(0,(AC$3-'(IN)tau'!AC13)/param[ZETA]),param[NU]))</f>
        <v>0</v>
      </c>
      <c r="AD16">
        <f>AD$4*MIN(param[GAP_MAX],param[ZETA]*POWER(MAX(0,(AD$3-'(IN)tau'!AD13)/param[ZETA]),param[NU]))</f>
        <v>0</v>
      </c>
      <c r="AE16">
        <f>AE$4*MIN(param[GAP_MAX],param[ZETA]*POWER(MAX(0,(AE$3-'(IN)tau'!AE13)/param[ZETA]),param[NU]))</f>
        <v>0</v>
      </c>
      <c r="AF16">
        <f>AF$4*MIN(param[GAP_MAX],param[ZETA]*POWER(MAX(0,(AF$3-'(IN)tau'!AF13)/param[ZETA]),param[NU]))</f>
        <v>0</v>
      </c>
      <c r="AG16">
        <f>AG$4*MIN(param[GAP_MAX],param[ZETA]*POWER(MAX(0,(AG$3-'(IN)tau'!AG13)/param[ZETA]),param[NU]))</f>
        <v>0</v>
      </c>
      <c r="AH16">
        <f>AH$4*MIN(param[GAP_MAX],param[ZETA]*POWER(MAX(0,(AH$3-'(IN)tau'!AH13)/param[ZETA]),param[NU]))</f>
        <v>0</v>
      </c>
      <c r="AI16">
        <f>AI$4*MIN(param[GAP_MAX],param[ZETA]*POWER(MAX(0,(AI$3-'(IN)tau'!AI13)/param[ZETA]),param[NU]))</f>
        <v>0</v>
      </c>
      <c r="AJ16">
        <f>AJ$4*MIN(param[GAP_MAX],param[ZETA]*POWER(MAX(0,(AJ$3-'(IN)tau'!AJ13)/param[ZETA]),param[NU]))</f>
        <v>0</v>
      </c>
      <c r="AK16">
        <f>AK$4*MIN(param[GAP_MAX],param[ZETA]*POWER(MAX(0,(AK$3-'(IN)tau'!AK13)/param[ZETA]),param[NU]))</f>
        <v>0</v>
      </c>
      <c r="AL16">
        <f>AL$4*MIN(param[GAP_MAX],param[ZETA]*POWER(MAX(0,(AL$3-'(IN)tau'!AL13)/param[ZETA]),param[NU]))</f>
        <v>0</v>
      </c>
      <c r="AM16">
        <f>AM$4*MIN(param[GAP_MAX],param[ZETA]*POWER(MAX(0,(AM$3-'(IN)tau'!AM13)/param[ZETA]),param[NU]))</f>
        <v>0</v>
      </c>
      <c r="AN16">
        <f>AN$4*MIN(param[GAP_MAX],param[ZETA]*POWER(MAX(0,(AN$3-'(IN)tau'!AN13)/param[ZETA]),param[NU]))</f>
        <v>0</v>
      </c>
      <c r="AO16">
        <f>AO$4*MIN(param[GAP_MAX],param[ZETA]*POWER(MAX(0,(AO$3-'(IN)tau'!AO13)/param[ZETA]),param[NU]))</f>
        <v>0</v>
      </c>
      <c r="AP16">
        <f>AP$4*MIN(param[GAP_MAX],param[ZETA]*POWER(MAX(0,(AP$3-'(IN)tau'!AP13)/param[ZETA]),param[NU]))</f>
        <v>0</v>
      </c>
      <c r="AQ16">
        <f>AQ$4*MIN(param[GAP_MAX],param[ZETA]*POWER(MAX(0,(AQ$3-'(IN)tau'!AQ13)/param[ZETA]),param[NU]))</f>
        <v>0</v>
      </c>
      <c r="AR16">
        <f>AR$4*MIN(param[GAP_MAX],param[ZETA]*POWER(MAX(0,(AR$3-'(IN)tau'!AR13)/param[ZETA]),param[NU]))</f>
        <v>0</v>
      </c>
      <c r="AS16">
        <f>AS$4*MIN(param[GAP_MAX],param[ZETA]*POWER(MAX(0,(AS$3-'(IN)tau'!AS13)/param[ZETA]),param[NU]))</f>
        <v>20.53238505562075</v>
      </c>
      <c r="AT16" s="4">
        <f>SUM(Delta[[#This Row],[Column2]:[Column244]])</f>
        <v>51.703129456287073</v>
      </c>
      <c r="AU16" t="str">
        <f>IF(Delta[[#This Row],[delta]]&lt;20,"ok","")</f>
        <v/>
      </c>
    </row>
    <row r="17" spans="1:47" ht="15" x14ac:dyDescent="0.25">
      <c r="A17">
        <f>'(IN)tau'!A14</f>
        <v>83</v>
      </c>
      <c r="B17">
        <f>B$4*MIN(param[GAP_MAX],param[ZETA]*POWER(MAX(0,(B$3-'(IN)tau'!B14)/param[ZETA]),param[NU]))</f>
        <v>0</v>
      </c>
      <c r="C17">
        <f>C$4*MIN(param[GAP_MAX],param[ZETA]*POWER(MAX(0,(C$3-'(IN)tau'!C14)/param[ZETA]),param[NU]))</f>
        <v>0</v>
      </c>
      <c r="D17">
        <f>D$4*MIN(param[GAP_MAX],param[ZETA]*POWER(MAX(0,(D$3-'(IN)tau'!D14)/param[ZETA]),param[NU]))</f>
        <v>0</v>
      </c>
      <c r="E17">
        <f>E$4*MIN(param[GAP_MAX],param[ZETA]*POWER(MAX(0,(E$3-'(IN)tau'!E14)/param[ZETA]),param[NU]))</f>
        <v>0</v>
      </c>
      <c r="F17">
        <f>F$4*MIN(param[GAP_MAX],param[ZETA]*POWER(MAX(0,(F$3-'(IN)tau'!F14)/param[ZETA]),param[NU]))</f>
        <v>0</v>
      </c>
      <c r="G17">
        <f>G$4*MIN(param[GAP_MAX],param[ZETA]*POWER(MAX(0,(G$3-'(IN)tau'!G14)/param[ZETA]),param[NU]))</f>
        <v>0</v>
      </c>
      <c r="H17">
        <f>H$4*MIN(param[GAP_MAX],param[ZETA]*POWER(MAX(0,(H$3-'(IN)tau'!H14)/param[ZETA]),param[NU]))</f>
        <v>0</v>
      </c>
      <c r="I17">
        <f>I$4*MIN(param[GAP_MAX],param[ZETA]*POWER(MAX(0,(I$3-'(IN)tau'!I14)/param[ZETA]),param[NU]))</f>
        <v>0</v>
      </c>
      <c r="J17">
        <f>J$4*MIN(param[GAP_MAX],param[ZETA]*POWER(MAX(0,(J$3-'(IN)tau'!J14)/param[ZETA]),param[NU]))</f>
        <v>0</v>
      </c>
      <c r="K17">
        <f>K$4*MIN(param[GAP_MAX],param[ZETA]*POWER(MAX(0,(K$3-'(IN)tau'!K14)/param[ZETA]),param[NU]))</f>
        <v>0</v>
      </c>
      <c r="L17">
        <f>L$4*MIN(param[GAP_MAX],param[ZETA]*POWER(MAX(0,(L$3-'(IN)tau'!L14)/param[ZETA]),param[NU]))</f>
        <v>0</v>
      </c>
      <c r="M17">
        <f>M$4*MIN(param[GAP_MAX],param[ZETA]*POWER(MAX(0,(M$3-'(IN)tau'!M14)/param[ZETA]),param[NU]))</f>
        <v>0</v>
      </c>
      <c r="N17">
        <f>N$4*MIN(param[GAP_MAX],param[ZETA]*POWER(MAX(0,(N$3-'(IN)tau'!N14)/param[ZETA]),param[NU]))</f>
        <v>0</v>
      </c>
      <c r="O17">
        <f>O$4*MIN(param[GAP_MAX],param[ZETA]*POWER(MAX(0,(O$3-'(IN)tau'!O14)/param[ZETA]),param[NU]))</f>
        <v>0</v>
      </c>
      <c r="P17">
        <f>P$4*MIN(param[GAP_MAX],param[ZETA]*POWER(MAX(0,(P$3-'(IN)tau'!P14)/param[ZETA]),param[NU]))</f>
        <v>0</v>
      </c>
      <c r="Q17">
        <f>Q$4*MIN(param[GAP_MAX],param[ZETA]*POWER(MAX(0,(Q$3-'(IN)tau'!Q14)/param[ZETA]),param[NU]))</f>
        <v>0</v>
      </c>
      <c r="R17">
        <f>R$4*MIN(param[GAP_MAX],param[ZETA]*POWER(MAX(0,(R$3-'(IN)tau'!R14)/param[ZETA]),param[NU]))</f>
        <v>0</v>
      </c>
      <c r="S17">
        <f>S$4*MIN(param[GAP_MAX],param[ZETA]*POWER(MAX(0,(S$3-'(IN)tau'!S14)/param[ZETA]),param[NU]))</f>
        <v>0</v>
      </c>
      <c r="T17">
        <f>T$4*MIN(param[GAP_MAX],param[ZETA]*POWER(MAX(0,(T$3-'(IN)tau'!T14)/param[ZETA]),param[NU]))</f>
        <v>0</v>
      </c>
      <c r="U17">
        <f>U$4*MIN(param[GAP_MAX],param[ZETA]*POWER(MAX(0,(U$3-'(IN)tau'!U14)/param[ZETA]),param[NU]))</f>
        <v>0</v>
      </c>
      <c r="V17">
        <f>V$4*MIN(param[GAP_MAX],param[ZETA]*POWER(MAX(0,(V$3-'(IN)tau'!V14)/param[ZETA]),param[NU]))</f>
        <v>0</v>
      </c>
      <c r="W17">
        <f>W$4*MIN(param[GAP_MAX],param[ZETA]*POWER(MAX(0,(W$3-'(IN)tau'!W14)/param[ZETA]),param[NU]))</f>
        <v>0</v>
      </c>
      <c r="X17">
        <f>X$4*MIN(param[GAP_MAX],param[ZETA]*POWER(MAX(0,(X$3-'(IN)tau'!X14)/param[ZETA]),param[NU]))</f>
        <v>0</v>
      </c>
      <c r="Y17">
        <f>Y$4*MIN(param[GAP_MAX],param[ZETA]*POWER(MAX(0,(Y$3-'(IN)tau'!Y14)/param[ZETA]),param[NU]))</f>
        <v>0</v>
      </c>
      <c r="Z17">
        <f>Z$4*MIN(param[GAP_MAX],param[ZETA]*POWER(MAX(0,(Z$3-'(IN)tau'!Z14)/param[ZETA]),param[NU]))</f>
        <v>0</v>
      </c>
      <c r="AA17">
        <f>AA$4*MIN(param[GAP_MAX],param[ZETA]*POWER(MAX(0,(AA$3-'(IN)tau'!AA14)/param[ZETA]),param[NU]))</f>
        <v>0</v>
      </c>
      <c r="AB17">
        <f>AB$4*MIN(param[GAP_MAX],param[ZETA]*POWER(MAX(0,(AB$3-'(IN)tau'!AB14)/param[ZETA]),param[NU]))</f>
        <v>0</v>
      </c>
      <c r="AC17">
        <f>AC$4*MIN(param[GAP_MAX],param[ZETA]*POWER(MAX(0,(AC$3-'(IN)tau'!AC14)/param[ZETA]),param[NU]))</f>
        <v>0</v>
      </c>
      <c r="AD17">
        <f>AD$4*MIN(param[GAP_MAX],param[ZETA]*POWER(MAX(0,(AD$3-'(IN)tau'!AD14)/param[ZETA]),param[NU]))</f>
        <v>0</v>
      </c>
      <c r="AE17">
        <f>AE$4*MIN(param[GAP_MAX],param[ZETA]*POWER(MAX(0,(AE$3-'(IN)tau'!AE14)/param[ZETA]),param[NU]))</f>
        <v>0</v>
      </c>
      <c r="AF17">
        <f>AF$4*MIN(param[GAP_MAX],param[ZETA]*POWER(MAX(0,(AF$3-'(IN)tau'!AF14)/param[ZETA]),param[NU]))</f>
        <v>0</v>
      </c>
      <c r="AG17">
        <f>AG$4*MIN(param[GAP_MAX],param[ZETA]*POWER(MAX(0,(AG$3-'(IN)tau'!AG14)/param[ZETA]),param[NU]))</f>
        <v>0</v>
      </c>
      <c r="AH17">
        <f>AH$4*MIN(param[GAP_MAX],param[ZETA]*POWER(MAX(0,(AH$3-'(IN)tau'!AH14)/param[ZETA]),param[NU]))</f>
        <v>0</v>
      </c>
      <c r="AI17">
        <f>AI$4*MIN(param[GAP_MAX],param[ZETA]*POWER(MAX(0,(AI$3-'(IN)tau'!AI14)/param[ZETA]),param[NU]))</f>
        <v>0</v>
      </c>
      <c r="AJ17">
        <f>AJ$4*MIN(param[GAP_MAX],param[ZETA]*POWER(MAX(0,(AJ$3-'(IN)tau'!AJ14)/param[ZETA]),param[NU]))</f>
        <v>0</v>
      </c>
      <c r="AK17">
        <f>AK$4*MIN(param[GAP_MAX],param[ZETA]*POWER(MAX(0,(AK$3-'(IN)tau'!AK14)/param[ZETA]),param[NU]))</f>
        <v>0</v>
      </c>
      <c r="AL17">
        <f>AL$4*MIN(param[GAP_MAX],param[ZETA]*POWER(MAX(0,(AL$3-'(IN)tau'!AL14)/param[ZETA]),param[NU]))</f>
        <v>0</v>
      </c>
      <c r="AM17">
        <f>AM$4*MIN(param[GAP_MAX],param[ZETA]*POWER(MAX(0,(AM$3-'(IN)tau'!AM14)/param[ZETA]),param[NU]))</f>
        <v>0</v>
      </c>
      <c r="AN17">
        <f>AN$4*MIN(param[GAP_MAX],param[ZETA]*POWER(MAX(0,(AN$3-'(IN)tau'!AN14)/param[ZETA]),param[NU]))</f>
        <v>0</v>
      </c>
      <c r="AO17">
        <f>AO$4*MIN(param[GAP_MAX],param[ZETA]*POWER(MAX(0,(AO$3-'(IN)tau'!AO14)/param[ZETA]),param[NU]))</f>
        <v>0</v>
      </c>
      <c r="AP17">
        <f>AP$4*MIN(param[GAP_MAX],param[ZETA]*POWER(MAX(0,(AP$3-'(IN)tau'!AP14)/param[ZETA]),param[NU]))</f>
        <v>0</v>
      </c>
      <c r="AQ17">
        <f>AQ$4*MIN(param[GAP_MAX],param[ZETA]*POWER(MAX(0,(AQ$3-'(IN)tau'!AQ14)/param[ZETA]),param[NU]))</f>
        <v>0</v>
      </c>
      <c r="AR17">
        <f>AR$4*MIN(param[GAP_MAX],param[ZETA]*POWER(MAX(0,(AR$3-'(IN)tau'!AR14)/param[ZETA]),param[NU]))</f>
        <v>0</v>
      </c>
      <c r="AS17">
        <f>AS$4*MIN(param[GAP_MAX],param[ZETA]*POWER(MAX(0,(AS$3-'(IN)tau'!AS14)/param[ZETA]),param[NU]))</f>
        <v>20.53238505562075</v>
      </c>
      <c r="AT17" s="4">
        <f>SUM(Delta[[#This Row],[Column2]:[Column244]])</f>
        <v>20.53238505562075</v>
      </c>
      <c r="AU17" t="str">
        <f>IF(Delta[[#This Row],[delta]]&lt;20,"ok","")</f>
        <v/>
      </c>
    </row>
    <row r="18" spans="1:47" ht="15" x14ac:dyDescent="0.25">
      <c r="A18">
        <f>'(IN)tau'!A15</f>
        <v>94</v>
      </c>
      <c r="B18">
        <f>B$4*MIN(param[GAP_MAX],param[ZETA]*POWER(MAX(0,(B$3-'(IN)tau'!B15)/param[ZETA]),param[NU]))</f>
        <v>0</v>
      </c>
      <c r="C18">
        <f>C$4*MIN(param[GAP_MAX],param[ZETA]*POWER(MAX(0,(C$3-'(IN)tau'!C15)/param[ZETA]),param[NU]))</f>
        <v>1.647836014260194</v>
      </c>
      <c r="D18">
        <f>D$4*MIN(param[GAP_MAX],param[ZETA]*POWER(MAX(0,(D$3-'(IN)tau'!D15)/param[ZETA]),param[NU]))</f>
        <v>49.285998589358307</v>
      </c>
      <c r="E18">
        <f>E$4*MIN(param[GAP_MAX],param[ZETA]*POWER(MAX(0,(E$3-'(IN)tau'!E15)/param[ZETA]),param[NU]))</f>
        <v>59.143198307229959</v>
      </c>
      <c r="F18">
        <f>F$4*MIN(param[GAP_MAX],param[ZETA]*POWER(MAX(0,(F$3-'(IN)tau'!F15)/param[ZETA]),param[NU]))</f>
        <v>10.060462333954943</v>
      </c>
      <c r="G18">
        <f>G$4*MIN(param[GAP_MAX],param[ZETA]*POWER(MAX(0,(G$3-'(IN)tau'!G15)/param[ZETA]),param[NU]))</f>
        <v>0</v>
      </c>
      <c r="H18">
        <f>H$4*MIN(param[GAP_MAX],param[ZETA]*POWER(MAX(0,(H$3-'(IN)tau'!H15)/param[ZETA]),param[NU]))</f>
        <v>0</v>
      </c>
      <c r="I18">
        <f>I$4*MIN(param[GAP_MAX],param[ZETA]*POWER(MAX(0,(I$3-'(IN)tau'!I15)/param[ZETA]),param[NU]))</f>
        <v>0</v>
      </c>
      <c r="J18">
        <f>J$4*MIN(param[GAP_MAX],param[ZETA]*POWER(MAX(0,(J$3-'(IN)tau'!J15)/param[ZETA]),param[NU]))</f>
        <v>0</v>
      </c>
      <c r="K18">
        <f>K$4*MIN(param[GAP_MAX],param[ZETA]*POWER(MAX(0,(K$3-'(IN)tau'!K15)/param[ZETA]),param[NU]))</f>
        <v>169.3089430894309</v>
      </c>
      <c r="L18">
        <f>L$4*MIN(param[GAP_MAX],param[ZETA]*POWER(MAX(0,(L$3-'(IN)tau'!L15)/param[ZETA]),param[NU]))</f>
        <v>0</v>
      </c>
      <c r="M18">
        <f>M$4*MIN(param[GAP_MAX],param[ZETA]*POWER(MAX(0,(M$3-'(IN)tau'!M15)/param[ZETA]),param[NU]))</f>
        <v>68.292682926829272</v>
      </c>
      <c r="N18">
        <f>N$4*MIN(param[GAP_MAX],param[ZETA]*POWER(MAX(0,(N$3-'(IN)tau'!N15)/param[ZETA]),param[NU]))</f>
        <v>0</v>
      </c>
      <c r="O18">
        <f>O$4*MIN(param[GAP_MAX],param[ZETA]*POWER(MAX(0,(O$3-'(IN)tau'!O15)/param[ZETA]),param[NU]))</f>
        <v>0</v>
      </c>
      <c r="P18">
        <f>P$4*MIN(param[GAP_MAX],param[ZETA]*POWER(MAX(0,(P$3-'(IN)tau'!P15)/param[ZETA]),param[NU]))</f>
        <v>0</v>
      </c>
      <c r="Q18">
        <f>Q$4*MIN(param[GAP_MAX],param[ZETA]*POWER(MAX(0,(Q$3-'(IN)tau'!Q15)/param[ZETA]),param[NU]))</f>
        <v>0</v>
      </c>
      <c r="R18">
        <f>R$4*MIN(param[GAP_MAX],param[ZETA]*POWER(MAX(0,(R$3-'(IN)tau'!R15)/param[ZETA]),param[NU]))</f>
        <v>0</v>
      </c>
      <c r="S18">
        <f>S$4*MIN(param[GAP_MAX],param[ZETA]*POWER(MAX(0,(S$3-'(IN)tau'!S15)/param[ZETA]),param[NU]))</f>
        <v>0</v>
      </c>
      <c r="T18">
        <f>T$4*MIN(param[GAP_MAX],param[ZETA]*POWER(MAX(0,(T$3-'(IN)tau'!T15)/param[ZETA]),param[NU]))</f>
        <v>0</v>
      </c>
      <c r="U18">
        <f>U$4*MIN(param[GAP_MAX],param[ZETA]*POWER(MAX(0,(U$3-'(IN)tau'!U15)/param[ZETA]),param[NU]))</f>
        <v>0</v>
      </c>
      <c r="V18">
        <f>V$4*MIN(param[GAP_MAX],param[ZETA]*POWER(MAX(0,(V$3-'(IN)tau'!V15)/param[ZETA]),param[NU]))</f>
        <v>0</v>
      </c>
      <c r="W18">
        <f>W$4*MIN(param[GAP_MAX],param[ZETA]*POWER(MAX(0,(W$3-'(IN)tau'!W15)/param[ZETA]),param[NU]))</f>
        <v>0</v>
      </c>
      <c r="X18">
        <f>X$4*MIN(param[GAP_MAX],param[ZETA]*POWER(MAX(0,(X$3-'(IN)tau'!X15)/param[ZETA]),param[NU]))</f>
        <v>0</v>
      </c>
      <c r="Y18">
        <f>Y$4*MIN(param[GAP_MAX],param[ZETA]*POWER(MAX(0,(Y$3-'(IN)tau'!Y15)/param[ZETA]),param[NU]))</f>
        <v>0</v>
      </c>
      <c r="Z18">
        <f>Z$4*MIN(param[GAP_MAX],param[ZETA]*POWER(MAX(0,(Z$3-'(IN)tau'!Z15)/param[ZETA]),param[NU]))</f>
        <v>0</v>
      </c>
      <c r="AA18">
        <f>AA$4*MIN(param[GAP_MAX],param[ZETA]*POWER(MAX(0,(AA$3-'(IN)tau'!AA15)/param[ZETA]),param[NU]))</f>
        <v>0</v>
      </c>
      <c r="AB18">
        <f>AB$4*MIN(param[GAP_MAX],param[ZETA]*POWER(MAX(0,(AB$3-'(IN)tau'!AB15)/param[ZETA]),param[NU]))</f>
        <v>0</v>
      </c>
      <c r="AC18">
        <f>AC$4*MIN(param[GAP_MAX],param[ZETA]*POWER(MAX(0,(AC$3-'(IN)tau'!AC15)/param[ZETA]),param[NU]))</f>
        <v>0</v>
      </c>
      <c r="AD18">
        <f>AD$4*MIN(param[GAP_MAX],param[ZETA]*POWER(MAX(0,(AD$3-'(IN)tau'!AD15)/param[ZETA]),param[NU]))</f>
        <v>0</v>
      </c>
      <c r="AE18">
        <f>AE$4*MIN(param[GAP_MAX],param[ZETA]*POWER(MAX(0,(AE$3-'(IN)tau'!AE15)/param[ZETA]),param[NU]))</f>
        <v>0</v>
      </c>
      <c r="AF18">
        <f>AF$4*MIN(param[GAP_MAX],param[ZETA]*POWER(MAX(0,(AF$3-'(IN)tau'!AF15)/param[ZETA]),param[NU]))</f>
        <v>0</v>
      </c>
      <c r="AG18">
        <f>AG$4*MIN(param[GAP_MAX],param[ZETA]*POWER(MAX(0,(AG$3-'(IN)tau'!AG15)/param[ZETA]),param[NU]))</f>
        <v>0</v>
      </c>
      <c r="AH18">
        <f>AH$4*MIN(param[GAP_MAX],param[ZETA]*POWER(MAX(0,(AH$3-'(IN)tau'!AH15)/param[ZETA]),param[NU]))</f>
        <v>0</v>
      </c>
      <c r="AI18">
        <f>AI$4*MIN(param[GAP_MAX],param[ZETA]*POWER(MAX(0,(AI$3-'(IN)tau'!AI15)/param[ZETA]),param[NU]))</f>
        <v>0</v>
      </c>
      <c r="AJ18">
        <f>AJ$4*MIN(param[GAP_MAX],param[ZETA]*POWER(MAX(0,(AJ$3-'(IN)tau'!AJ15)/param[ZETA]),param[NU]))</f>
        <v>0</v>
      </c>
      <c r="AK18">
        <f>AK$4*MIN(param[GAP_MAX],param[ZETA]*POWER(MAX(0,(AK$3-'(IN)tau'!AK15)/param[ZETA]),param[NU]))</f>
        <v>0</v>
      </c>
      <c r="AL18">
        <f>AL$4*MIN(param[GAP_MAX],param[ZETA]*POWER(MAX(0,(AL$3-'(IN)tau'!AL15)/param[ZETA]),param[NU]))</f>
        <v>0</v>
      </c>
      <c r="AM18">
        <f>AM$4*MIN(param[GAP_MAX],param[ZETA]*POWER(MAX(0,(AM$3-'(IN)tau'!AM15)/param[ZETA]),param[NU]))</f>
        <v>0</v>
      </c>
      <c r="AN18">
        <f>AN$4*MIN(param[GAP_MAX],param[ZETA]*POWER(MAX(0,(AN$3-'(IN)tau'!AN15)/param[ZETA]),param[NU]))</f>
        <v>0</v>
      </c>
      <c r="AO18">
        <f>AO$4*MIN(param[GAP_MAX],param[ZETA]*POWER(MAX(0,(AO$3-'(IN)tau'!AO15)/param[ZETA]),param[NU]))</f>
        <v>0</v>
      </c>
      <c r="AP18">
        <f>AP$4*MIN(param[GAP_MAX],param[ZETA]*POWER(MAX(0,(AP$3-'(IN)tau'!AP15)/param[ZETA]),param[NU]))</f>
        <v>0</v>
      </c>
      <c r="AQ18">
        <f>AQ$4*MIN(param[GAP_MAX],param[ZETA]*POWER(MAX(0,(AQ$3-'(IN)tau'!AQ15)/param[ZETA]),param[NU]))</f>
        <v>0</v>
      </c>
      <c r="AR18">
        <f>AR$4*MIN(param[GAP_MAX],param[ZETA]*POWER(MAX(0,(AR$3-'(IN)tau'!AR15)/param[ZETA]),param[NU]))</f>
        <v>0</v>
      </c>
      <c r="AS18">
        <f>AS$4*MIN(param[GAP_MAX],param[ZETA]*POWER(MAX(0,(AS$3-'(IN)tau'!AS15)/param[ZETA]),param[NU]))</f>
        <v>0</v>
      </c>
      <c r="AT18" s="4">
        <f>SUM(Delta[[#This Row],[Column2]:[Column244]])</f>
        <v>357.73912126106359</v>
      </c>
      <c r="AU18" t="str">
        <f>IF(Delta[[#This Row],[delta]]&lt;20,"ok","")</f>
        <v/>
      </c>
    </row>
    <row r="19" spans="1:47" ht="15" x14ac:dyDescent="0.25">
      <c r="A19">
        <f>'(IN)tau'!A16</f>
        <v>96</v>
      </c>
      <c r="B19">
        <f>B$4*MIN(param[GAP_MAX],param[ZETA]*POWER(MAX(0,(B$3-'(IN)tau'!B16)/param[ZETA]),param[NU]))</f>
        <v>0</v>
      </c>
      <c r="C19">
        <f>C$4*MIN(param[GAP_MAX],param[ZETA]*POWER(MAX(0,(C$3-'(IN)tau'!C16)/param[ZETA]),param[NU]))</f>
        <v>0</v>
      </c>
      <c r="D19">
        <f>D$4*MIN(param[GAP_MAX],param[ZETA]*POWER(MAX(0,(D$3-'(IN)tau'!D16)/param[ZETA]),param[NU]))</f>
        <v>0</v>
      </c>
      <c r="E19">
        <f>E$4*MIN(param[GAP_MAX],param[ZETA]*POWER(MAX(0,(E$3-'(IN)tau'!E16)/param[ZETA]),param[NU]))</f>
        <v>0</v>
      </c>
      <c r="F19">
        <f>F$4*MIN(param[GAP_MAX],param[ZETA]*POWER(MAX(0,(F$3-'(IN)tau'!F16)/param[ZETA]),param[NU]))</f>
        <v>0</v>
      </c>
      <c r="G19">
        <f>G$4*MIN(param[GAP_MAX],param[ZETA]*POWER(MAX(0,(G$3-'(IN)tau'!G16)/param[ZETA]),param[NU]))</f>
        <v>0</v>
      </c>
      <c r="H19">
        <f>H$4*MIN(param[GAP_MAX],param[ZETA]*POWER(MAX(0,(H$3-'(IN)tau'!H16)/param[ZETA]),param[NU]))</f>
        <v>0</v>
      </c>
      <c r="I19">
        <f>I$4*MIN(param[GAP_MAX],param[ZETA]*POWER(MAX(0,(I$3-'(IN)tau'!I16)/param[ZETA]),param[NU]))</f>
        <v>31.992803839440555</v>
      </c>
      <c r="J19">
        <f>J$4*MIN(param[GAP_MAX],param[ZETA]*POWER(MAX(0,(J$3-'(IN)tau'!J16)/param[ZETA]),param[NU]))</f>
        <v>0</v>
      </c>
      <c r="K19">
        <f>K$4*MIN(param[GAP_MAX],param[ZETA]*POWER(MAX(0,(K$3-'(IN)tau'!K16)/param[ZETA]),param[NU]))</f>
        <v>36.170262384892766</v>
      </c>
      <c r="L19">
        <f>L$4*MIN(param[GAP_MAX],param[ZETA]*POWER(MAX(0,(L$3-'(IN)tau'!L16)/param[ZETA]),param[NU]))</f>
        <v>0</v>
      </c>
      <c r="M19">
        <f>M$4*MIN(param[GAP_MAX],param[ZETA]*POWER(MAX(0,(M$3-'(IN)tau'!M16)/param[ZETA]),param[NU]))</f>
        <v>0</v>
      </c>
      <c r="N19">
        <f>N$4*MIN(param[GAP_MAX],param[ZETA]*POWER(MAX(0,(N$3-'(IN)tau'!N16)/param[ZETA]),param[NU]))</f>
        <v>0</v>
      </c>
      <c r="O19">
        <f>O$4*MIN(param[GAP_MAX],param[ZETA]*POWER(MAX(0,(O$3-'(IN)tau'!O16)/param[ZETA]),param[NU]))</f>
        <v>0</v>
      </c>
      <c r="P19">
        <f>P$4*MIN(param[GAP_MAX],param[ZETA]*POWER(MAX(0,(P$3-'(IN)tau'!P16)/param[ZETA]),param[NU]))</f>
        <v>0</v>
      </c>
      <c r="Q19">
        <f>Q$4*MIN(param[GAP_MAX],param[ZETA]*POWER(MAX(0,(Q$3-'(IN)tau'!Q16)/param[ZETA]),param[NU]))</f>
        <v>0</v>
      </c>
      <c r="R19">
        <f>R$4*MIN(param[GAP_MAX],param[ZETA]*POWER(MAX(0,(R$3-'(IN)tau'!R16)/param[ZETA]),param[NU]))</f>
        <v>0</v>
      </c>
      <c r="S19">
        <f>S$4*MIN(param[GAP_MAX],param[ZETA]*POWER(MAX(0,(S$3-'(IN)tau'!S16)/param[ZETA]),param[NU]))</f>
        <v>0</v>
      </c>
      <c r="T19">
        <f>T$4*MIN(param[GAP_MAX],param[ZETA]*POWER(MAX(0,(T$3-'(IN)tau'!T16)/param[ZETA]),param[NU]))</f>
        <v>0</v>
      </c>
      <c r="U19">
        <f>U$4*MIN(param[GAP_MAX],param[ZETA]*POWER(MAX(0,(U$3-'(IN)tau'!U16)/param[ZETA]),param[NU]))</f>
        <v>0</v>
      </c>
      <c r="V19">
        <f>V$4*MIN(param[GAP_MAX],param[ZETA]*POWER(MAX(0,(V$3-'(IN)tau'!V16)/param[ZETA]),param[NU]))</f>
        <v>0</v>
      </c>
      <c r="W19">
        <f>W$4*MIN(param[GAP_MAX],param[ZETA]*POWER(MAX(0,(W$3-'(IN)tau'!W16)/param[ZETA]),param[NU]))</f>
        <v>0</v>
      </c>
      <c r="X19">
        <f>X$4*MIN(param[GAP_MAX],param[ZETA]*POWER(MAX(0,(X$3-'(IN)tau'!X16)/param[ZETA]),param[NU]))</f>
        <v>0</v>
      </c>
      <c r="Y19">
        <f>Y$4*MIN(param[GAP_MAX],param[ZETA]*POWER(MAX(0,(Y$3-'(IN)tau'!Y16)/param[ZETA]),param[NU]))</f>
        <v>0</v>
      </c>
      <c r="Z19">
        <f>Z$4*MIN(param[GAP_MAX],param[ZETA]*POWER(MAX(0,(Z$3-'(IN)tau'!Z16)/param[ZETA]),param[NU]))</f>
        <v>0</v>
      </c>
      <c r="AA19">
        <f>AA$4*MIN(param[GAP_MAX],param[ZETA]*POWER(MAX(0,(AA$3-'(IN)tau'!AA16)/param[ZETA]),param[NU]))</f>
        <v>0</v>
      </c>
      <c r="AB19">
        <f>AB$4*MIN(param[GAP_MAX],param[ZETA]*POWER(MAX(0,(AB$3-'(IN)tau'!AB16)/param[ZETA]),param[NU]))</f>
        <v>0</v>
      </c>
      <c r="AC19">
        <f>AC$4*MIN(param[GAP_MAX],param[ZETA]*POWER(MAX(0,(AC$3-'(IN)tau'!AC16)/param[ZETA]),param[NU]))</f>
        <v>0</v>
      </c>
      <c r="AD19">
        <f>AD$4*MIN(param[GAP_MAX],param[ZETA]*POWER(MAX(0,(AD$3-'(IN)tau'!AD16)/param[ZETA]),param[NU]))</f>
        <v>0</v>
      </c>
      <c r="AE19">
        <f>AE$4*MIN(param[GAP_MAX],param[ZETA]*POWER(MAX(0,(AE$3-'(IN)tau'!AE16)/param[ZETA]),param[NU]))</f>
        <v>0</v>
      </c>
      <c r="AF19">
        <f>AF$4*MIN(param[GAP_MAX],param[ZETA]*POWER(MAX(0,(AF$3-'(IN)tau'!AF16)/param[ZETA]),param[NU]))</f>
        <v>0</v>
      </c>
      <c r="AG19">
        <f>AG$4*MIN(param[GAP_MAX],param[ZETA]*POWER(MAX(0,(AG$3-'(IN)tau'!AG16)/param[ZETA]),param[NU]))</f>
        <v>0</v>
      </c>
      <c r="AH19">
        <f>AH$4*MIN(param[GAP_MAX],param[ZETA]*POWER(MAX(0,(AH$3-'(IN)tau'!AH16)/param[ZETA]),param[NU]))</f>
        <v>0</v>
      </c>
      <c r="AI19">
        <f>AI$4*MIN(param[GAP_MAX],param[ZETA]*POWER(MAX(0,(AI$3-'(IN)tau'!AI16)/param[ZETA]),param[NU]))</f>
        <v>0</v>
      </c>
      <c r="AJ19">
        <f>AJ$4*MIN(param[GAP_MAX],param[ZETA]*POWER(MAX(0,(AJ$3-'(IN)tau'!AJ16)/param[ZETA]),param[NU]))</f>
        <v>0</v>
      </c>
      <c r="AK19">
        <f>AK$4*MIN(param[GAP_MAX],param[ZETA]*POWER(MAX(0,(AK$3-'(IN)tau'!AK16)/param[ZETA]),param[NU]))</f>
        <v>0</v>
      </c>
      <c r="AL19">
        <f>AL$4*MIN(param[GAP_MAX],param[ZETA]*POWER(MAX(0,(AL$3-'(IN)tau'!AL16)/param[ZETA]),param[NU]))</f>
        <v>0</v>
      </c>
      <c r="AM19">
        <f>AM$4*MIN(param[GAP_MAX],param[ZETA]*POWER(MAX(0,(AM$3-'(IN)tau'!AM16)/param[ZETA]),param[NU]))</f>
        <v>0</v>
      </c>
      <c r="AN19">
        <f>AN$4*MIN(param[GAP_MAX],param[ZETA]*POWER(MAX(0,(AN$3-'(IN)tau'!AN16)/param[ZETA]),param[NU]))</f>
        <v>0</v>
      </c>
      <c r="AO19">
        <f>AO$4*MIN(param[GAP_MAX],param[ZETA]*POWER(MAX(0,(AO$3-'(IN)tau'!AO16)/param[ZETA]),param[NU]))</f>
        <v>0</v>
      </c>
      <c r="AP19">
        <f>AP$4*MIN(param[GAP_MAX],param[ZETA]*POWER(MAX(0,(AP$3-'(IN)tau'!AP16)/param[ZETA]),param[NU]))</f>
        <v>0</v>
      </c>
      <c r="AQ19">
        <f>AQ$4*MIN(param[GAP_MAX],param[ZETA]*POWER(MAX(0,(AQ$3-'(IN)tau'!AQ16)/param[ZETA]),param[NU]))</f>
        <v>0</v>
      </c>
      <c r="AR19">
        <f>AR$4*MIN(param[GAP_MAX],param[ZETA]*POWER(MAX(0,(AR$3-'(IN)tau'!AR16)/param[ZETA]),param[NU]))</f>
        <v>0</v>
      </c>
      <c r="AS19">
        <f>AS$4*MIN(param[GAP_MAX],param[ZETA]*POWER(MAX(0,(AS$3-'(IN)tau'!AS16)/param[ZETA]),param[NU]))</f>
        <v>8.0446215537575281</v>
      </c>
      <c r="AT19" s="4">
        <f>SUM(Delta[[#This Row],[Column2]:[Column244]])</f>
        <v>76.207687778090843</v>
      </c>
      <c r="AU19" t="str">
        <f>IF(Delta[[#This Row],[delta]]&lt;20,"ok","")</f>
        <v/>
      </c>
    </row>
    <row r="20" spans="1:47" ht="15" x14ac:dyDescent="0.25">
      <c r="A20">
        <f>'(IN)tau'!A17</f>
        <v>97</v>
      </c>
      <c r="B20">
        <f>B$4*MIN(param[GAP_MAX],param[ZETA]*POWER(MAX(0,(B$3-'(IN)tau'!B17)/param[ZETA]),param[NU]))</f>
        <v>0</v>
      </c>
      <c r="C20">
        <f>C$4*MIN(param[GAP_MAX],param[ZETA]*POWER(MAX(0,(C$3-'(IN)tau'!C17)/param[ZETA]),param[NU]))</f>
        <v>0</v>
      </c>
      <c r="D20">
        <f>D$4*MIN(param[GAP_MAX],param[ZETA]*POWER(MAX(0,(D$3-'(IN)tau'!D17)/param[ZETA]),param[NU]))</f>
        <v>20.654067916877093</v>
      </c>
      <c r="E20">
        <f>E$4*MIN(param[GAP_MAX],param[ZETA]*POWER(MAX(0,(E$3-'(IN)tau'!E17)/param[ZETA]),param[NU]))</f>
        <v>0</v>
      </c>
      <c r="F20">
        <f>F$4*MIN(param[GAP_MAX],param[ZETA]*POWER(MAX(0,(F$3-'(IN)tau'!F17)/param[ZETA]),param[NU]))</f>
        <v>0</v>
      </c>
      <c r="G20">
        <f>G$4*MIN(param[GAP_MAX],param[ZETA]*POWER(MAX(0,(G$3-'(IN)tau'!G17)/param[ZETA]),param[NU]))</f>
        <v>0</v>
      </c>
      <c r="H20">
        <f>H$4*MIN(param[GAP_MAX],param[ZETA]*POWER(MAX(0,(H$3-'(IN)tau'!H17)/param[ZETA]),param[NU]))</f>
        <v>0</v>
      </c>
      <c r="I20">
        <f>I$4*MIN(param[GAP_MAX],param[ZETA]*POWER(MAX(0,(I$3-'(IN)tau'!I17)/param[ZETA]),param[NU]))</f>
        <v>0</v>
      </c>
      <c r="J20">
        <f>J$4*MIN(param[GAP_MAX],param[ZETA]*POWER(MAX(0,(J$3-'(IN)tau'!J17)/param[ZETA]),param[NU]))</f>
        <v>0</v>
      </c>
      <c r="K20">
        <f>K$4*MIN(param[GAP_MAX],param[ZETA]*POWER(MAX(0,(K$3-'(IN)tau'!K17)/param[ZETA]),param[NU]))</f>
        <v>106.89024159063554</v>
      </c>
      <c r="L20">
        <f>L$4*MIN(param[GAP_MAX],param[ZETA]*POWER(MAX(0,(L$3-'(IN)tau'!L17)/param[ZETA]),param[NU]))</f>
        <v>0</v>
      </c>
      <c r="M20">
        <f>M$4*MIN(param[GAP_MAX],param[ZETA]*POWER(MAX(0,(M$3-'(IN)tau'!M17)/param[ZETA]),param[NU]))</f>
        <v>68.292682926829272</v>
      </c>
      <c r="N20">
        <f>N$4*MIN(param[GAP_MAX],param[ZETA]*POWER(MAX(0,(N$3-'(IN)tau'!N17)/param[ZETA]),param[NU]))</f>
        <v>0</v>
      </c>
      <c r="O20">
        <f>O$4*MIN(param[GAP_MAX],param[ZETA]*POWER(MAX(0,(O$3-'(IN)tau'!O17)/param[ZETA]),param[NU]))</f>
        <v>0</v>
      </c>
      <c r="P20">
        <f>P$4*MIN(param[GAP_MAX],param[ZETA]*POWER(MAX(0,(P$3-'(IN)tau'!P17)/param[ZETA]),param[NU]))</f>
        <v>0</v>
      </c>
      <c r="Q20">
        <f>Q$4*MIN(param[GAP_MAX],param[ZETA]*POWER(MAX(0,(Q$3-'(IN)tau'!Q17)/param[ZETA]),param[NU]))</f>
        <v>0</v>
      </c>
      <c r="R20">
        <f>R$4*MIN(param[GAP_MAX],param[ZETA]*POWER(MAX(0,(R$3-'(IN)tau'!R17)/param[ZETA]),param[NU]))</f>
        <v>0</v>
      </c>
      <c r="S20">
        <f>S$4*MIN(param[GAP_MAX],param[ZETA]*POWER(MAX(0,(S$3-'(IN)tau'!S17)/param[ZETA]),param[NU]))</f>
        <v>0</v>
      </c>
      <c r="T20">
        <f>T$4*MIN(param[GAP_MAX],param[ZETA]*POWER(MAX(0,(T$3-'(IN)tau'!T17)/param[ZETA]),param[NU]))</f>
        <v>0</v>
      </c>
      <c r="U20">
        <f>U$4*MIN(param[GAP_MAX],param[ZETA]*POWER(MAX(0,(U$3-'(IN)tau'!U17)/param[ZETA]),param[NU]))</f>
        <v>0</v>
      </c>
      <c r="V20">
        <f>V$4*MIN(param[GAP_MAX],param[ZETA]*POWER(MAX(0,(V$3-'(IN)tau'!V17)/param[ZETA]),param[NU]))</f>
        <v>0</v>
      </c>
      <c r="W20">
        <f>W$4*MIN(param[GAP_MAX],param[ZETA]*POWER(MAX(0,(W$3-'(IN)tau'!W17)/param[ZETA]),param[NU]))</f>
        <v>0</v>
      </c>
      <c r="X20">
        <f>X$4*MIN(param[GAP_MAX],param[ZETA]*POWER(MAX(0,(X$3-'(IN)tau'!X17)/param[ZETA]),param[NU]))</f>
        <v>0</v>
      </c>
      <c r="Y20">
        <f>Y$4*MIN(param[GAP_MAX],param[ZETA]*POWER(MAX(0,(Y$3-'(IN)tau'!Y17)/param[ZETA]),param[NU]))</f>
        <v>0</v>
      </c>
      <c r="Z20">
        <f>Z$4*MIN(param[GAP_MAX],param[ZETA]*POWER(MAX(0,(Z$3-'(IN)tau'!Z17)/param[ZETA]),param[NU]))</f>
        <v>0</v>
      </c>
      <c r="AA20">
        <f>AA$4*MIN(param[GAP_MAX],param[ZETA]*POWER(MAX(0,(AA$3-'(IN)tau'!AA17)/param[ZETA]),param[NU]))</f>
        <v>0</v>
      </c>
      <c r="AB20">
        <f>AB$4*MIN(param[GAP_MAX],param[ZETA]*POWER(MAX(0,(AB$3-'(IN)tau'!AB17)/param[ZETA]),param[NU]))</f>
        <v>0</v>
      </c>
      <c r="AC20">
        <f>AC$4*MIN(param[GAP_MAX],param[ZETA]*POWER(MAX(0,(AC$3-'(IN)tau'!AC17)/param[ZETA]),param[NU]))</f>
        <v>0</v>
      </c>
      <c r="AD20">
        <f>AD$4*MIN(param[GAP_MAX],param[ZETA]*POWER(MAX(0,(AD$3-'(IN)tau'!AD17)/param[ZETA]),param[NU]))</f>
        <v>0</v>
      </c>
      <c r="AE20">
        <f>AE$4*MIN(param[GAP_MAX],param[ZETA]*POWER(MAX(0,(AE$3-'(IN)tau'!AE17)/param[ZETA]),param[NU]))</f>
        <v>0</v>
      </c>
      <c r="AF20">
        <f>AF$4*MIN(param[GAP_MAX],param[ZETA]*POWER(MAX(0,(AF$3-'(IN)tau'!AF17)/param[ZETA]),param[NU]))</f>
        <v>0</v>
      </c>
      <c r="AG20">
        <f>AG$4*MIN(param[GAP_MAX],param[ZETA]*POWER(MAX(0,(AG$3-'(IN)tau'!AG17)/param[ZETA]),param[NU]))</f>
        <v>0</v>
      </c>
      <c r="AH20">
        <f>AH$4*MIN(param[GAP_MAX],param[ZETA]*POWER(MAX(0,(AH$3-'(IN)tau'!AH17)/param[ZETA]),param[NU]))</f>
        <v>0</v>
      </c>
      <c r="AI20">
        <f>AI$4*MIN(param[GAP_MAX],param[ZETA]*POWER(MAX(0,(AI$3-'(IN)tau'!AI17)/param[ZETA]),param[NU]))</f>
        <v>0</v>
      </c>
      <c r="AJ20">
        <f>AJ$4*MIN(param[GAP_MAX],param[ZETA]*POWER(MAX(0,(AJ$3-'(IN)tau'!AJ17)/param[ZETA]),param[NU]))</f>
        <v>0</v>
      </c>
      <c r="AK20">
        <f>AK$4*MIN(param[GAP_MAX],param[ZETA]*POWER(MAX(0,(AK$3-'(IN)tau'!AK17)/param[ZETA]),param[NU]))</f>
        <v>0</v>
      </c>
      <c r="AL20">
        <f>AL$4*MIN(param[GAP_MAX],param[ZETA]*POWER(MAX(0,(AL$3-'(IN)tau'!AL17)/param[ZETA]),param[NU]))</f>
        <v>0</v>
      </c>
      <c r="AM20">
        <f>AM$4*MIN(param[GAP_MAX],param[ZETA]*POWER(MAX(0,(AM$3-'(IN)tau'!AM17)/param[ZETA]),param[NU]))</f>
        <v>0</v>
      </c>
      <c r="AN20">
        <f>AN$4*MIN(param[GAP_MAX],param[ZETA]*POWER(MAX(0,(AN$3-'(IN)tau'!AN17)/param[ZETA]),param[NU]))</f>
        <v>0</v>
      </c>
      <c r="AO20">
        <f>AO$4*MIN(param[GAP_MAX],param[ZETA]*POWER(MAX(0,(AO$3-'(IN)tau'!AO17)/param[ZETA]),param[NU]))</f>
        <v>0</v>
      </c>
      <c r="AP20">
        <f>AP$4*MIN(param[GAP_MAX],param[ZETA]*POWER(MAX(0,(AP$3-'(IN)tau'!AP17)/param[ZETA]),param[NU]))</f>
        <v>0</v>
      </c>
      <c r="AQ20">
        <f>AQ$4*MIN(param[GAP_MAX],param[ZETA]*POWER(MAX(0,(AQ$3-'(IN)tau'!AQ17)/param[ZETA]),param[NU]))</f>
        <v>0</v>
      </c>
      <c r="AR20">
        <f>AR$4*MIN(param[GAP_MAX],param[ZETA]*POWER(MAX(0,(AR$3-'(IN)tau'!AR17)/param[ZETA]),param[NU]))</f>
        <v>0</v>
      </c>
      <c r="AS20">
        <f>AS$4*MIN(param[GAP_MAX],param[ZETA]*POWER(MAX(0,(AS$3-'(IN)tau'!AS17)/param[ZETA]),param[NU]))</f>
        <v>0</v>
      </c>
      <c r="AT20" s="4">
        <f>SUM(Delta[[#This Row],[Column2]:[Column244]])</f>
        <v>195.83699243434191</v>
      </c>
      <c r="AU20" t="str">
        <f>IF(Delta[[#This Row],[delta]]&lt;20,"ok","")</f>
        <v/>
      </c>
    </row>
    <row r="21" spans="1:47" ht="15" x14ac:dyDescent="0.25">
      <c r="A21">
        <f>'(IN)tau'!A18</f>
        <v>98</v>
      </c>
      <c r="B21">
        <f>B$4*MIN(param[GAP_MAX],param[ZETA]*POWER(MAX(0,(B$3-'(IN)tau'!B18)/param[ZETA]),param[NU]))</f>
        <v>0</v>
      </c>
      <c r="C21">
        <f>C$4*MIN(param[GAP_MAX],param[ZETA]*POWER(MAX(0,(C$3-'(IN)tau'!C18)/param[ZETA]),param[NU]))</f>
        <v>0</v>
      </c>
      <c r="D21">
        <f>D$4*MIN(param[GAP_MAX],param[ZETA]*POWER(MAX(0,(D$3-'(IN)tau'!D18)/param[ZETA]),param[NU]))</f>
        <v>17.077891548479556</v>
      </c>
      <c r="E21">
        <f>E$4*MIN(param[GAP_MAX],param[ZETA]*POWER(MAX(0,(E$3-'(IN)tau'!E18)/param[ZETA]),param[NU]))</f>
        <v>0</v>
      </c>
      <c r="F21">
        <f>F$4*MIN(param[GAP_MAX],param[ZETA]*POWER(MAX(0,(F$3-'(IN)tau'!F18)/param[ZETA]),param[NU]))</f>
        <v>0</v>
      </c>
      <c r="G21">
        <f>G$4*MIN(param[GAP_MAX],param[ZETA]*POWER(MAX(0,(G$3-'(IN)tau'!G18)/param[ZETA]),param[NU]))</f>
        <v>0</v>
      </c>
      <c r="H21">
        <f>H$4*MIN(param[GAP_MAX],param[ZETA]*POWER(MAX(0,(H$3-'(IN)tau'!H18)/param[ZETA]),param[NU]))</f>
        <v>0</v>
      </c>
      <c r="I21">
        <f>I$4*MIN(param[GAP_MAX],param[ZETA]*POWER(MAX(0,(I$3-'(IN)tau'!I18)/param[ZETA]),param[NU]))</f>
        <v>0</v>
      </c>
      <c r="J21">
        <f>J$4*MIN(param[GAP_MAX],param[ZETA]*POWER(MAX(0,(J$3-'(IN)tau'!J18)/param[ZETA]),param[NU]))</f>
        <v>0</v>
      </c>
      <c r="K21">
        <f>K$4*MIN(param[GAP_MAX],param[ZETA]*POWER(MAX(0,(K$3-'(IN)tau'!K18)/param[ZETA]),param[NU]))</f>
        <v>36.170262384892766</v>
      </c>
      <c r="L21">
        <f>L$4*MIN(param[GAP_MAX],param[ZETA]*POWER(MAX(0,(L$3-'(IN)tau'!L18)/param[ZETA]),param[NU]))</f>
        <v>0</v>
      </c>
      <c r="M21">
        <f>M$4*MIN(param[GAP_MAX],param[ZETA]*POWER(MAX(0,(M$3-'(IN)tau'!M18)/param[ZETA]),param[NU]))</f>
        <v>68.292682926829272</v>
      </c>
      <c r="N21">
        <f>N$4*MIN(param[GAP_MAX],param[ZETA]*POWER(MAX(0,(N$3-'(IN)tau'!N18)/param[ZETA]),param[NU]))</f>
        <v>0</v>
      </c>
      <c r="O21">
        <f>O$4*MIN(param[GAP_MAX],param[ZETA]*POWER(MAX(0,(O$3-'(IN)tau'!O18)/param[ZETA]),param[NU]))</f>
        <v>0</v>
      </c>
      <c r="P21">
        <f>P$4*MIN(param[GAP_MAX],param[ZETA]*POWER(MAX(0,(P$3-'(IN)tau'!P18)/param[ZETA]),param[NU]))</f>
        <v>0</v>
      </c>
      <c r="Q21">
        <f>Q$4*MIN(param[GAP_MAX],param[ZETA]*POWER(MAX(0,(Q$3-'(IN)tau'!Q18)/param[ZETA]),param[NU]))</f>
        <v>0</v>
      </c>
      <c r="R21">
        <f>R$4*MIN(param[GAP_MAX],param[ZETA]*POWER(MAX(0,(R$3-'(IN)tau'!R18)/param[ZETA]),param[NU]))</f>
        <v>0</v>
      </c>
      <c r="S21">
        <f>S$4*MIN(param[GAP_MAX],param[ZETA]*POWER(MAX(0,(S$3-'(IN)tau'!S18)/param[ZETA]),param[NU]))</f>
        <v>0</v>
      </c>
      <c r="T21">
        <f>T$4*MIN(param[GAP_MAX],param[ZETA]*POWER(MAX(0,(T$3-'(IN)tau'!T18)/param[ZETA]),param[NU]))</f>
        <v>0</v>
      </c>
      <c r="U21">
        <f>U$4*MIN(param[GAP_MAX],param[ZETA]*POWER(MAX(0,(U$3-'(IN)tau'!U18)/param[ZETA]),param[NU]))</f>
        <v>0</v>
      </c>
      <c r="V21">
        <f>V$4*MIN(param[GAP_MAX],param[ZETA]*POWER(MAX(0,(V$3-'(IN)tau'!V18)/param[ZETA]),param[NU]))</f>
        <v>0</v>
      </c>
      <c r="W21">
        <f>W$4*MIN(param[GAP_MAX],param[ZETA]*POWER(MAX(0,(W$3-'(IN)tau'!W18)/param[ZETA]),param[NU]))</f>
        <v>0</v>
      </c>
      <c r="X21">
        <f>X$4*MIN(param[GAP_MAX],param[ZETA]*POWER(MAX(0,(X$3-'(IN)tau'!X18)/param[ZETA]),param[NU]))</f>
        <v>0</v>
      </c>
      <c r="Y21">
        <f>Y$4*MIN(param[GAP_MAX],param[ZETA]*POWER(MAX(0,(Y$3-'(IN)tau'!Y18)/param[ZETA]),param[NU]))</f>
        <v>0</v>
      </c>
      <c r="Z21">
        <f>Z$4*MIN(param[GAP_MAX],param[ZETA]*POWER(MAX(0,(Z$3-'(IN)tau'!Z18)/param[ZETA]),param[NU]))</f>
        <v>0</v>
      </c>
      <c r="AA21">
        <f>AA$4*MIN(param[GAP_MAX],param[ZETA]*POWER(MAX(0,(AA$3-'(IN)tau'!AA18)/param[ZETA]),param[NU]))</f>
        <v>0</v>
      </c>
      <c r="AB21">
        <f>AB$4*MIN(param[GAP_MAX],param[ZETA]*POWER(MAX(0,(AB$3-'(IN)tau'!AB18)/param[ZETA]),param[NU]))</f>
        <v>0</v>
      </c>
      <c r="AC21">
        <f>AC$4*MIN(param[GAP_MAX],param[ZETA]*POWER(MAX(0,(AC$3-'(IN)tau'!AC18)/param[ZETA]),param[NU]))</f>
        <v>0</v>
      </c>
      <c r="AD21">
        <f>AD$4*MIN(param[GAP_MAX],param[ZETA]*POWER(MAX(0,(AD$3-'(IN)tau'!AD18)/param[ZETA]),param[NU]))</f>
        <v>0</v>
      </c>
      <c r="AE21">
        <f>AE$4*MIN(param[GAP_MAX],param[ZETA]*POWER(MAX(0,(AE$3-'(IN)tau'!AE18)/param[ZETA]),param[NU]))</f>
        <v>0</v>
      </c>
      <c r="AF21">
        <f>AF$4*MIN(param[GAP_MAX],param[ZETA]*POWER(MAX(0,(AF$3-'(IN)tau'!AF18)/param[ZETA]),param[NU]))</f>
        <v>0</v>
      </c>
      <c r="AG21">
        <f>AG$4*MIN(param[GAP_MAX],param[ZETA]*POWER(MAX(0,(AG$3-'(IN)tau'!AG18)/param[ZETA]),param[NU]))</f>
        <v>0</v>
      </c>
      <c r="AH21">
        <f>AH$4*MIN(param[GAP_MAX],param[ZETA]*POWER(MAX(0,(AH$3-'(IN)tau'!AH18)/param[ZETA]),param[NU]))</f>
        <v>0</v>
      </c>
      <c r="AI21">
        <f>AI$4*MIN(param[GAP_MAX],param[ZETA]*POWER(MAX(0,(AI$3-'(IN)tau'!AI18)/param[ZETA]),param[NU]))</f>
        <v>0</v>
      </c>
      <c r="AJ21">
        <f>AJ$4*MIN(param[GAP_MAX],param[ZETA]*POWER(MAX(0,(AJ$3-'(IN)tau'!AJ18)/param[ZETA]),param[NU]))</f>
        <v>0</v>
      </c>
      <c r="AK21">
        <f>AK$4*MIN(param[GAP_MAX],param[ZETA]*POWER(MAX(0,(AK$3-'(IN)tau'!AK18)/param[ZETA]),param[NU]))</f>
        <v>0</v>
      </c>
      <c r="AL21">
        <f>AL$4*MIN(param[GAP_MAX],param[ZETA]*POWER(MAX(0,(AL$3-'(IN)tau'!AL18)/param[ZETA]),param[NU]))</f>
        <v>0</v>
      </c>
      <c r="AM21">
        <f>AM$4*MIN(param[GAP_MAX],param[ZETA]*POWER(MAX(0,(AM$3-'(IN)tau'!AM18)/param[ZETA]),param[NU]))</f>
        <v>0</v>
      </c>
      <c r="AN21">
        <f>AN$4*MIN(param[GAP_MAX],param[ZETA]*POWER(MAX(0,(AN$3-'(IN)tau'!AN18)/param[ZETA]),param[NU]))</f>
        <v>0</v>
      </c>
      <c r="AO21">
        <f>AO$4*MIN(param[GAP_MAX],param[ZETA]*POWER(MAX(0,(AO$3-'(IN)tau'!AO18)/param[ZETA]),param[NU]))</f>
        <v>0</v>
      </c>
      <c r="AP21">
        <f>AP$4*MIN(param[GAP_MAX],param[ZETA]*POWER(MAX(0,(AP$3-'(IN)tau'!AP18)/param[ZETA]),param[NU]))</f>
        <v>0</v>
      </c>
      <c r="AQ21">
        <f>AQ$4*MIN(param[GAP_MAX],param[ZETA]*POWER(MAX(0,(AQ$3-'(IN)tau'!AQ18)/param[ZETA]),param[NU]))</f>
        <v>0</v>
      </c>
      <c r="AR21">
        <f>AR$4*MIN(param[GAP_MAX],param[ZETA]*POWER(MAX(0,(AR$3-'(IN)tau'!AR18)/param[ZETA]),param[NU]))</f>
        <v>0</v>
      </c>
      <c r="AS21">
        <f>AS$4*MIN(param[GAP_MAX],param[ZETA]*POWER(MAX(0,(AS$3-'(IN)tau'!AS18)/param[ZETA]),param[NU]))</f>
        <v>0</v>
      </c>
      <c r="AT21" s="4">
        <f>SUM(Delta[[#This Row],[Column2]:[Column244]])</f>
        <v>121.54083686020159</v>
      </c>
      <c r="AU21" t="str">
        <f>IF(Delta[[#This Row],[delta]]&lt;20,"ok","")</f>
        <v/>
      </c>
    </row>
    <row r="22" spans="1:47" ht="15" x14ac:dyDescent="0.25">
      <c r="A22">
        <f>'(IN)tau'!A19</f>
        <v>99</v>
      </c>
      <c r="B22">
        <f>B$4*MIN(param[GAP_MAX],param[ZETA]*POWER(MAX(0,(B$3-'(IN)tau'!B19)/param[ZETA]),param[NU]))</f>
        <v>0</v>
      </c>
      <c r="C22">
        <f>C$4*MIN(param[GAP_MAX],param[ZETA]*POWER(MAX(0,(C$3-'(IN)tau'!C19)/param[ZETA]),param[NU]))</f>
        <v>68.127315625059467</v>
      </c>
      <c r="D22">
        <f>D$4*MIN(param[GAP_MAX],param[ZETA]*POWER(MAX(0,(D$3-'(IN)tau'!D19)/param[ZETA]),param[NU]))</f>
        <v>49.285998589358307</v>
      </c>
      <c r="E22">
        <f>E$4*MIN(param[GAP_MAX],param[ZETA]*POWER(MAX(0,(E$3-'(IN)tau'!E19)/param[ZETA]),param[NU]))</f>
        <v>24.56391754878241</v>
      </c>
      <c r="F22">
        <f>F$4*MIN(param[GAP_MAX],param[ZETA]*POWER(MAX(0,(F$3-'(IN)tau'!F19)/param[ZETA]),param[NU]))</f>
        <v>10.060462333954943</v>
      </c>
      <c r="G22">
        <f>G$4*MIN(param[GAP_MAX],param[ZETA]*POWER(MAX(0,(G$3-'(IN)tau'!G19)/param[ZETA]),param[NU]))</f>
        <v>0</v>
      </c>
      <c r="H22">
        <f>H$4*MIN(param[GAP_MAX],param[ZETA]*POWER(MAX(0,(H$3-'(IN)tau'!H19)/param[ZETA]),param[NU]))</f>
        <v>0</v>
      </c>
      <c r="I22">
        <f>I$4*MIN(param[GAP_MAX],param[ZETA]*POWER(MAX(0,(I$3-'(IN)tau'!I19)/param[ZETA]),param[NU]))</f>
        <v>0</v>
      </c>
      <c r="J22">
        <f>J$4*MIN(param[GAP_MAX],param[ZETA]*POWER(MAX(0,(J$3-'(IN)tau'!J19)/param[ZETA]),param[NU]))</f>
        <v>0</v>
      </c>
      <c r="K22">
        <f>K$4*MIN(param[GAP_MAX],param[ZETA]*POWER(MAX(0,(K$3-'(IN)tau'!K19)/param[ZETA]),param[NU]))</f>
        <v>169.3089430894309</v>
      </c>
      <c r="L22">
        <f>L$4*MIN(param[GAP_MAX],param[ZETA]*POWER(MAX(0,(L$3-'(IN)tau'!L19)/param[ZETA]),param[NU]))</f>
        <v>0</v>
      </c>
      <c r="M22">
        <f>M$4*MIN(param[GAP_MAX],param[ZETA]*POWER(MAX(0,(M$3-'(IN)tau'!M19)/param[ZETA]),param[NU]))</f>
        <v>68.292682926829272</v>
      </c>
      <c r="N22">
        <f>N$4*MIN(param[GAP_MAX],param[ZETA]*POWER(MAX(0,(N$3-'(IN)tau'!N19)/param[ZETA]),param[NU]))</f>
        <v>0</v>
      </c>
      <c r="O22">
        <f>O$4*MIN(param[GAP_MAX],param[ZETA]*POWER(MAX(0,(O$3-'(IN)tau'!O19)/param[ZETA]),param[NU]))</f>
        <v>0</v>
      </c>
      <c r="P22">
        <f>P$4*MIN(param[GAP_MAX],param[ZETA]*POWER(MAX(0,(P$3-'(IN)tau'!P19)/param[ZETA]),param[NU]))</f>
        <v>0</v>
      </c>
      <c r="Q22">
        <f>Q$4*MIN(param[GAP_MAX],param[ZETA]*POWER(MAX(0,(Q$3-'(IN)tau'!Q19)/param[ZETA]),param[NU]))</f>
        <v>0</v>
      </c>
      <c r="R22">
        <f>R$4*MIN(param[GAP_MAX],param[ZETA]*POWER(MAX(0,(R$3-'(IN)tau'!R19)/param[ZETA]),param[NU]))</f>
        <v>0</v>
      </c>
      <c r="S22">
        <f>S$4*MIN(param[GAP_MAX],param[ZETA]*POWER(MAX(0,(S$3-'(IN)tau'!S19)/param[ZETA]),param[NU]))</f>
        <v>0</v>
      </c>
      <c r="T22">
        <f>T$4*MIN(param[GAP_MAX],param[ZETA]*POWER(MAX(0,(T$3-'(IN)tau'!T19)/param[ZETA]),param[NU]))</f>
        <v>0</v>
      </c>
      <c r="U22">
        <f>U$4*MIN(param[GAP_MAX],param[ZETA]*POWER(MAX(0,(U$3-'(IN)tau'!U19)/param[ZETA]),param[NU]))</f>
        <v>0</v>
      </c>
      <c r="V22">
        <f>V$4*MIN(param[GAP_MAX],param[ZETA]*POWER(MAX(0,(V$3-'(IN)tau'!V19)/param[ZETA]),param[NU]))</f>
        <v>0</v>
      </c>
      <c r="W22">
        <f>W$4*MIN(param[GAP_MAX],param[ZETA]*POWER(MAX(0,(W$3-'(IN)tau'!W19)/param[ZETA]),param[NU]))</f>
        <v>0</v>
      </c>
      <c r="X22">
        <f>X$4*MIN(param[GAP_MAX],param[ZETA]*POWER(MAX(0,(X$3-'(IN)tau'!X19)/param[ZETA]),param[NU]))</f>
        <v>0</v>
      </c>
      <c r="Y22">
        <f>Y$4*MIN(param[GAP_MAX],param[ZETA]*POWER(MAX(0,(Y$3-'(IN)tau'!Y19)/param[ZETA]),param[NU]))</f>
        <v>0</v>
      </c>
      <c r="Z22">
        <f>Z$4*MIN(param[GAP_MAX],param[ZETA]*POWER(MAX(0,(Z$3-'(IN)tau'!Z19)/param[ZETA]),param[NU]))</f>
        <v>0</v>
      </c>
      <c r="AA22">
        <f>AA$4*MIN(param[GAP_MAX],param[ZETA]*POWER(MAX(0,(AA$3-'(IN)tau'!AA19)/param[ZETA]),param[NU]))</f>
        <v>0</v>
      </c>
      <c r="AB22">
        <f>AB$4*MIN(param[GAP_MAX],param[ZETA]*POWER(MAX(0,(AB$3-'(IN)tau'!AB19)/param[ZETA]),param[NU]))</f>
        <v>0</v>
      </c>
      <c r="AC22">
        <f>AC$4*MIN(param[GAP_MAX],param[ZETA]*POWER(MAX(0,(AC$3-'(IN)tau'!AC19)/param[ZETA]),param[NU]))</f>
        <v>0</v>
      </c>
      <c r="AD22">
        <f>AD$4*MIN(param[GAP_MAX],param[ZETA]*POWER(MAX(0,(AD$3-'(IN)tau'!AD19)/param[ZETA]),param[NU]))</f>
        <v>0</v>
      </c>
      <c r="AE22">
        <f>AE$4*MIN(param[GAP_MAX],param[ZETA]*POWER(MAX(0,(AE$3-'(IN)tau'!AE19)/param[ZETA]),param[NU]))</f>
        <v>0</v>
      </c>
      <c r="AF22">
        <f>AF$4*MIN(param[GAP_MAX],param[ZETA]*POWER(MAX(0,(AF$3-'(IN)tau'!AF19)/param[ZETA]),param[NU]))</f>
        <v>0</v>
      </c>
      <c r="AG22">
        <f>AG$4*MIN(param[GAP_MAX],param[ZETA]*POWER(MAX(0,(AG$3-'(IN)tau'!AG19)/param[ZETA]),param[NU]))</f>
        <v>0</v>
      </c>
      <c r="AH22">
        <f>AH$4*MIN(param[GAP_MAX],param[ZETA]*POWER(MAX(0,(AH$3-'(IN)tau'!AH19)/param[ZETA]),param[NU]))</f>
        <v>0</v>
      </c>
      <c r="AI22">
        <f>AI$4*MIN(param[GAP_MAX],param[ZETA]*POWER(MAX(0,(AI$3-'(IN)tau'!AI19)/param[ZETA]),param[NU]))</f>
        <v>0</v>
      </c>
      <c r="AJ22">
        <f>AJ$4*MIN(param[GAP_MAX],param[ZETA]*POWER(MAX(0,(AJ$3-'(IN)tau'!AJ19)/param[ZETA]),param[NU]))</f>
        <v>0</v>
      </c>
      <c r="AK22">
        <f>AK$4*MIN(param[GAP_MAX],param[ZETA]*POWER(MAX(0,(AK$3-'(IN)tau'!AK19)/param[ZETA]),param[NU]))</f>
        <v>0</v>
      </c>
      <c r="AL22">
        <f>AL$4*MIN(param[GAP_MAX],param[ZETA]*POWER(MAX(0,(AL$3-'(IN)tau'!AL19)/param[ZETA]),param[NU]))</f>
        <v>0</v>
      </c>
      <c r="AM22">
        <f>AM$4*MIN(param[GAP_MAX],param[ZETA]*POWER(MAX(0,(AM$3-'(IN)tau'!AM19)/param[ZETA]),param[NU]))</f>
        <v>0</v>
      </c>
      <c r="AN22">
        <f>AN$4*MIN(param[GAP_MAX],param[ZETA]*POWER(MAX(0,(AN$3-'(IN)tau'!AN19)/param[ZETA]),param[NU]))</f>
        <v>0</v>
      </c>
      <c r="AO22">
        <f>AO$4*MIN(param[GAP_MAX],param[ZETA]*POWER(MAX(0,(AO$3-'(IN)tau'!AO19)/param[ZETA]),param[NU]))</f>
        <v>0</v>
      </c>
      <c r="AP22">
        <f>AP$4*MIN(param[GAP_MAX],param[ZETA]*POWER(MAX(0,(AP$3-'(IN)tau'!AP19)/param[ZETA]),param[NU]))</f>
        <v>0</v>
      </c>
      <c r="AQ22">
        <f>AQ$4*MIN(param[GAP_MAX],param[ZETA]*POWER(MAX(0,(AQ$3-'(IN)tau'!AQ19)/param[ZETA]),param[NU]))</f>
        <v>0</v>
      </c>
      <c r="AR22">
        <f>AR$4*MIN(param[GAP_MAX],param[ZETA]*POWER(MAX(0,(AR$3-'(IN)tau'!AR19)/param[ZETA]),param[NU]))</f>
        <v>0</v>
      </c>
      <c r="AS22">
        <f>AS$4*MIN(param[GAP_MAX],param[ZETA]*POWER(MAX(0,(AS$3-'(IN)tau'!AS19)/param[ZETA]),param[NU]))</f>
        <v>0</v>
      </c>
      <c r="AT22" s="4">
        <f>SUM(Delta[[#This Row],[Column2]:[Column244]])</f>
        <v>389.63932011341529</v>
      </c>
      <c r="AU22" t="str">
        <f>IF(Delta[[#This Row],[delta]]&lt;20,"ok","")</f>
        <v/>
      </c>
    </row>
    <row r="23" spans="1:47" ht="15" x14ac:dyDescent="0.25">
      <c r="A23">
        <f>'(IN)tau'!A20</f>
        <v>101</v>
      </c>
      <c r="B23">
        <f>B$4*MIN(param[GAP_MAX],param[ZETA]*POWER(MAX(0,(B$3-'(IN)tau'!B20)/param[ZETA]),param[NU]))</f>
        <v>0</v>
      </c>
      <c r="C23">
        <f>C$4*MIN(param[GAP_MAX],param[ZETA]*POWER(MAX(0,(C$3-'(IN)tau'!C20)/param[ZETA]),param[NU]))</f>
        <v>0</v>
      </c>
      <c r="D23">
        <f>D$4*MIN(param[GAP_MAX],param[ZETA]*POWER(MAX(0,(D$3-'(IN)tau'!D20)/param[ZETA]),param[NU]))</f>
        <v>11.850281364209268</v>
      </c>
      <c r="E23">
        <f>E$4*MIN(param[GAP_MAX],param[ZETA]*POWER(MAX(0,(E$3-'(IN)tau'!E20)/param[ZETA]),param[NU]))</f>
        <v>0</v>
      </c>
      <c r="F23">
        <f>F$4*MIN(param[GAP_MAX],param[ZETA]*POWER(MAX(0,(F$3-'(IN)tau'!F20)/param[ZETA]),param[NU]))</f>
        <v>0</v>
      </c>
      <c r="G23">
        <f>G$4*MIN(param[GAP_MAX],param[ZETA]*POWER(MAX(0,(G$3-'(IN)tau'!G20)/param[ZETA]),param[NU]))</f>
        <v>0</v>
      </c>
      <c r="H23">
        <f>H$4*MIN(param[GAP_MAX],param[ZETA]*POWER(MAX(0,(H$3-'(IN)tau'!H20)/param[ZETA]),param[NU]))</f>
        <v>0</v>
      </c>
      <c r="I23">
        <f>I$4*MIN(param[GAP_MAX],param[ZETA]*POWER(MAX(0,(I$3-'(IN)tau'!I20)/param[ZETA]),param[NU]))</f>
        <v>0</v>
      </c>
      <c r="J23">
        <f>J$4*MIN(param[GAP_MAX],param[ZETA]*POWER(MAX(0,(J$3-'(IN)tau'!J20)/param[ZETA]),param[NU]))</f>
        <v>0</v>
      </c>
      <c r="K23">
        <f>K$4*MIN(param[GAP_MAX],param[ZETA]*POWER(MAX(0,(K$3-'(IN)tau'!K20)/param[ZETA]),param[NU]))</f>
        <v>37.093730926975894</v>
      </c>
      <c r="L23">
        <f>L$4*MIN(param[GAP_MAX],param[ZETA]*POWER(MAX(0,(L$3-'(IN)tau'!L20)/param[ZETA]),param[NU]))</f>
        <v>0</v>
      </c>
      <c r="M23">
        <f>M$4*MIN(param[GAP_MAX],param[ZETA]*POWER(MAX(0,(M$3-'(IN)tau'!M20)/param[ZETA]),param[NU]))</f>
        <v>68.292682926829272</v>
      </c>
      <c r="N23">
        <f>N$4*MIN(param[GAP_MAX],param[ZETA]*POWER(MAX(0,(N$3-'(IN)tau'!N20)/param[ZETA]),param[NU]))</f>
        <v>0</v>
      </c>
      <c r="O23">
        <f>O$4*MIN(param[GAP_MAX],param[ZETA]*POWER(MAX(0,(O$3-'(IN)tau'!O20)/param[ZETA]),param[NU]))</f>
        <v>0</v>
      </c>
      <c r="P23">
        <f>P$4*MIN(param[GAP_MAX],param[ZETA]*POWER(MAX(0,(P$3-'(IN)tau'!P20)/param[ZETA]),param[NU]))</f>
        <v>0</v>
      </c>
      <c r="Q23">
        <f>Q$4*MIN(param[GAP_MAX],param[ZETA]*POWER(MAX(0,(Q$3-'(IN)tau'!Q20)/param[ZETA]),param[NU]))</f>
        <v>0</v>
      </c>
      <c r="R23">
        <f>R$4*MIN(param[GAP_MAX],param[ZETA]*POWER(MAX(0,(R$3-'(IN)tau'!R20)/param[ZETA]),param[NU]))</f>
        <v>0</v>
      </c>
      <c r="S23">
        <f>S$4*MIN(param[GAP_MAX],param[ZETA]*POWER(MAX(0,(S$3-'(IN)tau'!S20)/param[ZETA]),param[NU]))</f>
        <v>0</v>
      </c>
      <c r="T23">
        <f>T$4*MIN(param[GAP_MAX],param[ZETA]*POWER(MAX(0,(T$3-'(IN)tau'!T20)/param[ZETA]),param[NU]))</f>
        <v>0</v>
      </c>
      <c r="U23">
        <f>U$4*MIN(param[GAP_MAX],param[ZETA]*POWER(MAX(0,(U$3-'(IN)tau'!U20)/param[ZETA]),param[NU]))</f>
        <v>0</v>
      </c>
      <c r="V23">
        <f>V$4*MIN(param[GAP_MAX],param[ZETA]*POWER(MAX(0,(V$3-'(IN)tau'!V20)/param[ZETA]),param[NU]))</f>
        <v>0</v>
      </c>
      <c r="W23">
        <f>W$4*MIN(param[GAP_MAX],param[ZETA]*POWER(MAX(0,(W$3-'(IN)tau'!W20)/param[ZETA]),param[NU]))</f>
        <v>0</v>
      </c>
      <c r="X23">
        <f>X$4*MIN(param[GAP_MAX],param[ZETA]*POWER(MAX(0,(X$3-'(IN)tau'!X20)/param[ZETA]),param[NU]))</f>
        <v>0</v>
      </c>
      <c r="Y23">
        <f>Y$4*MIN(param[GAP_MAX],param[ZETA]*POWER(MAX(0,(Y$3-'(IN)tau'!Y20)/param[ZETA]),param[NU]))</f>
        <v>0</v>
      </c>
      <c r="Z23">
        <f>Z$4*MIN(param[GAP_MAX],param[ZETA]*POWER(MAX(0,(Z$3-'(IN)tau'!Z20)/param[ZETA]),param[NU]))</f>
        <v>0</v>
      </c>
      <c r="AA23">
        <f>AA$4*MIN(param[GAP_MAX],param[ZETA]*POWER(MAX(0,(AA$3-'(IN)tau'!AA20)/param[ZETA]),param[NU]))</f>
        <v>0</v>
      </c>
      <c r="AB23">
        <f>AB$4*MIN(param[GAP_MAX],param[ZETA]*POWER(MAX(0,(AB$3-'(IN)tau'!AB20)/param[ZETA]),param[NU]))</f>
        <v>0</v>
      </c>
      <c r="AC23">
        <f>AC$4*MIN(param[GAP_MAX],param[ZETA]*POWER(MAX(0,(AC$3-'(IN)tau'!AC20)/param[ZETA]),param[NU]))</f>
        <v>0</v>
      </c>
      <c r="AD23">
        <f>AD$4*MIN(param[GAP_MAX],param[ZETA]*POWER(MAX(0,(AD$3-'(IN)tau'!AD20)/param[ZETA]),param[NU]))</f>
        <v>0</v>
      </c>
      <c r="AE23">
        <f>AE$4*MIN(param[GAP_MAX],param[ZETA]*POWER(MAX(0,(AE$3-'(IN)tau'!AE20)/param[ZETA]),param[NU]))</f>
        <v>0</v>
      </c>
      <c r="AF23">
        <f>AF$4*MIN(param[GAP_MAX],param[ZETA]*POWER(MAX(0,(AF$3-'(IN)tau'!AF20)/param[ZETA]),param[NU]))</f>
        <v>0</v>
      </c>
      <c r="AG23">
        <f>AG$4*MIN(param[GAP_MAX],param[ZETA]*POWER(MAX(0,(AG$3-'(IN)tau'!AG20)/param[ZETA]),param[NU]))</f>
        <v>0</v>
      </c>
      <c r="AH23">
        <f>AH$4*MIN(param[GAP_MAX],param[ZETA]*POWER(MAX(0,(AH$3-'(IN)tau'!AH20)/param[ZETA]),param[NU]))</f>
        <v>0</v>
      </c>
      <c r="AI23">
        <f>AI$4*MIN(param[GAP_MAX],param[ZETA]*POWER(MAX(0,(AI$3-'(IN)tau'!AI20)/param[ZETA]),param[NU]))</f>
        <v>0</v>
      </c>
      <c r="AJ23">
        <f>AJ$4*MIN(param[GAP_MAX],param[ZETA]*POWER(MAX(0,(AJ$3-'(IN)tau'!AJ20)/param[ZETA]),param[NU]))</f>
        <v>0</v>
      </c>
      <c r="AK23">
        <f>AK$4*MIN(param[GAP_MAX],param[ZETA]*POWER(MAX(0,(AK$3-'(IN)tau'!AK20)/param[ZETA]),param[NU]))</f>
        <v>0</v>
      </c>
      <c r="AL23">
        <f>AL$4*MIN(param[GAP_MAX],param[ZETA]*POWER(MAX(0,(AL$3-'(IN)tau'!AL20)/param[ZETA]),param[NU]))</f>
        <v>0</v>
      </c>
      <c r="AM23">
        <f>AM$4*MIN(param[GAP_MAX],param[ZETA]*POWER(MAX(0,(AM$3-'(IN)tau'!AM20)/param[ZETA]),param[NU]))</f>
        <v>0</v>
      </c>
      <c r="AN23">
        <f>AN$4*MIN(param[GAP_MAX],param[ZETA]*POWER(MAX(0,(AN$3-'(IN)tau'!AN20)/param[ZETA]),param[NU]))</f>
        <v>0</v>
      </c>
      <c r="AO23">
        <f>AO$4*MIN(param[GAP_MAX],param[ZETA]*POWER(MAX(0,(AO$3-'(IN)tau'!AO20)/param[ZETA]),param[NU]))</f>
        <v>0</v>
      </c>
      <c r="AP23">
        <f>AP$4*MIN(param[GAP_MAX],param[ZETA]*POWER(MAX(0,(AP$3-'(IN)tau'!AP20)/param[ZETA]),param[NU]))</f>
        <v>0</v>
      </c>
      <c r="AQ23">
        <f>AQ$4*MIN(param[GAP_MAX],param[ZETA]*POWER(MAX(0,(AQ$3-'(IN)tau'!AQ20)/param[ZETA]),param[NU]))</f>
        <v>0</v>
      </c>
      <c r="AR23">
        <f>AR$4*MIN(param[GAP_MAX],param[ZETA]*POWER(MAX(0,(AR$3-'(IN)tau'!AR20)/param[ZETA]),param[NU]))</f>
        <v>0</v>
      </c>
      <c r="AS23">
        <f>AS$4*MIN(param[GAP_MAX],param[ZETA]*POWER(MAX(0,(AS$3-'(IN)tau'!AS20)/param[ZETA]),param[NU]))</f>
        <v>0</v>
      </c>
      <c r="AT23" s="4">
        <f>SUM(Delta[[#This Row],[Column2]:[Column244]])</f>
        <v>117.23669521801443</v>
      </c>
      <c r="AU23" t="str">
        <f>IF(Delta[[#This Row],[delta]]&lt;20,"ok","")</f>
        <v/>
      </c>
    </row>
    <row r="24" spans="1:47" ht="15" x14ac:dyDescent="0.25">
      <c r="A24">
        <f>'(IN)tau'!A21</f>
        <v>102</v>
      </c>
      <c r="B24">
        <f>B$4*MIN(param[GAP_MAX],param[ZETA]*POWER(MAX(0,(B$3-'(IN)tau'!B21)/param[ZETA]),param[NU]))</f>
        <v>0</v>
      </c>
      <c r="C24">
        <f>C$4*MIN(param[GAP_MAX],param[ZETA]*POWER(MAX(0,(C$3-'(IN)tau'!C21)/param[ZETA]),param[NU]))</f>
        <v>0</v>
      </c>
      <c r="D24">
        <f>D$4*MIN(param[GAP_MAX],param[ZETA]*POWER(MAX(0,(D$3-'(IN)tau'!D21)/param[ZETA]),param[NU]))</f>
        <v>49.285998589358307</v>
      </c>
      <c r="E24">
        <f>E$4*MIN(param[GAP_MAX],param[ZETA]*POWER(MAX(0,(E$3-'(IN)tau'!E21)/param[ZETA]),param[NU]))</f>
        <v>0.79780417796504288</v>
      </c>
      <c r="F24">
        <f>F$4*MIN(param[GAP_MAX],param[ZETA]*POWER(MAX(0,(F$3-'(IN)tau'!F21)/param[ZETA]),param[NU]))</f>
        <v>0</v>
      </c>
      <c r="G24">
        <f>G$4*MIN(param[GAP_MAX],param[ZETA]*POWER(MAX(0,(G$3-'(IN)tau'!G21)/param[ZETA]),param[NU]))</f>
        <v>0</v>
      </c>
      <c r="H24">
        <f>H$4*MIN(param[GAP_MAX],param[ZETA]*POWER(MAX(0,(H$3-'(IN)tau'!H21)/param[ZETA]),param[NU]))</f>
        <v>0</v>
      </c>
      <c r="I24">
        <f>I$4*MIN(param[GAP_MAX],param[ZETA]*POWER(MAX(0,(I$3-'(IN)tau'!I21)/param[ZETA]),param[NU]))</f>
        <v>0</v>
      </c>
      <c r="J24">
        <f>J$4*MIN(param[GAP_MAX],param[ZETA]*POWER(MAX(0,(J$3-'(IN)tau'!J21)/param[ZETA]),param[NU]))</f>
        <v>0</v>
      </c>
      <c r="K24">
        <f>K$4*MIN(param[GAP_MAX],param[ZETA]*POWER(MAX(0,(K$3-'(IN)tau'!K21)/param[ZETA]),param[NU]))</f>
        <v>103.60818929596333</v>
      </c>
      <c r="L24">
        <f>L$4*MIN(param[GAP_MAX],param[ZETA]*POWER(MAX(0,(L$3-'(IN)tau'!L21)/param[ZETA]),param[NU]))</f>
        <v>0</v>
      </c>
      <c r="M24">
        <f>M$4*MIN(param[GAP_MAX],param[ZETA]*POWER(MAX(0,(M$3-'(IN)tau'!M21)/param[ZETA]),param[NU]))</f>
        <v>68.292682926829272</v>
      </c>
      <c r="N24">
        <f>N$4*MIN(param[GAP_MAX],param[ZETA]*POWER(MAX(0,(N$3-'(IN)tau'!N21)/param[ZETA]),param[NU]))</f>
        <v>0</v>
      </c>
      <c r="O24">
        <f>O$4*MIN(param[GAP_MAX],param[ZETA]*POWER(MAX(0,(O$3-'(IN)tau'!O21)/param[ZETA]),param[NU]))</f>
        <v>0</v>
      </c>
      <c r="P24">
        <f>P$4*MIN(param[GAP_MAX],param[ZETA]*POWER(MAX(0,(P$3-'(IN)tau'!P21)/param[ZETA]),param[NU]))</f>
        <v>0</v>
      </c>
      <c r="Q24">
        <f>Q$4*MIN(param[GAP_MAX],param[ZETA]*POWER(MAX(0,(Q$3-'(IN)tau'!Q21)/param[ZETA]),param[NU]))</f>
        <v>0</v>
      </c>
      <c r="R24">
        <f>R$4*MIN(param[GAP_MAX],param[ZETA]*POWER(MAX(0,(R$3-'(IN)tau'!R21)/param[ZETA]),param[NU]))</f>
        <v>0</v>
      </c>
      <c r="S24">
        <f>S$4*MIN(param[GAP_MAX],param[ZETA]*POWER(MAX(0,(S$3-'(IN)tau'!S21)/param[ZETA]),param[NU]))</f>
        <v>0</v>
      </c>
      <c r="T24">
        <f>T$4*MIN(param[GAP_MAX],param[ZETA]*POWER(MAX(0,(T$3-'(IN)tau'!T21)/param[ZETA]),param[NU]))</f>
        <v>0</v>
      </c>
      <c r="U24">
        <f>U$4*MIN(param[GAP_MAX],param[ZETA]*POWER(MAX(0,(U$3-'(IN)tau'!U21)/param[ZETA]),param[NU]))</f>
        <v>0</v>
      </c>
      <c r="V24">
        <f>V$4*MIN(param[GAP_MAX],param[ZETA]*POWER(MAX(0,(V$3-'(IN)tau'!V21)/param[ZETA]),param[NU]))</f>
        <v>0</v>
      </c>
      <c r="W24">
        <f>W$4*MIN(param[GAP_MAX],param[ZETA]*POWER(MAX(0,(W$3-'(IN)tau'!W21)/param[ZETA]),param[NU]))</f>
        <v>0</v>
      </c>
      <c r="X24">
        <f>X$4*MIN(param[GAP_MAX],param[ZETA]*POWER(MAX(0,(X$3-'(IN)tau'!X21)/param[ZETA]),param[NU]))</f>
        <v>0</v>
      </c>
      <c r="Y24">
        <f>Y$4*MIN(param[GAP_MAX],param[ZETA]*POWER(MAX(0,(Y$3-'(IN)tau'!Y21)/param[ZETA]),param[NU]))</f>
        <v>0</v>
      </c>
      <c r="Z24">
        <f>Z$4*MIN(param[GAP_MAX],param[ZETA]*POWER(MAX(0,(Z$3-'(IN)tau'!Z21)/param[ZETA]),param[NU]))</f>
        <v>0</v>
      </c>
      <c r="AA24">
        <f>AA$4*MIN(param[GAP_MAX],param[ZETA]*POWER(MAX(0,(AA$3-'(IN)tau'!AA21)/param[ZETA]),param[NU]))</f>
        <v>0</v>
      </c>
      <c r="AB24">
        <f>AB$4*MIN(param[GAP_MAX],param[ZETA]*POWER(MAX(0,(AB$3-'(IN)tau'!AB21)/param[ZETA]),param[NU]))</f>
        <v>0</v>
      </c>
      <c r="AC24">
        <f>AC$4*MIN(param[GAP_MAX],param[ZETA]*POWER(MAX(0,(AC$3-'(IN)tau'!AC21)/param[ZETA]),param[NU]))</f>
        <v>0</v>
      </c>
      <c r="AD24">
        <f>AD$4*MIN(param[GAP_MAX],param[ZETA]*POWER(MAX(0,(AD$3-'(IN)tau'!AD21)/param[ZETA]),param[NU]))</f>
        <v>0</v>
      </c>
      <c r="AE24">
        <f>AE$4*MIN(param[GAP_MAX],param[ZETA]*POWER(MAX(0,(AE$3-'(IN)tau'!AE21)/param[ZETA]),param[NU]))</f>
        <v>0</v>
      </c>
      <c r="AF24">
        <f>AF$4*MIN(param[GAP_MAX],param[ZETA]*POWER(MAX(0,(AF$3-'(IN)tau'!AF21)/param[ZETA]),param[NU]))</f>
        <v>0</v>
      </c>
      <c r="AG24">
        <f>AG$4*MIN(param[GAP_MAX],param[ZETA]*POWER(MAX(0,(AG$3-'(IN)tau'!AG21)/param[ZETA]),param[NU]))</f>
        <v>0</v>
      </c>
      <c r="AH24">
        <f>AH$4*MIN(param[GAP_MAX],param[ZETA]*POWER(MAX(0,(AH$3-'(IN)tau'!AH21)/param[ZETA]),param[NU]))</f>
        <v>0</v>
      </c>
      <c r="AI24">
        <f>AI$4*MIN(param[GAP_MAX],param[ZETA]*POWER(MAX(0,(AI$3-'(IN)tau'!AI21)/param[ZETA]),param[NU]))</f>
        <v>0</v>
      </c>
      <c r="AJ24">
        <f>AJ$4*MIN(param[GAP_MAX],param[ZETA]*POWER(MAX(0,(AJ$3-'(IN)tau'!AJ21)/param[ZETA]),param[NU]))</f>
        <v>0</v>
      </c>
      <c r="AK24">
        <f>AK$4*MIN(param[GAP_MAX],param[ZETA]*POWER(MAX(0,(AK$3-'(IN)tau'!AK21)/param[ZETA]),param[NU]))</f>
        <v>0</v>
      </c>
      <c r="AL24">
        <f>AL$4*MIN(param[GAP_MAX],param[ZETA]*POWER(MAX(0,(AL$3-'(IN)tau'!AL21)/param[ZETA]),param[NU]))</f>
        <v>0</v>
      </c>
      <c r="AM24">
        <f>AM$4*MIN(param[GAP_MAX],param[ZETA]*POWER(MAX(0,(AM$3-'(IN)tau'!AM21)/param[ZETA]),param[NU]))</f>
        <v>0</v>
      </c>
      <c r="AN24">
        <f>AN$4*MIN(param[GAP_MAX],param[ZETA]*POWER(MAX(0,(AN$3-'(IN)tau'!AN21)/param[ZETA]),param[NU]))</f>
        <v>0</v>
      </c>
      <c r="AO24">
        <f>AO$4*MIN(param[GAP_MAX],param[ZETA]*POWER(MAX(0,(AO$3-'(IN)tau'!AO21)/param[ZETA]),param[NU]))</f>
        <v>0</v>
      </c>
      <c r="AP24">
        <f>AP$4*MIN(param[GAP_MAX],param[ZETA]*POWER(MAX(0,(AP$3-'(IN)tau'!AP21)/param[ZETA]),param[NU]))</f>
        <v>0</v>
      </c>
      <c r="AQ24">
        <f>AQ$4*MIN(param[GAP_MAX],param[ZETA]*POWER(MAX(0,(AQ$3-'(IN)tau'!AQ21)/param[ZETA]),param[NU]))</f>
        <v>0</v>
      </c>
      <c r="AR24">
        <f>AR$4*MIN(param[GAP_MAX],param[ZETA]*POWER(MAX(0,(AR$3-'(IN)tau'!AR21)/param[ZETA]),param[NU]))</f>
        <v>0</v>
      </c>
      <c r="AS24">
        <f>AS$4*MIN(param[GAP_MAX],param[ZETA]*POWER(MAX(0,(AS$3-'(IN)tau'!AS21)/param[ZETA]),param[NU]))</f>
        <v>0</v>
      </c>
      <c r="AT24" s="4">
        <f>SUM(Delta[[#This Row],[Column2]:[Column244]])</f>
        <v>221.98467499011593</v>
      </c>
      <c r="AU24" t="str">
        <f>IF(Delta[[#This Row],[delta]]&lt;20,"ok","")</f>
        <v/>
      </c>
    </row>
    <row r="25" spans="1:47" ht="15" x14ac:dyDescent="0.25">
      <c r="A25">
        <f>'(IN)tau'!A22</f>
        <v>103</v>
      </c>
      <c r="B25">
        <f>B$4*MIN(param[GAP_MAX],param[ZETA]*POWER(MAX(0,(B$3-'(IN)tau'!B22)/param[ZETA]),param[NU]))</f>
        <v>0</v>
      </c>
      <c r="C25">
        <f>C$4*MIN(param[GAP_MAX],param[ZETA]*POWER(MAX(0,(C$3-'(IN)tau'!C22)/param[ZETA]),param[NU]))</f>
        <v>0</v>
      </c>
      <c r="D25">
        <f>D$4*MIN(param[GAP_MAX],param[ZETA]*POWER(MAX(0,(D$3-'(IN)tau'!D22)/param[ZETA]),param[NU]))</f>
        <v>49.285998589358307</v>
      </c>
      <c r="E25">
        <f>E$4*MIN(param[GAP_MAX],param[ZETA]*POWER(MAX(0,(E$3-'(IN)tau'!E22)/param[ZETA]),param[NU]))</f>
        <v>0</v>
      </c>
      <c r="F25">
        <f>F$4*MIN(param[GAP_MAX],param[ZETA]*POWER(MAX(0,(F$3-'(IN)tau'!F22)/param[ZETA]),param[NU]))</f>
        <v>0</v>
      </c>
      <c r="G25">
        <f>G$4*MIN(param[GAP_MAX],param[ZETA]*POWER(MAX(0,(G$3-'(IN)tau'!G22)/param[ZETA]),param[NU]))</f>
        <v>0</v>
      </c>
      <c r="H25">
        <f>H$4*MIN(param[GAP_MAX],param[ZETA]*POWER(MAX(0,(H$3-'(IN)tau'!H22)/param[ZETA]),param[NU]))</f>
        <v>0</v>
      </c>
      <c r="I25">
        <f>I$4*MIN(param[GAP_MAX],param[ZETA]*POWER(MAX(0,(I$3-'(IN)tau'!I22)/param[ZETA]),param[NU]))</f>
        <v>31.992803839440555</v>
      </c>
      <c r="J25">
        <f>J$4*MIN(param[GAP_MAX],param[ZETA]*POWER(MAX(0,(J$3-'(IN)tau'!J22)/param[ZETA]),param[NU]))</f>
        <v>0</v>
      </c>
      <c r="K25">
        <f>K$4*MIN(param[GAP_MAX],param[ZETA]*POWER(MAX(0,(K$3-'(IN)tau'!K22)/param[ZETA]),param[NU]))</f>
        <v>105.57332800807211</v>
      </c>
      <c r="L25">
        <f>L$4*MIN(param[GAP_MAX],param[ZETA]*POWER(MAX(0,(L$3-'(IN)tau'!L22)/param[ZETA]),param[NU]))</f>
        <v>0</v>
      </c>
      <c r="M25">
        <f>M$4*MIN(param[GAP_MAX],param[ZETA]*POWER(MAX(0,(M$3-'(IN)tau'!M22)/param[ZETA]),param[NU]))</f>
        <v>68.292682926829272</v>
      </c>
      <c r="N25">
        <f>N$4*MIN(param[GAP_MAX],param[ZETA]*POWER(MAX(0,(N$3-'(IN)tau'!N22)/param[ZETA]),param[NU]))</f>
        <v>0</v>
      </c>
      <c r="O25">
        <f>O$4*MIN(param[GAP_MAX],param[ZETA]*POWER(MAX(0,(O$3-'(IN)tau'!O22)/param[ZETA]),param[NU]))</f>
        <v>0</v>
      </c>
      <c r="P25">
        <f>P$4*MIN(param[GAP_MAX],param[ZETA]*POWER(MAX(0,(P$3-'(IN)tau'!P22)/param[ZETA]),param[NU]))</f>
        <v>0</v>
      </c>
      <c r="Q25">
        <f>Q$4*MIN(param[GAP_MAX],param[ZETA]*POWER(MAX(0,(Q$3-'(IN)tau'!Q22)/param[ZETA]),param[NU]))</f>
        <v>0</v>
      </c>
      <c r="R25">
        <f>R$4*MIN(param[GAP_MAX],param[ZETA]*POWER(MAX(0,(R$3-'(IN)tau'!R22)/param[ZETA]),param[NU]))</f>
        <v>0</v>
      </c>
      <c r="S25">
        <f>S$4*MIN(param[GAP_MAX],param[ZETA]*POWER(MAX(0,(S$3-'(IN)tau'!S22)/param[ZETA]),param[NU]))</f>
        <v>0</v>
      </c>
      <c r="T25">
        <f>T$4*MIN(param[GAP_MAX],param[ZETA]*POWER(MAX(0,(T$3-'(IN)tau'!T22)/param[ZETA]),param[NU]))</f>
        <v>0</v>
      </c>
      <c r="U25">
        <f>U$4*MIN(param[GAP_MAX],param[ZETA]*POWER(MAX(0,(U$3-'(IN)tau'!U22)/param[ZETA]),param[NU]))</f>
        <v>0</v>
      </c>
      <c r="V25">
        <f>V$4*MIN(param[GAP_MAX],param[ZETA]*POWER(MAX(0,(V$3-'(IN)tau'!V22)/param[ZETA]),param[NU]))</f>
        <v>0</v>
      </c>
      <c r="W25">
        <f>W$4*MIN(param[GAP_MAX],param[ZETA]*POWER(MAX(0,(W$3-'(IN)tau'!W22)/param[ZETA]),param[NU]))</f>
        <v>0</v>
      </c>
      <c r="X25">
        <f>X$4*MIN(param[GAP_MAX],param[ZETA]*POWER(MAX(0,(X$3-'(IN)tau'!X22)/param[ZETA]),param[NU]))</f>
        <v>0</v>
      </c>
      <c r="Y25">
        <f>Y$4*MIN(param[GAP_MAX],param[ZETA]*POWER(MAX(0,(Y$3-'(IN)tau'!Y22)/param[ZETA]),param[NU]))</f>
        <v>0</v>
      </c>
      <c r="Z25">
        <f>Z$4*MIN(param[GAP_MAX],param[ZETA]*POWER(MAX(0,(Z$3-'(IN)tau'!Z22)/param[ZETA]),param[NU]))</f>
        <v>0</v>
      </c>
      <c r="AA25">
        <f>AA$4*MIN(param[GAP_MAX],param[ZETA]*POWER(MAX(0,(AA$3-'(IN)tau'!AA22)/param[ZETA]),param[NU]))</f>
        <v>0</v>
      </c>
      <c r="AB25">
        <f>AB$4*MIN(param[GAP_MAX],param[ZETA]*POWER(MAX(0,(AB$3-'(IN)tau'!AB22)/param[ZETA]),param[NU]))</f>
        <v>0</v>
      </c>
      <c r="AC25">
        <f>AC$4*MIN(param[GAP_MAX],param[ZETA]*POWER(MAX(0,(AC$3-'(IN)tau'!AC22)/param[ZETA]),param[NU]))</f>
        <v>0</v>
      </c>
      <c r="AD25">
        <f>AD$4*MIN(param[GAP_MAX],param[ZETA]*POWER(MAX(0,(AD$3-'(IN)tau'!AD22)/param[ZETA]),param[NU]))</f>
        <v>0</v>
      </c>
      <c r="AE25">
        <f>AE$4*MIN(param[GAP_MAX],param[ZETA]*POWER(MAX(0,(AE$3-'(IN)tau'!AE22)/param[ZETA]),param[NU]))</f>
        <v>0</v>
      </c>
      <c r="AF25">
        <f>AF$4*MIN(param[GAP_MAX],param[ZETA]*POWER(MAX(0,(AF$3-'(IN)tau'!AF22)/param[ZETA]),param[NU]))</f>
        <v>0</v>
      </c>
      <c r="AG25">
        <f>AG$4*MIN(param[GAP_MAX],param[ZETA]*POWER(MAX(0,(AG$3-'(IN)tau'!AG22)/param[ZETA]),param[NU]))</f>
        <v>0</v>
      </c>
      <c r="AH25">
        <f>AH$4*MIN(param[GAP_MAX],param[ZETA]*POWER(MAX(0,(AH$3-'(IN)tau'!AH22)/param[ZETA]),param[NU]))</f>
        <v>0</v>
      </c>
      <c r="AI25">
        <f>AI$4*MIN(param[GAP_MAX],param[ZETA]*POWER(MAX(0,(AI$3-'(IN)tau'!AI22)/param[ZETA]),param[NU]))</f>
        <v>0</v>
      </c>
      <c r="AJ25">
        <f>AJ$4*MIN(param[GAP_MAX],param[ZETA]*POWER(MAX(0,(AJ$3-'(IN)tau'!AJ22)/param[ZETA]),param[NU]))</f>
        <v>0</v>
      </c>
      <c r="AK25">
        <f>AK$4*MIN(param[GAP_MAX],param[ZETA]*POWER(MAX(0,(AK$3-'(IN)tau'!AK22)/param[ZETA]),param[NU]))</f>
        <v>0</v>
      </c>
      <c r="AL25">
        <f>AL$4*MIN(param[GAP_MAX],param[ZETA]*POWER(MAX(0,(AL$3-'(IN)tau'!AL22)/param[ZETA]),param[NU]))</f>
        <v>0</v>
      </c>
      <c r="AM25">
        <f>AM$4*MIN(param[GAP_MAX],param[ZETA]*POWER(MAX(0,(AM$3-'(IN)tau'!AM22)/param[ZETA]),param[NU]))</f>
        <v>0</v>
      </c>
      <c r="AN25">
        <f>AN$4*MIN(param[GAP_MAX],param[ZETA]*POWER(MAX(0,(AN$3-'(IN)tau'!AN22)/param[ZETA]),param[NU]))</f>
        <v>0</v>
      </c>
      <c r="AO25">
        <f>AO$4*MIN(param[GAP_MAX],param[ZETA]*POWER(MAX(0,(AO$3-'(IN)tau'!AO22)/param[ZETA]),param[NU]))</f>
        <v>0</v>
      </c>
      <c r="AP25">
        <f>AP$4*MIN(param[GAP_MAX],param[ZETA]*POWER(MAX(0,(AP$3-'(IN)tau'!AP22)/param[ZETA]),param[NU]))</f>
        <v>0</v>
      </c>
      <c r="AQ25">
        <f>AQ$4*MIN(param[GAP_MAX],param[ZETA]*POWER(MAX(0,(AQ$3-'(IN)tau'!AQ22)/param[ZETA]),param[NU]))</f>
        <v>0</v>
      </c>
      <c r="AR25">
        <f>AR$4*MIN(param[GAP_MAX],param[ZETA]*POWER(MAX(0,(AR$3-'(IN)tau'!AR22)/param[ZETA]),param[NU]))</f>
        <v>0</v>
      </c>
      <c r="AS25">
        <f>AS$4*MIN(param[GAP_MAX],param[ZETA]*POWER(MAX(0,(AS$3-'(IN)tau'!AS22)/param[ZETA]),param[NU]))</f>
        <v>0</v>
      </c>
      <c r="AT25" s="4">
        <f>SUM(Delta[[#This Row],[Column2]:[Column244]])</f>
        <v>255.14481336370022</v>
      </c>
      <c r="AU25" t="str">
        <f>IF(Delta[[#This Row],[delta]]&lt;20,"ok","")</f>
        <v/>
      </c>
    </row>
    <row r="26" spans="1:47" ht="15" x14ac:dyDescent="0.25">
      <c r="A26">
        <f>'(IN)tau'!A23</f>
        <v>104</v>
      </c>
      <c r="B26">
        <f>B$4*MIN(param[GAP_MAX],param[ZETA]*POWER(MAX(0,(B$3-'(IN)tau'!B23)/param[ZETA]),param[NU]))</f>
        <v>0</v>
      </c>
      <c r="C26">
        <f>C$4*MIN(param[GAP_MAX],param[ZETA]*POWER(MAX(0,(C$3-'(IN)tau'!C23)/param[ZETA]),param[NU]))</f>
        <v>0</v>
      </c>
      <c r="D26">
        <f>D$4*MIN(param[GAP_MAX],param[ZETA]*POWER(MAX(0,(D$3-'(IN)tau'!D23)/param[ZETA]),param[NU]))</f>
        <v>0</v>
      </c>
      <c r="E26">
        <f>E$4*MIN(param[GAP_MAX],param[ZETA]*POWER(MAX(0,(E$3-'(IN)tau'!E23)/param[ZETA]),param[NU]))</f>
        <v>0</v>
      </c>
      <c r="F26">
        <f>F$4*MIN(param[GAP_MAX],param[ZETA]*POWER(MAX(0,(F$3-'(IN)tau'!F23)/param[ZETA]),param[NU]))</f>
        <v>0</v>
      </c>
      <c r="G26">
        <f>G$4*MIN(param[GAP_MAX],param[ZETA]*POWER(MAX(0,(G$3-'(IN)tau'!G23)/param[ZETA]),param[NU]))</f>
        <v>0</v>
      </c>
      <c r="H26">
        <f>H$4*MIN(param[GAP_MAX],param[ZETA]*POWER(MAX(0,(H$3-'(IN)tau'!H23)/param[ZETA]),param[NU]))</f>
        <v>0</v>
      </c>
      <c r="I26">
        <f>I$4*MIN(param[GAP_MAX],param[ZETA]*POWER(MAX(0,(I$3-'(IN)tau'!I23)/param[ZETA]),param[NU]))</f>
        <v>0</v>
      </c>
      <c r="J26">
        <f>J$4*MIN(param[GAP_MAX],param[ZETA]*POWER(MAX(0,(J$3-'(IN)tau'!J23)/param[ZETA]),param[NU]))</f>
        <v>0</v>
      </c>
      <c r="K26">
        <f>K$4*MIN(param[GAP_MAX],param[ZETA]*POWER(MAX(0,(K$3-'(IN)tau'!K23)/param[ZETA]),param[NU]))</f>
        <v>79.21515254543614</v>
      </c>
      <c r="L26">
        <f>L$4*MIN(param[GAP_MAX],param[ZETA]*POWER(MAX(0,(L$3-'(IN)tau'!L23)/param[ZETA]),param[NU]))</f>
        <v>0</v>
      </c>
      <c r="M26">
        <f>M$4*MIN(param[GAP_MAX],param[ZETA]*POWER(MAX(0,(M$3-'(IN)tau'!M23)/param[ZETA]),param[NU]))</f>
        <v>68.292682926829272</v>
      </c>
      <c r="N26">
        <f>N$4*MIN(param[GAP_MAX],param[ZETA]*POWER(MAX(0,(N$3-'(IN)tau'!N23)/param[ZETA]),param[NU]))</f>
        <v>0</v>
      </c>
      <c r="O26">
        <f>O$4*MIN(param[GAP_MAX],param[ZETA]*POWER(MAX(0,(O$3-'(IN)tau'!O23)/param[ZETA]),param[NU]))</f>
        <v>0</v>
      </c>
      <c r="P26">
        <f>P$4*MIN(param[GAP_MAX],param[ZETA]*POWER(MAX(0,(P$3-'(IN)tau'!P23)/param[ZETA]),param[NU]))</f>
        <v>0</v>
      </c>
      <c r="Q26">
        <f>Q$4*MIN(param[GAP_MAX],param[ZETA]*POWER(MAX(0,(Q$3-'(IN)tau'!Q23)/param[ZETA]),param[NU]))</f>
        <v>0</v>
      </c>
      <c r="R26">
        <f>R$4*MIN(param[GAP_MAX],param[ZETA]*POWER(MAX(0,(R$3-'(IN)tau'!R23)/param[ZETA]),param[NU]))</f>
        <v>0</v>
      </c>
      <c r="S26">
        <f>S$4*MIN(param[GAP_MAX],param[ZETA]*POWER(MAX(0,(S$3-'(IN)tau'!S23)/param[ZETA]),param[NU]))</f>
        <v>0</v>
      </c>
      <c r="T26">
        <f>T$4*MIN(param[GAP_MAX],param[ZETA]*POWER(MAX(0,(T$3-'(IN)tau'!T23)/param[ZETA]),param[NU]))</f>
        <v>0</v>
      </c>
      <c r="U26">
        <f>U$4*MIN(param[GAP_MAX],param[ZETA]*POWER(MAX(0,(U$3-'(IN)tau'!U23)/param[ZETA]),param[NU]))</f>
        <v>0</v>
      </c>
      <c r="V26">
        <f>V$4*MIN(param[GAP_MAX],param[ZETA]*POWER(MAX(0,(V$3-'(IN)tau'!V23)/param[ZETA]),param[NU]))</f>
        <v>0</v>
      </c>
      <c r="W26">
        <f>W$4*MIN(param[GAP_MAX],param[ZETA]*POWER(MAX(0,(W$3-'(IN)tau'!W23)/param[ZETA]),param[NU]))</f>
        <v>0</v>
      </c>
      <c r="X26">
        <f>X$4*MIN(param[GAP_MAX],param[ZETA]*POWER(MAX(0,(X$3-'(IN)tau'!X23)/param[ZETA]),param[NU]))</f>
        <v>0</v>
      </c>
      <c r="Y26">
        <f>Y$4*MIN(param[GAP_MAX],param[ZETA]*POWER(MAX(0,(Y$3-'(IN)tau'!Y23)/param[ZETA]),param[NU]))</f>
        <v>0</v>
      </c>
      <c r="Z26">
        <f>Z$4*MIN(param[GAP_MAX],param[ZETA]*POWER(MAX(0,(Z$3-'(IN)tau'!Z23)/param[ZETA]),param[NU]))</f>
        <v>0</v>
      </c>
      <c r="AA26">
        <f>AA$4*MIN(param[GAP_MAX],param[ZETA]*POWER(MAX(0,(AA$3-'(IN)tau'!AA23)/param[ZETA]),param[NU]))</f>
        <v>0</v>
      </c>
      <c r="AB26">
        <f>AB$4*MIN(param[GAP_MAX],param[ZETA]*POWER(MAX(0,(AB$3-'(IN)tau'!AB23)/param[ZETA]),param[NU]))</f>
        <v>0</v>
      </c>
      <c r="AC26">
        <f>AC$4*MIN(param[GAP_MAX],param[ZETA]*POWER(MAX(0,(AC$3-'(IN)tau'!AC23)/param[ZETA]),param[NU]))</f>
        <v>0</v>
      </c>
      <c r="AD26">
        <f>AD$4*MIN(param[GAP_MAX],param[ZETA]*POWER(MAX(0,(AD$3-'(IN)tau'!AD23)/param[ZETA]),param[NU]))</f>
        <v>0</v>
      </c>
      <c r="AE26">
        <f>AE$4*MIN(param[GAP_MAX],param[ZETA]*POWER(MAX(0,(AE$3-'(IN)tau'!AE23)/param[ZETA]),param[NU]))</f>
        <v>0</v>
      </c>
      <c r="AF26">
        <f>AF$4*MIN(param[GAP_MAX],param[ZETA]*POWER(MAX(0,(AF$3-'(IN)tau'!AF23)/param[ZETA]),param[NU]))</f>
        <v>0</v>
      </c>
      <c r="AG26">
        <f>AG$4*MIN(param[GAP_MAX],param[ZETA]*POWER(MAX(0,(AG$3-'(IN)tau'!AG23)/param[ZETA]),param[NU]))</f>
        <v>0</v>
      </c>
      <c r="AH26">
        <f>AH$4*MIN(param[GAP_MAX],param[ZETA]*POWER(MAX(0,(AH$3-'(IN)tau'!AH23)/param[ZETA]),param[NU]))</f>
        <v>0</v>
      </c>
      <c r="AI26">
        <f>AI$4*MIN(param[GAP_MAX],param[ZETA]*POWER(MAX(0,(AI$3-'(IN)tau'!AI23)/param[ZETA]),param[NU]))</f>
        <v>0</v>
      </c>
      <c r="AJ26">
        <f>AJ$4*MIN(param[GAP_MAX],param[ZETA]*POWER(MAX(0,(AJ$3-'(IN)tau'!AJ23)/param[ZETA]),param[NU]))</f>
        <v>0</v>
      </c>
      <c r="AK26">
        <f>AK$4*MIN(param[GAP_MAX],param[ZETA]*POWER(MAX(0,(AK$3-'(IN)tau'!AK23)/param[ZETA]),param[NU]))</f>
        <v>0</v>
      </c>
      <c r="AL26">
        <f>AL$4*MIN(param[GAP_MAX],param[ZETA]*POWER(MAX(0,(AL$3-'(IN)tau'!AL23)/param[ZETA]),param[NU]))</f>
        <v>0</v>
      </c>
      <c r="AM26">
        <f>AM$4*MIN(param[GAP_MAX],param[ZETA]*POWER(MAX(0,(AM$3-'(IN)tau'!AM23)/param[ZETA]),param[NU]))</f>
        <v>0</v>
      </c>
      <c r="AN26">
        <f>AN$4*MIN(param[GAP_MAX],param[ZETA]*POWER(MAX(0,(AN$3-'(IN)tau'!AN23)/param[ZETA]),param[NU]))</f>
        <v>0</v>
      </c>
      <c r="AO26">
        <f>AO$4*MIN(param[GAP_MAX],param[ZETA]*POWER(MAX(0,(AO$3-'(IN)tau'!AO23)/param[ZETA]),param[NU]))</f>
        <v>0</v>
      </c>
      <c r="AP26">
        <f>AP$4*MIN(param[GAP_MAX],param[ZETA]*POWER(MAX(0,(AP$3-'(IN)tau'!AP23)/param[ZETA]),param[NU]))</f>
        <v>0</v>
      </c>
      <c r="AQ26">
        <f>AQ$4*MIN(param[GAP_MAX],param[ZETA]*POWER(MAX(0,(AQ$3-'(IN)tau'!AQ23)/param[ZETA]),param[NU]))</f>
        <v>0</v>
      </c>
      <c r="AR26">
        <f>AR$4*MIN(param[GAP_MAX],param[ZETA]*POWER(MAX(0,(AR$3-'(IN)tau'!AR23)/param[ZETA]),param[NU]))</f>
        <v>0</v>
      </c>
      <c r="AS26">
        <f>AS$4*MIN(param[GAP_MAX],param[ZETA]*POWER(MAX(0,(AS$3-'(IN)tau'!AS23)/param[ZETA]),param[NU]))</f>
        <v>1.7597114538997796</v>
      </c>
      <c r="AT26" s="4">
        <f>SUM(Delta[[#This Row],[Column2]:[Column244]])</f>
        <v>149.26754692616518</v>
      </c>
      <c r="AU26" t="str">
        <f>IF(Delta[[#This Row],[delta]]&lt;20,"ok","")</f>
        <v/>
      </c>
    </row>
    <row r="27" spans="1:47" ht="15" x14ac:dyDescent="0.25">
      <c r="A27">
        <f>'(IN)tau'!A24</f>
        <v>105</v>
      </c>
      <c r="B27">
        <f>B$4*MIN(param[GAP_MAX],param[ZETA]*POWER(MAX(0,(B$3-'(IN)tau'!B24)/param[ZETA]),param[NU]))</f>
        <v>0</v>
      </c>
      <c r="C27">
        <f>C$4*MIN(param[GAP_MAX],param[ZETA]*POWER(MAX(0,(C$3-'(IN)tau'!C24)/param[ZETA]),param[NU]))</f>
        <v>0</v>
      </c>
      <c r="D27">
        <f>D$4*MIN(param[GAP_MAX],param[ZETA]*POWER(MAX(0,(D$3-'(IN)tau'!D24)/param[ZETA]),param[NU]))</f>
        <v>11.850281364209268</v>
      </c>
      <c r="E27">
        <f>E$4*MIN(param[GAP_MAX],param[ZETA]*POWER(MAX(0,(E$3-'(IN)tau'!E24)/param[ZETA]),param[NU]))</f>
        <v>0</v>
      </c>
      <c r="F27">
        <f>F$4*MIN(param[GAP_MAX],param[ZETA]*POWER(MAX(0,(F$3-'(IN)tau'!F24)/param[ZETA]),param[NU]))</f>
        <v>0</v>
      </c>
      <c r="G27">
        <f>G$4*MIN(param[GAP_MAX],param[ZETA]*POWER(MAX(0,(G$3-'(IN)tau'!G24)/param[ZETA]),param[NU]))</f>
        <v>0</v>
      </c>
      <c r="H27">
        <f>H$4*MIN(param[GAP_MAX],param[ZETA]*POWER(MAX(0,(H$3-'(IN)tau'!H24)/param[ZETA]),param[NU]))</f>
        <v>0</v>
      </c>
      <c r="I27">
        <f>I$4*MIN(param[GAP_MAX],param[ZETA]*POWER(MAX(0,(I$3-'(IN)tau'!I24)/param[ZETA]),param[NU]))</f>
        <v>0</v>
      </c>
      <c r="J27">
        <f>J$4*MIN(param[GAP_MAX],param[ZETA]*POWER(MAX(0,(J$3-'(IN)tau'!J24)/param[ZETA]),param[NU]))</f>
        <v>0</v>
      </c>
      <c r="K27">
        <f>K$4*MIN(param[GAP_MAX],param[ZETA]*POWER(MAX(0,(K$3-'(IN)tau'!K24)/param[ZETA]),param[NU]))</f>
        <v>91.452339626398995</v>
      </c>
      <c r="L27">
        <f>L$4*MIN(param[GAP_MAX],param[ZETA]*POWER(MAX(0,(L$3-'(IN)tau'!L24)/param[ZETA]),param[NU]))</f>
        <v>0</v>
      </c>
      <c r="M27">
        <f>M$4*MIN(param[GAP_MAX],param[ZETA]*POWER(MAX(0,(M$3-'(IN)tau'!M24)/param[ZETA]),param[NU]))</f>
        <v>68.292682926829272</v>
      </c>
      <c r="N27">
        <f>N$4*MIN(param[GAP_MAX],param[ZETA]*POWER(MAX(0,(N$3-'(IN)tau'!N24)/param[ZETA]),param[NU]))</f>
        <v>0</v>
      </c>
      <c r="O27">
        <f>O$4*MIN(param[GAP_MAX],param[ZETA]*POWER(MAX(0,(O$3-'(IN)tau'!O24)/param[ZETA]),param[NU]))</f>
        <v>0</v>
      </c>
      <c r="P27">
        <f>P$4*MIN(param[GAP_MAX],param[ZETA]*POWER(MAX(0,(P$3-'(IN)tau'!P24)/param[ZETA]),param[NU]))</f>
        <v>0</v>
      </c>
      <c r="Q27">
        <f>Q$4*MIN(param[GAP_MAX],param[ZETA]*POWER(MAX(0,(Q$3-'(IN)tau'!Q24)/param[ZETA]),param[NU]))</f>
        <v>0</v>
      </c>
      <c r="R27">
        <f>R$4*MIN(param[GAP_MAX],param[ZETA]*POWER(MAX(0,(R$3-'(IN)tau'!R24)/param[ZETA]),param[NU]))</f>
        <v>0</v>
      </c>
      <c r="S27">
        <f>S$4*MIN(param[GAP_MAX],param[ZETA]*POWER(MAX(0,(S$3-'(IN)tau'!S24)/param[ZETA]),param[NU]))</f>
        <v>0</v>
      </c>
      <c r="T27">
        <f>T$4*MIN(param[GAP_MAX],param[ZETA]*POWER(MAX(0,(T$3-'(IN)tau'!T24)/param[ZETA]),param[NU]))</f>
        <v>0</v>
      </c>
      <c r="U27">
        <f>U$4*MIN(param[GAP_MAX],param[ZETA]*POWER(MAX(0,(U$3-'(IN)tau'!U24)/param[ZETA]),param[NU]))</f>
        <v>0</v>
      </c>
      <c r="V27">
        <f>V$4*MIN(param[GAP_MAX],param[ZETA]*POWER(MAX(0,(V$3-'(IN)tau'!V24)/param[ZETA]),param[NU]))</f>
        <v>0</v>
      </c>
      <c r="W27">
        <f>W$4*MIN(param[GAP_MAX],param[ZETA]*POWER(MAX(0,(W$3-'(IN)tau'!W24)/param[ZETA]),param[NU]))</f>
        <v>0</v>
      </c>
      <c r="X27">
        <f>X$4*MIN(param[GAP_MAX],param[ZETA]*POWER(MAX(0,(X$3-'(IN)tau'!X24)/param[ZETA]),param[NU]))</f>
        <v>0</v>
      </c>
      <c r="Y27">
        <f>Y$4*MIN(param[GAP_MAX],param[ZETA]*POWER(MAX(0,(Y$3-'(IN)tau'!Y24)/param[ZETA]),param[NU]))</f>
        <v>0</v>
      </c>
      <c r="Z27">
        <f>Z$4*MIN(param[GAP_MAX],param[ZETA]*POWER(MAX(0,(Z$3-'(IN)tau'!Z24)/param[ZETA]),param[NU]))</f>
        <v>0</v>
      </c>
      <c r="AA27">
        <f>AA$4*MIN(param[GAP_MAX],param[ZETA]*POWER(MAX(0,(AA$3-'(IN)tau'!AA24)/param[ZETA]),param[NU]))</f>
        <v>0</v>
      </c>
      <c r="AB27">
        <f>AB$4*MIN(param[GAP_MAX],param[ZETA]*POWER(MAX(0,(AB$3-'(IN)tau'!AB24)/param[ZETA]),param[NU]))</f>
        <v>0</v>
      </c>
      <c r="AC27">
        <f>AC$4*MIN(param[GAP_MAX],param[ZETA]*POWER(MAX(0,(AC$3-'(IN)tau'!AC24)/param[ZETA]),param[NU]))</f>
        <v>0</v>
      </c>
      <c r="AD27">
        <f>AD$4*MIN(param[GAP_MAX],param[ZETA]*POWER(MAX(0,(AD$3-'(IN)tau'!AD24)/param[ZETA]),param[NU]))</f>
        <v>0</v>
      </c>
      <c r="AE27">
        <f>AE$4*MIN(param[GAP_MAX],param[ZETA]*POWER(MAX(0,(AE$3-'(IN)tau'!AE24)/param[ZETA]),param[NU]))</f>
        <v>0</v>
      </c>
      <c r="AF27">
        <f>AF$4*MIN(param[GAP_MAX],param[ZETA]*POWER(MAX(0,(AF$3-'(IN)tau'!AF24)/param[ZETA]),param[NU]))</f>
        <v>0</v>
      </c>
      <c r="AG27">
        <f>AG$4*MIN(param[GAP_MAX],param[ZETA]*POWER(MAX(0,(AG$3-'(IN)tau'!AG24)/param[ZETA]),param[NU]))</f>
        <v>0</v>
      </c>
      <c r="AH27">
        <f>AH$4*MIN(param[GAP_MAX],param[ZETA]*POWER(MAX(0,(AH$3-'(IN)tau'!AH24)/param[ZETA]),param[NU]))</f>
        <v>0</v>
      </c>
      <c r="AI27">
        <f>AI$4*MIN(param[GAP_MAX],param[ZETA]*POWER(MAX(0,(AI$3-'(IN)tau'!AI24)/param[ZETA]),param[NU]))</f>
        <v>0</v>
      </c>
      <c r="AJ27">
        <f>AJ$4*MIN(param[GAP_MAX],param[ZETA]*POWER(MAX(0,(AJ$3-'(IN)tau'!AJ24)/param[ZETA]),param[NU]))</f>
        <v>0</v>
      </c>
      <c r="AK27">
        <f>AK$4*MIN(param[GAP_MAX],param[ZETA]*POWER(MAX(0,(AK$3-'(IN)tau'!AK24)/param[ZETA]),param[NU]))</f>
        <v>0</v>
      </c>
      <c r="AL27">
        <f>AL$4*MIN(param[GAP_MAX],param[ZETA]*POWER(MAX(0,(AL$3-'(IN)tau'!AL24)/param[ZETA]),param[NU]))</f>
        <v>0</v>
      </c>
      <c r="AM27">
        <f>AM$4*MIN(param[GAP_MAX],param[ZETA]*POWER(MAX(0,(AM$3-'(IN)tau'!AM24)/param[ZETA]),param[NU]))</f>
        <v>0</v>
      </c>
      <c r="AN27">
        <f>AN$4*MIN(param[GAP_MAX],param[ZETA]*POWER(MAX(0,(AN$3-'(IN)tau'!AN24)/param[ZETA]),param[NU]))</f>
        <v>0</v>
      </c>
      <c r="AO27">
        <f>AO$4*MIN(param[GAP_MAX],param[ZETA]*POWER(MAX(0,(AO$3-'(IN)tau'!AO24)/param[ZETA]),param[NU]))</f>
        <v>0</v>
      </c>
      <c r="AP27">
        <f>AP$4*MIN(param[GAP_MAX],param[ZETA]*POWER(MAX(0,(AP$3-'(IN)tau'!AP24)/param[ZETA]),param[NU]))</f>
        <v>0</v>
      </c>
      <c r="AQ27">
        <f>AQ$4*MIN(param[GAP_MAX],param[ZETA]*POWER(MAX(0,(AQ$3-'(IN)tau'!AQ24)/param[ZETA]),param[NU]))</f>
        <v>0</v>
      </c>
      <c r="AR27">
        <f>AR$4*MIN(param[GAP_MAX],param[ZETA]*POWER(MAX(0,(AR$3-'(IN)tau'!AR24)/param[ZETA]),param[NU]))</f>
        <v>0</v>
      </c>
      <c r="AS27">
        <f>AS$4*MIN(param[GAP_MAX],param[ZETA]*POWER(MAX(0,(AS$3-'(IN)tau'!AS24)/param[ZETA]),param[NU]))</f>
        <v>0</v>
      </c>
      <c r="AT27" s="4">
        <f>SUM(Delta[[#This Row],[Column2]:[Column244]])</f>
        <v>171.59530391743755</v>
      </c>
      <c r="AU27" t="str">
        <f>IF(Delta[[#This Row],[delta]]&lt;20,"ok","")</f>
        <v/>
      </c>
    </row>
    <row r="28" spans="1:47" ht="15" x14ac:dyDescent="0.25">
      <c r="A28">
        <f>'(IN)tau'!A25</f>
        <v>106</v>
      </c>
      <c r="B28">
        <f>B$4*MIN(param[GAP_MAX],param[ZETA]*POWER(MAX(0,(B$3-'(IN)tau'!B25)/param[ZETA]),param[NU]))</f>
        <v>0</v>
      </c>
      <c r="C28">
        <f>C$4*MIN(param[GAP_MAX],param[ZETA]*POWER(MAX(0,(C$3-'(IN)tau'!C25)/param[ZETA]),param[NU]))</f>
        <v>0</v>
      </c>
      <c r="D28">
        <f>D$4*MIN(param[GAP_MAX],param[ZETA]*POWER(MAX(0,(D$3-'(IN)tau'!D25)/param[ZETA]),param[NU]))</f>
        <v>15.880725799331204</v>
      </c>
      <c r="E28">
        <f>E$4*MIN(param[GAP_MAX],param[ZETA]*POWER(MAX(0,(E$3-'(IN)tau'!E25)/param[ZETA]),param[NU]))</f>
        <v>0</v>
      </c>
      <c r="F28">
        <f>F$4*MIN(param[GAP_MAX],param[ZETA]*POWER(MAX(0,(F$3-'(IN)tau'!F25)/param[ZETA]),param[NU]))</f>
        <v>0</v>
      </c>
      <c r="G28">
        <f>G$4*MIN(param[GAP_MAX],param[ZETA]*POWER(MAX(0,(G$3-'(IN)tau'!G25)/param[ZETA]),param[NU]))</f>
        <v>0</v>
      </c>
      <c r="H28">
        <f>H$4*MIN(param[GAP_MAX],param[ZETA]*POWER(MAX(0,(H$3-'(IN)tau'!H25)/param[ZETA]),param[NU]))</f>
        <v>0</v>
      </c>
      <c r="I28">
        <f>I$4*MIN(param[GAP_MAX],param[ZETA]*POWER(MAX(0,(I$3-'(IN)tau'!I25)/param[ZETA]),param[NU]))</f>
        <v>12.68771620962584</v>
      </c>
      <c r="J28">
        <f>J$4*MIN(param[GAP_MAX],param[ZETA]*POWER(MAX(0,(J$3-'(IN)tau'!J25)/param[ZETA]),param[NU]))</f>
        <v>0</v>
      </c>
      <c r="K28">
        <f>K$4*MIN(param[GAP_MAX],param[ZETA]*POWER(MAX(0,(K$3-'(IN)tau'!K25)/param[ZETA]),param[NU]))</f>
        <v>37.093730926975894</v>
      </c>
      <c r="L28">
        <f>L$4*MIN(param[GAP_MAX],param[ZETA]*POWER(MAX(0,(L$3-'(IN)tau'!L25)/param[ZETA]),param[NU]))</f>
        <v>0</v>
      </c>
      <c r="M28">
        <f>M$4*MIN(param[GAP_MAX],param[ZETA]*POWER(MAX(0,(M$3-'(IN)tau'!M25)/param[ZETA]),param[NU]))</f>
        <v>68.292682926829272</v>
      </c>
      <c r="N28">
        <f>N$4*MIN(param[GAP_MAX],param[ZETA]*POWER(MAX(0,(N$3-'(IN)tau'!N25)/param[ZETA]),param[NU]))</f>
        <v>0</v>
      </c>
      <c r="O28">
        <f>O$4*MIN(param[GAP_MAX],param[ZETA]*POWER(MAX(0,(O$3-'(IN)tau'!O25)/param[ZETA]),param[NU]))</f>
        <v>0</v>
      </c>
      <c r="P28">
        <f>P$4*MIN(param[GAP_MAX],param[ZETA]*POWER(MAX(0,(P$3-'(IN)tau'!P25)/param[ZETA]),param[NU]))</f>
        <v>0</v>
      </c>
      <c r="Q28">
        <f>Q$4*MIN(param[GAP_MAX],param[ZETA]*POWER(MAX(0,(Q$3-'(IN)tau'!Q25)/param[ZETA]),param[NU]))</f>
        <v>0</v>
      </c>
      <c r="R28">
        <f>R$4*MIN(param[GAP_MAX],param[ZETA]*POWER(MAX(0,(R$3-'(IN)tau'!R25)/param[ZETA]),param[NU]))</f>
        <v>0</v>
      </c>
      <c r="S28">
        <f>S$4*MIN(param[GAP_MAX],param[ZETA]*POWER(MAX(0,(S$3-'(IN)tau'!S25)/param[ZETA]),param[NU]))</f>
        <v>0</v>
      </c>
      <c r="T28">
        <f>T$4*MIN(param[GAP_MAX],param[ZETA]*POWER(MAX(0,(T$3-'(IN)tau'!T25)/param[ZETA]),param[NU]))</f>
        <v>0</v>
      </c>
      <c r="U28">
        <f>U$4*MIN(param[GAP_MAX],param[ZETA]*POWER(MAX(0,(U$3-'(IN)tau'!U25)/param[ZETA]),param[NU]))</f>
        <v>0</v>
      </c>
      <c r="V28">
        <f>V$4*MIN(param[GAP_MAX],param[ZETA]*POWER(MAX(0,(V$3-'(IN)tau'!V25)/param[ZETA]),param[NU]))</f>
        <v>0</v>
      </c>
      <c r="W28">
        <f>W$4*MIN(param[GAP_MAX],param[ZETA]*POWER(MAX(0,(W$3-'(IN)tau'!W25)/param[ZETA]),param[NU]))</f>
        <v>0</v>
      </c>
      <c r="X28">
        <f>X$4*MIN(param[GAP_MAX],param[ZETA]*POWER(MAX(0,(X$3-'(IN)tau'!X25)/param[ZETA]),param[NU]))</f>
        <v>0</v>
      </c>
      <c r="Y28">
        <f>Y$4*MIN(param[GAP_MAX],param[ZETA]*POWER(MAX(0,(Y$3-'(IN)tau'!Y25)/param[ZETA]),param[NU]))</f>
        <v>0</v>
      </c>
      <c r="Z28">
        <f>Z$4*MIN(param[GAP_MAX],param[ZETA]*POWER(MAX(0,(Z$3-'(IN)tau'!Z25)/param[ZETA]),param[NU]))</f>
        <v>0</v>
      </c>
      <c r="AA28">
        <f>AA$4*MIN(param[GAP_MAX],param[ZETA]*POWER(MAX(0,(AA$3-'(IN)tau'!AA25)/param[ZETA]),param[NU]))</f>
        <v>0</v>
      </c>
      <c r="AB28">
        <f>AB$4*MIN(param[GAP_MAX],param[ZETA]*POWER(MAX(0,(AB$3-'(IN)tau'!AB25)/param[ZETA]),param[NU]))</f>
        <v>0</v>
      </c>
      <c r="AC28">
        <f>AC$4*MIN(param[GAP_MAX],param[ZETA]*POWER(MAX(0,(AC$3-'(IN)tau'!AC25)/param[ZETA]),param[NU]))</f>
        <v>0</v>
      </c>
      <c r="AD28">
        <f>AD$4*MIN(param[GAP_MAX],param[ZETA]*POWER(MAX(0,(AD$3-'(IN)tau'!AD25)/param[ZETA]),param[NU]))</f>
        <v>0</v>
      </c>
      <c r="AE28">
        <f>AE$4*MIN(param[GAP_MAX],param[ZETA]*POWER(MAX(0,(AE$3-'(IN)tau'!AE25)/param[ZETA]),param[NU]))</f>
        <v>0</v>
      </c>
      <c r="AF28">
        <f>AF$4*MIN(param[GAP_MAX],param[ZETA]*POWER(MAX(0,(AF$3-'(IN)tau'!AF25)/param[ZETA]),param[NU]))</f>
        <v>0</v>
      </c>
      <c r="AG28">
        <f>AG$4*MIN(param[GAP_MAX],param[ZETA]*POWER(MAX(0,(AG$3-'(IN)tau'!AG25)/param[ZETA]),param[NU]))</f>
        <v>0</v>
      </c>
      <c r="AH28">
        <f>AH$4*MIN(param[GAP_MAX],param[ZETA]*POWER(MAX(0,(AH$3-'(IN)tau'!AH25)/param[ZETA]),param[NU]))</f>
        <v>0</v>
      </c>
      <c r="AI28">
        <f>AI$4*MIN(param[GAP_MAX],param[ZETA]*POWER(MAX(0,(AI$3-'(IN)tau'!AI25)/param[ZETA]),param[NU]))</f>
        <v>0</v>
      </c>
      <c r="AJ28">
        <f>AJ$4*MIN(param[GAP_MAX],param[ZETA]*POWER(MAX(0,(AJ$3-'(IN)tau'!AJ25)/param[ZETA]),param[NU]))</f>
        <v>0</v>
      </c>
      <c r="AK28">
        <f>AK$4*MIN(param[GAP_MAX],param[ZETA]*POWER(MAX(0,(AK$3-'(IN)tau'!AK25)/param[ZETA]),param[NU]))</f>
        <v>0</v>
      </c>
      <c r="AL28">
        <f>AL$4*MIN(param[GAP_MAX],param[ZETA]*POWER(MAX(0,(AL$3-'(IN)tau'!AL25)/param[ZETA]),param[NU]))</f>
        <v>0</v>
      </c>
      <c r="AM28">
        <f>AM$4*MIN(param[GAP_MAX],param[ZETA]*POWER(MAX(0,(AM$3-'(IN)tau'!AM25)/param[ZETA]),param[NU]))</f>
        <v>0</v>
      </c>
      <c r="AN28">
        <f>AN$4*MIN(param[GAP_MAX],param[ZETA]*POWER(MAX(0,(AN$3-'(IN)tau'!AN25)/param[ZETA]),param[NU]))</f>
        <v>0</v>
      </c>
      <c r="AO28">
        <f>AO$4*MIN(param[GAP_MAX],param[ZETA]*POWER(MAX(0,(AO$3-'(IN)tau'!AO25)/param[ZETA]),param[NU]))</f>
        <v>0</v>
      </c>
      <c r="AP28">
        <f>AP$4*MIN(param[GAP_MAX],param[ZETA]*POWER(MAX(0,(AP$3-'(IN)tau'!AP25)/param[ZETA]),param[NU]))</f>
        <v>0</v>
      </c>
      <c r="AQ28">
        <f>AQ$4*MIN(param[GAP_MAX],param[ZETA]*POWER(MAX(0,(AQ$3-'(IN)tau'!AQ25)/param[ZETA]),param[NU]))</f>
        <v>0</v>
      </c>
      <c r="AR28">
        <f>AR$4*MIN(param[GAP_MAX],param[ZETA]*POWER(MAX(0,(AR$3-'(IN)tau'!AR25)/param[ZETA]),param[NU]))</f>
        <v>0</v>
      </c>
      <c r="AS28">
        <f>AS$4*MIN(param[GAP_MAX],param[ZETA]*POWER(MAX(0,(AS$3-'(IN)tau'!AS25)/param[ZETA]),param[NU]))</f>
        <v>6.3399902000057482</v>
      </c>
      <c r="AT28" s="4">
        <f>SUM(Delta[[#This Row],[Column2]:[Column244]])</f>
        <v>140.29484606276796</v>
      </c>
      <c r="AU28" t="str">
        <f>IF(Delta[[#This Row],[delta]]&lt;20,"ok","")</f>
        <v/>
      </c>
    </row>
    <row r="29" spans="1:47" ht="15" x14ac:dyDescent="0.25">
      <c r="A29">
        <f>'(IN)tau'!A26</f>
        <v>107</v>
      </c>
      <c r="B29">
        <f>B$4*MIN(param[GAP_MAX],param[ZETA]*POWER(MAX(0,(B$3-'(IN)tau'!B26)/param[ZETA]),param[NU]))</f>
        <v>0</v>
      </c>
      <c r="C29">
        <f>C$4*MIN(param[GAP_MAX],param[ZETA]*POWER(MAX(0,(C$3-'(IN)tau'!C26)/param[ZETA]),param[NU]))</f>
        <v>0</v>
      </c>
      <c r="D29">
        <f>D$4*MIN(param[GAP_MAX],param[ZETA]*POWER(MAX(0,(D$3-'(IN)tau'!D26)/param[ZETA]),param[NU]))</f>
        <v>15.880725799331204</v>
      </c>
      <c r="E29">
        <f>E$4*MIN(param[GAP_MAX],param[ZETA]*POWER(MAX(0,(E$3-'(IN)tau'!E26)/param[ZETA]),param[NU]))</f>
        <v>0</v>
      </c>
      <c r="F29">
        <f>F$4*MIN(param[GAP_MAX],param[ZETA]*POWER(MAX(0,(F$3-'(IN)tau'!F26)/param[ZETA]),param[NU]))</f>
        <v>0</v>
      </c>
      <c r="G29">
        <f>G$4*MIN(param[GAP_MAX],param[ZETA]*POWER(MAX(0,(G$3-'(IN)tau'!G26)/param[ZETA]),param[NU]))</f>
        <v>0</v>
      </c>
      <c r="H29">
        <f>H$4*MIN(param[GAP_MAX],param[ZETA]*POWER(MAX(0,(H$3-'(IN)tau'!H26)/param[ZETA]),param[NU]))</f>
        <v>0</v>
      </c>
      <c r="I29">
        <f>I$4*MIN(param[GAP_MAX],param[ZETA]*POWER(MAX(0,(I$3-'(IN)tau'!I26)/param[ZETA]),param[NU]))</f>
        <v>12.68771620962584</v>
      </c>
      <c r="J29">
        <f>J$4*MIN(param[GAP_MAX],param[ZETA]*POWER(MAX(0,(J$3-'(IN)tau'!J26)/param[ZETA]),param[NU]))</f>
        <v>0</v>
      </c>
      <c r="K29">
        <f>K$4*MIN(param[GAP_MAX],param[ZETA]*POWER(MAX(0,(K$3-'(IN)tau'!K26)/param[ZETA]),param[NU]))</f>
        <v>36.170262384892766</v>
      </c>
      <c r="L29">
        <f>L$4*MIN(param[GAP_MAX],param[ZETA]*POWER(MAX(0,(L$3-'(IN)tau'!L26)/param[ZETA]),param[NU]))</f>
        <v>0</v>
      </c>
      <c r="M29">
        <f>M$4*MIN(param[GAP_MAX],param[ZETA]*POWER(MAX(0,(M$3-'(IN)tau'!M26)/param[ZETA]),param[NU]))</f>
        <v>68.292682926829272</v>
      </c>
      <c r="N29">
        <f>N$4*MIN(param[GAP_MAX],param[ZETA]*POWER(MAX(0,(N$3-'(IN)tau'!N26)/param[ZETA]),param[NU]))</f>
        <v>0</v>
      </c>
      <c r="O29">
        <f>O$4*MIN(param[GAP_MAX],param[ZETA]*POWER(MAX(0,(O$3-'(IN)tau'!O26)/param[ZETA]),param[NU]))</f>
        <v>0</v>
      </c>
      <c r="P29">
        <f>P$4*MIN(param[GAP_MAX],param[ZETA]*POWER(MAX(0,(P$3-'(IN)tau'!P26)/param[ZETA]),param[NU]))</f>
        <v>0</v>
      </c>
      <c r="Q29">
        <f>Q$4*MIN(param[GAP_MAX],param[ZETA]*POWER(MAX(0,(Q$3-'(IN)tau'!Q26)/param[ZETA]),param[NU]))</f>
        <v>0</v>
      </c>
      <c r="R29">
        <f>R$4*MIN(param[GAP_MAX],param[ZETA]*POWER(MAX(0,(R$3-'(IN)tau'!R26)/param[ZETA]),param[NU]))</f>
        <v>0</v>
      </c>
      <c r="S29">
        <f>S$4*MIN(param[GAP_MAX],param[ZETA]*POWER(MAX(0,(S$3-'(IN)tau'!S26)/param[ZETA]),param[NU]))</f>
        <v>0</v>
      </c>
      <c r="T29">
        <f>T$4*MIN(param[GAP_MAX],param[ZETA]*POWER(MAX(0,(T$3-'(IN)tau'!T26)/param[ZETA]),param[NU]))</f>
        <v>0</v>
      </c>
      <c r="U29">
        <f>U$4*MIN(param[GAP_MAX],param[ZETA]*POWER(MAX(0,(U$3-'(IN)tau'!U26)/param[ZETA]),param[NU]))</f>
        <v>0</v>
      </c>
      <c r="V29">
        <f>V$4*MIN(param[GAP_MAX],param[ZETA]*POWER(MAX(0,(V$3-'(IN)tau'!V26)/param[ZETA]),param[NU]))</f>
        <v>0</v>
      </c>
      <c r="W29">
        <f>W$4*MIN(param[GAP_MAX],param[ZETA]*POWER(MAX(0,(W$3-'(IN)tau'!W26)/param[ZETA]),param[NU]))</f>
        <v>0</v>
      </c>
      <c r="X29">
        <f>X$4*MIN(param[GAP_MAX],param[ZETA]*POWER(MAX(0,(X$3-'(IN)tau'!X26)/param[ZETA]),param[NU]))</f>
        <v>0</v>
      </c>
      <c r="Y29">
        <f>Y$4*MIN(param[GAP_MAX],param[ZETA]*POWER(MAX(0,(Y$3-'(IN)tau'!Y26)/param[ZETA]),param[NU]))</f>
        <v>0</v>
      </c>
      <c r="Z29">
        <f>Z$4*MIN(param[GAP_MAX],param[ZETA]*POWER(MAX(0,(Z$3-'(IN)tau'!Z26)/param[ZETA]),param[NU]))</f>
        <v>0</v>
      </c>
      <c r="AA29">
        <f>AA$4*MIN(param[GAP_MAX],param[ZETA]*POWER(MAX(0,(AA$3-'(IN)tau'!AA26)/param[ZETA]),param[NU]))</f>
        <v>0</v>
      </c>
      <c r="AB29">
        <f>AB$4*MIN(param[GAP_MAX],param[ZETA]*POWER(MAX(0,(AB$3-'(IN)tau'!AB26)/param[ZETA]),param[NU]))</f>
        <v>0</v>
      </c>
      <c r="AC29">
        <f>AC$4*MIN(param[GAP_MAX],param[ZETA]*POWER(MAX(0,(AC$3-'(IN)tau'!AC26)/param[ZETA]),param[NU]))</f>
        <v>0</v>
      </c>
      <c r="AD29">
        <f>AD$4*MIN(param[GAP_MAX],param[ZETA]*POWER(MAX(0,(AD$3-'(IN)tau'!AD26)/param[ZETA]),param[NU]))</f>
        <v>0</v>
      </c>
      <c r="AE29">
        <f>AE$4*MIN(param[GAP_MAX],param[ZETA]*POWER(MAX(0,(AE$3-'(IN)tau'!AE26)/param[ZETA]),param[NU]))</f>
        <v>0</v>
      </c>
      <c r="AF29">
        <f>AF$4*MIN(param[GAP_MAX],param[ZETA]*POWER(MAX(0,(AF$3-'(IN)tau'!AF26)/param[ZETA]),param[NU]))</f>
        <v>0</v>
      </c>
      <c r="AG29">
        <f>AG$4*MIN(param[GAP_MAX],param[ZETA]*POWER(MAX(0,(AG$3-'(IN)tau'!AG26)/param[ZETA]),param[NU]))</f>
        <v>0</v>
      </c>
      <c r="AH29">
        <f>AH$4*MIN(param[GAP_MAX],param[ZETA]*POWER(MAX(0,(AH$3-'(IN)tau'!AH26)/param[ZETA]),param[NU]))</f>
        <v>0</v>
      </c>
      <c r="AI29">
        <f>AI$4*MIN(param[GAP_MAX],param[ZETA]*POWER(MAX(0,(AI$3-'(IN)tau'!AI26)/param[ZETA]),param[NU]))</f>
        <v>0</v>
      </c>
      <c r="AJ29">
        <f>AJ$4*MIN(param[GAP_MAX],param[ZETA]*POWER(MAX(0,(AJ$3-'(IN)tau'!AJ26)/param[ZETA]),param[NU]))</f>
        <v>0</v>
      </c>
      <c r="AK29">
        <f>AK$4*MIN(param[GAP_MAX],param[ZETA]*POWER(MAX(0,(AK$3-'(IN)tau'!AK26)/param[ZETA]),param[NU]))</f>
        <v>0</v>
      </c>
      <c r="AL29">
        <f>AL$4*MIN(param[GAP_MAX],param[ZETA]*POWER(MAX(0,(AL$3-'(IN)tau'!AL26)/param[ZETA]),param[NU]))</f>
        <v>0</v>
      </c>
      <c r="AM29">
        <f>AM$4*MIN(param[GAP_MAX],param[ZETA]*POWER(MAX(0,(AM$3-'(IN)tau'!AM26)/param[ZETA]),param[NU]))</f>
        <v>0</v>
      </c>
      <c r="AN29">
        <f>AN$4*MIN(param[GAP_MAX],param[ZETA]*POWER(MAX(0,(AN$3-'(IN)tau'!AN26)/param[ZETA]),param[NU]))</f>
        <v>0</v>
      </c>
      <c r="AO29">
        <f>AO$4*MIN(param[GAP_MAX],param[ZETA]*POWER(MAX(0,(AO$3-'(IN)tau'!AO26)/param[ZETA]),param[NU]))</f>
        <v>0</v>
      </c>
      <c r="AP29">
        <f>AP$4*MIN(param[GAP_MAX],param[ZETA]*POWER(MAX(0,(AP$3-'(IN)tau'!AP26)/param[ZETA]),param[NU]))</f>
        <v>0</v>
      </c>
      <c r="AQ29">
        <f>AQ$4*MIN(param[GAP_MAX],param[ZETA]*POWER(MAX(0,(AQ$3-'(IN)tau'!AQ26)/param[ZETA]),param[NU]))</f>
        <v>0</v>
      </c>
      <c r="AR29">
        <f>AR$4*MIN(param[GAP_MAX],param[ZETA]*POWER(MAX(0,(AR$3-'(IN)tau'!AR26)/param[ZETA]),param[NU]))</f>
        <v>0</v>
      </c>
      <c r="AS29">
        <f>AS$4*MIN(param[GAP_MAX],param[ZETA]*POWER(MAX(0,(AS$3-'(IN)tau'!AS26)/param[ZETA]),param[NU]))</f>
        <v>6.3399902000057482</v>
      </c>
      <c r="AT29" s="4">
        <f>SUM(Delta[[#This Row],[Column2]:[Column244]])</f>
        <v>139.37137752068483</v>
      </c>
      <c r="AU29" t="str">
        <f>IF(Delta[[#This Row],[delta]]&lt;20,"ok","")</f>
        <v/>
      </c>
    </row>
    <row r="30" spans="1:47" ht="15" x14ac:dyDescent="0.25">
      <c r="A30">
        <f>'(IN)tau'!A27</f>
        <v>110</v>
      </c>
      <c r="B30">
        <f>B$4*MIN(param[GAP_MAX],param[ZETA]*POWER(MAX(0,(B$3-'(IN)tau'!B27)/param[ZETA]),param[NU]))</f>
        <v>0</v>
      </c>
      <c r="C30">
        <f>C$4*MIN(param[GAP_MAX],param[ZETA]*POWER(MAX(0,(C$3-'(IN)tau'!C27)/param[ZETA]),param[NU]))</f>
        <v>0</v>
      </c>
      <c r="D30">
        <f>D$4*MIN(param[GAP_MAX],param[ZETA]*POWER(MAX(0,(D$3-'(IN)tau'!D27)/param[ZETA]),param[NU]))</f>
        <v>49.285998589358307</v>
      </c>
      <c r="E30">
        <f>E$4*MIN(param[GAP_MAX],param[ZETA]*POWER(MAX(0,(E$3-'(IN)tau'!E27)/param[ZETA]),param[NU]))</f>
        <v>37.14128673212138</v>
      </c>
      <c r="F30">
        <f>F$4*MIN(param[GAP_MAX],param[ZETA]*POWER(MAX(0,(F$3-'(IN)tau'!F27)/param[ZETA]),param[NU]))</f>
        <v>0</v>
      </c>
      <c r="G30">
        <f>G$4*MIN(param[GAP_MAX],param[ZETA]*POWER(MAX(0,(G$3-'(IN)tau'!G27)/param[ZETA]),param[NU]))</f>
        <v>23.212047760022454</v>
      </c>
      <c r="H30">
        <f>H$4*MIN(param[GAP_MAX],param[ZETA]*POWER(MAX(0,(H$3-'(IN)tau'!H27)/param[ZETA]),param[NU]))</f>
        <v>0</v>
      </c>
      <c r="I30">
        <f>I$4*MIN(param[GAP_MAX],param[ZETA]*POWER(MAX(0,(I$3-'(IN)tau'!I27)/param[ZETA]),param[NU]))</f>
        <v>0</v>
      </c>
      <c r="J30">
        <f>J$4*MIN(param[GAP_MAX],param[ZETA]*POWER(MAX(0,(J$3-'(IN)tau'!J27)/param[ZETA]),param[NU]))</f>
        <v>0</v>
      </c>
      <c r="K30">
        <f>K$4*MIN(param[GAP_MAX],param[ZETA]*POWER(MAX(0,(K$3-'(IN)tau'!K27)/param[ZETA]),param[NU]))</f>
        <v>106.89024159063554</v>
      </c>
      <c r="L30">
        <f>L$4*MIN(param[GAP_MAX],param[ZETA]*POWER(MAX(0,(L$3-'(IN)tau'!L27)/param[ZETA]),param[NU]))</f>
        <v>0</v>
      </c>
      <c r="M30">
        <f>M$4*MIN(param[GAP_MAX],param[ZETA]*POWER(MAX(0,(M$3-'(IN)tau'!M27)/param[ZETA]),param[NU]))</f>
        <v>68.292682926829272</v>
      </c>
      <c r="N30">
        <f>N$4*MIN(param[GAP_MAX],param[ZETA]*POWER(MAX(0,(N$3-'(IN)tau'!N27)/param[ZETA]),param[NU]))</f>
        <v>0</v>
      </c>
      <c r="O30">
        <f>O$4*MIN(param[GAP_MAX],param[ZETA]*POWER(MAX(0,(O$3-'(IN)tau'!O27)/param[ZETA]),param[NU]))</f>
        <v>0</v>
      </c>
      <c r="P30">
        <f>P$4*MIN(param[GAP_MAX],param[ZETA]*POWER(MAX(0,(P$3-'(IN)tau'!P27)/param[ZETA]),param[NU]))</f>
        <v>0</v>
      </c>
      <c r="Q30">
        <f>Q$4*MIN(param[GAP_MAX],param[ZETA]*POWER(MAX(0,(Q$3-'(IN)tau'!Q27)/param[ZETA]),param[NU]))</f>
        <v>0</v>
      </c>
      <c r="R30">
        <f>R$4*MIN(param[GAP_MAX],param[ZETA]*POWER(MAX(0,(R$3-'(IN)tau'!R27)/param[ZETA]),param[NU]))</f>
        <v>0</v>
      </c>
      <c r="S30">
        <f>S$4*MIN(param[GAP_MAX],param[ZETA]*POWER(MAX(0,(S$3-'(IN)tau'!S27)/param[ZETA]),param[NU]))</f>
        <v>0</v>
      </c>
      <c r="T30">
        <f>T$4*MIN(param[GAP_MAX],param[ZETA]*POWER(MAX(0,(T$3-'(IN)tau'!T27)/param[ZETA]),param[NU]))</f>
        <v>0</v>
      </c>
      <c r="U30">
        <f>U$4*MIN(param[GAP_MAX],param[ZETA]*POWER(MAX(0,(U$3-'(IN)tau'!U27)/param[ZETA]),param[NU]))</f>
        <v>0</v>
      </c>
      <c r="V30">
        <f>V$4*MIN(param[GAP_MAX],param[ZETA]*POWER(MAX(0,(V$3-'(IN)tau'!V27)/param[ZETA]),param[NU]))</f>
        <v>0</v>
      </c>
      <c r="W30">
        <f>W$4*MIN(param[GAP_MAX],param[ZETA]*POWER(MAX(0,(W$3-'(IN)tau'!W27)/param[ZETA]),param[NU]))</f>
        <v>0</v>
      </c>
      <c r="X30">
        <f>X$4*MIN(param[GAP_MAX],param[ZETA]*POWER(MAX(0,(X$3-'(IN)tau'!X27)/param[ZETA]),param[NU]))</f>
        <v>0</v>
      </c>
      <c r="Y30">
        <f>Y$4*MIN(param[GAP_MAX],param[ZETA]*POWER(MAX(0,(Y$3-'(IN)tau'!Y27)/param[ZETA]),param[NU]))</f>
        <v>0</v>
      </c>
      <c r="Z30">
        <f>Z$4*MIN(param[GAP_MAX],param[ZETA]*POWER(MAX(0,(Z$3-'(IN)tau'!Z27)/param[ZETA]),param[NU]))</f>
        <v>0</v>
      </c>
      <c r="AA30">
        <f>AA$4*MIN(param[GAP_MAX],param[ZETA]*POWER(MAX(0,(AA$3-'(IN)tau'!AA27)/param[ZETA]),param[NU]))</f>
        <v>0</v>
      </c>
      <c r="AB30">
        <f>AB$4*MIN(param[GAP_MAX],param[ZETA]*POWER(MAX(0,(AB$3-'(IN)tau'!AB27)/param[ZETA]),param[NU]))</f>
        <v>0</v>
      </c>
      <c r="AC30">
        <f>AC$4*MIN(param[GAP_MAX],param[ZETA]*POWER(MAX(0,(AC$3-'(IN)tau'!AC27)/param[ZETA]),param[NU]))</f>
        <v>0</v>
      </c>
      <c r="AD30">
        <f>AD$4*MIN(param[GAP_MAX],param[ZETA]*POWER(MAX(0,(AD$3-'(IN)tau'!AD27)/param[ZETA]),param[NU]))</f>
        <v>0</v>
      </c>
      <c r="AE30">
        <f>AE$4*MIN(param[GAP_MAX],param[ZETA]*POWER(MAX(0,(AE$3-'(IN)tau'!AE27)/param[ZETA]),param[NU]))</f>
        <v>0</v>
      </c>
      <c r="AF30">
        <f>AF$4*MIN(param[GAP_MAX],param[ZETA]*POWER(MAX(0,(AF$3-'(IN)tau'!AF27)/param[ZETA]),param[NU]))</f>
        <v>0</v>
      </c>
      <c r="AG30">
        <f>AG$4*MIN(param[GAP_MAX],param[ZETA]*POWER(MAX(0,(AG$3-'(IN)tau'!AG27)/param[ZETA]),param[NU]))</f>
        <v>0</v>
      </c>
      <c r="AH30">
        <f>AH$4*MIN(param[GAP_MAX],param[ZETA]*POWER(MAX(0,(AH$3-'(IN)tau'!AH27)/param[ZETA]),param[NU]))</f>
        <v>0</v>
      </c>
      <c r="AI30">
        <f>AI$4*MIN(param[GAP_MAX],param[ZETA]*POWER(MAX(0,(AI$3-'(IN)tau'!AI27)/param[ZETA]),param[NU]))</f>
        <v>0</v>
      </c>
      <c r="AJ30">
        <f>AJ$4*MIN(param[GAP_MAX],param[ZETA]*POWER(MAX(0,(AJ$3-'(IN)tau'!AJ27)/param[ZETA]),param[NU]))</f>
        <v>0</v>
      </c>
      <c r="AK30">
        <f>AK$4*MIN(param[GAP_MAX],param[ZETA]*POWER(MAX(0,(AK$3-'(IN)tau'!AK27)/param[ZETA]),param[NU]))</f>
        <v>0</v>
      </c>
      <c r="AL30">
        <f>AL$4*MIN(param[GAP_MAX],param[ZETA]*POWER(MAX(0,(AL$3-'(IN)tau'!AL27)/param[ZETA]),param[NU]))</f>
        <v>0</v>
      </c>
      <c r="AM30">
        <f>AM$4*MIN(param[GAP_MAX],param[ZETA]*POWER(MAX(0,(AM$3-'(IN)tau'!AM27)/param[ZETA]),param[NU]))</f>
        <v>0</v>
      </c>
      <c r="AN30">
        <f>AN$4*MIN(param[GAP_MAX],param[ZETA]*POWER(MAX(0,(AN$3-'(IN)tau'!AN27)/param[ZETA]),param[NU]))</f>
        <v>0</v>
      </c>
      <c r="AO30">
        <f>AO$4*MIN(param[GAP_MAX],param[ZETA]*POWER(MAX(0,(AO$3-'(IN)tau'!AO27)/param[ZETA]),param[NU]))</f>
        <v>0</v>
      </c>
      <c r="AP30">
        <f>AP$4*MIN(param[GAP_MAX],param[ZETA]*POWER(MAX(0,(AP$3-'(IN)tau'!AP27)/param[ZETA]),param[NU]))</f>
        <v>0</v>
      </c>
      <c r="AQ30">
        <f>AQ$4*MIN(param[GAP_MAX],param[ZETA]*POWER(MAX(0,(AQ$3-'(IN)tau'!AQ27)/param[ZETA]),param[NU]))</f>
        <v>0</v>
      </c>
      <c r="AR30">
        <f>AR$4*MIN(param[GAP_MAX],param[ZETA]*POWER(MAX(0,(AR$3-'(IN)tau'!AR27)/param[ZETA]),param[NU]))</f>
        <v>0</v>
      </c>
      <c r="AS30">
        <f>AS$4*MIN(param[GAP_MAX],param[ZETA]*POWER(MAX(0,(AS$3-'(IN)tau'!AS27)/param[ZETA]),param[NU]))</f>
        <v>0</v>
      </c>
      <c r="AT30" s="4">
        <f>SUM(Delta[[#This Row],[Column2]:[Column244]])</f>
        <v>284.82225759896698</v>
      </c>
      <c r="AU30" t="str">
        <f>IF(Delta[[#This Row],[delta]]&lt;20,"ok","")</f>
        <v/>
      </c>
    </row>
    <row r="31" spans="1:47" ht="15" x14ac:dyDescent="0.25">
      <c r="A31">
        <f>'(IN)tau'!A28</f>
        <v>111</v>
      </c>
      <c r="B31">
        <f>B$4*MIN(param[GAP_MAX],param[ZETA]*POWER(MAX(0,(B$3-'(IN)tau'!B28)/param[ZETA]),param[NU]))</f>
        <v>0</v>
      </c>
      <c r="C31">
        <f>C$4*MIN(param[GAP_MAX],param[ZETA]*POWER(MAX(0,(C$3-'(IN)tau'!C28)/param[ZETA]),param[NU]))</f>
        <v>0</v>
      </c>
      <c r="D31">
        <f>D$4*MIN(param[GAP_MAX],param[ZETA]*POWER(MAX(0,(D$3-'(IN)tau'!D28)/param[ZETA]),param[NU]))</f>
        <v>49.285998589358307</v>
      </c>
      <c r="E31">
        <f>E$4*MIN(param[GAP_MAX],param[ZETA]*POWER(MAX(0,(E$3-'(IN)tau'!E28)/param[ZETA]),param[NU]))</f>
        <v>0</v>
      </c>
      <c r="F31">
        <f>F$4*MIN(param[GAP_MAX],param[ZETA]*POWER(MAX(0,(F$3-'(IN)tau'!F28)/param[ZETA]),param[NU]))</f>
        <v>0</v>
      </c>
      <c r="G31">
        <f>G$4*MIN(param[GAP_MAX],param[ZETA]*POWER(MAX(0,(G$3-'(IN)tau'!G28)/param[ZETA]),param[NU]))</f>
        <v>0</v>
      </c>
      <c r="H31">
        <f>H$4*MIN(param[GAP_MAX],param[ZETA]*POWER(MAX(0,(H$3-'(IN)tau'!H28)/param[ZETA]),param[NU]))</f>
        <v>0</v>
      </c>
      <c r="I31">
        <f>I$4*MIN(param[GAP_MAX],param[ZETA]*POWER(MAX(0,(I$3-'(IN)tau'!I28)/param[ZETA]),param[NU]))</f>
        <v>0</v>
      </c>
      <c r="J31">
        <f>J$4*MIN(param[GAP_MAX],param[ZETA]*POWER(MAX(0,(J$3-'(IN)tau'!J28)/param[ZETA]),param[NU]))</f>
        <v>0</v>
      </c>
      <c r="K31">
        <f>K$4*MIN(param[GAP_MAX],param[ZETA]*POWER(MAX(0,(K$3-'(IN)tau'!K28)/param[ZETA]),param[NU]))</f>
        <v>103.60818929596333</v>
      </c>
      <c r="L31">
        <f>L$4*MIN(param[GAP_MAX],param[ZETA]*POWER(MAX(0,(L$3-'(IN)tau'!L28)/param[ZETA]),param[NU]))</f>
        <v>0</v>
      </c>
      <c r="M31">
        <f>M$4*MIN(param[GAP_MAX],param[ZETA]*POWER(MAX(0,(M$3-'(IN)tau'!M28)/param[ZETA]),param[NU]))</f>
        <v>68.292682926829272</v>
      </c>
      <c r="N31">
        <f>N$4*MIN(param[GAP_MAX],param[ZETA]*POWER(MAX(0,(N$3-'(IN)tau'!N28)/param[ZETA]),param[NU]))</f>
        <v>0</v>
      </c>
      <c r="O31">
        <f>O$4*MIN(param[GAP_MAX],param[ZETA]*POWER(MAX(0,(O$3-'(IN)tau'!O28)/param[ZETA]),param[NU]))</f>
        <v>0</v>
      </c>
      <c r="P31">
        <f>P$4*MIN(param[GAP_MAX],param[ZETA]*POWER(MAX(0,(P$3-'(IN)tau'!P28)/param[ZETA]),param[NU]))</f>
        <v>0</v>
      </c>
      <c r="Q31">
        <f>Q$4*MIN(param[GAP_MAX],param[ZETA]*POWER(MAX(0,(Q$3-'(IN)tau'!Q28)/param[ZETA]),param[NU]))</f>
        <v>0</v>
      </c>
      <c r="R31">
        <f>R$4*MIN(param[GAP_MAX],param[ZETA]*POWER(MAX(0,(R$3-'(IN)tau'!R28)/param[ZETA]),param[NU]))</f>
        <v>0</v>
      </c>
      <c r="S31">
        <f>S$4*MIN(param[GAP_MAX],param[ZETA]*POWER(MAX(0,(S$3-'(IN)tau'!S28)/param[ZETA]),param[NU]))</f>
        <v>0</v>
      </c>
      <c r="T31">
        <f>T$4*MIN(param[GAP_MAX],param[ZETA]*POWER(MAX(0,(T$3-'(IN)tau'!T28)/param[ZETA]),param[NU]))</f>
        <v>0</v>
      </c>
      <c r="U31">
        <f>U$4*MIN(param[GAP_MAX],param[ZETA]*POWER(MAX(0,(U$3-'(IN)tau'!U28)/param[ZETA]),param[NU]))</f>
        <v>0</v>
      </c>
      <c r="V31">
        <f>V$4*MIN(param[GAP_MAX],param[ZETA]*POWER(MAX(0,(V$3-'(IN)tau'!V28)/param[ZETA]),param[NU]))</f>
        <v>0</v>
      </c>
      <c r="W31">
        <f>W$4*MIN(param[GAP_MAX],param[ZETA]*POWER(MAX(0,(W$3-'(IN)tau'!W28)/param[ZETA]),param[NU]))</f>
        <v>0</v>
      </c>
      <c r="X31">
        <f>X$4*MIN(param[GAP_MAX],param[ZETA]*POWER(MAX(0,(X$3-'(IN)tau'!X28)/param[ZETA]),param[NU]))</f>
        <v>0</v>
      </c>
      <c r="Y31">
        <f>Y$4*MIN(param[GAP_MAX],param[ZETA]*POWER(MAX(0,(Y$3-'(IN)tau'!Y28)/param[ZETA]),param[NU]))</f>
        <v>0</v>
      </c>
      <c r="Z31">
        <f>Z$4*MIN(param[GAP_MAX],param[ZETA]*POWER(MAX(0,(Z$3-'(IN)tau'!Z28)/param[ZETA]),param[NU]))</f>
        <v>0</v>
      </c>
      <c r="AA31">
        <f>AA$4*MIN(param[GAP_MAX],param[ZETA]*POWER(MAX(0,(AA$3-'(IN)tau'!AA28)/param[ZETA]),param[NU]))</f>
        <v>0</v>
      </c>
      <c r="AB31">
        <f>AB$4*MIN(param[GAP_MAX],param[ZETA]*POWER(MAX(0,(AB$3-'(IN)tau'!AB28)/param[ZETA]),param[NU]))</f>
        <v>0</v>
      </c>
      <c r="AC31">
        <f>AC$4*MIN(param[GAP_MAX],param[ZETA]*POWER(MAX(0,(AC$3-'(IN)tau'!AC28)/param[ZETA]),param[NU]))</f>
        <v>0</v>
      </c>
      <c r="AD31">
        <f>AD$4*MIN(param[GAP_MAX],param[ZETA]*POWER(MAX(0,(AD$3-'(IN)tau'!AD28)/param[ZETA]),param[NU]))</f>
        <v>0</v>
      </c>
      <c r="AE31">
        <f>AE$4*MIN(param[GAP_MAX],param[ZETA]*POWER(MAX(0,(AE$3-'(IN)tau'!AE28)/param[ZETA]),param[NU]))</f>
        <v>0</v>
      </c>
      <c r="AF31">
        <f>AF$4*MIN(param[GAP_MAX],param[ZETA]*POWER(MAX(0,(AF$3-'(IN)tau'!AF28)/param[ZETA]),param[NU]))</f>
        <v>0</v>
      </c>
      <c r="AG31">
        <f>AG$4*MIN(param[GAP_MAX],param[ZETA]*POWER(MAX(0,(AG$3-'(IN)tau'!AG28)/param[ZETA]),param[NU]))</f>
        <v>0</v>
      </c>
      <c r="AH31">
        <f>AH$4*MIN(param[GAP_MAX],param[ZETA]*POWER(MAX(0,(AH$3-'(IN)tau'!AH28)/param[ZETA]),param[NU]))</f>
        <v>0</v>
      </c>
      <c r="AI31">
        <f>AI$4*MIN(param[GAP_MAX],param[ZETA]*POWER(MAX(0,(AI$3-'(IN)tau'!AI28)/param[ZETA]),param[NU]))</f>
        <v>0</v>
      </c>
      <c r="AJ31">
        <f>AJ$4*MIN(param[GAP_MAX],param[ZETA]*POWER(MAX(0,(AJ$3-'(IN)tau'!AJ28)/param[ZETA]),param[NU]))</f>
        <v>0</v>
      </c>
      <c r="AK31">
        <f>AK$4*MIN(param[GAP_MAX],param[ZETA]*POWER(MAX(0,(AK$3-'(IN)tau'!AK28)/param[ZETA]),param[NU]))</f>
        <v>0</v>
      </c>
      <c r="AL31">
        <f>AL$4*MIN(param[GAP_MAX],param[ZETA]*POWER(MAX(0,(AL$3-'(IN)tau'!AL28)/param[ZETA]),param[NU]))</f>
        <v>0</v>
      </c>
      <c r="AM31">
        <f>AM$4*MIN(param[GAP_MAX],param[ZETA]*POWER(MAX(0,(AM$3-'(IN)tau'!AM28)/param[ZETA]),param[NU]))</f>
        <v>0</v>
      </c>
      <c r="AN31">
        <f>AN$4*MIN(param[GAP_MAX],param[ZETA]*POWER(MAX(0,(AN$3-'(IN)tau'!AN28)/param[ZETA]),param[NU]))</f>
        <v>0</v>
      </c>
      <c r="AO31">
        <f>AO$4*MIN(param[GAP_MAX],param[ZETA]*POWER(MAX(0,(AO$3-'(IN)tau'!AO28)/param[ZETA]),param[NU]))</f>
        <v>0</v>
      </c>
      <c r="AP31">
        <f>AP$4*MIN(param[GAP_MAX],param[ZETA]*POWER(MAX(0,(AP$3-'(IN)tau'!AP28)/param[ZETA]),param[NU]))</f>
        <v>0</v>
      </c>
      <c r="AQ31">
        <f>AQ$4*MIN(param[GAP_MAX],param[ZETA]*POWER(MAX(0,(AQ$3-'(IN)tau'!AQ28)/param[ZETA]),param[NU]))</f>
        <v>0</v>
      </c>
      <c r="AR31">
        <f>AR$4*MIN(param[GAP_MAX],param[ZETA]*POWER(MAX(0,(AR$3-'(IN)tau'!AR28)/param[ZETA]),param[NU]))</f>
        <v>0</v>
      </c>
      <c r="AS31">
        <f>AS$4*MIN(param[GAP_MAX],param[ZETA]*POWER(MAX(0,(AS$3-'(IN)tau'!AS28)/param[ZETA]),param[NU]))</f>
        <v>0</v>
      </c>
      <c r="AT31" s="4">
        <f>SUM(Delta[[#This Row],[Column2]:[Column244]])</f>
        <v>221.18687081215091</v>
      </c>
      <c r="AU31" t="str">
        <f>IF(Delta[[#This Row],[delta]]&lt;20,"ok","")</f>
        <v/>
      </c>
    </row>
    <row r="32" spans="1:47" ht="15" x14ac:dyDescent="0.25">
      <c r="A32">
        <f>'(IN)tau'!A29</f>
        <v>112</v>
      </c>
      <c r="B32">
        <f>B$4*MIN(param[GAP_MAX],param[ZETA]*POWER(MAX(0,(B$3-'(IN)tau'!B29)/param[ZETA]),param[NU]))</f>
        <v>0</v>
      </c>
      <c r="C32">
        <f>C$4*MIN(param[GAP_MAX],param[ZETA]*POWER(MAX(0,(C$3-'(IN)tau'!C29)/param[ZETA]),param[NU]))</f>
        <v>0</v>
      </c>
      <c r="D32">
        <f>D$4*MIN(param[GAP_MAX],param[ZETA]*POWER(MAX(0,(D$3-'(IN)tau'!D29)/param[ZETA]),param[NU]))</f>
        <v>49.285998589358307</v>
      </c>
      <c r="E32">
        <f>E$4*MIN(param[GAP_MAX],param[ZETA]*POWER(MAX(0,(E$3-'(IN)tau'!E29)/param[ZETA]),param[NU]))</f>
        <v>0</v>
      </c>
      <c r="F32">
        <f>F$4*MIN(param[GAP_MAX],param[ZETA]*POWER(MAX(0,(F$3-'(IN)tau'!F29)/param[ZETA]),param[NU]))</f>
        <v>0</v>
      </c>
      <c r="G32">
        <f>G$4*MIN(param[GAP_MAX],param[ZETA]*POWER(MAX(0,(G$3-'(IN)tau'!G29)/param[ZETA]),param[NU]))</f>
        <v>0</v>
      </c>
      <c r="H32">
        <f>H$4*MIN(param[GAP_MAX],param[ZETA]*POWER(MAX(0,(H$3-'(IN)tau'!H29)/param[ZETA]),param[NU]))</f>
        <v>0</v>
      </c>
      <c r="I32">
        <f>I$4*MIN(param[GAP_MAX],param[ZETA]*POWER(MAX(0,(I$3-'(IN)tau'!I29)/param[ZETA]),param[NU]))</f>
        <v>0</v>
      </c>
      <c r="J32">
        <f>J$4*MIN(param[GAP_MAX],param[ZETA]*POWER(MAX(0,(J$3-'(IN)tau'!J29)/param[ZETA]),param[NU]))</f>
        <v>0</v>
      </c>
      <c r="K32">
        <f>K$4*MIN(param[GAP_MAX],param[ZETA]*POWER(MAX(0,(K$3-'(IN)tau'!K29)/param[ZETA]),param[NU]))</f>
        <v>112.21198125036379</v>
      </c>
      <c r="L32">
        <f>L$4*MIN(param[GAP_MAX],param[ZETA]*POWER(MAX(0,(L$3-'(IN)tau'!L29)/param[ZETA]),param[NU]))</f>
        <v>0</v>
      </c>
      <c r="M32">
        <f>M$4*MIN(param[GAP_MAX],param[ZETA]*POWER(MAX(0,(M$3-'(IN)tau'!M29)/param[ZETA]),param[NU]))</f>
        <v>68.292682926829272</v>
      </c>
      <c r="N32">
        <f>N$4*MIN(param[GAP_MAX],param[ZETA]*POWER(MAX(0,(N$3-'(IN)tau'!N29)/param[ZETA]),param[NU]))</f>
        <v>0</v>
      </c>
      <c r="O32">
        <f>O$4*MIN(param[GAP_MAX],param[ZETA]*POWER(MAX(0,(O$3-'(IN)tau'!O29)/param[ZETA]),param[NU]))</f>
        <v>0</v>
      </c>
      <c r="P32">
        <f>P$4*MIN(param[GAP_MAX],param[ZETA]*POWER(MAX(0,(P$3-'(IN)tau'!P29)/param[ZETA]),param[NU]))</f>
        <v>0</v>
      </c>
      <c r="Q32">
        <f>Q$4*MIN(param[GAP_MAX],param[ZETA]*POWER(MAX(0,(Q$3-'(IN)tau'!Q29)/param[ZETA]),param[NU]))</f>
        <v>0</v>
      </c>
      <c r="R32">
        <f>R$4*MIN(param[GAP_MAX],param[ZETA]*POWER(MAX(0,(R$3-'(IN)tau'!R29)/param[ZETA]),param[NU]))</f>
        <v>0</v>
      </c>
      <c r="S32">
        <f>S$4*MIN(param[GAP_MAX],param[ZETA]*POWER(MAX(0,(S$3-'(IN)tau'!S29)/param[ZETA]),param[NU]))</f>
        <v>0</v>
      </c>
      <c r="T32">
        <f>T$4*MIN(param[GAP_MAX],param[ZETA]*POWER(MAX(0,(T$3-'(IN)tau'!T29)/param[ZETA]),param[NU]))</f>
        <v>0</v>
      </c>
      <c r="U32">
        <f>U$4*MIN(param[GAP_MAX],param[ZETA]*POWER(MAX(0,(U$3-'(IN)tau'!U29)/param[ZETA]),param[NU]))</f>
        <v>0</v>
      </c>
      <c r="V32">
        <f>V$4*MIN(param[GAP_MAX],param[ZETA]*POWER(MAX(0,(V$3-'(IN)tau'!V29)/param[ZETA]),param[NU]))</f>
        <v>0</v>
      </c>
      <c r="W32">
        <f>W$4*MIN(param[GAP_MAX],param[ZETA]*POWER(MAX(0,(W$3-'(IN)tau'!W29)/param[ZETA]),param[NU]))</f>
        <v>0</v>
      </c>
      <c r="X32">
        <f>X$4*MIN(param[GAP_MAX],param[ZETA]*POWER(MAX(0,(X$3-'(IN)tau'!X29)/param[ZETA]),param[NU]))</f>
        <v>0</v>
      </c>
      <c r="Y32">
        <f>Y$4*MIN(param[GAP_MAX],param[ZETA]*POWER(MAX(0,(Y$3-'(IN)tau'!Y29)/param[ZETA]),param[NU]))</f>
        <v>0</v>
      </c>
      <c r="Z32">
        <f>Z$4*MIN(param[GAP_MAX],param[ZETA]*POWER(MAX(0,(Z$3-'(IN)tau'!Z29)/param[ZETA]),param[NU]))</f>
        <v>0</v>
      </c>
      <c r="AA32">
        <f>AA$4*MIN(param[GAP_MAX],param[ZETA]*POWER(MAX(0,(AA$3-'(IN)tau'!AA29)/param[ZETA]),param[NU]))</f>
        <v>0</v>
      </c>
      <c r="AB32">
        <f>AB$4*MIN(param[GAP_MAX],param[ZETA]*POWER(MAX(0,(AB$3-'(IN)tau'!AB29)/param[ZETA]),param[NU]))</f>
        <v>0</v>
      </c>
      <c r="AC32">
        <f>AC$4*MIN(param[GAP_MAX],param[ZETA]*POWER(MAX(0,(AC$3-'(IN)tau'!AC29)/param[ZETA]),param[NU]))</f>
        <v>0</v>
      </c>
      <c r="AD32">
        <f>AD$4*MIN(param[GAP_MAX],param[ZETA]*POWER(MAX(0,(AD$3-'(IN)tau'!AD29)/param[ZETA]),param[NU]))</f>
        <v>0</v>
      </c>
      <c r="AE32">
        <f>AE$4*MIN(param[GAP_MAX],param[ZETA]*POWER(MAX(0,(AE$3-'(IN)tau'!AE29)/param[ZETA]),param[NU]))</f>
        <v>0</v>
      </c>
      <c r="AF32">
        <f>AF$4*MIN(param[GAP_MAX],param[ZETA]*POWER(MAX(0,(AF$3-'(IN)tau'!AF29)/param[ZETA]),param[NU]))</f>
        <v>0</v>
      </c>
      <c r="AG32">
        <f>AG$4*MIN(param[GAP_MAX],param[ZETA]*POWER(MAX(0,(AG$3-'(IN)tau'!AG29)/param[ZETA]),param[NU]))</f>
        <v>0</v>
      </c>
      <c r="AH32">
        <f>AH$4*MIN(param[GAP_MAX],param[ZETA]*POWER(MAX(0,(AH$3-'(IN)tau'!AH29)/param[ZETA]),param[NU]))</f>
        <v>0</v>
      </c>
      <c r="AI32">
        <f>AI$4*MIN(param[GAP_MAX],param[ZETA]*POWER(MAX(0,(AI$3-'(IN)tau'!AI29)/param[ZETA]),param[NU]))</f>
        <v>0</v>
      </c>
      <c r="AJ32">
        <f>AJ$4*MIN(param[GAP_MAX],param[ZETA]*POWER(MAX(0,(AJ$3-'(IN)tau'!AJ29)/param[ZETA]),param[NU]))</f>
        <v>0</v>
      </c>
      <c r="AK32">
        <f>AK$4*MIN(param[GAP_MAX],param[ZETA]*POWER(MAX(0,(AK$3-'(IN)tau'!AK29)/param[ZETA]),param[NU]))</f>
        <v>0</v>
      </c>
      <c r="AL32">
        <f>AL$4*MIN(param[GAP_MAX],param[ZETA]*POWER(MAX(0,(AL$3-'(IN)tau'!AL29)/param[ZETA]),param[NU]))</f>
        <v>0</v>
      </c>
      <c r="AM32">
        <f>AM$4*MIN(param[GAP_MAX],param[ZETA]*POWER(MAX(0,(AM$3-'(IN)tau'!AM29)/param[ZETA]),param[NU]))</f>
        <v>0</v>
      </c>
      <c r="AN32">
        <f>AN$4*MIN(param[GAP_MAX],param[ZETA]*POWER(MAX(0,(AN$3-'(IN)tau'!AN29)/param[ZETA]),param[NU]))</f>
        <v>0</v>
      </c>
      <c r="AO32">
        <f>AO$4*MIN(param[GAP_MAX],param[ZETA]*POWER(MAX(0,(AO$3-'(IN)tau'!AO29)/param[ZETA]),param[NU]))</f>
        <v>0</v>
      </c>
      <c r="AP32">
        <f>AP$4*MIN(param[GAP_MAX],param[ZETA]*POWER(MAX(0,(AP$3-'(IN)tau'!AP29)/param[ZETA]),param[NU]))</f>
        <v>0</v>
      </c>
      <c r="AQ32">
        <f>AQ$4*MIN(param[GAP_MAX],param[ZETA]*POWER(MAX(0,(AQ$3-'(IN)tau'!AQ29)/param[ZETA]),param[NU]))</f>
        <v>0</v>
      </c>
      <c r="AR32">
        <f>AR$4*MIN(param[GAP_MAX],param[ZETA]*POWER(MAX(0,(AR$3-'(IN)tau'!AR29)/param[ZETA]),param[NU]))</f>
        <v>0</v>
      </c>
      <c r="AS32">
        <f>AS$4*MIN(param[GAP_MAX],param[ZETA]*POWER(MAX(0,(AS$3-'(IN)tau'!AS29)/param[ZETA]),param[NU]))</f>
        <v>0</v>
      </c>
      <c r="AT32" s="4">
        <f>SUM(Delta[[#This Row],[Column2]:[Column244]])</f>
        <v>229.79066276655135</v>
      </c>
      <c r="AU32" t="str">
        <f>IF(Delta[[#This Row],[delta]]&lt;20,"ok","")</f>
        <v/>
      </c>
    </row>
    <row r="33" spans="1:47" ht="15" x14ac:dyDescent="0.25">
      <c r="A33">
        <f>'(IN)tau'!A30</f>
        <v>113</v>
      </c>
      <c r="B33">
        <f>B$4*MIN(param[GAP_MAX],param[ZETA]*POWER(MAX(0,(B$3-'(IN)tau'!B30)/param[ZETA]),param[NU]))</f>
        <v>0</v>
      </c>
      <c r="C33">
        <f>C$4*MIN(param[GAP_MAX],param[ZETA]*POWER(MAX(0,(C$3-'(IN)tau'!C30)/param[ZETA]),param[NU]))</f>
        <v>68.127315625059467</v>
      </c>
      <c r="D33">
        <f>D$4*MIN(param[GAP_MAX],param[ZETA]*POWER(MAX(0,(D$3-'(IN)tau'!D30)/param[ZETA]),param[NU]))</f>
        <v>49.285998589358307</v>
      </c>
      <c r="E33">
        <f>E$4*MIN(param[GAP_MAX],param[ZETA]*POWER(MAX(0,(E$3-'(IN)tau'!E30)/param[ZETA]),param[NU]))</f>
        <v>0.79780417796504288</v>
      </c>
      <c r="F33">
        <f>F$4*MIN(param[GAP_MAX],param[ZETA]*POWER(MAX(0,(F$3-'(IN)tau'!F30)/param[ZETA]),param[NU]))</f>
        <v>10.060462333954943</v>
      </c>
      <c r="G33">
        <f>G$4*MIN(param[GAP_MAX],param[ZETA]*POWER(MAX(0,(G$3-'(IN)tau'!G30)/param[ZETA]),param[NU]))</f>
        <v>23.212047760022454</v>
      </c>
      <c r="H33">
        <f>H$4*MIN(param[GAP_MAX],param[ZETA]*POWER(MAX(0,(H$3-'(IN)tau'!H30)/param[ZETA]),param[NU]))</f>
        <v>0</v>
      </c>
      <c r="I33">
        <f>I$4*MIN(param[GAP_MAX],param[ZETA]*POWER(MAX(0,(I$3-'(IN)tau'!I30)/param[ZETA]),param[NU]))</f>
        <v>0</v>
      </c>
      <c r="J33">
        <f>J$4*MIN(param[GAP_MAX],param[ZETA]*POWER(MAX(0,(J$3-'(IN)tau'!J30)/param[ZETA]),param[NU]))</f>
        <v>0</v>
      </c>
      <c r="K33">
        <f>K$4*MIN(param[GAP_MAX],param[ZETA]*POWER(MAX(0,(K$3-'(IN)tau'!K30)/param[ZETA]),param[NU]))</f>
        <v>169.3089430894309</v>
      </c>
      <c r="L33">
        <f>L$4*MIN(param[GAP_MAX],param[ZETA]*POWER(MAX(0,(L$3-'(IN)tau'!L30)/param[ZETA]),param[NU]))</f>
        <v>0</v>
      </c>
      <c r="M33">
        <f>M$4*MIN(param[GAP_MAX],param[ZETA]*POWER(MAX(0,(M$3-'(IN)tau'!M30)/param[ZETA]),param[NU]))</f>
        <v>68.292682926829272</v>
      </c>
      <c r="N33">
        <f>N$4*MIN(param[GAP_MAX],param[ZETA]*POWER(MAX(0,(N$3-'(IN)tau'!N30)/param[ZETA]),param[NU]))</f>
        <v>0</v>
      </c>
      <c r="O33">
        <f>O$4*MIN(param[GAP_MAX],param[ZETA]*POWER(MAX(0,(O$3-'(IN)tau'!O30)/param[ZETA]),param[NU]))</f>
        <v>0</v>
      </c>
      <c r="P33">
        <f>P$4*MIN(param[GAP_MAX],param[ZETA]*POWER(MAX(0,(P$3-'(IN)tau'!P30)/param[ZETA]),param[NU]))</f>
        <v>0</v>
      </c>
      <c r="Q33">
        <f>Q$4*MIN(param[GAP_MAX],param[ZETA]*POWER(MAX(0,(Q$3-'(IN)tau'!Q30)/param[ZETA]),param[NU]))</f>
        <v>0</v>
      </c>
      <c r="R33">
        <f>R$4*MIN(param[GAP_MAX],param[ZETA]*POWER(MAX(0,(R$3-'(IN)tau'!R30)/param[ZETA]),param[NU]))</f>
        <v>0</v>
      </c>
      <c r="S33">
        <f>S$4*MIN(param[GAP_MAX],param[ZETA]*POWER(MAX(0,(S$3-'(IN)tau'!S30)/param[ZETA]),param[NU]))</f>
        <v>0</v>
      </c>
      <c r="T33">
        <f>T$4*MIN(param[GAP_MAX],param[ZETA]*POWER(MAX(0,(T$3-'(IN)tau'!T30)/param[ZETA]),param[NU]))</f>
        <v>0</v>
      </c>
      <c r="U33">
        <f>U$4*MIN(param[GAP_MAX],param[ZETA]*POWER(MAX(0,(U$3-'(IN)tau'!U30)/param[ZETA]),param[NU]))</f>
        <v>0</v>
      </c>
      <c r="V33">
        <f>V$4*MIN(param[GAP_MAX],param[ZETA]*POWER(MAX(0,(V$3-'(IN)tau'!V30)/param[ZETA]),param[NU]))</f>
        <v>0</v>
      </c>
      <c r="W33">
        <f>W$4*MIN(param[GAP_MAX],param[ZETA]*POWER(MAX(0,(W$3-'(IN)tau'!W30)/param[ZETA]),param[NU]))</f>
        <v>0</v>
      </c>
      <c r="X33">
        <f>X$4*MIN(param[GAP_MAX],param[ZETA]*POWER(MAX(0,(X$3-'(IN)tau'!X30)/param[ZETA]),param[NU]))</f>
        <v>0</v>
      </c>
      <c r="Y33">
        <f>Y$4*MIN(param[GAP_MAX],param[ZETA]*POWER(MAX(0,(Y$3-'(IN)tau'!Y30)/param[ZETA]),param[NU]))</f>
        <v>0</v>
      </c>
      <c r="Z33">
        <f>Z$4*MIN(param[GAP_MAX],param[ZETA]*POWER(MAX(0,(Z$3-'(IN)tau'!Z30)/param[ZETA]),param[NU]))</f>
        <v>0</v>
      </c>
      <c r="AA33">
        <f>AA$4*MIN(param[GAP_MAX],param[ZETA]*POWER(MAX(0,(AA$3-'(IN)tau'!AA30)/param[ZETA]),param[NU]))</f>
        <v>0</v>
      </c>
      <c r="AB33">
        <f>AB$4*MIN(param[GAP_MAX],param[ZETA]*POWER(MAX(0,(AB$3-'(IN)tau'!AB30)/param[ZETA]),param[NU]))</f>
        <v>0</v>
      </c>
      <c r="AC33">
        <f>AC$4*MIN(param[GAP_MAX],param[ZETA]*POWER(MAX(0,(AC$3-'(IN)tau'!AC30)/param[ZETA]),param[NU]))</f>
        <v>0</v>
      </c>
      <c r="AD33">
        <f>AD$4*MIN(param[GAP_MAX],param[ZETA]*POWER(MAX(0,(AD$3-'(IN)tau'!AD30)/param[ZETA]),param[NU]))</f>
        <v>0</v>
      </c>
      <c r="AE33">
        <f>AE$4*MIN(param[GAP_MAX],param[ZETA]*POWER(MAX(0,(AE$3-'(IN)tau'!AE30)/param[ZETA]),param[NU]))</f>
        <v>0</v>
      </c>
      <c r="AF33">
        <f>AF$4*MIN(param[GAP_MAX],param[ZETA]*POWER(MAX(0,(AF$3-'(IN)tau'!AF30)/param[ZETA]),param[NU]))</f>
        <v>0</v>
      </c>
      <c r="AG33">
        <f>AG$4*MIN(param[GAP_MAX],param[ZETA]*POWER(MAX(0,(AG$3-'(IN)tau'!AG30)/param[ZETA]),param[NU]))</f>
        <v>0</v>
      </c>
      <c r="AH33">
        <f>AH$4*MIN(param[GAP_MAX],param[ZETA]*POWER(MAX(0,(AH$3-'(IN)tau'!AH30)/param[ZETA]),param[NU]))</f>
        <v>0</v>
      </c>
      <c r="AI33">
        <f>AI$4*MIN(param[GAP_MAX],param[ZETA]*POWER(MAX(0,(AI$3-'(IN)tau'!AI30)/param[ZETA]),param[NU]))</f>
        <v>0</v>
      </c>
      <c r="AJ33">
        <f>AJ$4*MIN(param[GAP_MAX],param[ZETA]*POWER(MAX(0,(AJ$3-'(IN)tau'!AJ30)/param[ZETA]),param[NU]))</f>
        <v>0</v>
      </c>
      <c r="AK33">
        <f>AK$4*MIN(param[GAP_MAX],param[ZETA]*POWER(MAX(0,(AK$3-'(IN)tau'!AK30)/param[ZETA]),param[NU]))</f>
        <v>0</v>
      </c>
      <c r="AL33">
        <f>AL$4*MIN(param[GAP_MAX],param[ZETA]*POWER(MAX(0,(AL$3-'(IN)tau'!AL30)/param[ZETA]),param[NU]))</f>
        <v>0</v>
      </c>
      <c r="AM33">
        <f>AM$4*MIN(param[GAP_MAX],param[ZETA]*POWER(MAX(0,(AM$3-'(IN)tau'!AM30)/param[ZETA]),param[NU]))</f>
        <v>0</v>
      </c>
      <c r="AN33">
        <f>AN$4*MIN(param[GAP_MAX],param[ZETA]*POWER(MAX(0,(AN$3-'(IN)tau'!AN30)/param[ZETA]),param[NU]))</f>
        <v>0</v>
      </c>
      <c r="AO33">
        <f>AO$4*MIN(param[GAP_MAX],param[ZETA]*POWER(MAX(0,(AO$3-'(IN)tau'!AO30)/param[ZETA]),param[NU]))</f>
        <v>0</v>
      </c>
      <c r="AP33">
        <f>AP$4*MIN(param[GAP_MAX],param[ZETA]*POWER(MAX(0,(AP$3-'(IN)tau'!AP30)/param[ZETA]),param[NU]))</f>
        <v>0</v>
      </c>
      <c r="AQ33">
        <f>AQ$4*MIN(param[GAP_MAX],param[ZETA]*POWER(MAX(0,(AQ$3-'(IN)tau'!AQ30)/param[ZETA]),param[NU]))</f>
        <v>0</v>
      </c>
      <c r="AR33">
        <f>AR$4*MIN(param[GAP_MAX],param[ZETA]*POWER(MAX(0,(AR$3-'(IN)tau'!AR30)/param[ZETA]),param[NU]))</f>
        <v>0</v>
      </c>
      <c r="AS33">
        <f>AS$4*MIN(param[GAP_MAX],param[ZETA]*POWER(MAX(0,(AS$3-'(IN)tau'!AS30)/param[ZETA]),param[NU]))</f>
        <v>0</v>
      </c>
      <c r="AT33" s="4">
        <f>SUM(Delta[[#This Row],[Column2]:[Column244]])</f>
        <v>389.08525450262039</v>
      </c>
      <c r="AU33" t="str">
        <f>IF(Delta[[#This Row],[delta]]&lt;20,"ok","")</f>
        <v/>
      </c>
    </row>
    <row r="34" spans="1:47" ht="15" x14ac:dyDescent="0.25">
      <c r="A34">
        <f>'(IN)tau'!A31</f>
        <v>114</v>
      </c>
      <c r="B34">
        <f>B$4*MIN(param[GAP_MAX],param[ZETA]*POWER(MAX(0,(B$3-'(IN)tau'!B31)/param[ZETA]),param[NU]))</f>
        <v>0</v>
      </c>
      <c r="C34">
        <f>C$4*MIN(param[GAP_MAX],param[ZETA]*POWER(MAX(0,(C$3-'(IN)tau'!C31)/param[ZETA]),param[NU]))</f>
        <v>0</v>
      </c>
      <c r="D34">
        <f>D$4*MIN(param[GAP_MAX],param[ZETA]*POWER(MAX(0,(D$3-'(IN)tau'!D31)/param[ZETA]),param[NU]))</f>
        <v>0</v>
      </c>
      <c r="E34">
        <f>E$4*MIN(param[GAP_MAX],param[ZETA]*POWER(MAX(0,(E$3-'(IN)tau'!E31)/param[ZETA]),param[NU]))</f>
        <v>0</v>
      </c>
      <c r="F34">
        <f>F$4*MIN(param[GAP_MAX],param[ZETA]*POWER(MAX(0,(F$3-'(IN)tau'!F31)/param[ZETA]),param[NU]))</f>
        <v>0</v>
      </c>
      <c r="G34">
        <f>G$4*MIN(param[GAP_MAX],param[ZETA]*POWER(MAX(0,(G$3-'(IN)tau'!G31)/param[ZETA]),param[NU]))</f>
        <v>0</v>
      </c>
      <c r="H34">
        <f>H$4*MIN(param[GAP_MAX],param[ZETA]*POWER(MAX(0,(H$3-'(IN)tau'!H31)/param[ZETA]),param[NU]))</f>
        <v>0</v>
      </c>
      <c r="I34">
        <f>I$4*MIN(param[GAP_MAX],param[ZETA]*POWER(MAX(0,(I$3-'(IN)tau'!I31)/param[ZETA]),param[NU]))</f>
        <v>3.1906037687684688E-3</v>
      </c>
      <c r="J34">
        <f>J$4*MIN(param[GAP_MAX],param[ZETA]*POWER(MAX(0,(J$3-'(IN)tau'!J31)/param[ZETA]),param[NU]))</f>
        <v>0</v>
      </c>
      <c r="K34">
        <f>K$4*MIN(param[GAP_MAX],param[ZETA]*POWER(MAX(0,(K$3-'(IN)tau'!K31)/param[ZETA]),param[NU]))</f>
        <v>0</v>
      </c>
      <c r="L34">
        <f>L$4*MIN(param[GAP_MAX],param[ZETA]*POWER(MAX(0,(L$3-'(IN)tau'!L31)/param[ZETA]),param[NU]))</f>
        <v>0</v>
      </c>
      <c r="M34">
        <f>M$4*MIN(param[GAP_MAX],param[ZETA]*POWER(MAX(0,(M$3-'(IN)tau'!M31)/param[ZETA]),param[NU]))</f>
        <v>0</v>
      </c>
      <c r="N34">
        <f>N$4*MIN(param[GAP_MAX],param[ZETA]*POWER(MAX(0,(N$3-'(IN)tau'!N31)/param[ZETA]),param[NU]))</f>
        <v>0</v>
      </c>
      <c r="O34">
        <f>O$4*MIN(param[GAP_MAX],param[ZETA]*POWER(MAX(0,(O$3-'(IN)tau'!O31)/param[ZETA]),param[NU]))</f>
        <v>0</v>
      </c>
      <c r="P34">
        <f>P$4*MIN(param[GAP_MAX],param[ZETA]*POWER(MAX(0,(P$3-'(IN)tau'!P31)/param[ZETA]),param[NU]))</f>
        <v>0</v>
      </c>
      <c r="Q34">
        <f>Q$4*MIN(param[GAP_MAX],param[ZETA]*POWER(MAX(0,(Q$3-'(IN)tau'!Q31)/param[ZETA]),param[NU]))</f>
        <v>0</v>
      </c>
      <c r="R34">
        <f>R$4*MIN(param[GAP_MAX],param[ZETA]*POWER(MAX(0,(R$3-'(IN)tau'!R31)/param[ZETA]),param[NU]))</f>
        <v>0</v>
      </c>
      <c r="S34">
        <f>S$4*MIN(param[GAP_MAX],param[ZETA]*POWER(MAX(0,(S$3-'(IN)tau'!S31)/param[ZETA]),param[NU]))</f>
        <v>0</v>
      </c>
      <c r="T34">
        <f>T$4*MIN(param[GAP_MAX],param[ZETA]*POWER(MAX(0,(T$3-'(IN)tau'!T31)/param[ZETA]),param[NU]))</f>
        <v>0</v>
      </c>
      <c r="U34">
        <f>U$4*MIN(param[GAP_MAX],param[ZETA]*POWER(MAX(0,(U$3-'(IN)tau'!U31)/param[ZETA]),param[NU]))</f>
        <v>0</v>
      </c>
      <c r="V34">
        <f>V$4*MIN(param[GAP_MAX],param[ZETA]*POWER(MAX(0,(V$3-'(IN)tau'!V31)/param[ZETA]),param[NU]))</f>
        <v>0</v>
      </c>
      <c r="W34">
        <f>W$4*MIN(param[GAP_MAX],param[ZETA]*POWER(MAX(0,(W$3-'(IN)tau'!W31)/param[ZETA]),param[NU]))</f>
        <v>0</v>
      </c>
      <c r="X34">
        <f>X$4*MIN(param[GAP_MAX],param[ZETA]*POWER(MAX(0,(X$3-'(IN)tau'!X31)/param[ZETA]),param[NU]))</f>
        <v>0</v>
      </c>
      <c r="Y34">
        <f>Y$4*MIN(param[GAP_MAX],param[ZETA]*POWER(MAX(0,(Y$3-'(IN)tau'!Y31)/param[ZETA]),param[NU]))</f>
        <v>0</v>
      </c>
      <c r="Z34">
        <f>Z$4*MIN(param[GAP_MAX],param[ZETA]*POWER(MAX(0,(Z$3-'(IN)tau'!Z31)/param[ZETA]),param[NU]))</f>
        <v>0</v>
      </c>
      <c r="AA34">
        <f>AA$4*MIN(param[GAP_MAX],param[ZETA]*POWER(MAX(0,(AA$3-'(IN)tau'!AA31)/param[ZETA]),param[NU]))</f>
        <v>0</v>
      </c>
      <c r="AB34">
        <f>AB$4*MIN(param[GAP_MAX],param[ZETA]*POWER(MAX(0,(AB$3-'(IN)tau'!AB31)/param[ZETA]),param[NU]))</f>
        <v>0</v>
      </c>
      <c r="AC34">
        <f>AC$4*MIN(param[GAP_MAX],param[ZETA]*POWER(MAX(0,(AC$3-'(IN)tau'!AC31)/param[ZETA]),param[NU]))</f>
        <v>0</v>
      </c>
      <c r="AD34">
        <f>AD$4*MIN(param[GAP_MAX],param[ZETA]*POWER(MAX(0,(AD$3-'(IN)tau'!AD31)/param[ZETA]),param[NU]))</f>
        <v>0</v>
      </c>
      <c r="AE34">
        <f>AE$4*MIN(param[GAP_MAX],param[ZETA]*POWER(MAX(0,(AE$3-'(IN)tau'!AE31)/param[ZETA]),param[NU]))</f>
        <v>0</v>
      </c>
      <c r="AF34">
        <f>AF$4*MIN(param[GAP_MAX],param[ZETA]*POWER(MAX(0,(AF$3-'(IN)tau'!AF31)/param[ZETA]),param[NU]))</f>
        <v>0</v>
      </c>
      <c r="AG34">
        <f>AG$4*MIN(param[GAP_MAX],param[ZETA]*POWER(MAX(0,(AG$3-'(IN)tau'!AG31)/param[ZETA]),param[NU]))</f>
        <v>0</v>
      </c>
      <c r="AH34">
        <f>AH$4*MIN(param[GAP_MAX],param[ZETA]*POWER(MAX(0,(AH$3-'(IN)tau'!AH31)/param[ZETA]),param[NU]))</f>
        <v>0</v>
      </c>
      <c r="AI34">
        <f>AI$4*MIN(param[GAP_MAX],param[ZETA]*POWER(MAX(0,(AI$3-'(IN)tau'!AI31)/param[ZETA]),param[NU]))</f>
        <v>0</v>
      </c>
      <c r="AJ34">
        <f>AJ$4*MIN(param[GAP_MAX],param[ZETA]*POWER(MAX(0,(AJ$3-'(IN)tau'!AJ31)/param[ZETA]),param[NU]))</f>
        <v>0</v>
      </c>
      <c r="AK34">
        <f>AK$4*MIN(param[GAP_MAX],param[ZETA]*POWER(MAX(0,(AK$3-'(IN)tau'!AK31)/param[ZETA]),param[NU]))</f>
        <v>0</v>
      </c>
      <c r="AL34">
        <f>AL$4*MIN(param[GAP_MAX],param[ZETA]*POWER(MAX(0,(AL$3-'(IN)tau'!AL31)/param[ZETA]),param[NU]))</f>
        <v>0</v>
      </c>
      <c r="AM34">
        <f>AM$4*MIN(param[GAP_MAX],param[ZETA]*POWER(MAX(0,(AM$3-'(IN)tau'!AM31)/param[ZETA]),param[NU]))</f>
        <v>0</v>
      </c>
      <c r="AN34">
        <f>AN$4*MIN(param[GAP_MAX],param[ZETA]*POWER(MAX(0,(AN$3-'(IN)tau'!AN31)/param[ZETA]),param[NU]))</f>
        <v>0</v>
      </c>
      <c r="AO34">
        <f>AO$4*MIN(param[GAP_MAX],param[ZETA]*POWER(MAX(0,(AO$3-'(IN)tau'!AO31)/param[ZETA]),param[NU]))</f>
        <v>0</v>
      </c>
      <c r="AP34">
        <f>AP$4*MIN(param[GAP_MAX],param[ZETA]*POWER(MAX(0,(AP$3-'(IN)tau'!AP31)/param[ZETA]),param[NU]))</f>
        <v>0</v>
      </c>
      <c r="AQ34">
        <f>AQ$4*MIN(param[GAP_MAX],param[ZETA]*POWER(MAX(0,(AQ$3-'(IN)tau'!AQ31)/param[ZETA]),param[NU]))</f>
        <v>0</v>
      </c>
      <c r="AR34">
        <f>AR$4*MIN(param[GAP_MAX],param[ZETA]*POWER(MAX(0,(AR$3-'(IN)tau'!AR31)/param[ZETA]),param[NU]))</f>
        <v>0</v>
      </c>
      <c r="AS34">
        <f>AS$4*MIN(param[GAP_MAX],param[ZETA]*POWER(MAX(0,(AS$3-'(IN)tau'!AS31)/param[ZETA]),param[NU]))</f>
        <v>20.53238505562075</v>
      </c>
      <c r="AT34" s="4">
        <f>SUM(Delta[[#This Row],[Column2]:[Column244]])</f>
        <v>20.535575659389519</v>
      </c>
      <c r="AU34" t="str">
        <f>IF(Delta[[#This Row],[delta]]&lt;20,"ok","")</f>
        <v/>
      </c>
    </row>
    <row r="35" spans="1:47" ht="15" x14ac:dyDescent="0.25">
      <c r="A35">
        <f>'(IN)tau'!A32</f>
        <v>117</v>
      </c>
      <c r="B35">
        <f>B$4*MIN(param[GAP_MAX],param[ZETA]*POWER(MAX(0,(B$3-'(IN)tau'!B32)/param[ZETA]),param[NU]))</f>
        <v>0</v>
      </c>
      <c r="C35">
        <f>C$4*MIN(param[GAP_MAX],param[ZETA]*POWER(MAX(0,(C$3-'(IN)tau'!C32)/param[ZETA]),param[NU]))</f>
        <v>0</v>
      </c>
      <c r="D35">
        <f>D$4*MIN(param[GAP_MAX],param[ZETA]*POWER(MAX(0,(D$3-'(IN)tau'!D32)/param[ZETA]),param[NU]))</f>
        <v>2.0487804878048776</v>
      </c>
      <c r="E35">
        <f>E$4*MIN(param[GAP_MAX],param[ZETA]*POWER(MAX(0,(E$3-'(IN)tau'!E32)/param[ZETA]),param[NU]))</f>
        <v>0</v>
      </c>
      <c r="F35">
        <f>F$4*MIN(param[GAP_MAX],param[ZETA]*POWER(MAX(0,(F$3-'(IN)tau'!F32)/param[ZETA]),param[NU]))</f>
        <v>0</v>
      </c>
      <c r="G35">
        <f>G$4*MIN(param[GAP_MAX],param[ZETA]*POWER(MAX(0,(G$3-'(IN)tau'!G32)/param[ZETA]),param[NU]))</f>
        <v>0</v>
      </c>
      <c r="H35">
        <f>H$4*MIN(param[GAP_MAX],param[ZETA]*POWER(MAX(0,(H$3-'(IN)tau'!H32)/param[ZETA]),param[NU]))</f>
        <v>0</v>
      </c>
      <c r="I35">
        <f>I$4*MIN(param[GAP_MAX],param[ZETA]*POWER(MAX(0,(I$3-'(IN)tau'!I32)/param[ZETA]),param[NU]))</f>
        <v>0</v>
      </c>
      <c r="J35">
        <f>J$4*MIN(param[GAP_MAX],param[ZETA]*POWER(MAX(0,(J$3-'(IN)tau'!J32)/param[ZETA]),param[NU]))</f>
        <v>0</v>
      </c>
      <c r="K35">
        <f>K$4*MIN(param[GAP_MAX],param[ZETA]*POWER(MAX(0,(K$3-'(IN)tau'!K32)/param[ZETA]),param[NU]))</f>
        <v>42.309275808021482</v>
      </c>
      <c r="L35">
        <f>L$4*MIN(param[GAP_MAX],param[ZETA]*POWER(MAX(0,(L$3-'(IN)tau'!L32)/param[ZETA]),param[NU]))</f>
        <v>0</v>
      </c>
      <c r="M35">
        <f>M$4*MIN(param[GAP_MAX],param[ZETA]*POWER(MAX(0,(M$3-'(IN)tau'!M32)/param[ZETA]),param[NU]))</f>
        <v>68.292682926829272</v>
      </c>
      <c r="N35">
        <f>N$4*MIN(param[GAP_MAX],param[ZETA]*POWER(MAX(0,(N$3-'(IN)tau'!N32)/param[ZETA]),param[NU]))</f>
        <v>0</v>
      </c>
      <c r="O35">
        <f>O$4*MIN(param[GAP_MAX],param[ZETA]*POWER(MAX(0,(O$3-'(IN)tau'!O32)/param[ZETA]),param[NU]))</f>
        <v>0</v>
      </c>
      <c r="P35">
        <f>P$4*MIN(param[GAP_MAX],param[ZETA]*POWER(MAX(0,(P$3-'(IN)tau'!P32)/param[ZETA]),param[NU]))</f>
        <v>0</v>
      </c>
      <c r="Q35">
        <f>Q$4*MIN(param[GAP_MAX],param[ZETA]*POWER(MAX(0,(Q$3-'(IN)tau'!Q32)/param[ZETA]),param[NU]))</f>
        <v>0</v>
      </c>
      <c r="R35">
        <f>R$4*MIN(param[GAP_MAX],param[ZETA]*POWER(MAX(0,(R$3-'(IN)tau'!R32)/param[ZETA]),param[NU]))</f>
        <v>0</v>
      </c>
      <c r="S35">
        <f>S$4*MIN(param[GAP_MAX],param[ZETA]*POWER(MAX(0,(S$3-'(IN)tau'!S32)/param[ZETA]),param[NU]))</f>
        <v>0</v>
      </c>
      <c r="T35">
        <f>T$4*MIN(param[GAP_MAX],param[ZETA]*POWER(MAX(0,(T$3-'(IN)tau'!T32)/param[ZETA]),param[NU]))</f>
        <v>0</v>
      </c>
      <c r="U35">
        <f>U$4*MIN(param[GAP_MAX],param[ZETA]*POWER(MAX(0,(U$3-'(IN)tau'!U32)/param[ZETA]),param[NU]))</f>
        <v>0</v>
      </c>
      <c r="V35">
        <f>V$4*MIN(param[GAP_MAX],param[ZETA]*POWER(MAX(0,(V$3-'(IN)tau'!V32)/param[ZETA]),param[NU]))</f>
        <v>0</v>
      </c>
      <c r="W35">
        <f>W$4*MIN(param[GAP_MAX],param[ZETA]*POWER(MAX(0,(W$3-'(IN)tau'!W32)/param[ZETA]),param[NU]))</f>
        <v>0</v>
      </c>
      <c r="X35">
        <f>X$4*MIN(param[GAP_MAX],param[ZETA]*POWER(MAX(0,(X$3-'(IN)tau'!X32)/param[ZETA]),param[NU]))</f>
        <v>0</v>
      </c>
      <c r="Y35">
        <f>Y$4*MIN(param[GAP_MAX],param[ZETA]*POWER(MAX(0,(Y$3-'(IN)tau'!Y32)/param[ZETA]),param[NU]))</f>
        <v>0</v>
      </c>
      <c r="Z35">
        <f>Z$4*MIN(param[GAP_MAX],param[ZETA]*POWER(MAX(0,(Z$3-'(IN)tau'!Z32)/param[ZETA]),param[NU]))</f>
        <v>0</v>
      </c>
      <c r="AA35">
        <f>AA$4*MIN(param[GAP_MAX],param[ZETA]*POWER(MAX(0,(AA$3-'(IN)tau'!AA32)/param[ZETA]),param[NU]))</f>
        <v>0</v>
      </c>
      <c r="AB35">
        <f>AB$4*MIN(param[GAP_MAX],param[ZETA]*POWER(MAX(0,(AB$3-'(IN)tau'!AB32)/param[ZETA]),param[NU]))</f>
        <v>0</v>
      </c>
      <c r="AC35">
        <f>AC$4*MIN(param[GAP_MAX],param[ZETA]*POWER(MAX(0,(AC$3-'(IN)tau'!AC32)/param[ZETA]),param[NU]))</f>
        <v>0</v>
      </c>
      <c r="AD35">
        <f>AD$4*MIN(param[GAP_MAX],param[ZETA]*POWER(MAX(0,(AD$3-'(IN)tau'!AD32)/param[ZETA]),param[NU]))</f>
        <v>0</v>
      </c>
      <c r="AE35">
        <f>AE$4*MIN(param[GAP_MAX],param[ZETA]*POWER(MAX(0,(AE$3-'(IN)tau'!AE32)/param[ZETA]),param[NU]))</f>
        <v>0</v>
      </c>
      <c r="AF35">
        <f>AF$4*MIN(param[GAP_MAX],param[ZETA]*POWER(MAX(0,(AF$3-'(IN)tau'!AF32)/param[ZETA]),param[NU]))</f>
        <v>0</v>
      </c>
      <c r="AG35">
        <f>AG$4*MIN(param[GAP_MAX],param[ZETA]*POWER(MAX(0,(AG$3-'(IN)tau'!AG32)/param[ZETA]),param[NU]))</f>
        <v>0</v>
      </c>
      <c r="AH35">
        <f>AH$4*MIN(param[GAP_MAX],param[ZETA]*POWER(MAX(0,(AH$3-'(IN)tau'!AH32)/param[ZETA]),param[NU]))</f>
        <v>0</v>
      </c>
      <c r="AI35">
        <f>AI$4*MIN(param[GAP_MAX],param[ZETA]*POWER(MAX(0,(AI$3-'(IN)tau'!AI32)/param[ZETA]),param[NU]))</f>
        <v>0</v>
      </c>
      <c r="AJ35">
        <f>AJ$4*MIN(param[GAP_MAX],param[ZETA]*POWER(MAX(0,(AJ$3-'(IN)tau'!AJ32)/param[ZETA]),param[NU]))</f>
        <v>0</v>
      </c>
      <c r="AK35">
        <f>AK$4*MIN(param[GAP_MAX],param[ZETA]*POWER(MAX(0,(AK$3-'(IN)tau'!AK32)/param[ZETA]),param[NU]))</f>
        <v>0</v>
      </c>
      <c r="AL35">
        <f>AL$4*MIN(param[GAP_MAX],param[ZETA]*POWER(MAX(0,(AL$3-'(IN)tau'!AL32)/param[ZETA]),param[NU]))</f>
        <v>0</v>
      </c>
      <c r="AM35">
        <f>AM$4*MIN(param[GAP_MAX],param[ZETA]*POWER(MAX(0,(AM$3-'(IN)tau'!AM32)/param[ZETA]),param[NU]))</f>
        <v>0</v>
      </c>
      <c r="AN35">
        <f>AN$4*MIN(param[GAP_MAX],param[ZETA]*POWER(MAX(0,(AN$3-'(IN)tau'!AN32)/param[ZETA]),param[NU]))</f>
        <v>0</v>
      </c>
      <c r="AO35">
        <f>AO$4*MIN(param[GAP_MAX],param[ZETA]*POWER(MAX(0,(AO$3-'(IN)tau'!AO32)/param[ZETA]),param[NU]))</f>
        <v>0</v>
      </c>
      <c r="AP35">
        <f>AP$4*MIN(param[GAP_MAX],param[ZETA]*POWER(MAX(0,(AP$3-'(IN)tau'!AP32)/param[ZETA]),param[NU]))</f>
        <v>0</v>
      </c>
      <c r="AQ35">
        <f>AQ$4*MIN(param[GAP_MAX],param[ZETA]*POWER(MAX(0,(AQ$3-'(IN)tau'!AQ32)/param[ZETA]),param[NU]))</f>
        <v>0</v>
      </c>
      <c r="AR35">
        <f>AR$4*MIN(param[GAP_MAX],param[ZETA]*POWER(MAX(0,(AR$3-'(IN)tau'!AR32)/param[ZETA]),param[NU]))</f>
        <v>0</v>
      </c>
      <c r="AS35">
        <f>AS$4*MIN(param[GAP_MAX],param[ZETA]*POWER(MAX(0,(AS$3-'(IN)tau'!AS32)/param[ZETA]),param[NU]))</f>
        <v>0</v>
      </c>
      <c r="AT35" s="4">
        <f>SUM(Delta[[#This Row],[Column2]:[Column244]])</f>
        <v>112.65073922265563</v>
      </c>
      <c r="AU35" t="str">
        <f>IF(Delta[[#This Row],[delta]]&lt;20,"ok","")</f>
        <v/>
      </c>
    </row>
    <row r="36" spans="1:47" ht="15" x14ac:dyDescent="0.25">
      <c r="A36">
        <f>'(IN)tau'!A33</f>
        <v>120</v>
      </c>
      <c r="B36">
        <f>B$4*MIN(param[GAP_MAX],param[ZETA]*POWER(MAX(0,(B$3-'(IN)tau'!B33)/param[ZETA]),param[NU]))</f>
        <v>0</v>
      </c>
      <c r="C36">
        <f>C$4*MIN(param[GAP_MAX],param[ZETA]*POWER(MAX(0,(C$3-'(IN)tau'!C33)/param[ZETA]),param[NU]))</f>
        <v>0</v>
      </c>
      <c r="D36">
        <f>D$4*MIN(param[GAP_MAX],param[ZETA]*POWER(MAX(0,(D$3-'(IN)tau'!D33)/param[ZETA]),param[NU]))</f>
        <v>49.285998589358307</v>
      </c>
      <c r="E36">
        <f>E$4*MIN(param[GAP_MAX],param[ZETA]*POWER(MAX(0,(E$3-'(IN)tau'!E33)/param[ZETA]),param[NU]))</f>
        <v>0</v>
      </c>
      <c r="F36">
        <f>F$4*MIN(param[GAP_MAX],param[ZETA]*POWER(MAX(0,(F$3-'(IN)tau'!F33)/param[ZETA]),param[NU]))</f>
        <v>0</v>
      </c>
      <c r="G36">
        <f>G$4*MIN(param[GAP_MAX],param[ZETA]*POWER(MAX(0,(G$3-'(IN)tau'!G33)/param[ZETA]),param[NU]))</f>
        <v>0</v>
      </c>
      <c r="H36">
        <f>H$4*MIN(param[GAP_MAX],param[ZETA]*POWER(MAX(0,(H$3-'(IN)tau'!H33)/param[ZETA]),param[NU]))</f>
        <v>0</v>
      </c>
      <c r="I36">
        <f>I$4*MIN(param[GAP_MAX],param[ZETA]*POWER(MAX(0,(I$3-'(IN)tau'!I33)/param[ZETA]),param[NU]))</f>
        <v>0</v>
      </c>
      <c r="J36">
        <f>J$4*MIN(param[GAP_MAX],param[ZETA]*POWER(MAX(0,(J$3-'(IN)tau'!J33)/param[ZETA]),param[NU]))</f>
        <v>0</v>
      </c>
      <c r="K36">
        <f>K$4*MIN(param[GAP_MAX],param[ZETA]*POWER(MAX(0,(K$3-'(IN)tau'!K33)/param[ZETA]),param[NU]))</f>
        <v>6.610039324186312</v>
      </c>
      <c r="L36">
        <f>L$4*MIN(param[GAP_MAX],param[ZETA]*POWER(MAX(0,(L$3-'(IN)tau'!L33)/param[ZETA]),param[NU]))</f>
        <v>0</v>
      </c>
      <c r="M36">
        <f>M$4*MIN(param[GAP_MAX],param[ZETA]*POWER(MAX(0,(M$3-'(IN)tau'!M33)/param[ZETA]),param[NU]))</f>
        <v>68.292682926829272</v>
      </c>
      <c r="N36">
        <f>N$4*MIN(param[GAP_MAX],param[ZETA]*POWER(MAX(0,(N$3-'(IN)tau'!N33)/param[ZETA]),param[NU]))</f>
        <v>0</v>
      </c>
      <c r="O36">
        <f>O$4*MIN(param[GAP_MAX],param[ZETA]*POWER(MAX(0,(O$3-'(IN)tau'!O33)/param[ZETA]),param[NU]))</f>
        <v>0</v>
      </c>
      <c r="P36">
        <f>P$4*MIN(param[GAP_MAX],param[ZETA]*POWER(MAX(0,(P$3-'(IN)tau'!P33)/param[ZETA]),param[NU]))</f>
        <v>0</v>
      </c>
      <c r="Q36">
        <f>Q$4*MIN(param[GAP_MAX],param[ZETA]*POWER(MAX(0,(Q$3-'(IN)tau'!Q33)/param[ZETA]),param[NU]))</f>
        <v>0</v>
      </c>
      <c r="R36">
        <f>R$4*MIN(param[GAP_MAX],param[ZETA]*POWER(MAX(0,(R$3-'(IN)tau'!R33)/param[ZETA]),param[NU]))</f>
        <v>0</v>
      </c>
      <c r="S36">
        <f>S$4*MIN(param[GAP_MAX],param[ZETA]*POWER(MAX(0,(S$3-'(IN)tau'!S33)/param[ZETA]),param[NU]))</f>
        <v>0</v>
      </c>
      <c r="T36">
        <f>T$4*MIN(param[GAP_MAX],param[ZETA]*POWER(MAX(0,(T$3-'(IN)tau'!T33)/param[ZETA]),param[NU]))</f>
        <v>0</v>
      </c>
      <c r="U36">
        <f>U$4*MIN(param[GAP_MAX],param[ZETA]*POWER(MAX(0,(U$3-'(IN)tau'!U33)/param[ZETA]),param[NU]))</f>
        <v>0</v>
      </c>
      <c r="V36">
        <f>V$4*MIN(param[GAP_MAX],param[ZETA]*POWER(MAX(0,(V$3-'(IN)tau'!V33)/param[ZETA]),param[NU]))</f>
        <v>0</v>
      </c>
      <c r="W36">
        <f>W$4*MIN(param[GAP_MAX],param[ZETA]*POWER(MAX(0,(W$3-'(IN)tau'!W33)/param[ZETA]),param[NU]))</f>
        <v>0</v>
      </c>
      <c r="X36">
        <f>X$4*MIN(param[GAP_MAX],param[ZETA]*POWER(MAX(0,(X$3-'(IN)tau'!X33)/param[ZETA]),param[NU]))</f>
        <v>0</v>
      </c>
      <c r="Y36">
        <f>Y$4*MIN(param[GAP_MAX],param[ZETA]*POWER(MAX(0,(Y$3-'(IN)tau'!Y33)/param[ZETA]),param[NU]))</f>
        <v>0</v>
      </c>
      <c r="Z36">
        <f>Z$4*MIN(param[GAP_MAX],param[ZETA]*POWER(MAX(0,(Z$3-'(IN)tau'!Z33)/param[ZETA]),param[NU]))</f>
        <v>0</v>
      </c>
      <c r="AA36">
        <f>AA$4*MIN(param[GAP_MAX],param[ZETA]*POWER(MAX(0,(AA$3-'(IN)tau'!AA33)/param[ZETA]),param[NU]))</f>
        <v>0</v>
      </c>
      <c r="AB36">
        <f>AB$4*MIN(param[GAP_MAX],param[ZETA]*POWER(MAX(0,(AB$3-'(IN)tau'!AB33)/param[ZETA]),param[NU]))</f>
        <v>0</v>
      </c>
      <c r="AC36">
        <f>AC$4*MIN(param[GAP_MAX],param[ZETA]*POWER(MAX(0,(AC$3-'(IN)tau'!AC33)/param[ZETA]),param[NU]))</f>
        <v>0</v>
      </c>
      <c r="AD36">
        <f>AD$4*MIN(param[GAP_MAX],param[ZETA]*POWER(MAX(0,(AD$3-'(IN)tau'!AD33)/param[ZETA]),param[NU]))</f>
        <v>0</v>
      </c>
      <c r="AE36">
        <f>AE$4*MIN(param[GAP_MAX],param[ZETA]*POWER(MAX(0,(AE$3-'(IN)tau'!AE33)/param[ZETA]),param[NU]))</f>
        <v>0</v>
      </c>
      <c r="AF36">
        <f>AF$4*MIN(param[GAP_MAX],param[ZETA]*POWER(MAX(0,(AF$3-'(IN)tau'!AF33)/param[ZETA]),param[NU]))</f>
        <v>0</v>
      </c>
      <c r="AG36">
        <f>AG$4*MIN(param[GAP_MAX],param[ZETA]*POWER(MAX(0,(AG$3-'(IN)tau'!AG33)/param[ZETA]),param[NU]))</f>
        <v>0</v>
      </c>
      <c r="AH36">
        <f>AH$4*MIN(param[GAP_MAX],param[ZETA]*POWER(MAX(0,(AH$3-'(IN)tau'!AH33)/param[ZETA]),param[NU]))</f>
        <v>0</v>
      </c>
      <c r="AI36">
        <f>AI$4*MIN(param[GAP_MAX],param[ZETA]*POWER(MAX(0,(AI$3-'(IN)tau'!AI33)/param[ZETA]),param[NU]))</f>
        <v>0</v>
      </c>
      <c r="AJ36">
        <f>AJ$4*MIN(param[GAP_MAX],param[ZETA]*POWER(MAX(0,(AJ$3-'(IN)tau'!AJ33)/param[ZETA]),param[NU]))</f>
        <v>0</v>
      </c>
      <c r="AK36">
        <f>AK$4*MIN(param[GAP_MAX],param[ZETA]*POWER(MAX(0,(AK$3-'(IN)tau'!AK33)/param[ZETA]),param[NU]))</f>
        <v>0</v>
      </c>
      <c r="AL36">
        <f>AL$4*MIN(param[GAP_MAX],param[ZETA]*POWER(MAX(0,(AL$3-'(IN)tau'!AL33)/param[ZETA]),param[NU]))</f>
        <v>0</v>
      </c>
      <c r="AM36">
        <f>AM$4*MIN(param[GAP_MAX],param[ZETA]*POWER(MAX(0,(AM$3-'(IN)tau'!AM33)/param[ZETA]),param[NU]))</f>
        <v>0</v>
      </c>
      <c r="AN36">
        <f>AN$4*MIN(param[GAP_MAX],param[ZETA]*POWER(MAX(0,(AN$3-'(IN)tau'!AN33)/param[ZETA]),param[NU]))</f>
        <v>0</v>
      </c>
      <c r="AO36">
        <f>AO$4*MIN(param[GAP_MAX],param[ZETA]*POWER(MAX(0,(AO$3-'(IN)tau'!AO33)/param[ZETA]),param[NU]))</f>
        <v>0</v>
      </c>
      <c r="AP36">
        <f>AP$4*MIN(param[GAP_MAX],param[ZETA]*POWER(MAX(0,(AP$3-'(IN)tau'!AP33)/param[ZETA]),param[NU]))</f>
        <v>0</v>
      </c>
      <c r="AQ36">
        <f>AQ$4*MIN(param[GAP_MAX],param[ZETA]*POWER(MAX(0,(AQ$3-'(IN)tau'!AQ33)/param[ZETA]),param[NU]))</f>
        <v>0</v>
      </c>
      <c r="AR36">
        <f>AR$4*MIN(param[GAP_MAX],param[ZETA]*POWER(MAX(0,(AR$3-'(IN)tau'!AR33)/param[ZETA]),param[NU]))</f>
        <v>0</v>
      </c>
      <c r="AS36">
        <f>AS$4*MIN(param[GAP_MAX],param[ZETA]*POWER(MAX(0,(AS$3-'(IN)tau'!AS33)/param[ZETA]),param[NU]))</f>
        <v>0</v>
      </c>
      <c r="AT36" s="4">
        <f>SUM(Delta[[#This Row],[Column2]:[Column244]])</f>
        <v>124.18872084037389</v>
      </c>
      <c r="AU36" t="str">
        <f>IF(Delta[[#This Row],[delta]]&lt;20,"ok","")</f>
        <v/>
      </c>
    </row>
    <row r="37" spans="1:47" ht="15" x14ac:dyDescent="0.25">
      <c r="A37">
        <f>'(IN)tau'!A34</f>
        <v>121</v>
      </c>
      <c r="B37">
        <f>B$4*MIN(param[GAP_MAX],param[ZETA]*POWER(MAX(0,(B$3-'(IN)tau'!B34)/param[ZETA]),param[NU]))</f>
        <v>0</v>
      </c>
      <c r="C37">
        <f>C$4*MIN(param[GAP_MAX],param[ZETA]*POWER(MAX(0,(C$3-'(IN)tau'!C34)/param[ZETA]),param[NU]))</f>
        <v>68.127315625059467</v>
      </c>
      <c r="D37">
        <f>D$4*MIN(param[GAP_MAX],param[ZETA]*POWER(MAX(0,(D$3-'(IN)tau'!D34)/param[ZETA]),param[NU]))</f>
        <v>49.285998589358307</v>
      </c>
      <c r="E37">
        <f>E$4*MIN(param[GAP_MAX],param[ZETA]*POWER(MAX(0,(E$3-'(IN)tau'!E34)/param[ZETA]),param[NU]))</f>
        <v>24.56391754878241</v>
      </c>
      <c r="F37">
        <f>F$4*MIN(param[GAP_MAX],param[ZETA]*POWER(MAX(0,(F$3-'(IN)tau'!F34)/param[ZETA]),param[NU]))</f>
        <v>10.060462333954943</v>
      </c>
      <c r="G37">
        <f>G$4*MIN(param[GAP_MAX],param[ZETA]*POWER(MAX(0,(G$3-'(IN)tau'!G34)/param[ZETA]),param[NU]))</f>
        <v>23.212047760022454</v>
      </c>
      <c r="H37">
        <f>H$4*MIN(param[GAP_MAX],param[ZETA]*POWER(MAX(0,(H$3-'(IN)tau'!H34)/param[ZETA]),param[NU]))</f>
        <v>0</v>
      </c>
      <c r="I37">
        <f>I$4*MIN(param[GAP_MAX],param[ZETA]*POWER(MAX(0,(I$3-'(IN)tau'!I34)/param[ZETA]),param[NU]))</f>
        <v>0</v>
      </c>
      <c r="J37">
        <f>J$4*MIN(param[GAP_MAX],param[ZETA]*POWER(MAX(0,(J$3-'(IN)tau'!J34)/param[ZETA]),param[NU]))</f>
        <v>0</v>
      </c>
      <c r="K37">
        <f>K$4*MIN(param[GAP_MAX],param[ZETA]*POWER(MAX(0,(K$3-'(IN)tau'!K34)/param[ZETA]),param[NU]))</f>
        <v>169.3089430894309</v>
      </c>
      <c r="L37">
        <f>L$4*MIN(param[GAP_MAX],param[ZETA]*POWER(MAX(0,(L$3-'(IN)tau'!L34)/param[ZETA]),param[NU]))</f>
        <v>0</v>
      </c>
      <c r="M37">
        <f>M$4*MIN(param[GAP_MAX],param[ZETA]*POWER(MAX(0,(M$3-'(IN)tau'!M34)/param[ZETA]),param[NU]))</f>
        <v>68.292682926829272</v>
      </c>
      <c r="N37">
        <f>N$4*MIN(param[GAP_MAX],param[ZETA]*POWER(MAX(0,(N$3-'(IN)tau'!N34)/param[ZETA]),param[NU]))</f>
        <v>0</v>
      </c>
      <c r="O37">
        <f>O$4*MIN(param[GAP_MAX],param[ZETA]*POWER(MAX(0,(O$3-'(IN)tau'!O34)/param[ZETA]),param[NU]))</f>
        <v>0</v>
      </c>
      <c r="P37">
        <f>P$4*MIN(param[GAP_MAX],param[ZETA]*POWER(MAX(0,(P$3-'(IN)tau'!P34)/param[ZETA]),param[NU]))</f>
        <v>0</v>
      </c>
      <c r="Q37">
        <f>Q$4*MIN(param[GAP_MAX],param[ZETA]*POWER(MAX(0,(Q$3-'(IN)tau'!Q34)/param[ZETA]),param[NU]))</f>
        <v>0</v>
      </c>
      <c r="R37">
        <f>R$4*MIN(param[GAP_MAX],param[ZETA]*POWER(MAX(0,(R$3-'(IN)tau'!R34)/param[ZETA]),param[NU]))</f>
        <v>0</v>
      </c>
      <c r="S37">
        <f>S$4*MIN(param[GAP_MAX],param[ZETA]*POWER(MAX(0,(S$3-'(IN)tau'!S34)/param[ZETA]),param[NU]))</f>
        <v>0</v>
      </c>
      <c r="T37">
        <f>T$4*MIN(param[GAP_MAX],param[ZETA]*POWER(MAX(0,(T$3-'(IN)tau'!T34)/param[ZETA]),param[NU]))</f>
        <v>0</v>
      </c>
      <c r="U37">
        <f>U$4*MIN(param[GAP_MAX],param[ZETA]*POWER(MAX(0,(U$3-'(IN)tau'!U34)/param[ZETA]),param[NU]))</f>
        <v>0</v>
      </c>
      <c r="V37">
        <f>V$4*MIN(param[GAP_MAX],param[ZETA]*POWER(MAX(0,(V$3-'(IN)tau'!V34)/param[ZETA]),param[NU]))</f>
        <v>0</v>
      </c>
      <c r="W37">
        <f>W$4*MIN(param[GAP_MAX],param[ZETA]*POWER(MAX(0,(W$3-'(IN)tau'!W34)/param[ZETA]),param[NU]))</f>
        <v>0</v>
      </c>
      <c r="X37">
        <f>X$4*MIN(param[GAP_MAX],param[ZETA]*POWER(MAX(0,(X$3-'(IN)tau'!X34)/param[ZETA]),param[NU]))</f>
        <v>0</v>
      </c>
      <c r="Y37">
        <f>Y$4*MIN(param[GAP_MAX],param[ZETA]*POWER(MAX(0,(Y$3-'(IN)tau'!Y34)/param[ZETA]),param[NU]))</f>
        <v>0</v>
      </c>
      <c r="Z37">
        <f>Z$4*MIN(param[GAP_MAX],param[ZETA]*POWER(MAX(0,(Z$3-'(IN)tau'!Z34)/param[ZETA]),param[NU]))</f>
        <v>0</v>
      </c>
      <c r="AA37">
        <f>AA$4*MIN(param[GAP_MAX],param[ZETA]*POWER(MAX(0,(AA$3-'(IN)tau'!AA34)/param[ZETA]),param[NU]))</f>
        <v>0</v>
      </c>
      <c r="AB37">
        <f>AB$4*MIN(param[GAP_MAX],param[ZETA]*POWER(MAX(0,(AB$3-'(IN)tau'!AB34)/param[ZETA]),param[NU]))</f>
        <v>0</v>
      </c>
      <c r="AC37">
        <f>AC$4*MIN(param[GAP_MAX],param[ZETA]*POWER(MAX(0,(AC$3-'(IN)tau'!AC34)/param[ZETA]),param[NU]))</f>
        <v>0</v>
      </c>
      <c r="AD37">
        <f>AD$4*MIN(param[GAP_MAX],param[ZETA]*POWER(MAX(0,(AD$3-'(IN)tau'!AD34)/param[ZETA]),param[NU]))</f>
        <v>0</v>
      </c>
      <c r="AE37">
        <f>AE$4*MIN(param[GAP_MAX],param[ZETA]*POWER(MAX(0,(AE$3-'(IN)tau'!AE34)/param[ZETA]),param[NU]))</f>
        <v>0</v>
      </c>
      <c r="AF37">
        <f>AF$4*MIN(param[GAP_MAX],param[ZETA]*POWER(MAX(0,(AF$3-'(IN)tau'!AF34)/param[ZETA]),param[NU]))</f>
        <v>0</v>
      </c>
      <c r="AG37">
        <f>AG$4*MIN(param[GAP_MAX],param[ZETA]*POWER(MAX(0,(AG$3-'(IN)tau'!AG34)/param[ZETA]),param[NU]))</f>
        <v>0</v>
      </c>
      <c r="AH37">
        <f>AH$4*MIN(param[GAP_MAX],param[ZETA]*POWER(MAX(0,(AH$3-'(IN)tau'!AH34)/param[ZETA]),param[NU]))</f>
        <v>0</v>
      </c>
      <c r="AI37">
        <f>AI$4*MIN(param[GAP_MAX],param[ZETA]*POWER(MAX(0,(AI$3-'(IN)tau'!AI34)/param[ZETA]),param[NU]))</f>
        <v>0</v>
      </c>
      <c r="AJ37">
        <f>AJ$4*MIN(param[GAP_MAX],param[ZETA]*POWER(MAX(0,(AJ$3-'(IN)tau'!AJ34)/param[ZETA]),param[NU]))</f>
        <v>0</v>
      </c>
      <c r="AK37">
        <f>AK$4*MIN(param[GAP_MAX],param[ZETA]*POWER(MAX(0,(AK$3-'(IN)tau'!AK34)/param[ZETA]),param[NU]))</f>
        <v>0</v>
      </c>
      <c r="AL37">
        <f>AL$4*MIN(param[GAP_MAX],param[ZETA]*POWER(MAX(0,(AL$3-'(IN)tau'!AL34)/param[ZETA]),param[NU]))</f>
        <v>0</v>
      </c>
      <c r="AM37">
        <f>AM$4*MIN(param[GAP_MAX],param[ZETA]*POWER(MAX(0,(AM$3-'(IN)tau'!AM34)/param[ZETA]),param[NU]))</f>
        <v>0</v>
      </c>
      <c r="AN37">
        <f>AN$4*MIN(param[GAP_MAX],param[ZETA]*POWER(MAX(0,(AN$3-'(IN)tau'!AN34)/param[ZETA]),param[NU]))</f>
        <v>0</v>
      </c>
      <c r="AO37">
        <f>AO$4*MIN(param[GAP_MAX],param[ZETA]*POWER(MAX(0,(AO$3-'(IN)tau'!AO34)/param[ZETA]),param[NU]))</f>
        <v>0</v>
      </c>
      <c r="AP37">
        <f>AP$4*MIN(param[GAP_MAX],param[ZETA]*POWER(MAX(0,(AP$3-'(IN)tau'!AP34)/param[ZETA]),param[NU]))</f>
        <v>0</v>
      </c>
      <c r="AQ37">
        <f>AQ$4*MIN(param[GAP_MAX],param[ZETA]*POWER(MAX(0,(AQ$3-'(IN)tau'!AQ34)/param[ZETA]),param[NU]))</f>
        <v>0</v>
      </c>
      <c r="AR37">
        <f>AR$4*MIN(param[GAP_MAX],param[ZETA]*POWER(MAX(0,(AR$3-'(IN)tau'!AR34)/param[ZETA]),param[NU]))</f>
        <v>0</v>
      </c>
      <c r="AS37">
        <f>AS$4*MIN(param[GAP_MAX],param[ZETA]*POWER(MAX(0,(AS$3-'(IN)tau'!AS34)/param[ZETA]),param[NU]))</f>
        <v>0</v>
      </c>
      <c r="AT37" s="4">
        <f>SUM(Delta[[#This Row],[Column2]:[Column244]])</f>
        <v>412.85136787343771</v>
      </c>
      <c r="AU37" t="str">
        <f>IF(Delta[[#This Row],[delta]]&lt;20,"ok","")</f>
        <v/>
      </c>
    </row>
    <row r="38" spans="1:47" ht="15" x14ac:dyDescent="0.25">
      <c r="A38">
        <f>'(IN)tau'!A35</f>
        <v>122</v>
      </c>
      <c r="B38">
        <f>B$4*MIN(param[GAP_MAX],param[ZETA]*POWER(MAX(0,(B$3-'(IN)tau'!B35)/param[ZETA]),param[NU]))</f>
        <v>0</v>
      </c>
      <c r="C38">
        <f>C$4*MIN(param[GAP_MAX],param[ZETA]*POWER(MAX(0,(C$3-'(IN)tau'!C35)/param[ZETA]),param[NU]))</f>
        <v>0</v>
      </c>
      <c r="D38">
        <f>D$4*MIN(param[GAP_MAX],param[ZETA]*POWER(MAX(0,(D$3-'(IN)tau'!D35)/param[ZETA]),param[NU]))</f>
        <v>2.0487804878048776</v>
      </c>
      <c r="E38">
        <f>E$4*MIN(param[GAP_MAX],param[ZETA]*POWER(MAX(0,(E$3-'(IN)tau'!E35)/param[ZETA]),param[NU]))</f>
        <v>0</v>
      </c>
      <c r="F38">
        <f>F$4*MIN(param[GAP_MAX],param[ZETA]*POWER(MAX(0,(F$3-'(IN)tau'!F35)/param[ZETA]),param[NU]))</f>
        <v>0</v>
      </c>
      <c r="G38">
        <f>G$4*MIN(param[GAP_MAX],param[ZETA]*POWER(MAX(0,(G$3-'(IN)tau'!G35)/param[ZETA]),param[NU]))</f>
        <v>0</v>
      </c>
      <c r="H38">
        <f>H$4*MIN(param[GAP_MAX],param[ZETA]*POWER(MAX(0,(H$3-'(IN)tau'!H35)/param[ZETA]),param[NU]))</f>
        <v>0</v>
      </c>
      <c r="I38">
        <f>I$4*MIN(param[GAP_MAX],param[ZETA]*POWER(MAX(0,(I$3-'(IN)tau'!I35)/param[ZETA]),param[NU]))</f>
        <v>0</v>
      </c>
      <c r="J38">
        <f>J$4*MIN(param[GAP_MAX],param[ZETA]*POWER(MAX(0,(J$3-'(IN)tau'!J35)/param[ZETA]),param[NU]))</f>
        <v>0</v>
      </c>
      <c r="K38">
        <f>K$4*MIN(param[GAP_MAX],param[ZETA]*POWER(MAX(0,(K$3-'(IN)tau'!K35)/param[ZETA]),param[NU]))</f>
        <v>11.509930002923022</v>
      </c>
      <c r="L38">
        <f>L$4*MIN(param[GAP_MAX],param[ZETA]*POWER(MAX(0,(L$3-'(IN)tau'!L35)/param[ZETA]),param[NU]))</f>
        <v>0</v>
      </c>
      <c r="M38">
        <f>M$4*MIN(param[GAP_MAX],param[ZETA]*POWER(MAX(0,(M$3-'(IN)tau'!M35)/param[ZETA]),param[NU]))</f>
        <v>68.292682926829272</v>
      </c>
      <c r="N38">
        <f>N$4*MIN(param[GAP_MAX],param[ZETA]*POWER(MAX(0,(N$3-'(IN)tau'!N35)/param[ZETA]),param[NU]))</f>
        <v>0</v>
      </c>
      <c r="O38">
        <f>O$4*MIN(param[GAP_MAX],param[ZETA]*POWER(MAX(0,(O$3-'(IN)tau'!O35)/param[ZETA]),param[NU]))</f>
        <v>0</v>
      </c>
      <c r="P38">
        <f>P$4*MIN(param[GAP_MAX],param[ZETA]*POWER(MAX(0,(P$3-'(IN)tau'!P35)/param[ZETA]),param[NU]))</f>
        <v>0</v>
      </c>
      <c r="Q38">
        <f>Q$4*MIN(param[GAP_MAX],param[ZETA]*POWER(MAX(0,(Q$3-'(IN)tau'!Q35)/param[ZETA]),param[NU]))</f>
        <v>0</v>
      </c>
      <c r="R38">
        <f>R$4*MIN(param[GAP_MAX],param[ZETA]*POWER(MAX(0,(R$3-'(IN)tau'!R35)/param[ZETA]),param[NU]))</f>
        <v>0</v>
      </c>
      <c r="S38">
        <f>S$4*MIN(param[GAP_MAX],param[ZETA]*POWER(MAX(0,(S$3-'(IN)tau'!S35)/param[ZETA]),param[NU]))</f>
        <v>0</v>
      </c>
      <c r="T38">
        <f>T$4*MIN(param[GAP_MAX],param[ZETA]*POWER(MAX(0,(T$3-'(IN)tau'!T35)/param[ZETA]),param[NU]))</f>
        <v>0</v>
      </c>
      <c r="U38">
        <f>U$4*MIN(param[GAP_MAX],param[ZETA]*POWER(MAX(0,(U$3-'(IN)tau'!U35)/param[ZETA]),param[NU]))</f>
        <v>0</v>
      </c>
      <c r="V38">
        <f>V$4*MIN(param[GAP_MAX],param[ZETA]*POWER(MAX(0,(V$3-'(IN)tau'!V35)/param[ZETA]),param[NU]))</f>
        <v>0</v>
      </c>
      <c r="W38">
        <f>W$4*MIN(param[GAP_MAX],param[ZETA]*POWER(MAX(0,(W$3-'(IN)tau'!W35)/param[ZETA]),param[NU]))</f>
        <v>0</v>
      </c>
      <c r="X38">
        <f>X$4*MIN(param[GAP_MAX],param[ZETA]*POWER(MAX(0,(X$3-'(IN)tau'!X35)/param[ZETA]),param[NU]))</f>
        <v>0</v>
      </c>
      <c r="Y38">
        <f>Y$4*MIN(param[GAP_MAX],param[ZETA]*POWER(MAX(0,(Y$3-'(IN)tau'!Y35)/param[ZETA]),param[NU]))</f>
        <v>0</v>
      </c>
      <c r="Z38">
        <f>Z$4*MIN(param[GAP_MAX],param[ZETA]*POWER(MAX(0,(Z$3-'(IN)tau'!Z35)/param[ZETA]),param[NU]))</f>
        <v>0</v>
      </c>
      <c r="AA38">
        <f>AA$4*MIN(param[GAP_MAX],param[ZETA]*POWER(MAX(0,(AA$3-'(IN)tau'!AA35)/param[ZETA]),param[NU]))</f>
        <v>0</v>
      </c>
      <c r="AB38">
        <f>AB$4*MIN(param[GAP_MAX],param[ZETA]*POWER(MAX(0,(AB$3-'(IN)tau'!AB35)/param[ZETA]),param[NU]))</f>
        <v>0</v>
      </c>
      <c r="AC38">
        <f>AC$4*MIN(param[GAP_MAX],param[ZETA]*POWER(MAX(0,(AC$3-'(IN)tau'!AC35)/param[ZETA]),param[NU]))</f>
        <v>0</v>
      </c>
      <c r="AD38">
        <f>AD$4*MIN(param[GAP_MAX],param[ZETA]*POWER(MAX(0,(AD$3-'(IN)tau'!AD35)/param[ZETA]),param[NU]))</f>
        <v>0</v>
      </c>
      <c r="AE38">
        <f>AE$4*MIN(param[GAP_MAX],param[ZETA]*POWER(MAX(0,(AE$3-'(IN)tau'!AE35)/param[ZETA]),param[NU]))</f>
        <v>0</v>
      </c>
      <c r="AF38">
        <f>AF$4*MIN(param[GAP_MAX],param[ZETA]*POWER(MAX(0,(AF$3-'(IN)tau'!AF35)/param[ZETA]),param[NU]))</f>
        <v>0</v>
      </c>
      <c r="AG38">
        <f>AG$4*MIN(param[GAP_MAX],param[ZETA]*POWER(MAX(0,(AG$3-'(IN)tau'!AG35)/param[ZETA]),param[NU]))</f>
        <v>0</v>
      </c>
      <c r="AH38">
        <f>AH$4*MIN(param[GAP_MAX],param[ZETA]*POWER(MAX(0,(AH$3-'(IN)tau'!AH35)/param[ZETA]),param[NU]))</f>
        <v>0</v>
      </c>
      <c r="AI38">
        <f>AI$4*MIN(param[GAP_MAX],param[ZETA]*POWER(MAX(0,(AI$3-'(IN)tau'!AI35)/param[ZETA]),param[NU]))</f>
        <v>0</v>
      </c>
      <c r="AJ38">
        <f>AJ$4*MIN(param[GAP_MAX],param[ZETA]*POWER(MAX(0,(AJ$3-'(IN)tau'!AJ35)/param[ZETA]),param[NU]))</f>
        <v>0</v>
      </c>
      <c r="AK38">
        <f>AK$4*MIN(param[GAP_MAX],param[ZETA]*POWER(MAX(0,(AK$3-'(IN)tau'!AK35)/param[ZETA]),param[NU]))</f>
        <v>0</v>
      </c>
      <c r="AL38">
        <f>AL$4*MIN(param[GAP_MAX],param[ZETA]*POWER(MAX(0,(AL$3-'(IN)tau'!AL35)/param[ZETA]),param[NU]))</f>
        <v>0</v>
      </c>
      <c r="AM38">
        <f>AM$4*MIN(param[GAP_MAX],param[ZETA]*POWER(MAX(0,(AM$3-'(IN)tau'!AM35)/param[ZETA]),param[NU]))</f>
        <v>0</v>
      </c>
      <c r="AN38">
        <f>AN$4*MIN(param[GAP_MAX],param[ZETA]*POWER(MAX(0,(AN$3-'(IN)tau'!AN35)/param[ZETA]),param[NU]))</f>
        <v>0</v>
      </c>
      <c r="AO38">
        <f>AO$4*MIN(param[GAP_MAX],param[ZETA]*POWER(MAX(0,(AO$3-'(IN)tau'!AO35)/param[ZETA]),param[NU]))</f>
        <v>0</v>
      </c>
      <c r="AP38">
        <f>AP$4*MIN(param[GAP_MAX],param[ZETA]*POWER(MAX(0,(AP$3-'(IN)tau'!AP35)/param[ZETA]),param[NU]))</f>
        <v>0</v>
      </c>
      <c r="AQ38">
        <f>AQ$4*MIN(param[GAP_MAX],param[ZETA]*POWER(MAX(0,(AQ$3-'(IN)tau'!AQ35)/param[ZETA]),param[NU]))</f>
        <v>0</v>
      </c>
      <c r="AR38">
        <f>AR$4*MIN(param[GAP_MAX],param[ZETA]*POWER(MAX(0,(AR$3-'(IN)tau'!AR35)/param[ZETA]),param[NU]))</f>
        <v>0</v>
      </c>
      <c r="AS38">
        <f>AS$4*MIN(param[GAP_MAX],param[ZETA]*POWER(MAX(0,(AS$3-'(IN)tau'!AS35)/param[ZETA]),param[NU]))</f>
        <v>0</v>
      </c>
      <c r="AT38" s="4">
        <f>SUM(Delta[[#This Row],[Column2]:[Column244]])</f>
        <v>81.851393417557176</v>
      </c>
      <c r="AU38" t="str">
        <f>IF(Delta[[#This Row],[delta]]&lt;20,"ok","")</f>
        <v/>
      </c>
    </row>
    <row r="39" spans="1:47" ht="15" x14ac:dyDescent="0.25">
      <c r="A39">
        <f>'(IN)tau'!A36</f>
        <v>123</v>
      </c>
      <c r="B39">
        <f>B$4*MIN(param[GAP_MAX],param[ZETA]*POWER(MAX(0,(B$3-'(IN)tau'!B36)/param[ZETA]),param[NU]))</f>
        <v>0</v>
      </c>
      <c r="C39">
        <f>C$4*MIN(param[GAP_MAX],param[ZETA]*POWER(MAX(0,(C$3-'(IN)tau'!C36)/param[ZETA]),param[NU]))</f>
        <v>0</v>
      </c>
      <c r="D39">
        <f>D$4*MIN(param[GAP_MAX],param[ZETA]*POWER(MAX(0,(D$3-'(IN)tau'!D36)/param[ZETA]),param[NU]))</f>
        <v>0</v>
      </c>
      <c r="E39">
        <f>E$4*MIN(param[GAP_MAX],param[ZETA]*POWER(MAX(0,(E$3-'(IN)tau'!E36)/param[ZETA]),param[NU]))</f>
        <v>0</v>
      </c>
      <c r="F39">
        <f>F$4*MIN(param[GAP_MAX],param[ZETA]*POWER(MAX(0,(F$3-'(IN)tau'!F36)/param[ZETA]),param[NU]))</f>
        <v>0</v>
      </c>
      <c r="G39">
        <f>G$4*MIN(param[GAP_MAX],param[ZETA]*POWER(MAX(0,(G$3-'(IN)tau'!G36)/param[ZETA]),param[NU]))</f>
        <v>0</v>
      </c>
      <c r="H39">
        <f>H$4*MIN(param[GAP_MAX],param[ZETA]*POWER(MAX(0,(H$3-'(IN)tau'!H36)/param[ZETA]),param[NU]))</f>
        <v>0</v>
      </c>
      <c r="I39">
        <f>I$4*MIN(param[GAP_MAX],param[ZETA]*POWER(MAX(0,(I$3-'(IN)tau'!I36)/param[ZETA]),param[NU]))</f>
        <v>0</v>
      </c>
      <c r="J39">
        <f>J$4*MIN(param[GAP_MAX],param[ZETA]*POWER(MAX(0,(J$3-'(IN)tau'!J36)/param[ZETA]),param[NU]))</f>
        <v>0</v>
      </c>
      <c r="K39">
        <f>K$4*MIN(param[GAP_MAX],param[ZETA]*POWER(MAX(0,(K$3-'(IN)tau'!K36)/param[ZETA]),param[NU]))</f>
        <v>0</v>
      </c>
      <c r="L39">
        <f>L$4*MIN(param[GAP_MAX],param[ZETA]*POWER(MAX(0,(L$3-'(IN)tau'!L36)/param[ZETA]),param[NU]))</f>
        <v>0</v>
      </c>
      <c r="M39">
        <f>M$4*MIN(param[GAP_MAX],param[ZETA]*POWER(MAX(0,(M$3-'(IN)tau'!M36)/param[ZETA]),param[NU]))</f>
        <v>68.292682926829272</v>
      </c>
      <c r="N39">
        <f>N$4*MIN(param[GAP_MAX],param[ZETA]*POWER(MAX(0,(N$3-'(IN)tau'!N36)/param[ZETA]),param[NU]))</f>
        <v>0</v>
      </c>
      <c r="O39">
        <f>O$4*MIN(param[GAP_MAX],param[ZETA]*POWER(MAX(0,(O$3-'(IN)tau'!O36)/param[ZETA]),param[NU]))</f>
        <v>0</v>
      </c>
      <c r="P39">
        <f>P$4*MIN(param[GAP_MAX],param[ZETA]*POWER(MAX(0,(P$3-'(IN)tau'!P36)/param[ZETA]),param[NU]))</f>
        <v>0</v>
      </c>
      <c r="Q39">
        <f>Q$4*MIN(param[GAP_MAX],param[ZETA]*POWER(MAX(0,(Q$3-'(IN)tau'!Q36)/param[ZETA]),param[NU]))</f>
        <v>0</v>
      </c>
      <c r="R39">
        <f>R$4*MIN(param[GAP_MAX],param[ZETA]*POWER(MAX(0,(R$3-'(IN)tau'!R36)/param[ZETA]),param[NU]))</f>
        <v>0</v>
      </c>
      <c r="S39">
        <f>S$4*MIN(param[GAP_MAX],param[ZETA]*POWER(MAX(0,(S$3-'(IN)tau'!S36)/param[ZETA]),param[NU]))</f>
        <v>0</v>
      </c>
      <c r="T39">
        <f>T$4*MIN(param[GAP_MAX],param[ZETA]*POWER(MAX(0,(T$3-'(IN)tau'!T36)/param[ZETA]),param[NU]))</f>
        <v>0</v>
      </c>
      <c r="U39">
        <f>U$4*MIN(param[GAP_MAX],param[ZETA]*POWER(MAX(0,(U$3-'(IN)tau'!U36)/param[ZETA]),param[NU]))</f>
        <v>0</v>
      </c>
      <c r="V39">
        <f>V$4*MIN(param[GAP_MAX],param[ZETA]*POWER(MAX(0,(V$3-'(IN)tau'!V36)/param[ZETA]),param[NU]))</f>
        <v>0</v>
      </c>
      <c r="W39">
        <f>W$4*MIN(param[GAP_MAX],param[ZETA]*POWER(MAX(0,(W$3-'(IN)tau'!W36)/param[ZETA]),param[NU]))</f>
        <v>0</v>
      </c>
      <c r="X39">
        <f>X$4*MIN(param[GAP_MAX],param[ZETA]*POWER(MAX(0,(X$3-'(IN)tau'!X36)/param[ZETA]),param[NU]))</f>
        <v>0</v>
      </c>
      <c r="Y39">
        <f>Y$4*MIN(param[GAP_MAX],param[ZETA]*POWER(MAX(0,(Y$3-'(IN)tau'!Y36)/param[ZETA]),param[NU]))</f>
        <v>0</v>
      </c>
      <c r="Z39">
        <f>Z$4*MIN(param[GAP_MAX],param[ZETA]*POWER(MAX(0,(Z$3-'(IN)tau'!Z36)/param[ZETA]),param[NU]))</f>
        <v>0</v>
      </c>
      <c r="AA39">
        <f>AA$4*MIN(param[GAP_MAX],param[ZETA]*POWER(MAX(0,(AA$3-'(IN)tau'!AA36)/param[ZETA]),param[NU]))</f>
        <v>0</v>
      </c>
      <c r="AB39">
        <f>AB$4*MIN(param[GAP_MAX],param[ZETA]*POWER(MAX(0,(AB$3-'(IN)tau'!AB36)/param[ZETA]),param[NU]))</f>
        <v>0</v>
      </c>
      <c r="AC39">
        <f>AC$4*MIN(param[GAP_MAX],param[ZETA]*POWER(MAX(0,(AC$3-'(IN)tau'!AC36)/param[ZETA]),param[NU]))</f>
        <v>0</v>
      </c>
      <c r="AD39">
        <f>AD$4*MIN(param[GAP_MAX],param[ZETA]*POWER(MAX(0,(AD$3-'(IN)tau'!AD36)/param[ZETA]),param[NU]))</f>
        <v>0</v>
      </c>
      <c r="AE39">
        <f>AE$4*MIN(param[GAP_MAX],param[ZETA]*POWER(MAX(0,(AE$3-'(IN)tau'!AE36)/param[ZETA]),param[NU]))</f>
        <v>0</v>
      </c>
      <c r="AF39">
        <f>AF$4*MIN(param[GAP_MAX],param[ZETA]*POWER(MAX(0,(AF$3-'(IN)tau'!AF36)/param[ZETA]),param[NU]))</f>
        <v>0</v>
      </c>
      <c r="AG39">
        <f>AG$4*MIN(param[GAP_MAX],param[ZETA]*POWER(MAX(0,(AG$3-'(IN)tau'!AG36)/param[ZETA]),param[NU]))</f>
        <v>0</v>
      </c>
      <c r="AH39">
        <f>AH$4*MIN(param[GAP_MAX],param[ZETA]*POWER(MAX(0,(AH$3-'(IN)tau'!AH36)/param[ZETA]),param[NU]))</f>
        <v>0</v>
      </c>
      <c r="AI39">
        <f>AI$4*MIN(param[GAP_MAX],param[ZETA]*POWER(MAX(0,(AI$3-'(IN)tau'!AI36)/param[ZETA]),param[NU]))</f>
        <v>0</v>
      </c>
      <c r="AJ39">
        <f>AJ$4*MIN(param[GAP_MAX],param[ZETA]*POWER(MAX(0,(AJ$3-'(IN)tau'!AJ36)/param[ZETA]),param[NU]))</f>
        <v>0</v>
      </c>
      <c r="AK39">
        <f>AK$4*MIN(param[GAP_MAX],param[ZETA]*POWER(MAX(0,(AK$3-'(IN)tau'!AK36)/param[ZETA]),param[NU]))</f>
        <v>0</v>
      </c>
      <c r="AL39">
        <f>AL$4*MIN(param[GAP_MAX],param[ZETA]*POWER(MAX(0,(AL$3-'(IN)tau'!AL36)/param[ZETA]),param[NU]))</f>
        <v>0</v>
      </c>
      <c r="AM39">
        <f>AM$4*MIN(param[GAP_MAX],param[ZETA]*POWER(MAX(0,(AM$3-'(IN)tau'!AM36)/param[ZETA]),param[NU]))</f>
        <v>0</v>
      </c>
      <c r="AN39">
        <f>AN$4*MIN(param[GAP_MAX],param[ZETA]*POWER(MAX(0,(AN$3-'(IN)tau'!AN36)/param[ZETA]),param[NU]))</f>
        <v>0</v>
      </c>
      <c r="AO39">
        <f>AO$4*MIN(param[GAP_MAX],param[ZETA]*POWER(MAX(0,(AO$3-'(IN)tau'!AO36)/param[ZETA]),param[NU]))</f>
        <v>0</v>
      </c>
      <c r="AP39">
        <f>AP$4*MIN(param[GAP_MAX],param[ZETA]*POWER(MAX(0,(AP$3-'(IN)tau'!AP36)/param[ZETA]),param[NU]))</f>
        <v>0</v>
      </c>
      <c r="AQ39">
        <f>AQ$4*MIN(param[GAP_MAX],param[ZETA]*POWER(MAX(0,(AQ$3-'(IN)tau'!AQ36)/param[ZETA]),param[NU]))</f>
        <v>0</v>
      </c>
      <c r="AR39">
        <f>AR$4*MIN(param[GAP_MAX],param[ZETA]*POWER(MAX(0,(AR$3-'(IN)tau'!AR36)/param[ZETA]),param[NU]))</f>
        <v>0</v>
      </c>
      <c r="AS39">
        <f>AS$4*MIN(param[GAP_MAX],param[ZETA]*POWER(MAX(0,(AS$3-'(IN)tau'!AS36)/param[ZETA]),param[NU]))</f>
        <v>0</v>
      </c>
      <c r="AT39" s="4">
        <f>SUM(Delta[[#This Row],[Column2]:[Column244]])</f>
        <v>68.292682926829272</v>
      </c>
      <c r="AU39" t="str">
        <f>IF(Delta[[#This Row],[delta]]&lt;20,"ok","")</f>
        <v/>
      </c>
    </row>
    <row r="40" spans="1:47" ht="15" x14ac:dyDescent="0.25">
      <c r="A40">
        <f>'(IN)tau'!A37</f>
        <v>124</v>
      </c>
      <c r="B40">
        <f>B$4*MIN(param[GAP_MAX],param[ZETA]*POWER(MAX(0,(B$3-'(IN)tau'!B37)/param[ZETA]),param[NU]))</f>
        <v>0</v>
      </c>
      <c r="C40">
        <f>C$4*MIN(param[GAP_MAX],param[ZETA]*POWER(MAX(0,(C$3-'(IN)tau'!C37)/param[ZETA]),param[NU]))</f>
        <v>0</v>
      </c>
      <c r="D40">
        <f>D$4*MIN(param[GAP_MAX],param[ZETA]*POWER(MAX(0,(D$3-'(IN)tau'!D37)/param[ZETA]),param[NU]))</f>
        <v>0</v>
      </c>
      <c r="E40">
        <f>E$4*MIN(param[GAP_MAX],param[ZETA]*POWER(MAX(0,(E$3-'(IN)tau'!E37)/param[ZETA]),param[NU]))</f>
        <v>0</v>
      </c>
      <c r="F40">
        <f>F$4*MIN(param[GAP_MAX],param[ZETA]*POWER(MAX(0,(F$3-'(IN)tau'!F37)/param[ZETA]),param[NU]))</f>
        <v>0</v>
      </c>
      <c r="G40">
        <f>G$4*MIN(param[GAP_MAX],param[ZETA]*POWER(MAX(0,(G$3-'(IN)tau'!G37)/param[ZETA]),param[NU]))</f>
        <v>0</v>
      </c>
      <c r="H40">
        <f>H$4*MIN(param[GAP_MAX],param[ZETA]*POWER(MAX(0,(H$3-'(IN)tau'!H37)/param[ZETA]),param[NU]))</f>
        <v>0</v>
      </c>
      <c r="I40">
        <f>I$4*MIN(param[GAP_MAX],param[ZETA]*POWER(MAX(0,(I$3-'(IN)tau'!I37)/param[ZETA]),param[NU]))</f>
        <v>0</v>
      </c>
      <c r="J40">
        <f>J$4*MIN(param[GAP_MAX],param[ZETA]*POWER(MAX(0,(J$3-'(IN)tau'!J37)/param[ZETA]),param[NU]))</f>
        <v>0</v>
      </c>
      <c r="K40">
        <f>K$4*MIN(param[GAP_MAX],param[ZETA]*POWER(MAX(0,(K$3-'(IN)tau'!K37)/param[ZETA]),param[NU]))</f>
        <v>0</v>
      </c>
      <c r="L40">
        <f>L$4*MIN(param[GAP_MAX],param[ZETA]*POWER(MAX(0,(L$3-'(IN)tau'!L37)/param[ZETA]),param[NU]))</f>
        <v>0</v>
      </c>
      <c r="M40">
        <f>M$4*MIN(param[GAP_MAX],param[ZETA]*POWER(MAX(0,(M$3-'(IN)tau'!M37)/param[ZETA]),param[NU]))</f>
        <v>68.292682926829272</v>
      </c>
      <c r="N40">
        <f>N$4*MIN(param[GAP_MAX],param[ZETA]*POWER(MAX(0,(N$3-'(IN)tau'!N37)/param[ZETA]),param[NU]))</f>
        <v>0</v>
      </c>
      <c r="O40">
        <f>O$4*MIN(param[GAP_MAX],param[ZETA]*POWER(MAX(0,(O$3-'(IN)tau'!O37)/param[ZETA]),param[NU]))</f>
        <v>0</v>
      </c>
      <c r="P40">
        <f>P$4*MIN(param[GAP_MAX],param[ZETA]*POWER(MAX(0,(P$3-'(IN)tau'!P37)/param[ZETA]),param[NU]))</f>
        <v>0</v>
      </c>
      <c r="Q40">
        <f>Q$4*MIN(param[GAP_MAX],param[ZETA]*POWER(MAX(0,(Q$3-'(IN)tau'!Q37)/param[ZETA]),param[NU]))</f>
        <v>0</v>
      </c>
      <c r="R40">
        <f>R$4*MIN(param[GAP_MAX],param[ZETA]*POWER(MAX(0,(R$3-'(IN)tau'!R37)/param[ZETA]),param[NU]))</f>
        <v>0</v>
      </c>
      <c r="S40">
        <f>S$4*MIN(param[GAP_MAX],param[ZETA]*POWER(MAX(0,(S$3-'(IN)tau'!S37)/param[ZETA]),param[NU]))</f>
        <v>0</v>
      </c>
      <c r="T40">
        <f>T$4*MIN(param[GAP_MAX],param[ZETA]*POWER(MAX(0,(T$3-'(IN)tau'!T37)/param[ZETA]),param[NU]))</f>
        <v>0</v>
      </c>
      <c r="U40">
        <f>U$4*MIN(param[GAP_MAX],param[ZETA]*POWER(MAX(0,(U$3-'(IN)tau'!U37)/param[ZETA]),param[NU]))</f>
        <v>0</v>
      </c>
      <c r="V40">
        <f>V$4*MIN(param[GAP_MAX],param[ZETA]*POWER(MAX(0,(V$3-'(IN)tau'!V37)/param[ZETA]),param[NU]))</f>
        <v>0</v>
      </c>
      <c r="W40">
        <f>W$4*MIN(param[GAP_MAX],param[ZETA]*POWER(MAX(0,(W$3-'(IN)tau'!W37)/param[ZETA]),param[NU]))</f>
        <v>0</v>
      </c>
      <c r="X40">
        <f>X$4*MIN(param[GAP_MAX],param[ZETA]*POWER(MAX(0,(X$3-'(IN)tau'!X37)/param[ZETA]),param[NU]))</f>
        <v>0</v>
      </c>
      <c r="Y40">
        <f>Y$4*MIN(param[GAP_MAX],param[ZETA]*POWER(MAX(0,(Y$3-'(IN)tau'!Y37)/param[ZETA]),param[NU]))</f>
        <v>0</v>
      </c>
      <c r="Z40">
        <f>Z$4*MIN(param[GAP_MAX],param[ZETA]*POWER(MAX(0,(Z$3-'(IN)tau'!Z37)/param[ZETA]),param[NU]))</f>
        <v>0</v>
      </c>
      <c r="AA40">
        <f>AA$4*MIN(param[GAP_MAX],param[ZETA]*POWER(MAX(0,(AA$3-'(IN)tau'!AA37)/param[ZETA]),param[NU]))</f>
        <v>0</v>
      </c>
      <c r="AB40">
        <f>AB$4*MIN(param[GAP_MAX],param[ZETA]*POWER(MAX(0,(AB$3-'(IN)tau'!AB37)/param[ZETA]),param[NU]))</f>
        <v>0</v>
      </c>
      <c r="AC40">
        <f>AC$4*MIN(param[GAP_MAX],param[ZETA]*POWER(MAX(0,(AC$3-'(IN)tau'!AC37)/param[ZETA]),param[NU]))</f>
        <v>0</v>
      </c>
      <c r="AD40">
        <f>AD$4*MIN(param[GAP_MAX],param[ZETA]*POWER(MAX(0,(AD$3-'(IN)tau'!AD37)/param[ZETA]),param[NU]))</f>
        <v>0</v>
      </c>
      <c r="AE40">
        <f>AE$4*MIN(param[GAP_MAX],param[ZETA]*POWER(MAX(0,(AE$3-'(IN)tau'!AE37)/param[ZETA]),param[NU]))</f>
        <v>0</v>
      </c>
      <c r="AF40">
        <f>AF$4*MIN(param[GAP_MAX],param[ZETA]*POWER(MAX(0,(AF$3-'(IN)tau'!AF37)/param[ZETA]),param[NU]))</f>
        <v>0</v>
      </c>
      <c r="AG40">
        <f>AG$4*MIN(param[GAP_MAX],param[ZETA]*POWER(MAX(0,(AG$3-'(IN)tau'!AG37)/param[ZETA]),param[NU]))</f>
        <v>0</v>
      </c>
      <c r="AH40">
        <f>AH$4*MIN(param[GAP_MAX],param[ZETA]*POWER(MAX(0,(AH$3-'(IN)tau'!AH37)/param[ZETA]),param[NU]))</f>
        <v>0</v>
      </c>
      <c r="AI40">
        <f>AI$4*MIN(param[GAP_MAX],param[ZETA]*POWER(MAX(0,(AI$3-'(IN)tau'!AI37)/param[ZETA]),param[NU]))</f>
        <v>0</v>
      </c>
      <c r="AJ40">
        <f>AJ$4*MIN(param[GAP_MAX],param[ZETA]*POWER(MAX(0,(AJ$3-'(IN)tau'!AJ37)/param[ZETA]),param[NU]))</f>
        <v>0</v>
      </c>
      <c r="AK40">
        <f>AK$4*MIN(param[GAP_MAX],param[ZETA]*POWER(MAX(0,(AK$3-'(IN)tau'!AK37)/param[ZETA]),param[NU]))</f>
        <v>0</v>
      </c>
      <c r="AL40">
        <f>AL$4*MIN(param[GAP_MAX],param[ZETA]*POWER(MAX(0,(AL$3-'(IN)tau'!AL37)/param[ZETA]),param[NU]))</f>
        <v>0</v>
      </c>
      <c r="AM40">
        <f>AM$4*MIN(param[GAP_MAX],param[ZETA]*POWER(MAX(0,(AM$3-'(IN)tau'!AM37)/param[ZETA]),param[NU]))</f>
        <v>0</v>
      </c>
      <c r="AN40">
        <f>AN$4*MIN(param[GAP_MAX],param[ZETA]*POWER(MAX(0,(AN$3-'(IN)tau'!AN37)/param[ZETA]),param[NU]))</f>
        <v>0</v>
      </c>
      <c r="AO40">
        <f>AO$4*MIN(param[GAP_MAX],param[ZETA]*POWER(MAX(0,(AO$3-'(IN)tau'!AO37)/param[ZETA]),param[NU]))</f>
        <v>0</v>
      </c>
      <c r="AP40">
        <f>AP$4*MIN(param[GAP_MAX],param[ZETA]*POWER(MAX(0,(AP$3-'(IN)tau'!AP37)/param[ZETA]),param[NU]))</f>
        <v>0</v>
      </c>
      <c r="AQ40">
        <f>AQ$4*MIN(param[GAP_MAX],param[ZETA]*POWER(MAX(0,(AQ$3-'(IN)tau'!AQ37)/param[ZETA]),param[NU]))</f>
        <v>0</v>
      </c>
      <c r="AR40">
        <f>AR$4*MIN(param[GAP_MAX],param[ZETA]*POWER(MAX(0,(AR$3-'(IN)tau'!AR37)/param[ZETA]),param[NU]))</f>
        <v>0</v>
      </c>
      <c r="AS40">
        <f>AS$4*MIN(param[GAP_MAX],param[ZETA]*POWER(MAX(0,(AS$3-'(IN)tau'!AS37)/param[ZETA]),param[NU]))</f>
        <v>0</v>
      </c>
      <c r="AT40" s="4">
        <f>SUM(Delta[[#This Row],[Column2]:[Column244]])</f>
        <v>68.292682926829272</v>
      </c>
      <c r="AU40" t="str">
        <f>IF(Delta[[#This Row],[delta]]&lt;20,"ok","")</f>
        <v/>
      </c>
    </row>
    <row r="41" spans="1:47" ht="15" x14ac:dyDescent="0.25">
      <c r="A41">
        <f>'(IN)tau'!A38</f>
        <v>125</v>
      </c>
      <c r="B41">
        <f>B$4*MIN(param[GAP_MAX],param[ZETA]*POWER(MAX(0,(B$3-'(IN)tau'!B38)/param[ZETA]),param[NU]))</f>
        <v>0</v>
      </c>
      <c r="C41">
        <f>C$4*MIN(param[GAP_MAX],param[ZETA]*POWER(MAX(0,(C$3-'(IN)tau'!C38)/param[ZETA]),param[NU]))</f>
        <v>1.647836014260194</v>
      </c>
      <c r="D41">
        <f>D$4*MIN(param[GAP_MAX],param[ZETA]*POWER(MAX(0,(D$3-'(IN)tau'!D38)/param[ZETA]),param[NU]))</f>
        <v>7.6969835275489036</v>
      </c>
      <c r="E41">
        <f>E$4*MIN(param[GAP_MAX],param[ZETA]*POWER(MAX(0,(E$3-'(IN)tau'!E38)/param[ZETA]),param[NU]))</f>
        <v>0.79780417796504288</v>
      </c>
      <c r="F41">
        <f>F$4*MIN(param[GAP_MAX],param[ZETA]*POWER(MAX(0,(F$3-'(IN)tau'!F38)/param[ZETA]),param[NU]))</f>
        <v>0</v>
      </c>
      <c r="G41">
        <f>G$4*MIN(param[GAP_MAX],param[ZETA]*POWER(MAX(0,(G$3-'(IN)tau'!G38)/param[ZETA]),param[NU]))</f>
        <v>0</v>
      </c>
      <c r="H41">
        <f>H$4*MIN(param[GAP_MAX],param[ZETA]*POWER(MAX(0,(H$3-'(IN)tau'!H38)/param[ZETA]),param[NU]))</f>
        <v>0</v>
      </c>
      <c r="I41">
        <f>I$4*MIN(param[GAP_MAX],param[ZETA]*POWER(MAX(0,(I$3-'(IN)tau'!I38)/param[ZETA]),param[NU]))</f>
        <v>0</v>
      </c>
      <c r="J41">
        <f>J$4*MIN(param[GAP_MAX],param[ZETA]*POWER(MAX(0,(J$3-'(IN)tau'!J38)/param[ZETA]),param[NU]))</f>
        <v>0</v>
      </c>
      <c r="K41">
        <f>K$4*MIN(param[GAP_MAX],param[ZETA]*POWER(MAX(0,(K$3-'(IN)tau'!K38)/param[ZETA]),param[NU]))</f>
        <v>32.554998224197497</v>
      </c>
      <c r="L41">
        <f>L$4*MIN(param[GAP_MAX],param[ZETA]*POWER(MAX(0,(L$3-'(IN)tau'!L38)/param[ZETA]),param[NU]))</f>
        <v>0</v>
      </c>
      <c r="M41">
        <f>M$4*MIN(param[GAP_MAX],param[ZETA]*POWER(MAX(0,(M$3-'(IN)tau'!M38)/param[ZETA]),param[NU]))</f>
        <v>68.292682926829272</v>
      </c>
      <c r="N41">
        <f>N$4*MIN(param[GAP_MAX],param[ZETA]*POWER(MAX(0,(N$3-'(IN)tau'!N38)/param[ZETA]),param[NU]))</f>
        <v>0</v>
      </c>
      <c r="O41">
        <f>O$4*MIN(param[GAP_MAX],param[ZETA]*POWER(MAX(0,(O$3-'(IN)tau'!O38)/param[ZETA]),param[NU]))</f>
        <v>0</v>
      </c>
      <c r="P41">
        <f>P$4*MIN(param[GAP_MAX],param[ZETA]*POWER(MAX(0,(P$3-'(IN)tau'!P38)/param[ZETA]),param[NU]))</f>
        <v>0</v>
      </c>
      <c r="Q41">
        <f>Q$4*MIN(param[GAP_MAX],param[ZETA]*POWER(MAX(0,(Q$3-'(IN)tau'!Q38)/param[ZETA]),param[NU]))</f>
        <v>0</v>
      </c>
      <c r="R41">
        <f>R$4*MIN(param[GAP_MAX],param[ZETA]*POWER(MAX(0,(R$3-'(IN)tau'!R38)/param[ZETA]),param[NU]))</f>
        <v>0</v>
      </c>
      <c r="S41">
        <f>S$4*MIN(param[GAP_MAX],param[ZETA]*POWER(MAX(0,(S$3-'(IN)tau'!S38)/param[ZETA]),param[NU]))</f>
        <v>0</v>
      </c>
      <c r="T41">
        <f>T$4*MIN(param[GAP_MAX],param[ZETA]*POWER(MAX(0,(T$3-'(IN)tau'!T38)/param[ZETA]),param[NU]))</f>
        <v>0</v>
      </c>
      <c r="U41">
        <f>U$4*MIN(param[GAP_MAX],param[ZETA]*POWER(MAX(0,(U$3-'(IN)tau'!U38)/param[ZETA]),param[NU]))</f>
        <v>0</v>
      </c>
      <c r="V41">
        <f>V$4*MIN(param[GAP_MAX],param[ZETA]*POWER(MAX(0,(V$3-'(IN)tau'!V38)/param[ZETA]),param[NU]))</f>
        <v>0</v>
      </c>
      <c r="W41">
        <f>W$4*MIN(param[GAP_MAX],param[ZETA]*POWER(MAX(0,(W$3-'(IN)tau'!W38)/param[ZETA]),param[NU]))</f>
        <v>0</v>
      </c>
      <c r="X41">
        <f>X$4*MIN(param[GAP_MAX],param[ZETA]*POWER(MAX(0,(X$3-'(IN)tau'!X38)/param[ZETA]),param[NU]))</f>
        <v>0</v>
      </c>
      <c r="Y41">
        <f>Y$4*MIN(param[GAP_MAX],param[ZETA]*POWER(MAX(0,(Y$3-'(IN)tau'!Y38)/param[ZETA]),param[NU]))</f>
        <v>0</v>
      </c>
      <c r="Z41">
        <f>Z$4*MIN(param[GAP_MAX],param[ZETA]*POWER(MAX(0,(Z$3-'(IN)tau'!Z38)/param[ZETA]),param[NU]))</f>
        <v>0</v>
      </c>
      <c r="AA41">
        <f>AA$4*MIN(param[GAP_MAX],param[ZETA]*POWER(MAX(0,(AA$3-'(IN)tau'!AA38)/param[ZETA]),param[NU]))</f>
        <v>0</v>
      </c>
      <c r="AB41">
        <f>AB$4*MIN(param[GAP_MAX],param[ZETA]*POWER(MAX(0,(AB$3-'(IN)tau'!AB38)/param[ZETA]),param[NU]))</f>
        <v>0</v>
      </c>
      <c r="AC41">
        <f>AC$4*MIN(param[GAP_MAX],param[ZETA]*POWER(MAX(0,(AC$3-'(IN)tau'!AC38)/param[ZETA]),param[NU]))</f>
        <v>0</v>
      </c>
      <c r="AD41">
        <f>AD$4*MIN(param[GAP_MAX],param[ZETA]*POWER(MAX(0,(AD$3-'(IN)tau'!AD38)/param[ZETA]),param[NU]))</f>
        <v>0</v>
      </c>
      <c r="AE41">
        <f>AE$4*MIN(param[GAP_MAX],param[ZETA]*POWER(MAX(0,(AE$3-'(IN)tau'!AE38)/param[ZETA]),param[NU]))</f>
        <v>0</v>
      </c>
      <c r="AF41">
        <f>AF$4*MIN(param[GAP_MAX],param[ZETA]*POWER(MAX(0,(AF$3-'(IN)tau'!AF38)/param[ZETA]),param[NU]))</f>
        <v>0</v>
      </c>
      <c r="AG41">
        <f>AG$4*MIN(param[GAP_MAX],param[ZETA]*POWER(MAX(0,(AG$3-'(IN)tau'!AG38)/param[ZETA]),param[NU]))</f>
        <v>0</v>
      </c>
      <c r="AH41">
        <f>AH$4*MIN(param[GAP_MAX],param[ZETA]*POWER(MAX(0,(AH$3-'(IN)tau'!AH38)/param[ZETA]),param[NU]))</f>
        <v>0</v>
      </c>
      <c r="AI41">
        <f>AI$4*MIN(param[GAP_MAX],param[ZETA]*POWER(MAX(0,(AI$3-'(IN)tau'!AI38)/param[ZETA]),param[NU]))</f>
        <v>0</v>
      </c>
      <c r="AJ41">
        <f>AJ$4*MIN(param[GAP_MAX],param[ZETA]*POWER(MAX(0,(AJ$3-'(IN)tau'!AJ38)/param[ZETA]),param[NU]))</f>
        <v>0</v>
      </c>
      <c r="AK41">
        <f>AK$4*MIN(param[GAP_MAX],param[ZETA]*POWER(MAX(0,(AK$3-'(IN)tau'!AK38)/param[ZETA]),param[NU]))</f>
        <v>0</v>
      </c>
      <c r="AL41">
        <f>AL$4*MIN(param[GAP_MAX],param[ZETA]*POWER(MAX(0,(AL$3-'(IN)tau'!AL38)/param[ZETA]),param[NU]))</f>
        <v>0</v>
      </c>
      <c r="AM41">
        <f>AM$4*MIN(param[GAP_MAX],param[ZETA]*POWER(MAX(0,(AM$3-'(IN)tau'!AM38)/param[ZETA]),param[NU]))</f>
        <v>0</v>
      </c>
      <c r="AN41">
        <f>AN$4*MIN(param[GAP_MAX],param[ZETA]*POWER(MAX(0,(AN$3-'(IN)tau'!AN38)/param[ZETA]),param[NU]))</f>
        <v>0</v>
      </c>
      <c r="AO41">
        <f>AO$4*MIN(param[GAP_MAX],param[ZETA]*POWER(MAX(0,(AO$3-'(IN)tau'!AO38)/param[ZETA]),param[NU]))</f>
        <v>0</v>
      </c>
      <c r="AP41">
        <f>AP$4*MIN(param[GAP_MAX],param[ZETA]*POWER(MAX(0,(AP$3-'(IN)tau'!AP38)/param[ZETA]),param[NU]))</f>
        <v>0</v>
      </c>
      <c r="AQ41">
        <f>AQ$4*MIN(param[GAP_MAX],param[ZETA]*POWER(MAX(0,(AQ$3-'(IN)tau'!AQ38)/param[ZETA]),param[NU]))</f>
        <v>0</v>
      </c>
      <c r="AR41">
        <f>AR$4*MIN(param[GAP_MAX],param[ZETA]*POWER(MAX(0,(AR$3-'(IN)tau'!AR38)/param[ZETA]),param[NU]))</f>
        <v>0</v>
      </c>
      <c r="AS41">
        <f>AS$4*MIN(param[GAP_MAX],param[ZETA]*POWER(MAX(0,(AS$3-'(IN)tau'!AS38)/param[ZETA]),param[NU]))</f>
        <v>0</v>
      </c>
      <c r="AT41" s="4">
        <f>SUM(Delta[[#This Row],[Column2]:[Column244]])</f>
        <v>110.99030487080091</v>
      </c>
      <c r="AU41" t="str">
        <f>IF(Delta[[#This Row],[delta]]&lt;20,"ok","")</f>
        <v/>
      </c>
    </row>
    <row r="42" spans="1:47" ht="15" x14ac:dyDescent="0.25">
      <c r="A42">
        <f>'(IN)tau'!A39</f>
        <v>126</v>
      </c>
      <c r="B42">
        <f>B$4*MIN(param[GAP_MAX],param[ZETA]*POWER(MAX(0,(B$3-'(IN)tau'!B39)/param[ZETA]),param[NU]))</f>
        <v>0</v>
      </c>
      <c r="C42">
        <f>C$4*MIN(param[GAP_MAX],param[ZETA]*POWER(MAX(0,(C$3-'(IN)tau'!C39)/param[ZETA]),param[NU]))</f>
        <v>0</v>
      </c>
      <c r="D42">
        <f>D$4*MIN(param[GAP_MAX],param[ZETA]*POWER(MAX(0,(D$3-'(IN)tau'!D39)/param[ZETA]),param[NU]))</f>
        <v>0</v>
      </c>
      <c r="E42">
        <f>E$4*MIN(param[GAP_MAX],param[ZETA]*POWER(MAX(0,(E$3-'(IN)tau'!E39)/param[ZETA]),param[NU]))</f>
        <v>0</v>
      </c>
      <c r="F42">
        <f>F$4*MIN(param[GAP_MAX],param[ZETA]*POWER(MAX(0,(F$3-'(IN)tau'!F39)/param[ZETA]),param[NU]))</f>
        <v>0</v>
      </c>
      <c r="G42">
        <f>G$4*MIN(param[GAP_MAX],param[ZETA]*POWER(MAX(0,(G$3-'(IN)tau'!G39)/param[ZETA]),param[NU]))</f>
        <v>0</v>
      </c>
      <c r="H42">
        <f>H$4*MIN(param[GAP_MAX],param[ZETA]*POWER(MAX(0,(H$3-'(IN)tau'!H39)/param[ZETA]),param[NU]))</f>
        <v>0</v>
      </c>
      <c r="I42">
        <f>I$4*MIN(param[GAP_MAX],param[ZETA]*POWER(MAX(0,(I$3-'(IN)tau'!I39)/param[ZETA]),param[NU]))</f>
        <v>0</v>
      </c>
      <c r="J42">
        <f>J$4*MIN(param[GAP_MAX],param[ZETA]*POWER(MAX(0,(J$3-'(IN)tau'!J39)/param[ZETA]),param[NU]))</f>
        <v>0</v>
      </c>
      <c r="K42">
        <f>K$4*MIN(param[GAP_MAX],param[ZETA]*POWER(MAX(0,(K$3-'(IN)tau'!K39)/param[ZETA]),param[NU]))</f>
        <v>0</v>
      </c>
      <c r="L42">
        <f>L$4*MIN(param[GAP_MAX],param[ZETA]*POWER(MAX(0,(L$3-'(IN)tau'!L39)/param[ZETA]),param[NU]))</f>
        <v>0</v>
      </c>
      <c r="M42">
        <f>M$4*MIN(param[GAP_MAX],param[ZETA]*POWER(MAX(0,(M$3-'(IN)tau'!M39)/param[ZETA]),param[NU]))</f>
        <v>68.292682926829272</v>
      </c>
      <c r="N42">
        <f>N$4*MIN(param[GAP_MAX],param[ZETA]*POWER(MAX(0,(N$3-'(IN)tau'!N39)/param[ZETA]),param[NU]))</f>
        <v>0</v>
      </c>
      <c r="O42">
        <f>O$4*MIN(param[GAP_MAX],param[ZETA]*POWER(MAX(0,(O$3-'(IN)tau'!O39)/param[ZETA]),param[NU]))</f>
        <v>0</v>
      </c>
      <c r="P42">
        <f>P$4*MIN(param[GAP_MAX],param[ZETA]*POWER(MAX(0,(P$3-'(IN)tau'!P39)/param[ZETA]),param[NU]))</f>
        <v>0</v>
      </c>
      <c r="Q42">
        <f>Q$4*MIN(param[GAP_MAX],param[ZETA]*POWER(MAX(0,(Q$3-'(IN)tau'!Q39)/param[ZETA]),param[NU]))</f>
        <v>0</v>
      </c>
      <c r="R42">
        <f>R$4*MIN(param[GAP_MAX],param[ZETA]*POWER(MAX(0,(R$3-'(IN)tau'!R39)/param[ZETA]),param[NU]))</f>
        <v>0</v>
      </c>
      <c r="S42">
        <f>S$4*MIN(param[GAP_MAX],param[ZETA]*POWER(MAX(0,(S$3-'(IN)tau'!S39)/param[ZETA]),param[NU]))</f>
        <v>0</v>
      </c>
      <c r="T42">
        <f>T$4*MIN(param[GAP_MAX],param[ZETA]*POWER(MAX(0,(T$3-'(IN)tau'!T39)/param[ZETA]),param[NU]))</f>
        <v>0</v>
      </c>
      <c r="U42">
        <f>U$4*MIN(param[GAP_MAX],param[ZETA]*POWER(MAX(0,(U$3-'(IN)tau'!U39)/param[ZETA]),param[NU]))</f>
        <v>0</v>
      </c>
      <c r="V42">
        <f>V$4*MIN(param[GAP_MAX],param[ZETA]*POWER(MAX(0,(V$3-'(IN)tau'!V39)/param[ZETA]),param[NU]))</f>
        <v>0</v>
      </c>
      <c r="W42">
        <f>W$4*MIN(param[GAP_MAX],param[ZETA]*POWER(MAX(0,(W$3-'(IN)tau'!W39)/param[ZETA]),param[NU]))</f>
        <v>0</v>
      </c>
      <c r="X42">
        <f>X$4*MIN(param[GAP_MAX],param[ZETA]*POWER(MAX(0,(X$3-'(IN)tau'!X39)/param[ZETA]),param[NU]))</f>
        <v>0</v>
      </c>
      <c r="Y42">
        <f>Y$4*MIN(param[GAP_MAX],param[ZETA]*POWER(MAX(0,(Y$3-'(IN)tau'!Y39)/param[ZETA]),param[NU]))</f>
        <v>0</v>
      </c>
      <c r="Z42">
        <f>Z$4*MIN(param[GAP_MAX],param[ZETA]*POWER(MAX(0,(Z$3-'(IN)tau'!Z39)/param[ZETA]),param[NU]))</f>
        <v>0</v>
      </c>
      <c r="AA42">
        <f>AA$4*MIN(param[GAP_MAX],param[ZETA]*POWER(MAX(0,(AA$3-'(IN)tau'!AA39)/param[ZETA]),param[NU]))</f>
        <v>0</v>
      </c>
      <c r="AB42">
        <f>AB$4*MIN(param[GAP_MAX],param[ZETA]*POWER(MAX(0,(AB$3-'(IN)tau'!AB39)/param[ZETA]),param[NU]))</f>
        <v>0</v>
      </c>
      <c r="AC42">
        <f>AC$4*MIN(param[GAP_MAX],param[ZETA]*POWER(MAX(0,(AC$3-'(IN)tau'!AC39)/param[ZETA]),param[NU]))</f>
        <v>0</v>
      </c>
      <c r="AD42">
        <f>AD$4*MIN(param[GAP_MAX],param[ZETA]*POWER(MAX(0,(AD$3-'(IN)tau'!AD39)/param[ZETA]),param[NU]))</f>
        <v>0</v>
      </c>
      <c r="AE42">
        <f>AE$4*MIN(param[GAP_MAX],param[ZETA]*POWER(MAX(0,(AE$3-'(IN)tau'!AE39)/param[ZETA]),param[NU]))</f>
        <v>0</v>
      </c>
      <c r="AF42">
        <f>AF$4*MIN(param[GAP_MAX],param[ZETA]*POWER(MAX(0,(AF$3-'(IN)tau'!AF39)/param[ZETA]),param[NU]))</f>
        <v>0</v>
      </c>
      <c r="AG42">
        <f>AG$4*MIN(param[GAP_MAX],param[ZETA]*POWER(MAX(0,(AG$3-'(IN)tau'!AG39)/param[ZETA]),param[NU]))</f>
        <v>0</v>
      </c>
      <c r="AH42">
        <f>AH$4*MIN(param[GAP_MAX],param[ZETA]*POWER(MAX(0,(AH$3-'(IN)tau'!AH39)/param[ZETA]),param[NU]))</f>
        <v>0</v>
      </c>
      <c r="AI42">
        <f>AI$4*MIN(param[GAP_MAX],param[ZETA]*POWER(MAX(0,(AI$3-'(IN)tau'!AI39)/param[ZETA]),param[NU]))</f>
        <v>0</v>
      </c>
      <c r="AJ42">
        <f>AJ$4*MIN(param[GAP_MAX],param[ZETA]*POWER(MAX(0,(AJ$3-'(IN)tau'!AJ39)/param[ZETA]),param[NU]))</f>
        <v>0</v>
      </c>
      <c r="AK42">
        <f>AK$4*MIN(param[GAP_MAX],param[ZETA]*POWER(MAX(0,(AK$3-'(IN)tau'!AK39)/param[ZETA]),param[NU]))</f>
        <v>0</v>
      </c>
      <c r="AL42">
        <f>AL$4*MIN(param[GAP_MAX],param[ZETA]*POWER(MAX(0,(AL$3-'(IN)tau'!AL39)/param[ZETA]),param[NU]))</f>
        <v>0</v>
      </c>
      <c r="AM42">
        <f>AM$4*MIN(param[GAP_MAX],param[ZETA]*POWER(MAX(0,(AM$3-'(IN)tau'!AM39)/param[ZETA]),param[NU]))</f>
        <v>0</v>
      </c>
      <c r="AN42">
        <f>AN$4*MIN(param[GAP_MAX],param[ZETA]*POWER(MAX(0,(AN$3-'(IN)tau'!AN39)/param[ZETA]),param[NU]))</f>
        <v>0</v>
      </c>
      <c r="AO42">
        <f>AO$4*MIN(param[GAP_MAX],param[ZETA]*POWER(MAX(0,(AO$3-'(IN)tau'!AO39)/param[ZETA]),param[NU]))</f>
        <v>0</v>
      </c>
      <c r="AP42">
        <f>AP$4*MIN(param[GAP_MAX],param[ZETA]*POWER(MAX(0,(AP$3-'(IN)tau'!AP39)/param[ZETA]),param[NU]))</f>
        <v>0</v>
      </c>
      <c r="AQ42">
        <f>AQ$4*MIN(param[GAP_MAX],param[ZETA]*POWER(MAX(0,(AQ$3-'(IN)tau'!AQ39)/param[ZETA]),param[NU]))</f>
        <v>0</v>
      </c>
      <c r="AR42">
        <f>AR$4*MIN(param[GAP_MAX],param[ZETA]*POWER(MAX(0,(AR$3-'(IN)tau'!AR39)/param[ZETA]),param[NU]))</f>
        <v>0</v>
      </c>
      <c r="AS42">
        <f>AS$4*MIN(param[GAP_MAX],param[ZETA]*POWER(MAX(0,(AS$3-'(IN)tau'!AS39)/param[ZETA]),param[NU]))</f>
        <v>0</v>
      </c>
      <c r="AT42" s="4">
        <f>SUM(Delta[[#This Row],[Column2]:[Column244]])</f>
        <v>68.292682926829272</v>
      </c>
      <c r="AU42" t="str">
        <f>IF(Delta[[#This Row],[delta]]&lt;20,"ok","")</f>
        <v/>
      </c>
    </row>
    <row r="43" spans="1:47" ht="15" x14ac:dyDescent="0.25">
      <c r="A43">
        <f>'(IN)tau'!A40</f>
        <v>127</v>
      </c>
      <c r="B43">
        <f>B$4*MIN(param[GAP_MAX],param[ZETA]*POWER(MAX(0,(B$3-'(IN)tau'!B40)/param[ZETA]),param[NU]))</f>
        <v>0</v>
      </c>
      <c r="C43">
        <f>C$4*MIN(param[GAP_MAX],param[ZETA]*POWER(MAX(0,(C$3-'(IN)tau'!C40)/param[ZETA]),param[NU]))</f>
        <v>0</v>
      </c>
      <c r="D43">
        <f>D$4*MIN(param[GAP_MAX],param[ZETA]*POWER(MAX(0,(D$3-'(IN)tau'!D40)/param[ZETA]),param[NU]))</f>
        <v>49.285998589358307</v>
      </c>
      <c r="E43">
        <f>E$4*MIN(param[GAP_MAX],param[ZETA]*POWER(MAX(0,(E$3-'(IN)tau'!E40)/param[ZETA]),param[NU]))</f>
        <v>0</v>
      </c>
      <c r="F43">
        <f>F$4*MIN(param[GAP_MAX],param[ZETA]*POWER(MAX(0,(F$3-'(IN)tau'!F40)/param[ZETA]),param[NU]))</f>
        <v>0</v>
      </c>
      <c r="G43">
        <f>G$4*MIN(param[GAP_MAX],param[ZETA]*POWER(MAX(0,(G$3-'(IN)tau'!G40)/param[ZETA]),param[NU]))</f>
        <v>0</v>
      </c>
      <c r="H43">
        <f>H$4*MIN(param[GAP_MAX],param[ZETA]*POWER(MAX(0,(H$3-'(IN)tau'!H40)/param[ZETA]),param[NU]))</f>
        <v>0</v>
      </c>
      <c r="I43">
        <f>I$4*MIN(param[GAP_MAX],param[ZETA]*POWER(MAX(0,(I$3-'(IN)tau'!I40)/param[ZETA]),param[NU]))</f>
        <v>0</v>
      </c>
      <c r="J43">
        <f>J$4*MIN(param[GAP_MAX],param[ZETA]*POWER(MAX(0,(J$3-'(IN)tau'!J40)/param[ZETA]),param[NU]))</f>
        <v>0</v>
      </c>
      <c r="K43">
        <f>K$4*MIN(param[GAP_MAX],param[ZETA]*POWER(MAX(0,(K$3-'(IN)tau'!K40)/param[ZETA]),param[NU]))</f>
        <v>112.21198125036379</v>
      </c>
      <c r="L43">
        <f>L$4*MIN(param[GAP_MAX],param[ZETA]*POWER(MAX(0,(L$3-'(IN)tau'!L40)/param[ZETA]),param[NU]))</f>
        <v>0</v>
      </c>
      <c r="M43">
        <f>M$4*MIN(param[GAP_MAX],param[ZETA]*POWER(MAX(0,(M$3-'(IN)tau'!M40)/param[ZETA]),param[NU]))</f>
        <v>68.292682926829272</v>
      </c>
      <c r="N43">
        <f>N$4*MIN(param[GAP_MAX],param[ZETA]*POWER(MAX(0,(N$3-'(IN)tau'!N40)/param[ZETA]),param[NU]))</f>
        <v>0</v>
      </c>
      <c r="O43">
        <f>O$4*MIN(param[GAP_MAX],param[ZETA]*POWER(MAX(0,(O$3-'(IN)tau'!O40)/param[ZETA]),param[NU]))</f>
        <v>0</v>
      </c>
      <c r="P43">
        <f>P$4*MIN(param[GAP_MAX],param[ZETA]*POWER(MAX(0,(P$3-'(IN)tau'!P40)/param[ZETA]),param[NU]))</f>
        <v>0</v>
      </c>
      <c r="Q43">
        <f>Q$4*MIN(param[GAP_MAX],param[ZETA]*POWER(MAX(0,(Q$3-'(IN)tau'!Q40)/param[ZETA]),param[NU]))</f>
        <v>0</v>
      </c>
      <c r="R43">
        <f>R$4*MIN(param[GAP_MAX],param[ZETA]*POWER(MAX(0,(R$3-'(IN)tau'!R40)/param[ZETA]),param[NU]))</f>
        <v>0</v>
      </c>
      <c r="S43">
        <f>S$4*MIN(param[GAP_MAX],param[ZETA]*POWER(MAX(0,(S$3-'(IN)tau'!S40)/param[ZETA]),param[NU]))</f>
        <v>0</v>
      </c>
      <c r="T43">
        <f>T$4*MIN(param[GAP_MAX],param[ZETA]*POWER(MAX(0,(T$3-'(IN)tau'!T40)/param[ZETA]),param[NU]))</f>
        <v>0</v>
      </c>
      <c r="U43">
        <f>U$4*MIN(param[GAP_MAX],param[ZETA]*POWER(MAX(0,(U$3-'(IN)tau'!U40)/param[ZETA]),param[NU]))</f>
        <v>0</v>
      </c>
      <c r="V43">
        <f>V$4*MIN(param[GAP_MAX],param[ZETA]*POWER(MAX(0,(V$3-'(IN)tau'!V40)/param[ZETA]),param[NU]))</f>
        <v>0</v>
      </c>
      <c r="W43">
        <f>W$4*MIN(param[GAP_MAX],param[ZETA]*POWER(MAX(0,(W$3-'(IN)tau'!W40)/param[ZETA]),param[NU]))</f>
        <v>0</v>
      </c>
      <c r="X43">
        <f>X$4*MIN(param[GAP_MAX],param[ZETA]*POWER(MAX(0,(X$3-'(IN)tau'!X40)/param[ZETA]),param[NU]))</f>
        <v>0</v>
      </c>
      <c r="Y43">
        <f>Y$4*MIN(param[GAP_MAX],param[ZETA]*POWER(MAX(0,(Y$3-'(IN)tau'!Y40)/param[ZETA]),param[NU]))</f>
        <v>0</v>
      </c>
      <c r="Z43">
        <f>Z$4*MIN(param[GAP_MAX],param[ZETA]*POWER(MAX(0,(Z$3-'(IN)tau'!Z40)/param[ZETA]),param[NU]))</f>
        <v>0</v>
      </c>
      <c r="AA43">
        <f>AA$4*MIN(param[GAP_MAX],param[ZETA]*POWER(MAX(0,(AA$3-'(IN)tau'!AA40)/param[ZETA]),param[NU]))</f>
        <v>0</v>
      </c>
      <c r="AB43">
        <f>AB$4*MIN(param[GAP_MAX],param[ZETA]*POWER(MAX(0,(AB$3-'(IN)tau'!AB40)/param[ZETA]),param[NU]))</f>
        <v>0</v>
      </c>
      <c r="AC43">
        <f>AC$4*MIN(param[GAP_MAX],param[ZETA]*POWER(MAX(0,(AC$3-'(IN)tau'!AC40)/param[ZETA]),param[NU]))</f>
        <v>0</v>
      </c>
      <c r="AD43">
        <f>AD$4*MIN(param[GAP_MAX],param[ZETA]*POWER(MAX(0,(AD$3-'(IN)tau'!AD40)/param[ZETA]),param[NU]))</f>
        <v>0</v>
      </c>
      <c r="AE43">
        <f>AE$4*MIN(param[GAP_MAX],param[ZETA]*POWER(MAX(0,(AE$3-'(IN)tau'!AE40)/param[ZETA]),param[NU]))</f>
        <v>0</v>
      </c>
      <c r="AF43">
        <f>AF$4*MIN(param[GAP_MAX],param[ZETA]*POWER(MAX(0,(AF$3-'(IN)tau'!AF40)/param[ZETA]),param[NU]))</f>
        <v>0</v>
      </c>
      <c r="AG43">
        <f>AG$4*MIN(param[GAP_MAX],param[ZETA]*POWER(MAX(0,(AG$3-'(IN)tau'!AG40)/param[ZETA]),param[NU]))</f>
        <v>0</v>
      </c>
      <c r="AH43">
        <f>AH$4*MIN(param[GAP_MAX],param[ZETA]*POWER(MAX(0,(AH$3-'(IN)tau'!AH40)/param[ZETA]),param[NU]))</f>
        <v>0</v>
      </c>
      <c r="AI43">
        <f>AI$4*MIN(param[GAP_MAX],param[ZETA]*POWER(MAX(0,(AI$3-'(IN)tau'!AI40)/param[ZETA]),param[NU]))</f>
        <v>0</v>
      </c>
      <c r="AJ43">
        <f>AJ$4*MIN(param[GAP_MAX],param[ZETA]*POWER(MAX(0,(AJ$3-'(IN)tau'!AJ40)/param[ZETA]),param[NU]))</f>
        <v>0</v>
      </c>
      <c r="AK43">
        <f>AK$4*MIN(param[GAP_MAX],param[ZETA]*POWER(MAX(0,(AK$3-'(IN)tau'!AK40)/param[ZETA]),param[NU]))</f>
        <v>0</v>
      </c>
      <c r="AL43">
        <f>AL$4*MIN(param[GAP_MAX],param[ZETA]*POWER(MAX(0,(AL$3-'(IN)tau'!AL40)/param[ZETA]),param[NU]))</f>
        <v>0</v>
      </c>
      <c r="AM43">
        <f>AM$4*MIN(param[GAP_MAX],param[ZETA]*POWER(MAX(0,(AM$3-'(IN)tau'!AM40)/param[ZETA]),param[NU]))</f>
        <v>0</v>
      </c>
      <c r="AN43">
        <f>AN$4*MIN(param[GAP_MAX],param[ZETA]*POWER(MAX(0,(AN$3-'(IN)tau'!AN40)/param[ZETA]),param[NU]))</f>
        <v>0</v>
      </c>
      <c r="AO43">
        <f>AO$4*MIN(param[GAP_MAX],param[ZETA]*POWER(MAX(0,(AO$3-'(IN)tau'!AO40)/param[ZETA]),param[NU]))</f>
        <v>0</v>
      </c>
      <c r="AP43">
        <f>AP$4*MIN(param[GAP_MAX],param[ZETA]*POWER(MAX(0,(AP$3-'(IN)tau'!AP40)/param[ZETA]),param[NU]))</f>
        <v>0</v>
      </c>
      <c r="AQ43">
        <f>AQ$4*MIN(param[GAP_MAX],param[ZETA]*POWER(MAX(0,(AQ$3-'(IN)tau'!AQ40)/param[ZETA]),param[NU]))</f>
        <v>0</v>
      </c>
      <c r="AR43">
        <f>AR$4*MIN(param[GAP_MAX],param[ZETA]*POWER(MAX(0,(AR$3-'(IN)tau'!AR40)/param[ZETA]),param[NU]))</f>
        <v>0</v>
      </c>
      <c r="AS43">
        <f>AS$4*MIN(param[GAP_MAX],param[ZETA]*POWER(MAX(0,(AS$3-'(IN)tau'!AS40)/param[ZETA]),param[NU]))</f>
        <v>0</v>
      </c>
      <c r="AT43" s="4">
        <f>SUM(Delta[[#This Row],[Column2]:[Column244]])</f>
        <v>229.79066276655135</v>
      </c>
      <c r="AU43" t="str">
        <f>IF(Delta[[#This Row],[delta]]&lt;20,"ok","")</f>
        <v/>
      </c>
    </row>
    <row r="44" spans="1:47" ht="15" x14ac:dyDescent="0.25">
      <c r="A44">
        <f>'(IN)tau'!A41</f>
        <v>129</v>
      </c>
      <c r="B44">
        <f>B$4*MIN(param[GAP_MAX],param[ZETA]*POWER(MAX(0,(B$3-'(IN)tau'!B41)/param[ZETA]),param[NU]))</f>
        <v>0</v>
      </c>
      <c r="C44">
        <f>C$4*MIN(param[GAP_MAX],param[ZETA]*POWER(MAX(0,(C$3-'(IN)tau'!C41)/param[ZETA]),param[NU]))</f>
        <v>0</v>
      </c>
      <c r="D44">
        <f>D$4*MIN(param[GAP_MAX],param[ZETA]*POWER(MAX(0,(D$3-'(IN)tau'!D41)/param[ZETA]),param[NU]))</f>
        <v>0</v>
      </c>
      <c r="E44">
        <f>E$4*MIN(param[GAP_MAX],param[ZETA]*POWER(MAX(0,(E$3-'(IN)tau'!E41)/param[ZETA]),param[NU]))</f>
        <v>0</v>
      </c>
      <c r="F44">
        <f>F$4*MIN(param[GAP_MAX],param[ZETA]*POWER(MAX(0,(F$3-'(IN)tau'!F41)/param[ZETA]),param[NU]))</f>
        <v>0</v>
      </c>
      <c r="G44">
        <f>G$4*MIN(param[GAP_MAX],param[ZETA]*POWER(MAX(0,(G$3-'(IN)tau'!G41)/param[ZETA]),param[NU]))</f>
        <v>0</v>
      </c>
      <c r="H44">
        <f>H$4*MIN(param[GAP_MAX],param[ZETA]*POWER(MAX(0,(H$3-'(IN)tau'!H41)/param[ZETA]),param[NU]))</f>
        <v>0</v>
      </c>
      <c r="I44">
        <f>I$4*MIN(param[GAP_MAX],param[ZETA]*POWER(MAX(0,(I$3-'(IN)tau'!I41)/param[ZETA]),param[NU]))</f>
        <v>16.661826860767437</v>
      </c>
      <c r="J44">
        <f>J$4*MIN(param[GAP_MAX],param[ZETA]*POWER(MAX(0,(J$3-'(IN)tau'!J41)/param[ZETA]),param[NU]))</f>
        <v>0</v>
      </c>
      <c r="K44">
        <f>K$4*MIN(param[GAP_MAX],param[ZETA]*POWER(MAX(0,(K$3-'(IN)tau'!K41)/param[ZETA]),param[NU]))</f>
        <v>0</v>
      </c>
      <c r="L44">
        <f>L$4*MIN(param[GAP_MAX],param[ZETA]*POWER(MAX(0,(L$3-'(IN)tau'!L41)/param[ZETA]),param[NU]))</f>
        <v>0</v>
      </c>
      <c r="M44">
        <f>M$4*MIN(param[GAP_MAX],param[ZETA]*POWER(MAX(0,(M$3-'(IN)tau'!M41)/param[ZETA]),param[NU]))</f>
        <v>68.292682926829272</v>
      </c>
      <c r="N44">
        <f>N$4*MIN(param[GAP_MAX],param[ZETA]*POWER(MAX(0,(N$3-'(IN)tau'!N41)/param[ZETA]),param[NU]))</f>
        <v>0</v>
      </c>
      <c r="O44">
        <f>O$4*MIN(param[GAP_MAX],param[ZETA]*POWER(MAX(0,(O$3-'(IN)tau'!O41)/param[ZETA]),param[NU]))</f>
        <v>0</v>
      </c>
      <c r="P44">
        <f>P$4*MIN(param[GAP_MAX],param[ZETA]*POWER(MAX(0,(P$3-'(IN)tau'!P41)/param[ZETA]),param[NU]))</f>
        <v>0</v>
      </c>
      <c r="Q44">
        <f>Q$4*MIN(param[GAP_MAX],param[ZETA]*POWER(MAX(0,(Q$3-'(IN)tau'!Q41)/param[ZETA]),param[NU]))</f>
        <v>0</v>
      </c>
      <c r="R44">
        <f>R$4*MIN(param[GAP_MAX],param[ZETA]*POWER(MAX(0,(R$3-'(IN)tau'!R41)/param[ZETA]),param[NU]))</f>
        <v>0</v>
      </c>
      <c r="S44">
        <f>S$4*MIN(param[GAP_MAX],param[ZETA]*POWER(MAX(0,(S$3-'(IN)tau'!S41)/param[ZETA]),param[NU]))</f>
        <v>0</v>
      </c>
      <c r="T44">
        <f>T$4*MIN(param[GAP_MAX],param[ZETA]*POWER(MAX(0,(T$3-'(IN)tau'!T41)/param[ZETA]),param[NU]))</f>
        <v>0</v>
      </c>
      <c r="U44">
        <f>U$4*MIN(param[GAP_MAX],param[ZETA]*POWER(MAX(0,(U$3-'(IN)tau'!U41)/param[ZETA]),param[NU]))</f>
        <v>0</v>
      </c>
      <c r="V44">
        <f>V$4*MIN(param[GAP_MAX],param[ZETA]*POWER(MAX(0,(V$3-'(IN)tau'!V41)/param[ZETA]),param[NU]))</f>
        <v>0</v>
      </c>
      <c r="W44">
        <f>W$4*MIN(param[GAP_MAX],param[ZETA]*POWER(MAX(0,(W$3-'(IN)tau'!W41)/param[ZETA]),param[NU]))</f>
        <v>0</v>
      </c>
      <c r="X44">
        <f>X$4*MIN(param[GAP_MAX],param[ZETA]*POWER(MAX(0,(X$3-'(IN)tau'!X41)/param[ZETA]),param[NU]))</f>
        <v>0</v>
      </c>
      <c r="Y44">
        <f>Y$4*MIN(param[GAP_MAX],param[ZETA]*POWER(MAX(0,(Y$3-'(IN)tau'!Y41)/param[ZETA]),param[NU]))</f>
        <v>0</v>
      </c>
      <c r="Z44">
        <f>Z$4*MIN(param[GAP_MAX],param[ZETA]*POWER(MAX(0,(Z$3-'(IN)tau'!Z41)/param[ZETA]),param[NU]))</f>
        <v>0</v>
      </c>
      <c r="AA44">
        <f>AA$4*MIN(param[GAP_MAX],param[ZETA]*POWER(MAX(0,(AA$3-'(IN)tau'!AA41)/param[ZETA]),param[NU]))</f>
        <v>0</v>
      </c>
      <c r="AB44">
        <f>AB$4*MIN(param[GAP_MAX],param[ZETA]*POWER(MAX(0,(AB$3-'(IN)tau'!AB41)/param[ZETA]),param[NU]))</f>
        <v>0</v>
      </c>
      <c r="AC44">
        <f>AC$4*MIN(param[GAP_MAX],param[ZETA]*POWER(MAX(0,(AC$3-'(IN)tau'!AC41)/param[ZETA]),param[NU]))</f>
        <v>0</v>
      </c>
      <c r="AD44">
        <f>AD$4*MIN(param[GAP_MAX],param[ZETA]*POWER(MAX(0,(AD$3-'(IN)tau'!AD41)/param[ZETA]),param[NU]))</f>
        <v>0</v>
      </c>
      <c r="AE44">
        <f>AE$4*MIN(param[GAP_MAX],param[ZETA]*POWER(MAX(0,(AE$3-'(IN)tau'!AE41)/param[ZETA]),param[NU]))</f>
        <v>0</v>
      </c>
      <c r="AF44">
        <f>AF$4*MIN(param[GAP_MAX],param[ZETA]*POWER(MAX(0,(AF$3-'(IN)tau'!AF41)/param[ZETA]),param[NU]))</f>
        <v>0</v>
      </c>
      <c r="AG44">
        <f>AG$4*MIN(param[GAP_MAX],param[ZETA]*POWER(MAX(0,(AG$3-'(IN)tau'!AG41)/param[ZETA]),param[NU]))</f>
        <v>0</v>
      </c>
      <c r="AH44">
        <f>AH$4*MIN(param[GAP_MAX],param[ZETA]*POWER(MAX(0,(AH$3-'(IN)tau'!AH41)/param[ZETA]),param[NU]))</f>
        <v>0</v>
      </c>
      <c r="AI44">
        <f>AI$4*MIN(param[GAP_MAX],param[ZETA]*POWER(MAX(0,(AI$3-'(IN)tau'!AI41)/param[ZETA]),param[NU]))</f>
        <v>0</v>
      </c>
      <c r="AJ44">
        <f>AJ$4*MIN(param[GAP_MAX],param[ZETA]*POWER(MAX(0,(AJ$3-'(IN)tau'!AJ41)/param[ZETA]),param[NU]))</f>
        <v>0</v>
      </c>
      <c r="AK44">
        <f>AK$4*MIN(param[GAP_MAX],param[ZETA]*POWER(MAX(0,(AK$3-'(IN)tau'!AK41)/param[ZETA]),param[NU]))</f>
        <v>0</v>
      </c>
      <c r="AL44">
        <f>AL$4*MIN(param[GAP_MAX],param[ZETA]*POWER(MAX(0,(AL$3-'(IN)tau'!AL41)/param[ZETA]),param[NU]))</f>
        <v>0</v>
      </c>
      <c r="AM44">
        <f>AM$4*MIN(param[GAP_MAX],param[ZETA]*POWER(MAX(0,(AM$3-'(IN)tau'!AM41)/param[ZETA]),param[NU]))</f>
        <v>0</v>
      </c>
      <c r="AN44">
        <f>AN$4*MIN(param[GAP_MAX],param[ZETA]*POWER(MAX(0,(AN$3-'(IN)tau'!AN41)/param[ZETA]),param[NU]))</f>
        <v>0</v>
      </c>
      <c r="AO44">
        <f>AO$4*MIN(param[GAP_MAX],param[ZETA]*POWER(MAX(0,(AO$3-'(IN)tau'!AO41)/param[ZETA]),param[NU]))</f>
        <v>0</v>
      </c>
      <c r="AP44">
        <f>AP$4*MIN(param[GAP_MAX],param[ZETA]*POWER(MAX(0,(AP$3-'(IN)tau'!AP41)/param[ZETA]),param[NU]))</f>
        <v>0</v>
      </c>
      <c r="AQ44">
        <f>AQ$4*MIN(param[GAP_MAX],param[ZETA]*POWER(MAX(0,(AQ$3-'(IN)tau'!AQ41)/param[ZETA]),param[NU]))</f>
        <v>0</v>
      </c>
      <c r="AR44">
        <f>AR$4*MIN(param[GAP_MAX],param[ZETA]*POWER(MAX(0,(AR$3-'(IN)tau'!AR41)/param[ZETA]),param[NU]))</f>
        <v>0</v>
      </c>
      <c r="AS44">
        <f>AS$4*MIN(param[GAP_MAX],param[ZETA]*POWER(MAX(0,(AS$3-'(IN)tau'!AS41)/param[ZETA]),param[NU]))</f>
        <v>20.53238505562075</v>
      </c>
      <c r="AT44" s="4">
        <f>SUM(Delta[[#This Row],[Column2]:[Column244]])</f>
        <v>105.48689484321746</v>
      </c>
      <c r="AU44" t="str">
        <f>IF(Delta[[#This Row],[delta]]&lt;20,"ok","")</f>
        <v/>
      </c>
    </row>
    <row r="45" spans="1:47" ht="15" x14ac:dyDescent="0.25">
      <c r="A45">
        <f>'(IN)tau'!A42</f>
        <v>130</v>
      </c>
      <c r="B45">
        <f>B$4*MIN(param[GAP_MAX],param[ZETA]*POWER(MAX(0,(B$3-'(IN)tau'!B42)/param[ZETA]),param[NU]))</f>
        <v>0</v>
      </c>
      <c r="C45">
        <f>C$4*MIN(param[GAP_MAX],param[ZETA]*POWER(MAX(0,(C$3-'(IN)tau'!C42)/param[ZETA]),param[NU]))</f>
        <v>0</v>
      </c>
      <c r="D45">
        <f>D$4*MIN(param[GAP_MAX],param[ZETA]*POWER(MAX(0,(D$3-'(IN)tau'!D42)/param[ZETA]),param[NU]))</f>
        <v>0</v>
      </c>
      <c r="E45">
        <f>E$4*MIN(param[GAP_MAX],param[ZETA]*POWER(MAX(0,(E$3-'(IN)tau'!E42)/param[ZETA]),param[NU]))</f>
        <v>0</v>
      </c>
      <c r="F45">
        <f>F$4*MIN(param[GAP_MAX],param[ZETA]*POWER(MAX(0,(F$3-'(IN)tau'!F42)/param[ZETA]),param[NU]))</f>
        <v>0</v>
      </c>
      <c r="G45">
        <f>G$4*MIN(param[GAP_MAX],param[ZETA]*POWER(MAX(0,(G$3-'(IN)tau'!G42)/param[ZETA]),param[NU]))</f>
        <v>0</v>
      </c>
      <c r="H45">
        <f>H$4*MIN(param[GAP_MAX],param[ZETA]*POWER(MAX(0,(H$3-'(IN)tau'!H42)/param[ZETA]),param[NU]))</f>
        <v>0</v>
      </c>
      <c r="I45">
        <f>I$4*MIN(param[GAP_MAX],param[ZETA]*POWER(MAX(0,(I$3-'(IN)tau'!I42)/param[ZETA]),param[NU]))</f>
        <v>0</v>
      </c>
      <c r="J45">
        <f>J$4*MIN(param[GAP_MAX],param[ZETA]*POWER(MAX(0,(J$3-'(IN)tau'!J42)/param[ZETA]),param[NU]))</f>
        <v>0</v>
      </c>
      <c r="K45">
        <f>K$4*MIN(param[GAP_MAX],param[ZETA]*POWER(MAX(0,(K$3-'(IN)tau'!K42)/param[ZETA]),param[NU]))</f>
        <v>0</v>
      </c>
      <c r="L45">
        <f>L$4*MIN(param[GAP_MAX],param[ZETA]*POWER(MAX(0,(L$3-'(IN)tau'!L42)/param[ZETA]),param[NU]))</f>
        <v>0</v>
      </c>
      <c r="M45">
        <f>M$4*MIN(param[GAP_MAX],param[ZETA]*POWER(MAX(0,(M$3-'(IN)tau'!M42)/param[ZETA]),param[NU]))</f>
        <v>0</v>
      </c>
      <c r="N45">
        <f>N$4*MIN(param[GAP_MAX],param[ZETA]*POWER(MAX(0,(N$3-'(IN)tau'!N42)/param[ZETA]),param[NU]))</f>
        <v>0</v>
      </c>
      <c r="O45">
        <f>O$4*MIN(param[GAP_MAX],param[ZETA]*POWER(MAX(0,(O$3-'(IN)tau'!O42)/param[ZETA]),param[NU]))</f>
        <v>0</v>
      </c>
      <c r="P45">
        <f>P$4*MIN(param[GAP_MAX],param[ZETA]*POWER(MAX(0,(P$3-'(IN)tau'!P42)/param[ZETA]),param[NU]))</f>
        <v>0</v>
      </c>
      <c r="Q45">
        <f>Q$4*MIN(param[GAP_MAX],param[ZETA]*POWER(MAX(0,(Q$3-'(IN)tau'!Q42)/param[ZETA]),param[NU]))</f>
        <v>0</v>
      </c>
      <c r="R45">
        <f>R$4*MIN(param[GAP_MAX],param[ZETA]*POWER(MAX(0,(R$3-'(IN)tau'!R42)/param[ZETA]),param[NU]))</f>
        <v>0</v>
      </c>
      <c r="S45">
        <f>S$4*MIN(param[GAP_MAX],param[ZETA]*POWER(MAX(0,(S$3-'(IN)tau'!S42)/param[ZETA]),param[NU]))</f>
        <v>0</v>
      </c>
      <c r="T45">
        <f>T$4*MIN(param[GAP_MAX],param[ZETA]*POWER(MAX(0,(T$3-'(IN)tau'!T42)/param[ZETA]),param[NU]))</f>
        <v>0</v>
      </c>
      <c r="U45">
        <f>U$4*MIN(param[GAP_MAX],param[ZETA]*POWER(MAX(0,(U$3-'(IN)tau'!U42)/param[ZETA]),param[NU]))</f>
        <v>0</v>
      </c>
      <c r="V45">
        <f>V$4*MIN(param[GAP_MAX],param[ZETA]*POWER(MAX(0,(V$3-'(IN)tau'!V42)/param[ZETA]),param[NU]))</f>
        <v>0</v>
      </c>
      <c r="W45">
        <f>W$4*MIN(param[GAP_MAX],param[ZETA]*POWER(MAX(0,(W$3-'(IN)tau'!W42)/param[ZETA]),param[NU]))</f>
        <v>0</v>
      </c>
      <c r="X45">
        <f>X$4*MIN(param[GAP_MAX],param[ZETA]*POWER(MAX(0,(X$3-'(IN)tau'!X42)/param[ZETA]),param[NU]))</f>
        <v>0</v>
      </c>
      <c r="Y45">
        <f>Y$4*MIN(param[GAP_MAX],param[ZETA]*POWER(MAX(0,(Y$3-'(IN)tau'!Y42)/param[ZETA]),param[NU]))</f>
        <v>0</v>
      </c>
      <c r="Z45">
        <f>Z$4*MIN(param[GAP_MAX],param[ZETA]*POWER(MAX(0,(Z$3-'(IN)tau'!Z42)/param[ZETA]),param[NU]))</f>
        <v>0</v>
      </c>
      <c r="AA45">
        <f>AA$4*MIN(param[GAP_MAX],param[ZETA]*POWER(MAX(0,(AA$3-'(IN)tau'!AA42)/param[ZETA]),param[NU]))</f>
        <v>0</v>
      </c>
      <c r="AB45">
        <f>AB$4*MIN(param[GAP_MAX],param[ZETA]*POWER(MAX(0,(AB$3-'(IN)tau'!AB42)/param[ZETA]),param[NU]))</f>
        <v>0</v>
      </c>
      <c r="AC45">
        <f>AC$4*MIN(param[GAP_MAX],param[ZETA]*POWER(MAX(0,(AC$3-'(IN)tau'!AC42)/param[ZETA]),param[NU]))</f>
        <v>0</v>
      </c>
      <c r="AD45">
        <f>AD$4*MIN(param[GAP_MAX],param[ZETA]*POWER(MAX(0,(AD$3-'(IN)tau'!AD42)/param[ZETA]),param[NU]))</f>
        <v>0</v>
      </c>
      <c r="AE45">
        <f>AE$4*MIN(param[GAP_MAX],param[ZETA]*POWER(MAX(0,(AE$3-'(IN)tau'!AE42)/param[ZETA]),param[NU]))</f>
        <v>0</v>
      </c>
      <c r="AF45">
        <f>AF$4*MIN(param[GAP_MAX],param[ZETA]*POWER(MAX(0,(AF$3-'(IN)tau'!AF42)/param[ZETA]),param[NU]))</f>
        <v>0</v>
      </c>
      <c r="AG45">
        <f>AG$4*MIN(param[GAP_MAX],param[ZETA]*POWER(MAX(0,(AG$3-'(IN)tau'!AG42)/param[ZETA]),param[NU]))</f>
        <v>0</v>
      </c>
      <c r="AH45">
        <f>AH$4*MIN(param[GAP_MAX],param[ZETA]*POWER(MAX(0,(AH$3-'(IN)tau'!AH42)/param[ZETA]),param[NU]))</f>
        <v>0</v>
      </c>
      <c r="AI45">
        <f>AI$4*MIN(param[GAP_MAX],param[ZETA]*POWER(MAX(0,(AI$3-'(IN)tau'!AI42)/param[ZETA]),param[NU]))</f>
        <v>0</v>
      </c>
      <c r="AJ45">
        <f>AJ$4*MIN(param[GAP_MAX],param[ZETA]*POWER(MAX(0,(AJ$3-'(IN)tau'!AJ42)/param[ZETA]),param[NU]))</f>
        <v>0</v>
      </c>
      <c r="AK45">
        <f>AK$4*MIN(param[GAP_MAX],param[ZETA]*POWER(MAX(0,(AK$3-'(IN)tau'!AK42)/param[ZETA]),param[NU]))</f>
        <v>0</v>
      </c>
      <c r="AL45">
        <f>AL$4*MIN(param[GAP_MAX],param[ZETA]*POWER(MAX(0,(AL$3-'(IN)tau'!AL42)/param[ZETA]),param[NU]))</f>
        <v>0</v>
      </c>
      <c r="AM45">
        <f>AM$4*MIN(param[GAP_MAX],param[ZETA]*POWER(MAX(0,(AM$3-'(IN)tau'!AM42)/param[ZETA]),param[NU]))</f>
        <v>0</v>
      </c>
      <c r="AN45">
        <f>AN$4*MIN(param[GAP_MAX],param[ZETA]*POWER(MAX(0,(AN$3-'(IN)tau'!AN42)/param[ZETA]),param[NU]))</f>
        <v>0</v>
      </c>
      <c r="AO45">
        <f>AO$4*MIN(param[GAP_MAX],param[ZETA]*POWER(MAX(0,(AO$3-'(IN)tau'!AO42)/param[ZETA]),param[NU]))</f>
        <v>0</v>
      </c>
      <c r="AP45">
        <f>AP$4*MIN(param[GAP_MAX],param[ZETA]*POWER(MAX(0,(AP$3-'(IN)tau'!AP42)/param[ZETA]),param[NU]))</f>
        <v>0</v>
      </c>
      <c r="AQ45">
        <f>AQ$4*MIN(param[GAP_MAX],param[ZETA]*POWER(MAX(0,(AQ$3-'(IN)tau'!AQ42)/param[ZETA]),param[NU]))</f>
        <v>0</v>
      </c>
      <c r="AR45">
        <f>AR$4*MIN(param[GAP_MAX],param[ZETA]*POWER(MAX(0,(AR$3-'(IN)tau'!AR42)/param[ZETA]),param[NU]))</f>
        <v>0</v>
      </c>
      <c r="AS45">
        <f>AS$4*MIN(param[GAP_MAX],param[ZETA]*POWER(MAX(0,(AS$3-'(IN)tau'!AS42)/param[ZETA]),param[NU]))</f>
        <v>20.53238505562075</v>
      </c>
      <c r="AT45" s="4">
        <f>SUM(Delta[[#This Row],[Column2]:[Column244]])</f>
        <v>20.53238505562075</v>
      </c>
      <c r="AU45" t="str">
        <f>IF(Delta[[#This Row],[delta]]&lt;20,"ok","")</f>
        <v/>
      </c>
    </row>
    <row r="46" spans="1:47" ht="15" x14ac:dyDescent="0.25">
      <c r="A46">
        <f>'(IN)tau'!A43</f>
        <v>131</v>
      </c>
      <c r="B46">
        <f>B$4*MIN(param[GAP_MAX],param[ZETA]*POWER(MAX(0,(B$3-'(IN)tau'!B43)/param[ZETA]),param[NU]))</f>
        <v>0</v>
      </c>
      <c r="C46">
        <f>C$4*MIN(param[GAP_MAX],param[ZETA]*POWER(MAX(0,(C$3-'(IN)tau'!C43)/param[ZETA]),param[NU]))</f>
        <v>0</v>
      </c>
      <c r="D46">
        <f>D$4*MIN(param[GAP_MAX],param[ZETA]*POWER(MAX(0,(D$3-'(IN)tau'!D43)/param[ZETA]),param[NU]))</f>
        <v>0</v>
      </c>
      <c r="E46">
        <f>E$4*MIN(param[GAP_MAX],param[ZETA]*POWER(MAX(0,(E$3-'(IN)tau'!E43)/param[ZETA]),param[NU]))</f>
        <v>0</v>
      </c>
      <c r="F46">
        <f>F$4*MIN(param[GAP_MAX],param[ZETA]*POWER(MAX(0,(F$3-'(IN)tau'!F43)/param[ZETA]),param[NU]))</f>
        <v>0</v>
      </c>
      <c r="G46">
        <f>G$4*MIN(param[GAP_MAX],param[ZETA]*POWER(MAX(0,(G$3-'(IN)tau'!G43)/param[ZETA]),param[NU]))</f>
        <v>0</v>
      </c>
      <c r="H46">
        <f>H$4*MIN(param[GAP_MAX],param[ZETA]*POWER(MAX(0,(H$3-'(IN)tau'!H43)/param[ZETA]),param[NU]))</f>
        <v>0</v>
      </c>
      <c r="I46">
        <f>I$4*MIN(param[GAP_MAX],param[ZETA]*POWER(MAX(0,(I$3-'(IN)tau'!I43)/param[ZETA]),param[NU]))</f>
        <v>5.5708937715362845</v>
      </c>
      <c r="J46">
        <f>J$4*MIN(param[GAP_MAX],param[ZETA]*POWER(MAX(0,(J$3-'(IN)tau'!J43)/param[ZETA]),param[NU]))</f>
        <v>0</v>
      </c>
      <c r="K46">
        <f>K$4*MIN(param[GAP_MAX],param[ZETA]*POWER(MAX(0,(K$3-'(IN)tau'!K43)/param[ZETA]),param[NU]))</f>
        <v>0</v>
      </c>
      <c r="L46">
        <f>L$4*MIN(param[GAP_MAX],param[ZETA]*POWER(MAX(0,(L$3-'(IN)tau'!L43)/param[ZETA]),param[NU]))</f>
        <v>0</v>
      </c>
      <c r="M46">
        <f>M$4*MIN(param[GAP_MAX],param[ZETA]*POWER(MAX(0,(M$3-'(IN)tau'!M43)/param[ZETA]),param[NU]))</f>
        <v>68.292682926829272</v>
      </c>
      <c r="N46">
        <f>N$4*MIN(param[GAP_MAX],param[ZETA]*POWER(MAX(0,(N$3-'(IN)tau'!N43)/param[ZETA]),param[NU]))</f>
        <v>0</v>
      </c>
      <c r="O46">
        <f>O$4*MIN(param[GAP_MAX],param[ZETA]*POWER(MAX(0,(O$3-'(IN)tau'!O43)/param[ZETA]),param[NU]))</f>
        <v>0</v>
      </c>
      <c r="P46">
        <f>P$4*MIN(param[GAP_MAX],param[ZETA]*POWER(MAX(0,(P$3-'(IN)tau'!P43)/param[ZETA]),param[NU]))</f>
        <v>0</v>
      </c>
      <c r="Q46">
        <f>Q$4*MIN(param[GAP_MAX],param[ZETA]*POWER(MAX(0,(Q$3-'(IN)tau'!Q43)/param[ZETA]),param[NU]))</f>
        <v>0</v>
      </c>
      <c r="R46">
        <f>R$4*MIN(param[GAP_MAX],param[ZETA]*POWER(MAX(0,(R$3-'(IN)tau'!R43)/param[ZETA]),param[NU]))</f>
        <v>0</v>
      </c>
      <c r="S46">
        <f>S$4*MIN(param[GAP_MAX],param[ZETA]*POWER(MAX(0,(S$3-'(IN)tau'!S43)/param[ZETA]),param[NU]))</f>
        <v>0</v>
      </c>
      <c r="T46">
        <f>T$4*MIN(param[GAP_MAX],param[ZETA]*POWER(MAX(0,(T$3-'(IN)tau'!T43)/param[ZETA]),param[NU]))</f>
        <v>0</v>
      </c>
      <c r="U46">
        <f>U$4*MIN(param[GAP_MAX],param[ZETA]*POWER(MAX(0,(U$3-'(IN)tau'!U43)/param[ZETA]),param[NU]))</f>
        <v>0</v>
      </c>
      <c r="V46">
        <f>V$4*MIN(param[GAP_MAX],param[ZETA]*POWER(MAX(0,(V$3-'(IN)tau'!V43)/param[ZETA]),param[NU]))</f>
        <v>0</v>
      </c>
      <c r="W46">
        <f>W$4*MIN(param[GAP_MAX],param[ZETA]*POWER(MAX(0,(W$3-'(IN)tau'!W43)/param[ZETA]),param[NU]))</f>
        <v>0</v>
      </c>
      <c r="X46">
        <f>X$4*MIN(param[GAP_MAX],param[ZETA]*POWER(MAX(0,(X$3-'(IN)tau'!X43)/param[ZETA]),param[NU]))</f>
        <v>0</v>
      </c>
      <c r="Y46">
        <f>Y$4*MIN(param[GAP_MAX],param[ZETA]*POWER(MAX(0,(Y$3-'(IN)tau'!Y43)/param[ZETA]),param[NU]))</f>
        <v>0</v>
      </c>
      <c r="Z46">
        <f>Z$4*MIN(param[GAP_MAX],param[ZETA]*POWER(MAX(0,(Z$3-'(IN)tau'!Z43)/param[ZETA]),param[NU]))</f>
        <v>0</v>
      </c>
      <c r="AA46">
        <f>AA$4*MIN(param[GAP_MAX],param[ZETA]*POWER(MAX(0,(AA$3-'(IN)tau'!AA43)/param[ZETA]),param[NU]))</f>
        <v>0</v>
      </c>
      <c r="AB46">
        <f>AB$4*MIN(param[GAP_MAX],param[ZETA]*POWER(MAX(0,(AB$3-'(IN)tau'!AB43)/param[ZETA]),param[NU]))</f>
        <v>0</v>
      </c>
      <c r="AC46">
        <f>AC$4*MIN(param[GAP_MAX],param[ZETA]*POWER(MAX(0,(AC$3-'(IN)tau'!AC43)/param[ZETA]),param[NU]))</f>
        <v>0</v>
      </c>
      <c r="AD46">
        <f>AD$4*MIN(param[GAP_MAX],param[ZETA]*POWER(MAX(0,(AD$3-'(IN)tau'!AD43)/param[ZETA]),param[NU]))</f>
        <v>0</v>
      </c>
      <c r="AE46">
        <f>AE$4*MIN(param[GAP_MAX],param[ZETA]*POWER(MAX(0,(AE$3-'(IN)tau'!AE43)/param[ZETA]),param[NU]))</f>
        <v>0</v>
      </c>
      <c r="AF46">
        <f>AF$4*MIN(param[GAP_MAX],param[ZETA]*POWER(MAX(0,(AF$3-'(IN)tau'!AF43)/param[ZETA]),param[NU]))</f>
        <v>0</v>
      </c>
      <c r="AG46">
        <f>AG$4*MIN(param[GAP_MAX],param[ZETA]*POWER(MAX(0,(AG$3-'(IN)tau'!AG43)/param[ZETA]),param[NU]))</f>
        <v>0</v>
      </c>
      <c r="AH46">
        <f>AH$4*MIN(param[GAP_MAX],param[ZETA]*POWER(MAX(0,(AH$3-'(IN)tau'!AH43)/param[ZETA]),param[NU]))</f>
        <v>0</v>
      </c>
      <c r="AI46">
        <f>AI$4*MIN(param[GAP_MAX],param[ZETA]*POWER(MAX(0,(AI$3-'(IN)tau'!AI43)/param[ZETA]),param[NU]))</f>
        <v>0</v>
      </c>
      <c r="AJ46">
        <f>AJ$4*MIN(param[GAP_MAX],param[ZETA]*POWER(MAX(0,(AJ$3-'(IN)tau'!AJ43)/param[ZETA]),param[NU]))</f>
        <v>0</v>
      </c>
      <c r="AK46">
        <f>AK$4*MIN(param[GAP_MAX],param[ZETA]*POWER(MAX(0,(AK$3-'(IN)tau'!AK43)/param[ZETA]),param[NU]))</f>
        <v>0</v>
      </c>
      <c r="AL46">
        <f>AL$4*MIN(param[GAP_MAX],param[ZETA]*POWER(MAX(0,(AL$3-'(IN)tau'!AL43)/param[ZETA]),param[NU]))</f>
        <v>0</v>
      </c>
      <c r="AM46">
        <f>AM$4*MIN(param[GAP_MAX],param[ZETA]*POWER(MAX(0,(AM$3-'(IN)tau'!AM43)/param[ZETA]),param[NU]))</f>
        <v>0</v>
      </c>
      <c r="AN46">
        <f>AN$4*MIN(param[GAP_MAX],param[ZETA]*POWER(MAX(0,(AN$3-'(IN)tau'!AN43)/param[ZETA]),param[NU]))</f>
        <v>0</v>
      </c>
      <c r="AO46">
        <f>AO$4*MIN(param[GAP_MAX],param[ZETA]*POWER(MAX(0,(AO$3-'(IN)tau'!AO43)/param[ZETA]),param[NU]))</f>
        <v>0</v>
      </c>
      <c r="AP46">
        <f>AP$4*MIN(param[GAP_MAX],param[ZETA]*POWER(MAX(0,(AP$3-'(IN)tau'!AP43)/param[ZETA]),param[NU]))</f>
        <v>0</v>
      </c>
      <c r="AQ46">
        <f>AQ$4*MIN(param[GAP_MAX],param[ZETA]*POWER(MAX(0,(AQ$3-'(IN)tau'!AQ43)/param[ZETA]),param[NU]))</f>
        <v>0</v>
      </c>
      <c r="AR46">
        <f>AR$4*MIN(param[GAP_MAX],param[ZETA]*POWER(MAX(0,(AR$3-'(IN)tau'!AR43)/param[ZETA]),param[NU]))</f>
        <v>0</v>
      </c>
      <c r="AS46">
        <f>AS$4*MIN(param[GAP_MAX],param[ZETA]*POWER(MAX(0,(AS$3-'(IN)tau'!AS43)/param[ZETA]),param[NU]))</f>
        <v>0</v>
      </c>
      <c r="AT46" s="4">
        <f>SUM(Delta[[#This Row],[Column2]:[Column244]])</f>
        <v>73.863576698365563</v>
      </c>
      <c r="AU46" t="str">
        <f>IF(Delta[[#This Row],[delta]]&lt;20,"ok","")</f>
        <v/>
      </c>
    </row>
    <row r="47" spans="1:47" ht="15" x14ac:dyDescent="0.25">
      <c r="A47">
        <f>'(IN)tau'!A44</f>
        <v>132</v>
      </c>
      <c r="B47">
        <f>B$4*MIN(param[GAP_MAX],param[ZETA]*POWER(MAX(0,(B$3-'(IN)tau'!B44)/param[ZETA]),param[NU]))</f>
        <v>0</v>
      </c>
      <c r="C47">
        <f>C$4*MIN(param[GAP_MAX],param[ZETA]*POWER(MAX(0,(C$3-'(IN)tau'!C44)/param[ZETA]),param[NU]))</f>
        <v>0</v>
      </c>
      <c r="D47">
        <f>D$4*MIN(param[GAP_MAX],param[ZETA]*POWER(MAX(0,(D$3-'(IN)tau'!D44)/param[ZETA]),param[NU]))</f>
        <v>7.9639163215057822</v>
      </c>
      <c r="E47">
        <f>E$4*MIN(param[GAP_MAX],param[ZETA]*POWER(MAX(0,(E$3-'(IN)tau'!E44)/param[ZETA]),param[NU]))</f>
        <v>0</v>
      </c>
      <c r="F47">
        <f>F$4*MIN(param[GAP_MAX],param[ZETA]*POWER(MAX(0,(F$3-'(IN)tau'!F44)/param[ZETA]),param[NU]))</f>
        <v>0</v>
      </c>
      <c r="G47">
        <f>G$4*MIN(param[GAP_MAX],param[ZETA]*POWER(MAX(0,(G$3-'(IN)tau'!G44)/param[ZETA]),param[NU]))</f>
        <v>0</v>
      </c>
      <c r="H47">
        <f>H$4*MIN(param[GAP_MAX],param[ZETA]*POWER(MAX(0,(H$3-'(IN)tau'!H44)/param[ZETA]),param[NU]))</f>
        <v>0</v>
      </c>
      <c r="I47">
        <f>I$4*MIN(param[GAP_MAX],param[ZETA]*POWER(MAX(0,(I$3-'(IN)tau'!I44)/param[ZETA]),param[NU]))</f>
        <v>16.661826860767437</v>
      </c>
      <c r="J47">
        <f>J$4*MIN(param[GAP_MAX],param[ZETA]*POWER(MAX(0,(J$3-'(IN)tau'!J44)/param[ZETA]),param[NU]))</f>
        <v>0</v>
      </c>
      <c r="K47">
        <f>K$4*MIN(param[GAP_MAX],param[ZETA]*POWER(MAX(0,(K$3-'(IN)tau'!K44)/param[ZETA]),param[NU]))</f>
        <v>2.1549510319331446</v>
      </c>
      <c r="L47">
        <f>L$4*MIN(param[GAP_MAX],param[ZETA]*POWER(MAX(0,(L$3-'(IN)tau'!L44)/param[ZETA]),param[NU]))</f>
        <v>0</v>
      </c>
      <c r="M47">
        <f>M$4*MIN(param[GAP_MAX],param[ZETA]*POWER(MAX(0,(M$3-'(IN)tau'!M44)/param[ZETA]),param[NU]))</f>
        <v>68.292682926829272</v>
      </c>
      <c r="N47">
        <f>N$4*MIN(param[GAP_MAX],param[ZETA]*POWER(MAX(0,(N$3-'(IN)tau'!N44)/param[ZETA]),param[NU]))</f>
        <v>0</v>
      </c>
      <c r="O47">
        <f>O$4*MIN(param[GAP_MAX],param[ZETA]*POWER(MAX(0,(O$3-'(IN)tau'!O44)/param[ZETA]),param[NU]))</f>
        <v>0</v>
      </c>
      <c r="P47">
        <f>P$4*MIN(param[GAP_MAX],param[ZETA]*POWER(MAX(0,(P$3-'(IN)tau'!P44)/param[ZETA]),param[NU]))</f>
        <v>0</v>
      </c>
      <c r="Q47">
        <f>Q$4*MIN(param[GAP_MAX],param[ZETA]*POWER(MAX(0,(Q$3-'(IN)tau'!Q44)/param[ZETA]),param[NU]))</f>
        <v>0</v>
      </c>
      <c r="R47">
        <f>R$4*MIN(param[GAP_MAX],param[ZETA]*POWER(MAX(0,(R$3-'(IN)tau'!R44)/param[ZETA]),param[NU]))</f>
        <v>0</v>
      </c>
      <c r="S47">
        <f>S$4*MIN(param[GAP_MAX],param[ZETA]*POWER(MAX(0,(S$3-'(IN)tau'!S44)/param[ZETA]),param[NU]))</f>
        <v>0</v>
      </c>
      <c r="T47">
        <f>T$4*MIN(param[GAP_MAX],param[ZETA]*POWER(MAX(0,(T$3-'(IN)tau'!T44)/param[ZETA]),param[NU]))</f>
        <v>0</v>
      </c>
      <c r="U47">
        <f>U$4*MIN(param[GAP_MAX],param[ZETA]*POWER(MAX(0,(U$3-'(IN)tau'!U44)/param[ZETA]),param[NU]))</f>
        <v>0</v>
      </c>
      <c r="V47">
        <f>V$4*MIN(param[GAP_MAX],param[ZETA]*POWER(MAX(0,(V$3-'(IN)tau'!V44)/param[ZETA]),param[NU]))</f>
        <v>0</v>
      </c>
      <c r="W47">
        <f>W$4*MIN(param[GAP_MAX],param[ZETA]*POWER(MAX(0,(W$3-'(IN)tau'!W44)/param[ZETA]),param[NU]))</f>
        <v>0</v>
      </c>
      <c r="X47">
        <f>X$4*MIN(param[GAP_MAX],param[ZETA]*POWER(MAX(0,(X$3-'(IN)tau'!X44)/param[ZETA]),param[NU]))</f>
        <v>0</v>
      </c>
      <c r="Y47">
        <f>Y$4*MIN(param[GAP_MAX],param[ZETA]*POWER(MAX(0,(Y$3-'(IN)tau'!Y44)/param[ZETA]),param[NU]))</f>
        <v>0</v>
      </c>
      <c r="Z47">
        <f>Z$4*MIN(param[GAP_MAX],param[ZETA]*POWER(MAX(0,(Z$3-'(IN)tau'!Z44)/param[ZETA]),param[NU]))</f>
        <v>0</v>
      </c>
      <c r="AA47">
        <f>AA$4*MIN(param[GAP_MAX],param[ZETA]*POWER(MAX(0,(AA$3-'(IN)tau'!AA44)/param[ZETA]),param[NU]))</f>
        <v>0</v>
      </c>
      <c r="AB47">
        <f>AB$4*MIN(param[GAP_MAX],param[ZETA]*POWER(MAX(0,(AB$3-'(IN)tau'!AB44)/param[ZETA]),param[NU]))</f>
        <v>0</v>
      </c>
      <c r="AC47">
        <f>AC$4*MIN(param[GAP_MAX],param[ZETA]*POWER(MAX(0,(AC$3-'(IN)tau'!AC44)/param[ZETA]),param[NU]))</f>
        <v>0</v>
      </c>
      <c r="AD47">
        <f>AD$4*MIN(param[GAP_MAX],param[ZETA]*POWER(MAX(0,(AD$3-'(IN)tau'!AD44)/param[ZETA]),param[NU]))</f>
        <v>0</v>
      </c>
      <c r="AE47">
        <f>AE$4*MIN(param[GAP_MAX],param[ZETA]*POWER(MAX(0,(AE$3-'(IN)tau'!AE44)/param[ZETA]),param[NU]))</f>
        <v>0</v>
      </c>
      <c r="AF47">
        <f>AF$4*MIN(param[GAP_MAX],param[ZETA]*POWER(MAX(0,(AF$3-'(IN)tau'!AF44)/param[ZETA]),param[NU]))</f>
        <v>0</v>
      </c>
      <c r="AG47">
        <f>AG$4*MIN(param[GAP_MAX],param[ZETA]*POWER(MAX(0,(AG$3-'(IN)tau'!AG44)/param[ZETA]),param[NU]))</f>
        <v>0</v>
      </c>
      <c r="AH47">
        <f>AH$4*MIN(param[GAP_MAX],param[ZETA]*POWER(MAX(0,(AH$3-'(IN)tau'!AH44)/param[ZETA]),param[NU]))</f>
        <v>0</v>
      </c>
      <c r="AI47">
        <f>AI$4*MIN(param[GAP_MAX],param[ZETA]*POWER(MAX(0,(AI$3-'(IN)tau'!AI44)/param[ZETA]),param[NU]))</f>
        <v>0</v>
      </c>
      <c r="AJ47">
        <f>AJ$4*MIN(param[GAP_MAX],param[ZETA]*POWER(MAX(0,(AJ$3-'(IN)tau'!AJ44)/param[ZETA]),param[NU]))</f>
        <v>0</v>
      </c>
      <c r="AK47">
        <f>AK$4*MIN(param[GAP_MAX],param[ZETA]*POWER(MAX(0,(AK$3-'(IN)tau'!AK44)/param[ZETA]),param[NU]))</f>
        <v>0</v>
      </c>
      <c r="AL47">
        <f>AL$4*MIN(param[GAP_MAX],param[ZETA]*POWER(MAX(0,(AL$3-'(IN)tau'!AL44)/param[ZETA]),param[NU]))</f>
        <v>0</v>
      </c>
      <c r="AM47">
        <f>AM$4*MIN(param[GAP_MAX],param[ZETA]*POWER(MAX(0,(AM$3-'(IN)tau'!AM44)/param[ZETA]),param[NU]))</f>
        <v>0</v>
      </c>
      <c r="AN47">
        <f>AN$4*MIN(param[GAP_MAX],param[ZETA]*POWER(MAX(0,(AN$3-'(IN)tau'!AN44)/param[ZETA]),param[NU]))</f>
        <v>0</v>
      </c>
      <c r="AO47">
        <f>AO$4*MIN(param[GAP_MAX],param[ZETA]*POWER(MAX(0,(AO$3-'(IN)tau'!AO44)/param[ZETA]),param[NU]))</f>
        <v>0</v>
      </c>
      <c r="AP47">
        <f>AP$4*MIN(param[GAP_MAX],param[ZETA]*POWER(MAX(0,(AP$3-'(IN)tau'!AP44)/param[ZETA]),param[NU]))</f>
        <v>0</v>
      </c>
      <c r="AQ47">
        <f>AQ$4*MIN(param[GAP_MAX],param[ZETA]*POWER(MAX(0,(AQ$3-'(IN)tau'!AQ44)/param[ZETA]),param[NU]))</f>
        <v>0</v>
      </c>
      <c r="AR47">
        <f>AR$4*MIN(param[GAP_MAX],param[ZETA]*POWER(MAX(0,(AR$3-'(IN)tau'!AR44)/param[ZETA]),param[NU]))</f>
        <v>0</v>
      </c>
      <c r="AS47">
        <f>AS$4*MIN(param[GAP_MAX],param[ZETA]*POWER(MAX(0,(AS$3-'(IN)tau'!AS44)/param[ZETA]),param[NU]))</f>
        <v>20.53238505562075</v>
      </c>
      <c r="AT47" s="4">
        <f>SUM(Delta[[#This Row],[Column2]:[Column244]])</f>
        <v>115.60576219665639</v>
      </c>
      <c r="AU47" t="str">
        <f>IF(Delta[[#This Row],[delta]]&lt;20,"ok","")</f>
        <v/>
      </c>
    </row>
    <row r="48" spans="1:47" ht="15" x14ac:dyDescent="0.25">
      <c r="A48">
        <f>'(IN)tau'!A45</f>
        <v>134</v>
      </c>
      <c r="B48">
        <f>B$4*MIN(param[GAP_MAX],param[ZETA]*POWER(MAX(0,(B$3-'(IN)tau'!B45)/param[ZETA]),param[NU]))</f>
        <v>0</v>
      </c>
      <c r="C48">
        <f>C$4*MIN(param[GAP_MAX],param[ZETA]*POWER(MAX(0,(C$3-'(IN)tau'!C45)/param[ZETA]),param[NU]))</f>
        <v>68.127315625059467</v>
      </c>
      <c r="D48">
        <f>D$4*MIN(param[GAP_MAX],param[ZETA]*POWER(MAX(0,(D$3-'(IN)tau'!D45)/param[ZETA]),param[NU]))</f>
        <v>49.285998589358307</v>
      </c>
      <c r="E48">
        <f>E$4*MIN(param[GAP_MAX],param[ZETA]*POWER(MAX(0,(E$3-'(IN)tau'!E45)/param[ZETA]),param[NU]))</f>
        <v>24.56391754878241</v>
      </c>
      <c r="F48">
        <f>F$4*MIN(param[GAP_MAX],param[ZETA]*POWER(MAX(0,(F$3-'(IN)tau'!F45)/param[ZETA]),param[NU]))</f>
        <v>10.060462333954943</v>
      </c>
      <c r="G48">
        <f>G$4*MIN(param[GAP_MAX],param[ZETA]*POWER(MAX(0,(G$3-'(IN)tau'!G45)/param[ZETA]),param[NU]))</f>
        <v>0</v>
      </c>
      <c r="H48">
        <f>H$4*MIN(param[GAP_MAX],param[ZETA]*POWER(MAX(0,(H$3-'(IN)tau'!H45)/param[ZETA]),param[NU]))</f>
        <v>0</v>
      </c>
      <c r="I48">
        <f>I$4*MIN(param[GAP_MAX],param[ZETA]*POWER(MAX(0,(I$3-'(IN)tau'!I45)/param[ZETA]),param[NU]))</f>
        <v>0</v>
      </c>
      <c r="J48">
        <f>J$4*MIN(param[GAP_MAX],param[ZETA]*POWER(MAX(0,(J$3-'(IN)tau'!J45)/param[ZETA]),param[NU]))</f>
        <v>0</v>
      </c>
      <c r="K48">
        <f>K$4*MIN(param[GAP_MAX],param[ZETA]*POWER(MAX(0,(K$3-'(IN)tau'!K45)/param[ZETA]),param[NU]))</f>
        <v>169.3089430894309</v>
      </c>
      <c r="L48">
        <f>L$4*MIN(param[GAP_MAX],param[ZETA]*POWER(MAX(0,(L$3-'(IN)tau'!L45)/param[ZETA]),param[NU]))</f>
        <v>0</v>
      </c>
      <c r="M48">
        <f>M$4*MIN(param[GAP_MAX],param[ZETA]*POWER(MAX(0,(M$3-'(IN)tau'!M45)/param[ZETA]),param[NU]))</f>
        <v>68.292682926829272</v>
      </c>
      <c r="N48">
        <f>N$4*MIN(param[GAP_MAX],param[ZETA]*POWER(MAX(0,(N$3-'(IN)tau'!N45)/param[ZETA]),param[NU]))</f>
        <v>0</v>
      </c>
      <c r="O48">
        <f>O$4*MIN(param[GAP_MAX],param[ZETA]*POWER(MAX(0,(O$3-'(IN)tau'!O45)/param[ZETA]),param[NU]))</f>
        <v>0</v>
      </c>
      <c r="P48">
        <f>P$4*MIN(param[GAP_MAX],param[ZETA]*POWER(MAX(0,(P$3-'(IN)tau'!P45)/param[ZETA]),param[NU]))</f>
        <v>0</v>
      </c>
      <c r="Q48">
        <f>Q$4*MIN(param[GAP_MAX],param[ZETA]*POWER(MAX(0,(Q$3-'(IN)tau'!Q45)/param[ZETA]),param[NU]))</f>
        <v>0</v>
      </c>
      <c r="R48">
        <f>R$4*MIN(param[GAP_MAX],param[ZETA]*POWER(MAX(0,(R$3-'(IN)tau'!R45)/param[ZETA]),param[NU]))</f>
        <v>0</v>
      </c>
      <c r="S48">
        <f>S$4*MIN(param[GAP_MAX],param[ZETA]*POWER(MAX(0,(S$3-'(IN)tau'!S45)/param[ZETA]),param[NU]))</f>
        <v>0</v>
      </c>
      <c r="T48">
        <f>T$4*MIN(param[GAP_MAX],param[ZETA]*POWER(MAX(0,(T$3-'(IN)tau'!T45)/param[ZETA]),param[NU]))</f>
        <v>0</v>
      </c>
      <c r="U48">
        <f>U$4*MIN(param[GAP_MAX],param[ZETA]*POWER(MAX(0,(U$3-'(IN)tau'!U45)/param[ZETA]),param[NU]))</f>
        <v>0</v>
      </c>
      <c r="V48">
        <f>V$4*MIN(param[GAP_MAX],param[ZETA]*POWER(MAX(0,(V$3-'(IN)tau'!V45)/param[ZETA]),param[NU]))</f>
        <v>0</v>
      </c>
      <c r="W48">
        <f>W$4*MIN(param[GAP_MAX],param[ZETA]*POWER(MAX(0,(W$3-'(IN)tau'!W45)/param[ZETA]),param[NU]))</f>
        <v>0</v>
      </c>
      <c r="X48">
        <f>X$4*MIN(param[GAP_MAX],param[ZETA]*POWER(MAX(0,(X$3-'(IN)tau'!X45)/param[ZETA]),param[NU]))</f>
        <v>0</v>
      </c>
      <c r="Y48">
        <f>Y$4*MIN(param[GAP_MAX],param[ZETA]*POWER(MAX(0,(Y$3-'(IN)tau'!Y45)/param[ZETA]),param[NU]))</f>
        <v>0</v>
      </c>
      <c r="Z48">
        <f>Z$4*MIN(param[GAP_MAX],param[ZETA]*POWER(MAX(0,(Z$3-'(IN)tau'!Z45)/param[ZETA]),param[NU]))</f>
        <v>0</v>
      </c>
      <c r="AA48">
        <f>AA$4*MIN(param[GAP_MAX],param[ZETA]*POWER(MAX(0,(AA$3-'(IN)tau'!AA45)/param[ZETA]),param[NU]))</f>
        <v>0</v>
      </c>
      <c r="AB48">
        <f>AB$4*MIN(param[GAP_MAX],param[ZETA]*POWER(MAX(0,(AB$3-'(IN)tau'!AB45)/param[ZETA]),param[NU]))</f>
        <v>0</v>
      </c>
      <c r="AC48">
        <f>AC$4*MIN(param[GAP_MAX],param[ZETA]*POWER(MAX(0,(AC$3-'(IN)tau'!AC45)/param[ZETA]),param[NU]))</f>
        <v>0</v>
      </c>
      <c r="AD48">
        <f>AD$4*MIN(param[GAP_MAX],param[ZETA]*POWER(MAX(0,(AD$3-'(IN)tau'!AD45)/param[ZETA]),param[NU]))</f>
        <v>0</v>
      </c>
      <c r="AE48">
        <f>AE$4*MIN(param[GAP_MAX],param[ZETA]*POWER(MAX(0,(AE$3-'(IN)tau'!AE45)/param[ZETA]),param[NU]))</f>
        <v>0</v>
      </c>
      <c r="AF48">
        <f>AF$4*MIN(param[GAP_MAX],param[ZETA]*POWER(MAX(0,(AF$3-'(IN)tau'!AF45)/param[ZETA]),param[NU]))</f>
        <v>0</v>
      </c>
      <c r="AG48">
        <f>AG$4*MIN(param[GAP_MAX],param[ZETA]*POWER(MAX(0,(AG$3-'(IN)tau'!AG45)/param[ZETA]),param[NU]))</f>
        <v>0</v>
      </c>
      <c r="AH48">
        <f>AH$4*MIN(param[GAP_MAX],param[ZETA]*POWER(MAX(0,(AH$3-'(IN)tau'!AH45)/param[ZETA]),param[NU]))</f>
        <v>0</v>
      </c>
      <c r="AI48">
        <f>AI$4*MIN(param[GAP_MAX],param[ZETA]*POWER(MAX(0,(AI$3-'(IN)tau'!AI45)/param[ZETA]),param[NU]))</f>
        <v>0</v>
      </c>
      <c r="AJ48">
        <f>AJ$4*MIN(param[GAP_MAX],param[ZETA]*POWER(MAX(0,(AJ$3-'(IN)tau'!AJ45)/param[ZETA]),param[NU]))</f>
        <v>0</v>
      </c>
      <c r="AK48">
        <f>AK$4*MIN(param[GAP_MAX],param[ZETA]*POWER(MAX(0,(AK$3-'(IN)tau'!AK45)/param[ZETA]),param[NU]))</f>
        <v>0</v>
      </c>
      <c r="AL48">
        <f>AL$4*MIN(param[GAP_MAX],param[ZETA]*POWER(MAX(0,(AL$3-'(IN)tau'!AL45)/param[ZETA]),param[NU]))</f>
        <v>0</v>
      </c>
      <c r="AM48">
        <f>AM$4*MIN(param[GAP_MAX],param[ZETA]*POWER(MAX(0,(AM$3-'(IN)tau'!AM45)/param[ZETA]),param[NU]))</f>
        <v>0</v>
      </c>
      <c r="AN48">
        <f>AN$4*MIN(param[GAP_MAX],param[ZETA]*POWER(MAX(0,(AN$3-'(IN)tau'!AN45)/param[ZETA]),param[NU]))</f>
        <v>0</v>
      </c>
      <c r="AO48">
        <f>AO$4*MIN(param[GAP_MAX],param[ZETA]*POWER(MAX(0,(AO$3-'(IN)tau'!AO45)/param[ZETA]),param[NU]))</f>
        <v>0</v>
      </c>
      <c r="AP48">
        <f>AP$4*MIN(param[GAP_MAX],param[ZETA]*POWER(MAX(0,(AP$3-'(IN)tau'!AP45)/param[ZETA]),param[NU]))</f>
        <v>0</v>
      </c>
      <c r="AQ48">
        <f>AQ$4*MIN(param[GAP_MAX],param[ZETA]*POWER(MAX(0,(AQ$3-'(IN)tau'!AQ45)/param[ZETA]),param[NU]))</f>
        <v>0</v>
      </c>
      <c r="AR48">
        <f>AR$4*MIN(param[GAP_MAX],param[ZETA]*POWER(MAX(0,(AR$3-'(IN)tau'!AR45)/param[ZETA]),param[NU]))</f>
        <v>0</v>
      </c>
      <c r="AS48">
        <f>AS$4*MIN(param[GAP_MAX],param[ZETA]*POWER(MAX(0,(AS$3-'(IN)tau'!AS45)/param[ZETA]),param[NU]))</f>
        <v>0</v>
      </c>
      <c r="AT48" s="4">
        <f>SUM(Delta[[#This Row],[Column2]:[Column244]])</f>
        <v>389.63932011341529</v>
      </c>
      <c r="AU48" t="str">
        <f>IF(Delta[[#This Row],[delta]]&lt;20,"ok","")</f>
        <v/>
      </c>
    </row>
    <row r="49" spans="1:47" ht="15" x14ac:dyDescent="0.25">
      <c r="A49">
        <f>'(IN)tau'!A46</f>
        <v>136</v>
      </c>
      <c r="B49">
        <f>B$4*MIN(param[GAP_MAX],param[ZETA]*POWER(MAX(0,(B$3-'(IN)tau'!B46)/param[ZETA]),param[NU]))</f>
        <v>0</v>
      </c>
      <c r="C49">
        <f>C$4*MIN(param[GAP_MAX],param[ZETA]*POWER(MAX(0,(C$3-'(IN)tau'!C46)/param[ZETA]),param[NU]))</f>
        <v>68.127315625059467</v>
      </c>
      <c r="D49">
        <f>D$4*MIN(param[GAP_MAX],param[ZETA]*POWER(MAX(0,(D$3-'(IN)tau'!D46)/param[ZETA]),param[NU]))</f>
        <v>49.285998589358307</v>
      </c>
      <c r="E49">
        <f>E$4*MIN(param[GAP_MAX],param[ZETA]*POWER(MAX(0,(E$3-'(IN)tau'!E46)/param[ZETA]),param[NU]))</f>
        <v>0.79780417796504288</v>
      </c>
      <c r="F49">
        <f>F$4*MIN(param[GAP_MAX],param[ZETA]*POWER(MAX(0,(F$3-'(IN)tau'!F46)/param[ZETA]),param[NU]))</f>
        <v>10.060462333954943</v>
      </c>
      <c r="G49">
        <f>G$4*MIN(param[GAP_MAX],param[ZETA]*POWER(MAX(0,(G$3-'(IN)tau'!G46)/param[ZETA]),param[NU]))</f>
        <v>23.212047760022454</v>
      </c>
      <c r="H49">
        <f>H$4*MIN(param[GAP_MAX],param[ZETA]*POWER(MAX(0,(H$3-'(IN)tau'!H46)/param[ZETA]),param[NU]))</f>
        <v>0</v>
      </c>
      <c r="I49">
        <f>I$4*MIN(param[GAP_MAX],param[ZETA]*POWER(MAX(0,(I$3-'(IN)tau'!I46)/param[ZETA]),param[NU]))</f>
        <v>0</v>
      </c>
      <c r="J49">
        <f>J$4*MIN(param[GAP_MAX],param[ZETA]*POWER(MAX(0,(J$3-'(IN)tau'!J46)/param[ZETA]),param[NU]))</f>
        <v>0</v>
      </c>
      <c r="K49">
        <f>K$4*MIN(param[GAP_MAX],param[ZETA]*POWER(MAX(0,(K$3-'(IN)tau'!K46)/param[ZETA]),param[NU]))</f>
        <v>169.3089430894309</v>
      </c>
      <c r="L49">
        <f>L$4*MIN(param[GAP_MAX],param[ZETA]*POWER(MAX(0,(L$3-'(IN)tau'!L46)/param[ZETA]),param[NU]))</f>
        <v>0</v>
      </c>
      <c r="M49">
        <f>M$4*MIN(param[GAP_MAX],param[ZETA]*POWER(MAX(0,(M$3-'(IN)tau'!M46)/param[ZETA]),param[NU]))</f>
        <v>68.292682926829272</v>
      </c>
      <c r="N49">
        <f>N$4*MIN(param[GAP_MAX],param[ZETA]*POWER(MAX(0,(N$3-'(IN)tau'!N46)/param[ZETA]),param[NU]))</f>
        <v>0</v>
      </c>
      <c r="O49">
        <f>O$4*MIN(param[GAP_MAX],param[ZETA]*POWER(MAX(0,(O$3-'(IN)tau'!O46)/param[ZETA]),param[NU]))</f>
        <v>0</v>
      </c>
      <c r="P49">
        <f>P$4*MIN(param[GAP_MAX],param[ZETA]*POWER(MAX(0,(P$3-'(IN)tau'!P46)/param[ZETA]),param[NU]))</f>
        <v>0</v>
      </c>
      <c r="Q49">
        <f>Q$4*MIN(param[GAP_MAX],param[ZETA]*POWER(MAX(0,(Q$3-'(IN)tau'!Q46)/param[ZETA]),param[NU]))</f>
        <v>0</v>
      </c>
      <c r="R49">
        <f>R$4*MIN(param[GAP_MAX],param[ZETA]*POWER(MAX(0,(R$3-'(IN)tau'!R46)/param[ZETA]),param[NU]))</f>
        <v>0</v>
      </c>
      <c r="S49">
        <f>S$4*MIN(param[GAP_MAX],param[ZETA]*POWER(MAX(0,(S$3-'(IN)tau'!S46)/param[ZETA]),param[NU]))</f>
        <v>0</v>
      </c>
      <c r="T49">
        <f>T$4*MIN(param[GAP_MAX],param[ZETA]*POWER(MAX(0,(T$3-'(IN)tau'!T46)/param[ZETA]),param[NU]))</f>
        <v>0</v>
      </c>
      <c r="U49">
        <f>U$4*MIN(param[GAP_MAX],param[ZETA]*POWER(MAX(0,(U$3-'(IN)tau'!U46)/param[ZETA]),param[NU]))</f>
        <v>0</v>
      </c>
      <c r="V49">
        <f>V$4*MIN(param[GAP_MAX],param[ZETA]*POWER(MAX(0,(V$3-'(IN)tau'!V46)/param[ZETA]),param[NU]))</f>
        <v>0</v>
      </c>
      <c r="W49">
        <f>W$4*MIN(param[GAP_MAX],param[ZETA]*POWER(MAX(0,(W$3-'(IN)tau'!W46)/param[ZETA]),param[NU]))</f>
        <v>0</v>
      </c>
      <c r="X49">
        <f>X$4*MIN(param[GAP_MAX],param[ZETA]*POWER(MAX(0,(X$3-'(IN)tau'!X46)/param[ZETA]),param[NU]))</f>
        <v>0</v>
      </c>
      <c r="Y49">
        <f>Y$4*MIN(param[GAP_MAX],param[ZETA]*POWER(MAX(0,(Y$3-'(IN)tau'!Y46)/param[ZETA]),param[NU]))</f>
        <v>0</v>
      </c>
      <c r="Z49">
        <f>Z$4*MIN(param[GAP_MAX],param[ZETA]*POWER(MAX(0,(Z$3-'(IN)tau'!Z46)/param[ZETA]),param[NU]))</f>
        <v>0</v>
      </c>
      <c r="AA49">
        <f>AA$4*MIN(param[GAP_MAX],param[ZETA]*POWER(MAX(0,(AA$3-'(IN)tau'!AA46)/param[ZETA]),param[NU]))</f>
        <v>0</v>
      </c>
      <c r="AB49">
        <f>AB$4*MIN(param[GAP_MAX],param[ZETA]*POWER(MAX(0,(AB$3-'(IN)tau'!AB46)/param[ZETA]),param[NU]))</f>
        <v>0</v>
      </c>
      <c r="AC49">
        <f>AC$4*MIN(param[GAP_MAX],param[ZETA]*POWER(MAX(0,(AC$3-'(IN)tau'!AC46)/param[ZETA]),param[NU]))</f>
        <v>0</v>
      </c>
      <c r="AD49">
        <f>AD$4*MIN(param[GAP_MAX],param[ZETA]*POWER(MAX(0,(AD$3-'(IN)tau'!AD46)/param[ZETA]),param[NU]))</f>
        <v>0</v>
      </c>
      <c r="AE49">
        <f>AE$4*MIN(param[GAP_MAX],param[ZETA]*POWER(MAX(0,(AE$3-'(IN)tau'!AE46)/param[ZETA]),param[NU]))</f>
        <v>0</v>
      </c>
      <c r="AF49">
        <f>AF$4*MIN(param[GAP_MAX],param[ZETA]*POWER(MAX(0,(AF$3-'(IN)tau'!AF46)/param[ZETA]),param[NU]))</f>
        <v>0</v>
      </c>
      <c r="AG49">
        <f>AG$4*MIN(param[GAP_MAX],param[ZETA]*POWER(MAX(0,(AG$3-'(IN)tau'!AG46)/param[ZETA]),param[NU]))</f>
        <v>0</v>
      </c>
      <c r="AH49">
        <f>AH$4*MIN(param[GAP_MAX],param[ZETA]*POWER(MAX(0,(AH$3-'(IN)tau'!AH46)/param[ZETA]),param[NU]))</f>
        <v>0</v>
      </c>
      <c r="AI49">
        <f>AI$4*MIN(param[GAP_MAX],param[ZETA]*POWER(MAX(0,(AI$3-'(IN)tau'!AI46)/param[ZETA]),param[NU]))</f>
        <v>0</v>
      </c>
      <c r="AJ49">
        <f>AJ$4*MIN(param[GAP_MAX],param[ZETA]*POWER(MAX(0,(AJ$3-'(IN)tau'!AJ46)/param[ZETA]),param[NU]))</f>
        <v>0</v>
      </c>
      <c r="AK49">
        <f>AK$4*MIN(param[GAP_MAX],param[ZETA]*POWER(MAX(0,(AK$3-'(IN)tau'!AK46)/param[ZETA]),param[NU]))</f>
        <v>0</v>
      </c>
      <c r="AL49">
        <f>AL$4*MIN(param[GAP_MAX],param[ZETA]*POWER(MAX(0,(AL$3-'(IN)tau'!AL46)/param[ZETA]),param[NU]))</f>
        <v>0</v>
      </c>
      <c r="AM49">
        <f>AM$4*MIN(param[GAP_MAX],param[ZETA]*POWER(MAX(0,(AM$3-'(IN)tau'!AM46)/param[ZETA]),param[NU]))</f>
        <v>0</v>
      </c>
      <c r="AN49">
        <f>AN$4*MIN(param[GAP_MAX],param[ZETA]*POWER(MAX(0,(AN$3-'(IN)tau'!AN46)/param[ZETA]),param[NU]))</f>
        <v>0</v>
      </c>
      <c r="AO49">
        <f>AO$4*MIN(param[GAP_MAX],param[ZETA]*POWER(MAX(0,(AO$3-'(IN)tau'!AO46)/param[ZETA]),param[NU]))</f>
        <v>0</v>
      </c>
      <c r="AP49">
        <f>AP$4*MIN(param[GAP_MAX],param[ZETA]*POWER(MAX(0,(AP$3-'(IN)tau'!AP46)/param[ZETA]),param[NU]))</f>
        <v>0</v>
      </c>
      <c r="AQ49">
        <f>AQ$4*MIN(param[GAP_MAX],param[ZETA]*POWER(MAX(0,(AQ$3-'(IN)tau'!AQ46)/param[ZETA]),param[NU]))</f>
        <v>0</v>
      </c>
      <c r="AR49">
        <f>AR$4*MIN(param[GAP_MAX],param[ZETA]*POWER(MAX(0,(AR$3-'(IN)tau'!AR46)/param[ZETA]),param[NU]))</f>
        <v>0</v>
      </c>
      <c r="AS49">
        <f>AS$4*MIN(param[GAP_MAX],param[ZETA]*POWER(MAX(0,(AS$3-'(IN)tau'!AS46)/param[ZETA]),param[NU]))</f>
        <v>0</v>
      </c>
      <c r="AT49" s="4">
        <f>SUM(Delta[[#This Row],[Column2]:[Column244]])</f>
        <v>389.08525450262039</v>
      </c>
      <c r="AU49" t="str">
        <f>IF(Delta[[#This Row],[delta]]&lt;20,"ok","")</f>
        <v/>
      </c>
    </row>
    <row r="50" spans="1:47" ht="15" x14ac:dyDescent="0.25">
      <c r="A50">
        <f>'(IN)tau'!A47</f>
        <v>137</v>
      </c>
      <c r="B50">
        <f>B$4*MIN(param[GAP_MAX],param[ZETA]*POWER(MAX(0,(B$3-'(IN)tau'!B47)/param[ZETA]),param[NU]))</f>
        <v>0</v>
      </c>
      <c r="C50">
        <f>C$4*MIN(param[GAP_MAX],param[ZETA]*POWER(MAX(0,(C$3-'(IN)tau'!C47)/param[ZETA]),param[NU]))</f>
        <v>0</v>
      </c>
      <c r="D50">
        <f>D$4*MIN(param[GAP_MAX],param[ZETA]*POWER(MAX(0,(D$3-'(IN)tau'!D47)/param[ZETA]),param[NU]))</f>
        <v>7.9639163215057822</v>
      </c>
      <c r="E50">
        <f>E$4*MIN(param[GAP_MAX],param[ZETA]*POWER(MAX(0,(E$3-'(IN)tau'!E47)/param[ZETA]),param[NU]))</f>
        <v>0.79780417796504288</v>
      </c>
      <c r="F50">
        <f>F$4*MIN(param[GAP_MAX],param[ZETA]*POWER(MAX(0,(F$3-'(IN)tau'!F47)/param[ZETA]),param[NU]))</f>
        <v>0</v>
      </c>
      <c r="G50">
        <f>G$4*MIN(param[GAP_MAX],param[ZETA]*POWER(MAX(0,(G$3-'(IN)tau'!G47)/param[ZETA]),param[NU]))</f>
        <v>0</v>
      </c>
      <c r="H50">
        <f>H$4*MIN(param[GAP_MAX],param[ZETA]*POWER(MAX(0,(H$3-'(IN)tau'!H47)/param[ZETA]),param[NU]))</f>
        <v>0</v>
      </c>
      <c r="I50">
        <f>I$4*MIN(param[GAP_MAX],param[ZETA]*POWER(MAX(0,(I$3-'(IN)tau'!I47)/param[ZETA]),param[NU]))</f>
        <v>0.30704484894285811</v>
      </c>
      <c r="J50">
        <f>J$4*MIN(param[GAP_MAX],param[ZETA]*POWER(MAX(0,(J$3-'(IN)tau'!J47)/param[ZETA]),param[NU]))</f>
        <v>0</v>
      </c>
      <c r="K50">
        <f>K$4*MIN(param[GAP_MAX],param[ZETA]*POWER(MAX(0,(K$3-'(IN)tau'!K47)/param[ZETA]),param[NU]))</f>
        <v>67.578445064764111</v>
      </c>
      <c r="L50">
        <f>L$4*MIN(param[GAP_MAX],param[ZETA]*POWER(MAX(0,(L$3-'(IN)tau'!L47)/param[ZETA]),param[NU]))</f>
        <v>0</v>
      </c>
      <c r="M50">
        <f>M$4*MIN(param[GAP_MAX],param[ZETA]*POWER(MAX(0,(M$3-'(IN)tau'!M47)/param[ZETA]),param[NU]))</f>
        <v>68.292682926829272</v>
      </c>
      <c r="N50">
        <f>N$4*MIN(param[GAP_MAX],param[ZETA]*POWER(MAX(0,(N$3-'(IN)tau'!N47)/param[ZETA]),param[NU]))</f>
        <v>0</v>
      </c>
      <c r="O50">
        <f>O$4*MIN(param[GAP_MAX],param[ZETA]*POWER(MAX(0,(O$3-'(IN)tau'!O47)/param[ZETA]),param[NU]))</f>
        <v>0</v>
      </c>
      <c r="P50">
        <f>P$4*MIN(param[GAP_MAX],param[ZETA]*POWER(MAX(0,(P$3-'(IN)tau'!P47)/param[ZETA]),param[NU]))</f>
        <v>0</v>
      </c>
      <c r="Q50">
        <f>Q$4*MIN(param[GAP_MAX],param[ZETA]*POWER(MAX(0,(Q$3-'(IN)tau'!Q47)/param[ZETA]),param[NU]))</f>
        <v>0</v>
      </c>
      <c r="R50">
        <f>R$4*MIN(param[GAP_MAX],param[ZETA]*POWER(MAX(0,(R$3-'(IN)tau'!R47)/param[ZETA]),param[NU]))</f>
        <v>0</v>
      </c>
      <c r="S50">
        <f>S$4*MIN(param[GAP_MAX],param[ZETA]*POWER(MAX(0,(S$3-'(IN)tau'!S47)/param[ZETA]),param[NU]))</f>
        <v>0</v>
      </c>
      <c r="T50">
        <f>T$4*MIN(param[GAP_MAX],param[ZETA]*POWER(MAX(0,(T$3-'(IN)tau'!T47)/param[ZETA]),param[NU]))</f>
        <v>0</v>
      </c>
      <c r="U50">
        <f>U$4*MIN(param[GAP_MAX],param[ZETA]*POWER(MAX(0,(U$3-'(IN)tau'!U47)/param[ZETA]),param[NU]))</f>
        <v>0</v>
      </c>
      <c r="V50">
        <f>V$4*MIN(param[GAP_MAX],param[ZETA]*POWER(MAX(0,(V$3-'(IN)tau'!V47)/param[ZETA]),param[NU]))</f>
        <v>0</v>
      </c>
      <c r="W50">
        <f>W$4*MIN(param[GAP_MAX],param[ZETA]*POWER(MAX(0,(W$3-'(IN)tau'!W47)/param[ZETA]),param[NU]))</f>
        <v>0</v>
      </c>
      <c r="X50">
        <f>X$4*MIN(param[GAP_MAX],param[ZETA]*POWER(MAX(0,(X$3-'(IN)tau'!X47)/param[ZETA]),param[NU]))</f>
        <v>0</v>
      </c>
      <c r="Y50">
        <f>Y$4*MIN(param[GAP_MAX],param[ZETA]*POWER(MAX(0,(Y$3-'(IN)tau'!Y47)/param[ZETA]),param[NU]))</f>
        <v>0</v>
      </c>
      <c r="Z50">
        <f>Z$4*MIN(param[GAP_MAX],param[ZETA]*POWER(MAX(0,(Z$3-'(IN)tau'!Z47)/param[ZETA]),param[NU]))</f>
        <v>0</v>
      </c>
      <c r="AA50">
        <f>AA$4*MIN(param[GAP_MAX],param[ZETA]*POWER(MAX(0,(AA$3-'(IN)tau'!AA47)/param[ZETA]),param[NU]))</f>
        <v>0</v>
      </c>
      <c r="AB50">
        <f>AB$4*MIN(param[GAP_MAX],param[ZETA]*POWER(MAX(0,(AB$3-'(IN)tau'!AB47)/param[ZETA]),param[NU]))</f>
        <v>0</v>
      </c>
      <c r="AC50">
        <f>AC$4*MIN(param[GAP_MAX],param[ZETA]*POWER(MAX(0,(AC$3-'(IN)tau'!AC47)/param[ZETA]),param[NU]))</f>
        <v>0</v>
      </c>
      <c r="AD50">
        <f>AD$4*MIN(param[GAP_MAX],param[ZETA]*POWER(MAX(0,(AD$3-'(IN)tau'!AD47)/param[ZETA]),param[NU]))</f>
        <v>0</v>
      </c>
      <c r="AE50">
        <f>AE$4*MIN(param[GAP_MAX],param[ZETA]*POWER(MAX(0,(AE$3-'(IN)tau'!AE47)/param[ZETA]),param[NU]))</f>
        <v>0</v>
      </c>
      <c r="AF50">
        <f>AF$4*MIN(param[GAP_MAX],param[ZETA]*POWER(MAX(0,(AF$3-'(IN)tau'!AF47)/param[ZETA]),param[NU]))</f>
        <v>0</v>
      </c>
      <c r="AG50">
        <f>AG$4*MIN(param[GAP_MAX],param[ZETA]*POWER(MAX(0,(AG$3-'(IN)tau'!AG47)/param[ZETA]),param[NU]))</f>
        <v>0</v>
      </c>
      <c r="AH50">
        <f>AH$4*MIN(param[GAP_MAX],param[ZETA]*POWER(MAX(0,(AH$3-'(IN)tau'!AH47)/param[ZETA]),param[NU]))</f>
        <v>0</v>
      </c>
      <c r="AI50">
        <f>AI$4*MIN(param[GAP_MAX],param[ZETA]*POWER(MAX(0,(AI$3-'(IN)tau'!AI47)/param[ZETA]),param[NU]))</f>
        <v>0</v>
      </c>
      <c r="AJ50">
        <f>AJ$4*MIN(param[GAP_MAX],param[ZETA]*POWER(MAX(0,(AJ$3-'(IN)tau'!AJ47)/param[ZETA]),param[NU]))</f>
        <v>0</v>
      </c>
      <c r="AK50">
        <f>AK$4*MIN(param[GAP_MAX],param[ZETA]*POWER(MAX(0,(AK$3-'(IN)tau'!AK47)/param[ZETA]),param[NU]))</f>
        <v>0</v>
      </c>
      <c r="AL50">
        <f>AL$4*MIN(param[GAP_MAX],param[ZETA]*POWER(MAX(0,(AL$3-'(IN)tau'!AL47)/param[ZETA]),param[NU]))</f>
        <v>0</v>
      </c>
      <c r="AM50">
        <f>AM$4*MIN(param[GAP_MAX],param[ZETA]*POWER(MAX(0,(AM$3-'(IN)tau'!AM47)/param[ZETA]),param[NU]))</f>
        <v>0</v>
      </c>
      <c r="AN50">
        <f>AN$4*MIN(param[GAP_MAX],param[ZETA]*POWER(MAX(0,(AN$3-'(IN)tau'!AN47)/param[ZETA]),param[NU]))</f>
        <v>0</v>
      </c>
      <c r="AO50">
        <f>AO$4*MIN(param[GAP_MAX],param[ZETA]*POWER(MAX(0,(AO$3-'(IN)tau'!AO47)/param[ZETA]),param[NU]))</f>
        <v>0</v>
      </c>
      <c r="AP50">
        <f>AP$4*MIN(param[GAP_MAX],param[ZETA]*POWER(MAX(0,(AP$3-'(IN)tau'!AP47)/param[ZETA]),param[NU]))</f>
        <v>0</v>
      </c>
      <c r="AQ50">
        <f>AQ$4*MIN(param[GAP_MAX],param[ZETA]*POWER(MAX(0,(AQ$3-'(IN)tau'!AQ47)/param[ZETA]),param[NU]))</f>
        <v>0</v>
      </c>
      <c r="AR50">
        <f>AR$4*MIN(param[GAP_MAX],param[ZETA]*POWER(MAX(0,(AR$3-'(IN)tau'!AR47)/param[ZETA]),param[NU]))</f>
        <v>0</v>
      </c>
      <c r="AS50">
        <f>AS$4*MIN(param[GAP_MAX],param[ZETA]*POWER(MAX(0,(AS$3-'(IN)tau'!AS47)/param[ZETA]),param[NU]))</f>
        <v>20.53238505562075</v>
      </c>
      <c r="AT50" s="4">
        <f>SUM(Delta[[#This Row],[Column2]:[Column244]])</f>
        <v>165.47227839562782</v>
      </c>
      <c r="AU50" t="str">
        <f>IF(Delta[[#This Row],[delta]]&lt;20,"ok","")</f>
        <v/>
      </c>
    </row>
    <row r="51" spans="1:47" ht="15" x14ac:dyDescent="0.25">
      <c r="A51">
        <f>'(IN)tau'!A48</f>
        <v>140</v>
      </c>
      <c r="B51">
        <f>B$4*MIN(param[GAP_MAX],param[ZETA]*POWER(MAX(0,(B$3-'(IN)tau'!B48)/param[ZETA]),param[NU]))</f>
        <v>0</v>
      </c>
      <c r="C51">
        <f>C$4*MIN(param[GAP_MAX],param[ZETA]*POWER(MAX(0,(C$3-'(IN)tau'!C48)/param[ZETA]),param[NU]))</f>
        <v>68.127315625059467</v>
      </c>
      <c r="D51">
        <f>D$4*MIN(param[GAP_MAX],param[ZETA]*POWER(MAX(0,(D$3-'(IN)tau'!D48)/param[ZETA]),param[NU]))</f>
        <v>49.285998589358307</v>
      </c>
      <c r="E51">
        <f>E$4*MIN(param[GAP_MAX],param[ZETA]*POWER(MAX(0,(E$3-'(IN)tau'!E48)/param[ZETA]),param[NU]))</f>
        <v>0.79780417796504288</v>
      </c>
      <c r="F51">
        <f>F$4*MIN(param[GAP_MAX],param[ZETA]*POWER(MAX(0,(F$3-'(IN)tau'!F48)/param[ZETA]),param[NU]))</f>
        <v>10.060462333954943</v>
      </c>
      <c r="G51">
        <f>G$4*MIN(param[GAP_MAX],param[ZETA]*POWER(MAX(0,(G$3-'(IN)tau'!G48)/param[ZETA]),param[NU]))</f>
        <v>23.212047760022454</v>
      </c>
      <c r="H51">
        <f>H$4*MIN(param[GAP_MAX],param[ZETA]*POWER(MAX(0,(H$3-'(IN)tau'!H48)/param[ZETA]),param[NU]))</f>
        <v>0</v>
      </c>
      <c r="I51">
        <f>I$4*MIN(param[GAP_MAX],param[ZETA]*POWER(MAX(0,(I$3-'(IN)tau'!I48)/param[ZETA]),param[NU]))</f>
        <v>0</v>
      </c>
      <c r="J51">
        <f>J$4*MIN(param[GAP_MAX],param[ZETA]*POWER(MAX(0,(J$3-'(IN)tau'!J48)/param[ZETA]),param[NU]))</f>
        <v>0</v>
      </c>
      <c r="K51">
        <f>K$4*MIN(param[GAP_MAX],param[ZETA]*POWER(MAX(0,(K$3-'(IN)tau'!K48)/param[ZETA]),param[NU]))</f>
        <v>169.3089430894309</v>
      </c>
      <c r="L51">
        <f>L$4*MIN(param[GAP_MAX],param[ZETA]*POWER(MAX(0,(L$3-'(IN)tau'!L48)/param[ZETA]),param[NU]))</f>
        <v>0</v>
      </c>
      <c r="M51">
        <f>M$4*MIN(param[GAP_MAX],param[ZETA]*POWER(MAX(0,(M$3-'(IN)tau'!M48)/param[ZETA]),param[NU]))</f>
        <v>68.292682926829272</v>
      </c>
      <c r="N51">
        <f>N$4*MIN(param[GAP_MAX],param[ZETA]*POWER(MAX(0,(N$3-'(IN)tau'!N48)/param[ZETA]),param[NU]))</f>
        <v>0</v>
      </c>
      <c r="O51">
        <f>O$4*MIN(param[GAP_MAX],param[ZETA]*POWER(MAX(0,(O$3-'(IN)tau'!O48)/param[ZETA]),param[NU]))</f>
        <v>0</v>
      </c>
      <c r="P51">
        <f>P$4*MIN(param[GAP_MAX],param[ZETA]*POWER(MAX(0,(P$3-'(IN)tau'!P48)/param[ZETA]),param[NU]))</f>
        <v>0</v>
      </c>
      <c r="Q51">
        <f>Q$4*MIN(param[GAP_MAX],param[ZETA]*POWER(MAX(0,(Q$3-'(IN)tau'!Q48)/param[ZETA]),param[NU]))</f>
        <v>0</v>
      </c>
      <c r="R51">
        <f>R$4*MIN(param[GAP_MAX],param[ZETA]*POWER(MAX(0,(R$3-'(IN)tau'!R48)/param[ZETA]),param[NU]))</f>
        <v>0</v>
      </c>
      <c r="S51">
        <f>S$4*MIN(param[GAP_MAX],param[ZETA]*POWER(MAX(0,(S$3-'(IN)tau'!S48)/param[ZETA]),param[NU]))</f>
        <v>0</v>
      </c>
      <c r="T51">
        <f>T$4*MIN(param[GAP_MAX],param[ZETA]*POWER(MAX(0,(T$3-'(IN)tau'!T48)/param[ZETA]),param[NU]))</f>
        <v>0</v>
      </c>
      <c r="U51">
        <f>U$4*MIN(param[GAP_MAX],param[ZETA]*POWER(MAX(0,(U$3-'(IN)tau'!U48)/param[ZETA]),param[NU]))</f>
        <v>0</v>
      </c>
      <c r="V51">
        <f>V$4*MIN(param[GAP_MAX],param[ZETA]*POWER(MAX(0,(V$3-'(IN)tau'!V48)/param[ZETA]),param[NU]))</f>
        <v>0</v>
      </c>
      <c r="W51">
        <f>W$4*MIN(param[GAP_MAX],param[ZETA]*POWER(MAX(0,(W$3-'(IN)tau'!W48)/param[ZETA]),param[NU]))</f>
        <v>0</v>
      </c>
      <c r="X51">
        <f>X$4*MIN(param[GAP_MAX],param[ZETA]*POWER(MAX(0,(X$3-'(IN)tau'!X48)/param[ZETA]),param[NU]))</f>
        <v>0</v>
      </c>
      <c r="Y51">
        <f>Y$4*MIN(param[GAP_MAX],param[ZETA]*POWER(MAX(0,(Y$3-'(IN)tau'!Y48)/param[ZETA]),param[NU]))</f>
        <v>0</v>
      </c>
      <c r="Z51">
        <f>Z$4*MIN(param[GAP_MAX],param[ZETA]*POWER(MAX(0,(Z$3-'(IN)tau'!Z48)/param[ZETA]),param[NU]))</f>
        <v>0</v>
      </c>
      <c r="AA51">
        <f>AA$4*MIN(param[GAP_MAX],param[ZETA]*POWER(MAX(0,(AA$3-'(IN)tau'!AA48)/param[ZETA]),param[NU]))</f>
        <v>0</v>
      </c>
      <c r="AB51">
        <f>AB$4*MIN(param[GAP_MAX],param[ZETA]*POWER(MAX(0,(AB$3-'(IN)tau'!AB48)/param[ZETA]),param[NU]))</f>
        <v>0</v>
      </c>
      <c r="AC51">
        <f>AC$4*MIN(param[GAP_MAX],param[ZETA]*POWER(MAX(0,(AC$3-'(IN)tau'!AC48)/param[ZETA]),param[NU]))</f>
        <v>0</v>
      </c>
      <c r="AD51">
        <f>AD$4*MIN(param[GAP_MAX],param[ZETA]*POWER(MAX(0,(AD$3-'(IN)tau'!AD48)/param[ZETA]),param[NU]))</f>
        <v>0</v>
      </c>
      <c r="AE51">
        <f>AE$4*MIN(param[GAP_MAX],param[ZETA]*POWER(MAX(0,(AE$3-'(IN)tau'!AE48)/param[ZETA]),param[NU]))</f>
        <v>0</v>
      </c>
      <c r="AF51">
        <f>AF$4*MIN(param[GAP_MAX],param[ZETA]*POWER(MAX(0,(AF$3-'(IN)tau'!AF48)/param[ZETA]),param[NU]))</f>
        <v>0</v>
      </c>
      <c r="AG51">
        <f>AG$4*MIN(param[GAP_MAX],param[ZETA]*POWER(MAX(0,(AG$3-'(IN)tau'!AG48)/param[ZETA]),param[NU]))</f>
        <v>0</v>
      </c>
      <c r="AH51">
        <f>AH$4*MIN(param[GAP_MAX],param[ZETA]*POWER(MAX(0,(AH$3-'(IN)tau'!AH48)/param[ZETA]),param[NU]))</f>
        <v>0</v>
      </c>
      <c r="AI51">
        <f>AI$4*MIN(param[GAP_MAX],param[ZETA]*POWER(MAX(0,(AI$3-'(IN)tau'!AI48)/param[ZETA]),param[NU]))</f>
        <v>0</v>
      </c>
      <c r="AJ51">
        <f>AJ$4*MIN(param[GAP_MAX],param[ZETA]*POWER(MAX(0,(AJ$3-'(IN)tau'!AJ48)/param[ZETA]),param[NU]))</f>
        <v>0</v>
      </c>
      <c r="AK51">
        <f>AK$4*MIN(param[GAP_MAX],param[ZETA]*POWER(MAX(0,(AK$3-'(IN)tau'!AK48)/param[ZETA]),param[NU]))</f>
        <v>0</v>
      </c>
      <c r="AL51">
        <f>AL$4*MIN(param[GAP_MAX],param[ZETA]*POWER(MAX(0,(AL$3-'(IN)tau'!AL48)/param[ZETA]),param[NU]))</f>
        <v>0</v>
      </c>
      <c r="AM51">
        <f>AM$4*MIN(param[GAP_MAX],param[ZETA]*POWER(MAX(0,(AM$3-'(IN)tau'!AM48)/param[ZETA]),param[NU]))</f>
        <v>0</v>
      </c>
      <c r="AN51">
        <f>AN$4*MIN(param[GAP_MAX],param[ZETA]*POWER(MAX(0,(AN$3-'(IN)tau'!AN48)/param[ZETA]),param[NU]))</f>
        <v>0</v>
      </c>
      <c r="AO51">
        <f>AO$4*MIN(param[GAP_MAX],param[ZETA]*POWER(MAX(0,(AO$3-'(IN)tau'!AO48)/param[ZETA]),param[NU]))</f>
        <v>0</v>
      </c>
      <c r="AP51">
        <f>AP$4*MIN(param[GAP_MAX],param[ZETA]*POWER(MAX(0,(AP$3-'(IN)tau'!AP48)/param[ZETA]),param[NU]))</f>
        <v>0</v>
      </c>
      <c r="AQ51">
        <f>AQ$4*MIN(param[GAP_MAX],param[ZETA]*POWER(MAX(0,(AQ$3-'(IN)tau'!AQ48)/param[ZETA]),param[NU]))</f>
        <v>0</v>
      </c>
      <c r="AR51">
        <f>AR$4*MIN(param[GAP_MAX],param[ZETA]*POWER(MAX(0,(AR$3-'(IN)tau'!AR48)/param[ZETA]),param[NU]))</f>
        <v>0</v>
      </c>
      <c r="AS51">
        <f>AS$4*MIN(param[GAP_MAX],param[ZETA]*POWER(MAX(0,(AS$3-'(IN)tau'!AS48)/param[ZETA]),param[NU]))</f>
        <v>0</v>
      </c>
      <c r="AT51" s="4">
        <f>SUM(Delta[[#This Row],[Column2]:[Column244]])</f>
        <v>389.08525450262039</v>
      </c>
      <c r="AU51" t="str">
        <f>IF(Delta[[#This Row],[delta]]&lt;20,"ok","")</f>
        <v/>
      </c>
    </row>
    <row r="52" spans="1:47" ht="15" x14ac:dyDescent="0.25">
      <c r="A52">
        <f>'(IN)tau'!A49</f>
        <v>143</v>
      </c>
      <c r="B52">
        <f>B$4*MIN(param[GAP_MAX],param[ZETA]*POWER(MAX(0,(B$3-'(IN)tau'!B49)/param[ZETA]),param[NU]))</f>
        <v>0</v>
      </c>
      <c r="C52">
        <f>C$4*MIN(param[GAP_MAX],param[ZETA]*POWER(MAX(0,(C$3-'(IN)tau'!C49)/param[ZETA]),param[NU]))</f>
        <v>0</v>
      </c>
      <c r="D52">
        <f>D$4*MIN(param[GAP_MAX],param[ZETA]*POWER(MAX(0,(D$3-'(IN)tau'!D49)/param[ZETA]),param[NU]))</f>
        <v>13.255823037346318</v>
      </c>
      <c r="E52">
        <f>E$4*MIN(param[GAP_MAX],param[ZETA]*POWER(MAX(0,(E$3-'(IN)tau'!E49)/param[ZETA]),param[NU]))</f>
        <v>0.79780417796504288</v>
      </c>
      <c r="F52">
        <f>F$4*MIN(param[GAP_MAX],param[ZETA]*POWER(MAX(0,(F$3-'(IN)tau'!F49)/param[ZETA]),param[NU]))</f>
        <v>0</v>
      </c>
      <c r="G52">
        <f>G$4*MIN(param[GAP_MAX],param[ZETA]*POWER(MAX(0,(G$3-'(IN)tau'!G49)/param[ZETA]),param[NU]))</f>
        <v>0</v>
      </c>
      <c r="H52">
        <f>H$4*MIN(param[GAP_MAX],param[ZETA]*POWER(MAX(0,(H$3-'(IN)tau'!H49)/param[ZETA]),param[NU]))</f>
        <v>0</v>
      </c>
      <c r="I52">
        <f>I$4*MIN(param[GAP_MAX],param[ZETA]*POWER(MAX(0,(I$3-'(IN)tau'!I49)/param[ZETA]),param[NU]))</f>
        <v>5.5708937715362845</v>
      </c>
      <c r="J52">
        <f>J$4*MIN(param[GAP_MAX],param[ZETA]*POWER(MAX(0,(J$3-'(IN)tau'!J49)/param[ZETA]),param[NU]))</f>
        <v>0</v>
      </c>
      <c r="K52">
        <f>K$4*MIN(param[GAP_MAX],param[ZETA]*POWER(MAX(0,(K$3-'(IN)tau'!K49)/param[ZETA]),param[NU]))</f>
        <v>67.578445064764111</v>
      </c>
      <c r="L52">
        <f>L$4*MIN(param[GAP_MAX],param[ZETA]*POWER(MAX(0,(L$3-'(IN)tau'!L49)/param[ZETA]),param[NU]))</f>
        <v>0</v>
      </c>
      <c r="M52">
        <f>M$4*MIN(param[GAP_MAX],param[ZETA]*POWER(MAX(0,(M$3-'(IN)tau'!M49)/param[ZETA]),param[NU]))</f>
        <v>68.292682926829272</v>
      </c>
      <c r="N52">
        <f>N$4*MIN(param[GAP_MAX],param[ZETA]*POWER(MAX(0,(N$3-'(IN)tau'!N49)/param[ZETA]),param[NU]))</f>
        <v>0</v>
      </c>
      <c r="O52">
        <f>O$4*MIN(param[GAP_MAX],param[ZETA]*POWER(MAX(0,(O$3-'(IN)tau'!O49)/param[ZETA]),param[NU]))</f>
        <v>0</v>
      </c>
      <c r="P52">
        <f>P$4*MIN(param[GAP_MAX],param[ZETA]*POWER(MAX(0,(P$3-'(IN)tau'!P49)/param[ZETA]),param[NU]))</f>
        <v>0</v>
      </c>
      <c r="Q52">
        <f>Q$4*MIN(param[GAP_MAX],param[ZETA]*POWER(MAX(0,(Q$3-'(IN)tau'!Q49)/param[ZETA]),param[NU]))</f>
        <v>0</v>
      </c>
      <c r="R52">
        <f>R$4*MIN(param[GAP_MAX],param[ZETA]*POWER(MAX(0,(R$3-'(IN)tau'!R49)/param[ZETA]),param[NU]))</f>
        <v>0</v>
      </c>
      <c r="S52">
        <f>S$4*MIN(param[GAP_MAX],param[ZETA]*POWER(MAX(0,(S$3-'(IN)tau'!S49)/param[ZETA]),param[NU]))</f>
        <v>0</v>
      </c>
      <c r="T52">
        <f>T$4*MIN(param[GAP_MAX],param[ZETA]*POWER(MAX(0,(T$3-'(IN)tau'!T49)/param[ZETA]),param[NU]))</f>
        <v>0</v>
      </c>
      <c r="U52">
        <f>U$4*MIN(param[GAP_MAX],param[ZETA]*POWER(MAX(0,(U$3-'(IN)tau'!U49)/param[ZETA]),param[NU]))</f>
        <v>0</v>
      </c>
      <c r="V52">
        <f>V$4*MIN(param[GAP_MAX],param[ZETA]*POWER(MAX(0,(V$3-'(IN)tau'!V49)/param[ZETA]),param[NU]))</f>
        <v>0</v>
      </c>
      <c r="W52">
        <f>W$4*MIN(param[GAP_MAX],param[ZETA]*POWER(MAX(0,(W$3-'(IN)tau'!W49)/param[ZETA]),param[NU]))</f>
        <v>0</v>
      </c>
      <c r="X52">
        <f>X$4*MIN(param[GAP_MAX],param[ZETA]*POWER(MAX(0,(X$3-'(IN)tau'!X49)/param[ZETA]),param[NU]))</f>
        <v>0</v>
      </c>
      <c r="Y52">
        <f>Y$4*MIN(param[GAP_MAX],param[ZETA]*POWER(MAX(0,(Y$3-'(IN)tau'!Y49)/param[ZETA]),param[NU]))</f>
        <v>0</v>
      </c>
      <c r="Z52">
        <f>Z$4*MIN(param[GAP_MAX],param[ZETA]*POWER(MAX(0,(Z$3-'(IN)tau'!Z49)/param[ZETA]),param[NU]))</f>
        <v>0</v>
      </c>
      <c r="AA52">
        <f>AA$4*MIN(param[GAP_MAX],param[ZETA]*POWER(MAX(0,(AA$3-'(IN)tau'!AA49)/param[ZETA]),param[NU]))</f>
        <v>0</v>
      </c>
      <c r="AB52">
        <f>AB$4*MIN(param[GAP_MAX],param[ZETA]*POWER(MAX(0,(AB$3-'(IN)tau'!AB49)/param[ZETA]),param[NU]))</f>
        <v>0</v>
      </c>
      <c r="AC52">
        <f>AC$4*MIN(param[GAP_MAX],param[ZETA]*POWER(MAX(0,(AC$3-'(IN)tau'!AC49)/param[ZETA]),param[NU]))</f>
        <v>0</v>
      </c>
      <c r="AD52">
        <f>AD$4*MIN(param[GAP_MAX],param[ZETA]*POWER(MAX(0,(AD$3-'(IN)tau'!AD49)/param[ZETA]),param[NU]))</f>
        <v>0</v>
      </c>
      <c r="AE52">
        <f>AE$4*MIN(param[GAP_MAX],param[ZETA]*POWER(MAX(0,(AE$3-'(IN)tau'!AE49)/param[ZETA]),param[NU]))</f>
        <v>0</v>
      </c>
      <c r="AF52">
        <f>AF$4*MIN(param[GAP_MAX],param[ZETA]*POWER(MAX(0,(AF$3-'(IN)tau'!AF49)/param[ZETA]),param[NU]))</f>
        <v>0</v>
      </c>
      <c r="AG52">
        <f>AG$4*MIN(param[GAP_MAX],param[ZETA]*POWER(MAX(0,(AG$3-'(IN)tau'!AG49)/param[ZETA]),param[NU]))</f>
        <v>0</v>
      </c>
      <c r="AH52">
        <f>AH$4*MIN(param[GAP_MAX],param[ZETA]*POWER(MAX(0,(AH$3-'(IN)tau'!AH49)/param[ZETA]),param[NU]))</f>
        <v>0</v>
      </c>
      <c r="AI52">
        <f>AI$4*MIN(param[GAP_MAX],param[ZETA]*POWER(MAX(0,(AI$3-'(IN)tau'!AI49)/param[ZETA]),param[NU]))</f>
        <v>0</v>
      </c>
      <c r="AJ52">
        <f>AJ$4*MIN(param[GAP_MAX],param[ZETA]*POWER(MAX(0,(AJ$3-'(IN)tau'!AJ49)/param[ZETA]),param[NU]))</f>
        <v>0</v>
      </c>
      <c r="AK52">
        <f>AK$4*MIN(param[GAP_MAX],param[ZETA]*POWER(MAX(0,(AK$3-'(IN)tau'!AK49)/param[ZETA]),param[NU]))</f>
        <v>0</v>
      </c>
      <c r="AL52">
        <f>AL$4*MIN(param[GAP_MAX],param[ZETA]*POWER(MAX(0,(AL$3-'(IN)tau'!AL49)/param[ZETA]),param[NU]))</f>
        <v>0</v>
      </c>
      <c r="AM52">
        <f>AM$4*MIN(param[GAP_MAX],param[ZETA]*POWER(MAX(0,(AM$3-'(IN)tau'!AM49)/param[ZETA]),param[NU]))</f>
        <v>0</v>
      </c>
      <c r="AN52">
        <f>AN$4*MIN(param[GAP_MAX],param[ZETA]*POWER(MAX(0,(AN$3-'(IN)tau'!AN49)/param[ZETA]),param[NU]))</f>
        <v>0</v>
      </c>
      <c r="AO52">
        <f>AO$4*MIN(param[GAP_MAX],param[ZETA]*POWER(MAX(0,(AO$3-'(IN)tau'!AO49)/param[ZETA]),param[NU]))</f>
        <v>0</v>
      </c>
      <c r="AP52">
        <f>AP$4*MIN(param[GAP_MAX],param[ZETA]*POWER(MAX(0,(AP$3-'(IN)tau'!AP49)/param[ZETA]),param[NU]))</f>
        <v>0</v>
      </c>
      <c r="AQ52">
        <f>AQ$4*MIN(param[GAP_MAX],param[ZETA]*POWER(MAX(0,(AQ$3-'(IN)tau'!AQ49)/param[ZETA]),param[NU]))</f>
        <v>0</v>
      </c>
      <c r="AR52">
        <f>AR$4*MIN(param[GAP_MAX],param[ZETA]*POWER(MAX(0,(AR$3-'(IN)tau'!AR49)/param[ZETA]),param[NU]))</f>
        <v>0</v>
      </c>
      <c r="AS52">
        <f>AS$4*MIN(param[GAP_MAX],param[ZETA]*POWER(MAX(0,(AS$3-'(IN)tau'!AS49)/param[ZETA]),param[NU]))</f>
        <v>0.24791853608674697</v>
      </c>
      <c r="AT52" s="4">
        <f>SUM(Delta[[#This Row],[Column2]:[Column244]])</f>
        <v>155.74356751452777</v>
      </c>
      <c r="AU52" t="str">
        <f>IF(Delta[[#This Row],[delta]]&lt;20,"ok","")</f>
        <v/>
      </c>
    </row>
    <row r="53" spans="1:47" ht="15" x14ac:dyDescent="0.25">
      <c r="A53">
        <f>'(IN)tau'!A50</f>
        <v>147</v>
      </c>
      <c r="B53">
        <f>B$4*MIN(param[GAP_MAX],param[ZETA]*POWER(MAX(0,(B$3-'(IN)tau'!B50)/param[ZETA]),param[NU]))</f>
        <v>0</v>
      </c>
      <c r="C53">
        <f>C$4*MIN(param[GAP_MAX],param[ZETA]*POWER(MAX(0,(C$3-'(IN)tau'!C50)/param[ZETA]),param[NU]))</f>
        <v>0</v>
      </c>
      <c r="D53">
        <f>D$4*MIN(param[GAP_MAX],param[ZETA]*POWER(MAX(0,(D$3-'(IN)tau'!D50)/param[ZETA]),param[NU]))</f>
        <v>7.9639163215057822</v>
      </c>
      <c r="E53">
        <f>E$4*MIN(param[GAP_MAX],param[ZETA]*POWER(MAX(0,(E$3-'(IN)tau'!E50)/param[ZETA]),param[NU]))</f>
        <v>0</v>
      </c>
      <c r="F53">
        <f>F$4*MIN(param[GAP_MAX],param[ZETA]*POWER(MAX(0,(F$3-'(IN)tau'!F50)/param[ZETA]),param[NU]))</f>
        <v>0</v>
      </c>
      <c r="G53">
        <f>G$4*MIN(param[GAP_MAX],param[ZETA]*POWER(MAX(0,(G$3-'(IN)tau'!G50)/param[ZETA]),param[NU]))</f>
        <v>0</v>
      </c>
      <c r="H53">
        <f>H$4*MIN(param[GAP_MAX],param[ZETA]*POWER(MAX(0,(H$3-'(IN)tau'!H50)/param[ZETA]),param[NU]))</f>
        <v>0</v>
      </c>
      <c r="I53">
        <f>I$4*MIN(param[GAP_MAX],param[ZETA]*POWER(MAX(0,(I$3-'(IN)tau'!I50)/param[ZETA]),param[NU]))</f>
        <v>0</v>
      </c>
      <c r="J53">
        <f>J$4*MIN(param[GAP_MAX],param[ZETA]*POWER(MAX(0,(J$3-'(IN)tau'!J50)/param[ZETA]),param[NU]))</f>
        <v>0</v>
      </c>
      <c r="K53">
        <f>K$4*MIN(param[GAP_MAX],param[ZETA]*POWER(MAX(0,(K$3-'(IN)tau'!K50)/param[ZETA]),param[NU]))</f>
        <v>0</v>
      </c>
      <c r="L53">
        <f>L$4*MIN(param[GAP_MAX],param[ZETA]*POWER(MAX(0,(L$3-'(IN)tau'!L50)/param[ZETA]),param[NU]))</f>
        <v>0</v>
      </c>
      <c r="M53">
        <f>M$4*MIN(param[GAP_MAX],param[ZETA]*POWER(MAX(0,(M$3-'(IN)tau'!M50)/param[ZETA]),param[NU]))</f>
        <v>68.292682926829272</v>
      </c>
      <c r="N53">
        <f>N$4*MIN(param[GAP_MAX],param[ZETA]*POWER(MAX(0,(N$3-'(IN)tau'!N50)/param[ZETA]),param[NU]))</f>
        <v>0</v>
      </c>
      <c r="O53">
        <f>O$4*MIN(param[GAP_MAX],param[ZETA]*POWER(MAX(0,(O$3-'(IN)tau'!O50)/param[ZETA]),param[NU]))</f>
        <v>0</v>
      </c>
      <c r="P53">
        <f>P$4*MIN(param[GAP_MAX],param[ZETA]*POWER(MAX(0,(P$3-'(IN)tau'!P50)/param[ZETA]),param[NU]))</f>
        <v>0</v>
      </c>
      <c r="Q53">
        <f>Q$4*MIN(param[GAP_MAX],param[ZETA]*POWER(MAX(0,(Q$3-'(IN)tau'!Q50)/param[ZETA]),param[NU]))</f>
        <v>0</v>
      </c>
      <c r="R53">
        <f>R$4*MIN(param[GAP_MAX],param[ZETA]*POWER(MAX(0,(R$3-'(IN)tau'!R50)/param[ZETA]),param[NU]))</f>
        <v>0</v>
      </c>
      <c r="S53">
        <f>S$4*MIN(param[GAP_MAX],param[ZETA]*POWER(MAX(0,(S$3-'(IN)tau'!S50)/param[ZETA]),param[NU]))</f>
        <v>0</v>
      </c>
      <c r="T53">
        <f>T$4*MIN(param[GAP_MAX],param[ZETA]*POWER(MAX(0,(T$3-'(IN)tau'!T50)/param[ZETA]),param[NU]))</f>
        <v>0</v>
      </c>
      <c r="U53">
        <f>U$4*MIN(param[GAP_MAX],param[ZETA]*POWER(MAX(0,(U$3-'(IN)tau'!U50)/param[ZETA]),param[NU]))</f>
        <v>0</v>
      </c>
      <c r="V53">
        <f>V$4*MIN(param[GAP_MAX],param[ZETA]*POWER(MAX(0,(V$3-'(IN)tau'!V50)/param[ZETA]),param[NU]))</f>
        <v>0</v>
      </c>
      <c r="W53">
        <f>W$4*MIN(param[GAP_MAX],param[ZETA]*POWER(MAX(0,(W$3-'(IN)tau'!W50)/param[ZETA]),param[NU]))</f>
        <v>0</v>
      </c>
      <c r="X53">
        <f>X$4*MIN(param[GAP_MAX],param[ZETA]*POWER(MAX(0,(X$3-'(IN)tau'!X50)/param[ZETA]),param[NU]))</f>
        <v>0</v>
      </c>
      <c r="Y53">
        <f>Y$4*MIN(param[GAP_MAX],param[ZETA]*POWER(MAX(0,(Y$3-'(IN)tau'!Y50)/param[ZETA]),param[NU]))</f>
        <v>0</v>
      </c>
      <c r="Z53">
        <f>Z$4*MIN(param[GAP_MAX],param[ZETA]*POWER(MAX(0,(Z$3-'(IN)tau'!Z50)/param[ZETA]),param[NU]))</f>
        <v>0</v>
      </c>
      <c r="AA53">
        <f>AA$4*MIN(param[GAP_MAX],param[ZETA]*POWER(MAX(0,(AA$3-'(IN)tau'!AA50)/param[ZETA]),param[NU]))</f>
        <v>0</v>
      </c>
      <c r="AB53">
        <f>AB$4*MIN(param[GAP_MAX],param[ZETA]*POWER(MAX(0,(AB$3-'(IN)tau'!AB50)/param[ZETA]),param[NU]))</f>
        <v>0</v>
      </c>
      <c r="AC53">
        <f>AC$4*MIN(param[GAP_MAX],param[ZETA]*POWER(MAX(0,(AC$3-'(IN)tau'!AC50)/param[ZETA]),param[NU]))</f>
        <v>0</v>
      </c>
      <c r="AD53">
        <f>AD$4*MIN(param[GAP_MAX],param[ZETA]*POWER(MAX(0,(AD$3-'(IN)tau'!AD50)/param[ZETA]),param[NU]))</f>
        <v>0</v>
      </c>
      <c r="AE53">
        <f>AE$4*MIN(param[GAP_MAX],param[ZETA]*POWER(MAX(0,(AE$3-'(IN)tau'!AE50)/param[ZETA]),param[NU]))</f>
        <v>0</v>
      </c>
      <c r="AF53">
        <f>AF$4*MIN(param[GAP_MAX],param[ZETA]*POWER(MAX(0,(AF$3-'(IN)tau'!AF50)/param[ZETA]),param[NU]))</f>
        <v>0</v>
      </c>
      <c r="AG53">
        <f>AG$4*MIN(param[GAP_MAX],param[ZETA]*POWER(MAX(0,(AG$3-'(IN)tau'!AG50)/param[ZETA]),param[NU]))</f>
        <v>0</v>
      </c>
      <c r="AH53">
        <f>AH$4*MIN(param[GAP_MAX],param[ZETA]*POWER(MAX(0,(AH$3-'(IN)tau'!AH50)/param[ZETA]),param[NU]))</f>
        <v>0</v>
      </c>
      <c r="AI53">
        <f>AI$4*MIN(param[GAP_MAX],param[ZETA]*POWER(MAX(0,(AI$3-'(IN)tau'!AI50)/param[ZETA]),param[NU]))</f>
        <v>0</v>
      </c>
      <c r="AJ53">
        <f>AJ$4*MIN(param[GAP_MAX],param[ZETA]*POWER(MAX(0,(AJ$3-'(IN)tau'!AJ50)/param[ZETA]),param[NU]))</f>
        <v>0</v>
      </c>
      <c r="AK53">
        <f>AK$4*MIN(param[GAP_MAX],param[ZETA]*POWER(MAX(0,(AK$3-'(IN)tau'!AK50)/param[ZETA]),param[NU]))</f>
        <v>0</v>
      </c>
      <c r="AL53">
        <f>AL$4*MIN(param[GAP_MAX],param[ZETA]*POWER(MAX(0,(AL$3-'(IN)tau'!AL50)/param[ZETA]),param[NU]))</f>
        <v>0</v>
      </c>
      <c r="AM53">
        <f>AM$4*MIN(param[GAP_MAX],param[ZETA]*POWER(MAX(0,(AM$3-'(IN)tau'!AM50)/param[ZETA]),param[NU]))</f>
        <v>0</v>
      </c>
      <c r="AN53">
        <f>AN$4*MIN(param[GAP_MAX],param[ZETA]*POWER(MAX(0,(AN$3-'(IN)tau'!AN50)/param[ZETA]),param[NU]))</f>
        <v>0</v>
      </c>
      <c r="AO53">
        <f>AO$4*MIN(param[GAP_MAX],param[ZETA]*POWER(MAX(0,(AO$3-'(IN)tau'!AO50)/param[ZETA]),param[NU]))</f>
        <v>0</v>
      </c>
      <c r="AP53">
        <f>AP$4*MIN(param[GAP_MAX],param[ZETA]*POWER(MAX(0,(AP$3-'(IN)tau'!AP50)/param[ZETA]),param[NU]))</f>
        <v>0</v>
      </c>
      <c r="AQ53">
        <f>AQ$4*MIN(param[GAP_MAX],param[ZETA]*POWER(MAX(0,(AQ$3-'(IN)tau'!AQ50)/param[ZETA]),param[NU]))</f>
        <v>0</v>
      </c>
      <c r="AR53">
        <f>AR$4*MIN(param[GAP_MAX],param[ZETA]*POWER(MAX(0,(AR$3-'(IN)tau'!AR50)/param[ZETA]),param[NU]))</f>
        <v>0</v>
      </c>
      <c r="AS53">
        <f>AS$4*MIN(param[GAP_MAX],param[ZETA]*POWER(MAX(0,(AS$3-'(IN)tau'!AS50)/param[ZETA]),param[NU]))</f>
        <v>0</v>
      </c>
      <c r="AT53" s="4">
        <f>SUM(Delta[[#This Row],[Column2]:[Column244]])</f>
        <v>76.25659924833505</v>
      </c>
      <c r="AU53" t="str">
        <f>IF(Delta[[#This Row],[delta]]&lt;20,"ok","")</f>
        <v/>
      </c>
    </row>
    <row r="54" spans="1:47" ht="15" x14ac:dyDescent="0.25">
      <c r="A54">
        <f>'(IN)tau'!A51</f>
        <v>148</v>
      </c>
      <c r="B54">
        <f>B$4*MIN(param[GAP_MAX],param[ZETA]*POWER(MAX(0,(B$3-'(IN)tau'!B51)/param[ZETA]),param[NU]))</f>
        <v>0</v>
      </c>
      <c r="C54">
        <f>C$4*MIN(param[GAP_MAX],param[ZETA]*POWER(MAX(0,(C$3-'(IN)tau'!C51)/param[ZETA]),param[NU]))</f>
        <v>0</v>
      </c>
      <c r="D54">
        <f>D$4*MIN(param[GAP_MAX],param[ZETA]*POWER(MAX(0,(D$3-'(IN)tau'!D51)/param[ZETA]),param[NU]))</f>
        <v>7.9639163215057822</v>
      </c>
      <c r="E54">
        <f>E$4*MIN(param[GAP_MAX],param[ZETA]*POWER(MAX(0,(E$3-'(IN)tau'!E51)/param[ZETA]),param[NU]))</f>
        <v>0</v>
      </c>
      <c r="F54">
        <f>F$4*MIN(param[GAP_MAX],param[ZETA]*POWER(MAX(0,(F$3-'(IN)tau'!F51)/param[ZETA]),param[NU]))</f>
        <v>0</v>
      </c>
      <c r="G54">
        <f>G$4*MIN(param[GAP_MAX],param[ZETA]*POWER(MAX(0,(G$3-'(IN)tau'!G51)/param[ZETA]),param[NU]))</f>
        <v>0</v>
      </c>
      <c r="H54">
        <f>H$4*MIN(param[GAP_MAX],param[ZETA]*POWER(MAX(0,(H$3-'(IN)tau'!H51)/param[ZETA]),param[NU]))</f>
        <v>0</v>
      </c>
      <c r="I54">
        <f>I$4*MIN(param[GAP_MAX],param[ZETA]*POWER(MAX(0,(I$3-'(IN)tau'!I51)/param[ZETA]),param[NU]))</f>
        <v>0</v>
      </c>
      <c r="J54">
        <f>J$4*MIN(param[GAP_MAX],param[ZETA]*POWER(MAX(0,(J$3-'(IN)tau'!J51)/param[ZETA]),param[NU]))</f>
        <v>0</v>
      </c>
      <c r="K54">
        <f>K$4*MIN(param[GAP_MAX],param[ZETA]*POWER(MAX(0,(K$3-'(IN)tau'!K51)/param[ZETA]),param[NU]))</f>
        <v>0</v>
      </c>
      <c r="L54">
        <f>L$4*MIN(param[GAP_MAX],param[ZETA]*POWER(MAX(0,(L$3-'(IN)tau'!L51)/param[ZETA]),param[NU]))</f>
        <v>0</v>
      </c>
      <c r="M54">
        <f>M$4*MIN(param[GAP_MAX],param[ZETA]*POWER(MAX(0,(M$3-'(IN)tau'!M51)/param[ZETA]),param[NU]))</f>
        <v>68.292682926829272</v>
      </c>
      <c r="N54">
        <f>N$4*MIN(param[GAP_MAX],param[ZETA]*POWER(MAX(0,(N$3-'(IN)tau'!N51)/param[ZETA]),param[NU]))</f>
        <v>0</v>
      </c>
      <c r="O54">
        <f>O$4*MIN(param[GAP_MAX],param[ZETA]*POWER(MAX(0,(O$3-'(IN)tau'!O51)/param[ZETA]),param[NU]))</f>
        <v>0</v>
      </c>
      <c r="P54">
        <f>P$4*MIN(param[GAP_MAX],param[ZETA]*POWER(MAX(0,(P$3-'(IN)tau'!P51)/param[ZETA]),param[NU]))</f>
        <v>0</v>
      </c>
      <c r="Q54">
        <f>Q$4*MIN(param[GAP_MAX],param[ZETA]*POWER(MAX(0,(Q$3-'(IN)tau'!Q51)/param[ZETA]),param[NU]))</f>
        <v>0</v>
      </c>
      <c r="R54">
        <f>R$4*MIN(param[GAP_MAX],param[ZETA]*POWER(MAX(0,(R$3-'(IN)tau'!R51)/param[ZETA]),param[NU]))</f>
        <v>0</v>
      </c>
      <c r="S54">
        <f>S$4*MIN(param[GAP_MAX],param[ZETA]*POWER(MAX(0,(S$3-'(IN)tau'!S51)/param[ZETA]),param[NU]))</f>
        <v>0</v>
      </c>
      <c r="T54">
        <f>T$4*MIN(param[GAP_MAX],param[ZETA]*POWER(MAX(0,(T$3-'(IN)tau'!T51)/param[ZETA]),param[NU]))</f>
        <v>0</v>
      </c>
      <c r="U54">
        <f>U$4*MIN(param[GAP_MAX],param[ZETA]*POWER(MAX(0,(U$3-'(IN)tau'!U51)/param[ZETA]),param[NU]))</f>
        <v>0</v>
      </c>
      <c r="V54">
        <f>V$4*MIN(param[GAP_MAX],param[ZETA]*POWER(MAX(0,(V$3-'(IN)tau'!V51)/param[ZETA]),param[NU]))</f>
        <v>0</v>
      </c>
      <c r="W54">
        <f>W$4*MIN(param[GAP_MAX],param[ZETA]*POWER(MAX(0,(W$3-'(IN)tau'!W51)/param[ZETA]),param[NU]))</f>
        <v>0</v>
      </c>
      <c r="X54">
        <f>X$4*MIN(param[GAP_MAX],param[ZETA]*POWER(MAX(0,(X$3-'(IN)tau'!X51)/param[ZETA]),param[NU]))</f>
        <v>0</v>
      </c>
      <c r="Y54">
        <f>Y$4*MIN(param[GAP_MAX],param[ZETA]*POWER(MAX(0,(Y$3-'(IN)tau'!Y51)/param[ZETA]),param[NU]))</f>
        <v>0</v>
      </c>
      <c r="Z54">
        <f>Z$4*MIN(param[GAP_MAX],param[ZETA]*POWER(MAX(0,(Z$3-'(IN)tau'!Z51)/param[ZETA]),param[NU]))</f>
        <v>0</v>
      </c>
      <c r="AA54">
        <f>AA$4*MIN(param[GAP_MAX],param[ZETA]*POWER(MAX(0,(AA$3-'(IN)tau'!AA51)/param[ZETA]),param[NU]))</f>
        <v>0</v>
      </c>
      <c r="AB54">
        <f>AB$4*MIN(param[GAP_MAX],param[ZETA]*POWER(MAX(0,(AB$3-'(IN)tau'!AB51)/param[ZETA]),param[NU]))</f>
        <v>0</v>
      </c>
      <c r="AC54">
        <f>AC$4*MIN(param[GAP_MAX],param[ZETA]*POWER(MAX(0,(AC$3-'(IN)tau'!AC51)/param[ZETA]),param[NU]))</f>
        <v>0</v>
      </c>
      <c r="AD54">
        <f>AD$4*MIN(param[GAP_MAX],param[ZETA]*POWER(MAX(0,(AD$3-'(IN)tau'!AD51)/param[ZETA]),param[NU]))</f>
        <v>0</v>
      </c>
      <c r="AE54">
        <f>AE$4*MIN(param[GAP_MAX],param[ZETA]*POWER(MAX(0,(AE$3-'(IN)tau'!AE51)/param[ZETA]),param[NU]))</f>
        <v>0</v>
      </c>
      <c r="AF54">
        <f>AF$4*MIN(param[GAP_MAX],param[ZETA]*POWER(MAX(0,(AF$3-'(IN)tau'!AF51)/param[ZETA]),param[NU]))</f>
        <v>0</v>
      </c>
      <c r="AG54">
        <f>AG$4*MIN(param[GAP_MAX],param[ZETA]*POWER(MAX(0,(AG$3-'(IN)tau'!AG51)/param[ZETA]),param[NU]))</f>
        <v>0</v>
      </c>
      <c r="AH54">
        <f>AH$4*MIN(param[GAP_MAX],param[ZETA]*POWER(MAX(0,(AH$3-'(IN)tau'!AH51)/param[ZETA]),param[NU]))</f>
        <v>0</v>
      </c>
      <c r="AI54">
        <f>AI$4*MIN(param[GAP_MAX],param[ZETA]*POWER(MAX(0,(AI$3-'(IN)tau'!AI51)/param[ZETA]),param[NU]))</f>
        <v>0</v>
      </c>
      <c r="AJ54">
        <f>AJ$4*MIN(param[GAP_MAX],param[ZETA]*POWER(MAX(0,(AJ$3-'(IN)tau'!AJ51)/param[ZETA]),param[NU]))</f>
        <v>0</v>
      </c>
      <c r="AK54">
        <f>AK$4*MIN(param[GAP_MAX],param[ZETA]*POWER(MAX(0,(AK$3-'(IN)tau'!AK51)/param[ZETA]),param[NU]))</f>
        <v>0</v>
      </c>
      <c r="AL54">
        <f>AL$4*MIN(param[GAP_MAX],param[ZETA]*POWER(MAX(0,(AL$3-'(IN)tau'!AL51)/param[ZETA]),param[NU]))</f>
        <v>0</v>
      </c>
      <c r="AM54">
        <f>AM$4*MIN(param[GAP_MAX],param[ZETA]*POWER(MAX(0,(AM$3-'(IN)tau'!AM51)/param[ZETA]),param[NU]))</f>
        <v>0</v>
      </c>
      <c r="AN54">
        <f>AN$4*MIN(param[GAP_MAX],param[ZETA]*POWER(MAX(0,(AN$3-'(IN)tau'!AN51)/param[ZETA]),param[NU]))</f>
        <v>0</v>
      </c>
      <c r="AO54">
        <f>AO$4*MIN(param[GAP_MAX],param[ZETA]*POWER(MAX(0,(AO$3-'(IN)tau'!AO51)/param[ZETA]),param[NU]))</f>
        <v>0</v>
      </c>
      <c r="AP54">
        <f>AP$4*MIN(param[GAP_MAX],param[ZETA]*POWER(MAX(0,(AP$3-'(IN)tau'!AP51)/param[ZETA]),param[NU]))</f>
        <v>0</v>
      </c>
      <c r="AQ54">
        <f>AQ$4*MIN(param[GAP_MAX],param[ZETA]*POWER(MAX(0,(AQ$3-'(IN)tau'!AQ51)/param[ZETA]),param[NU]))</f>
        <v>0</v>
      </c>
      <c r="AR54">
        <f>AR$4*MIN(param[GAP_MAX],param[ZETA]*POWER(MAX(0,(AR$3-'(IN)tau'!AR51)/param[ZETA]),param[NU]))</f>
        <v>0</v>
      </c>
      <c r="AS54">
        <f>AS$4*MIN(param[GAP_MAX],param[ZETA]*POWER(MAX(0,(AS$3-'(IN)tau'!AS51)/param[ZETA]),param[NU]))</f>
        <v>0</v>
      </c>
      <c r="AT54" s="4">
        <f>SUM(Delta[[#This Row],[Column2]:[Column244]])</f>
        <v>76.25659924833505</v>
      </c>
      <c r="AU54" t="str">
        <f>IF(Delta[[#This Row],[delta]]&lt;20,"ok","")</f>
        <v/>
      </c>
    </row>
    <row r="55" spans="1:47" ht="15" x14ac:dyDescent="0.25">
      <c r="A55">
        <f>'(IN)tau'!A52</f>
        <v>149</v>
      </c>
      <c r="B55">
        <f>B$4*MIN(param[GAP_MAX],param[ZETA]*POWER(MAX(0,(B$3-'(IN)tau'!B52)/param[ZETA]),param[NU]))</f>
        <v>0</v>
      </c>
      <c r="C55">
        <f>C$4*MIN(param[GAP_MAX],param[ZETA]*POWER(MAX(0,(C$3-'(IN)tau'!C52)/param[ZETA]),param[NU]))</f>
        <v>68.127315625059467</v>
      </c>
      <c r="D55">
        <f>D$4*MIN(param[GAP_MAX],param[ZETA]*POWER(MAX(0,(D$3-'(IN)tau'!D52)/param[ZETA]),param[NU]))</f>
        <v>49.285998589358307</v>
      </c>
      <c r="E55">
        <f>E$4*MIN(param[GAP_MAX],param[ZETA]*POWER(MAX(0,(E$3-'(IN)tau'!E52)/param[ZETA]),param[NU]))</f>
        <v>0.79780417796504288</v>
      </c>
      <c r="F55">
        <f>F$4*MIN(param[GAP_MAX],param[ZETA]*POWER(MAX(0,(F$3-'(IN)tau'!F52)/param[ZETA]),param[NU]))</f>
        <v>10.060462333954943</v>
      </c>
      <c r="G55">
        <f>G$4*MIN(param[GAP_MAX],param[ZETA]*POWER(MAX(0,(G$3-'(IN)tau'!G52)/param[ZETA]),param[NU]))</f>
        <v>23.212047760022454</v>
      </c>
      <c r="H55">
        <f>H$4*MIN(param[GAP_MAX],param[ZETA]*POWER(MAX(0,(H$3-'(IN)tau'!H52)/param[ZETA]),param[NU]))</f>
        <v>0</v>
      </c>
      <c r="I55">
        <f>I$4*MIN(param[GAP_MAX],param[ZETA]*POWER(MAX(0,(I$3-'(IN)tau'!I52)/param[ZETA]),param[NU]))</f>
        <v>0</v>
      </c>
      <c r="J55">
        <f>J$4*MIN(param[GAP_MAX],param[ZETA]*POWER(MAX(0,(J$3-'(IN)tau'!J52)/param[ZETA]),param[NU]))</f>
        <v>0</v>
      </c>
      <c r="K55">
        <f>K$4*MIN(param[GAP_MAX],param[ZETA]*POWER(MAX(0,(K$3-'(IN)tau'!K52)/param[ZETA]),param[NU]))</f>
        <v>169.3089430894309</v>
      </c>
      <c r="L55">
        <f>L$4*MIN(param[GAP_MAX],param[ZETA]*POWER(MAX(0,(L$3-'(IN)tau'!L52)/param[ZETA]),param[NU]))</f>
        <v>0</v>
      </c>
      <c r="M55">
        <f>M$4*MIN(param[GAP_MAX],param[ZETA]*POWER(MAX(0,(M$3-'(IN)tau'!M52)/param[ZETA]),param[NU]))</f>
        <v>68.292682926829272</v>
      </c>
      <c r="N55">
        <f>N$4*MIN(param[GAP_MAX],param[ZETA]*POWER(MAX(0,(N$3-'(IN)tau'!N52)/param[ZETA]),param[NU]))</f>
        <v>0</v>
      </c>
      <c r="O55">
        <f>O$4*MIN(param[GAP_MAX],param[ZETA]*POWER(MAX(0,(O$3-'(IN)tau'!O52)/param[ZETA]),param[NU]))</f>
        <v>0</v>
      </c>
      <c r="P55">
        <f>P$4*MIN(param[GAP_MAX],param[ZETA]*POWER(MAX(0,(P$3-'(IN)tau'!P52)/param[ZETA]),param[NU]))</f>
        <v>0</v>
      </c>
      <c r="Q55">
        <f>Q$4*MIN(param[GAP_MAX],param[ZETA]*POWER(MAX(0,(Q$3-'(IN)tau'!Q52)/param[ZETA]),param[NU]))</f>
        <v>0</v>
      </c>
      <c r="R55">
        <f>R$4*MIN(param[GAP_MAX],param[ZETA]*POWER(MAX(0,(R$3-'(IN)tau'!R52)/param[ZETA]),param[NU]))</f>
        <v>0</v>
      </c>
      <c r="S55">
        <f>S$4*MIN(param[GAP_MAX],param[ZETA]*POWER(MAX(0,(S$3-'(IN)tau'!S52)/param[ZETA]),param[NU]))</f>
        <v>0</v>
      </c>
      <c r="T55">
        <f>T$4*MIN(param[GAP_MAX],param[ZETA]*POWER(MAX(0,(T$3-'(IN)tau'!T52)/param[ZETA]),param[NU]))</f>
        <v>0</v>
      </c>
      <c r="U55">
        <f>U$4*MIN(param[GAP_MAX],param[ZETA]*POWER(MAX(0,(U$3-'(IN)tau'!U52)/param[ZETA]),param[NU]))</f>
        <v>0</v>
      </c>
      <c r="V55">
        <f>V$4*MIN(param[GAP_MAX],param[ZETA]*POWER(MAX(0,(V$3-'(IN)tau'!V52)/param[ZETA]),param[NU]))</f>
        <v>0</v>
      </c>
      <c r="W55">
        <f>W$4*MIN(param[GAP_MAX],param[ZETA]*POWER(MAX(0,(W$3-'(IN)tau'!W52)/param[ZETA]),param[NU]))</f>
        <v>0</v>
      </c>
      <c r="X55">
        <f>X$4*MIN(param[GAP_MAX],param[ZETA]*POWER(MAX(0,(X$3-'(IN)tau'!X52)/param[ZETA]),param[NU]))</f>
        <v>0</v>
      </c>
      <c r="Y55">
        <f>Y$4*MIN(param[GAP_MAX],param[ZETA]*POWER(MAX(0,(Y$3-'(IN)tau'!Y52)/param[ZETA]),param[NU]))</f>
        <v>0</v>
      </c>
      <c r="Z55">
        <f>Z$4*MIN(param[GAP_MAX],param[ZETA]*POWER(MAX(0,(Z$3-'(IN)tau'!Z52)/param[ZETA]),param[NU]))</f>
        <v>0</v>
      </c>
      <c r="AA55">
        <f>AA$4*MIN(param[GAP_MAX],param[ZETA]*POWER(MAX(0,(AA$3-'(IN)tau'!AA52)/param[ZETA]),param[NU]))</f>
        <v>0</v>
      </c>
      <c r="AB55">
        <f>AB$4*MIN(param[GAP_MAX],param[ZETA]*POWER(MAX(0,(AB$3-'(IN)tau'!AB52)/param[ZETA]),param[NU]))</f>
        <v>0</v>
      </c>
      <c r="AC55">
        <f>AC$4*MIN(param[GAP_MAX],param[ZETA]*POWER(MAX(0,(AC$3-'(IN)tau'!AC52)/param[ZETA]),param[NU]))</f>
        <v>0</v>
      </c>
      <c r="AD55">
        <f>AD$4*MIN(param[GAP_MAX],param[ZETA]*POWER(MAX(0,(AD$3-'(IN)tau'!AD52)/param[ZETA]),param[NU]))</f>
        <v>0</v>
      </c>
      <c r="AE55">
        <f>AE$4*MIN(param[GAP_MAX],param[ZETA]*POWER(MAX(0,(AE$3-'(IN)tau'!AE52)/param[ZETA]),param[NU]))</f>
        <v>0</v>
      </c>
      <c r="AF55">
        <f>AF$4*MIN(param[GAP_MAX],param[ZETA]*POWER(MAX(0,(AF$3-'(IN)tau'!AF52)/param[ZETA]),param[NU]))</f>
        <v>0</v>
      </c>
      <c r="AG55">
        <f>AG$4*MIN(param[GAP_MAX],param[ZETA]*POWER(MAX(0,(AG$3-'(IN)tau'!AG52)/param[ZETA]),param[NU]))</f>
        <v>0</v>
      </c>
      <c r="AH55">
        <f>AH$4*MIN(param[GAP_MAX],param[ZETA]*POWER(MAX(0,(AH$3-'(IN)tau'!AH52)/param[ZETA]),param[NU]))</f>
        <v>0</v>
      </c>
      <c r="AI55">
        <f>AI$4*MIN(param[GAP_MAX],param[ZETA]*POWER(MAX(0,(AI$3-'(IN)tau'!AI52)/param[ZETA]),param[NU]))</f>
        <v>0</v>
      </c>
      <c r="AJ55">
        <f>AJ$4*MIN(param[GAP_MAX],param[ZETA]*POWER(MAX(0,(AJ$3-'(IN)tau'!AJ52)/param[ZETA]),param[NU]))</f>
        <v>0</v>
      </c>
      <c r="AK55">
        <f>AK$4*MIN(param[GAP_MAX],param[ZETA]*POWER(MAX(0,(AK$3-'(IN)tau'!AK52)/param[ZETA]),param[NU]))</f>
        <v>0</v>
      </c>
      <c r="AL55">
        <f>AL$4*MIN(param[GAP_MAX],param[ZETA]*POWER(MAX(0,(AL$3-'(IN)tau'!AL52)/param[ZETA]),param[NU]))</f>
        <v>0</v>
      </c>
      <c r="AM55">
        <f>AM$4*MIN(param[GAP_MAX],param[ZETA]*POWER(MAX(0,(AM$3-'(IN)tau'!AM52)/param[ZETA]),param[NU]))</f>
        <v>0</v>
      </c>
      <c r="AN55">
        <f>AN$4*MIN(param[GAP_MAX],param[ZETA]*POWER(MAX(0,(AN$3-'(IN)tau'!AN52)/param[ZETA]),param[NU]))</f>
        <v>0</v>
      </c>
      <c r="AO55">
        <f>AO$4*MIN(param[GAP_MAX],param[ZETA]*POWER(MAX(0,(AO$3-'(IN)tau'!AO52)/param[ZETA]),param[NU]))</f>
        <v>0</v>
      </c>
      <c r="AP55">
        <f>AP$4*MIN(param[GAP_MAX],param[ZETA]*POWER(MAX(0,(AP$3-'(IN)tau'!AP52)/param[ZETA]),param[NU]))</f>
        <v>0</v>
      </c>
      <c r="AQ55">
        <f>AQ$4*MIN(param[GAP_MAX],param[ZETA]*POWER(MAX(0,(AQ$3-'(IN)tau'!AQ52)/param[ZETA]),param[NU]))</f>
        <v>0</v>
      </c>
      <c r="AR55">
        <f>AR$4*MIN(param[GAP_MAX],param[ZETA]*POWER(MAX(0,(AR$3-'(IN)tau'!AR52)/param[ZETA]),param[NU]))</f>
        <v>0</v>
      </c>
      <c r="AS55">
        <f>AS$4*MIN(param[GAP_MAX],param[ZETA]*POWER(MAX(0,(AS$3-'(IN)tau'!AS52)/param[ZETA]),param[NU]))</f>
        <v>0</v>
      </c>
      <c r="AT55" s="4">
        <f>SUM(Delta[[#This Row],[Column2]:[Column244]])</f>
        <v>389.08525450262039</v>
      </c>
      <c r="AU55" t="str">
        <f>IF(Delta[[#This Row],[delta]]&lt;20,"ok","")</f>
        <v/>
      </c>
    </row>
    <row r="56" spans="1:47" ht="15" x14ac:dyDescent="0.25">
      <c r="A56">
        <f>'(IN)tau'!A53</f>
        <v>150</v>
      </c>
      <c r="B56">
        <f>B$4*MIN(param[GAP_MAX],param[ZETA]*POWER(MAX(0,(B$3-'(IN)tau'!B53)/param[ZETA]),param[NU]))</f>
        <v>0</v>
      </c>
      <c r="C56">
        <f>C$4*MIN(param[GAP_MAX],param[ZETA]*POWER(MAX(0,(C$3-'(IN)tau'!C53)/param[ZETA]),param[NU]))</f>
        <v>68.127315625059467</v>
      </c>
      <c r="D56">
        <f>D$4*MIN(param[GAP_MAX],param[ZETA]*POWER(MAX(0,(D$3-'(IN)tau'!D53)/param[ZETA]),param[NU]))</f>
        <v>49.285998589358307</v>
      </c>
      <c r="E56">
        <f>E$4*MIN(param[GAP_MAX],param[ZETA]*POWER(MAX(0,(E$3-'(IN)tau'!E53)/param[ZETA]),param[NU]))</f>
        <v>0.79780417796504288</v>
      </c>
      <c r="F56">
        <f>F$4*MIN(param[GAP_MAX],param[ZETA]*POWER(MAX(0,(F$3-'(IN)tau'!F53)/param[ZETA]),param[NU]))</f>
        <v>10.060462333954943</v>
      </c>
      <c r="G56">
        <f>G$4*MIN(param[GAP_MAX],param[ZETA]*POWER(MAX(0,(G$3-'(IN)tau'!G53)/param[ZETA]),param[NU]))</f>
        <v>23.212047760022454</v>
      </c>
      <c r="H56">
        <f>H$4*MIN(param[GAP_MAX],param[ZETA]*POWER(MAX(0,(H$3-'(IN)tau'!H53)/param[ZETA]),param[NU]))</f>
        <v>0</v>
      </c>
      <c r="I56">
        <f>I$4*MIN(param[GAP_MAX],param[ZETA]*POWER(MAX(0,(I$3-'(IN)tau'!I53)/param[ZETA]),param[NU]))</f>
        <v>0</v>
      </c>
      <c r="J56">
        <f>J$4*MIN(param[GAP_MAX],param[ZETA]*POWER(MAX(0,(J$3-'(IN)tau'!J53)/param[ZETA]),param[NU]))</f>
        <v>0</v>
      </c>
      <c r="K56">
        <f>K$4*MIN(param[GAP_MAX],param[ZETA]*POWER(MAX(0,(K$3-'(IN)tau'!K53)/param[ZETA]),param[NU]))</f>
        <v>169.3089430894309</v>
      </c>
      <c r="L56">
        <f>L$4*MIN(param[GAP_MAX],param[ZETA]*POWER(MAX(0,(L$3-'(IN)tau'!L53)/param[ZETA]),param[NU]))</f>
        <v>0</v>
      </c>
      <c r="M56">
        <f>M$4*MIN(param[GAP_MAX],param[ZETA]*POWER(MAX(0,(M$3-'(IN)tau'!M53)/param[ZETA]),param[NU]))</f>
        <v>68.292682926829272</v>
      </c>
      <c r="N56">
        <f>N$4*MIN(param[GAP_MAX],param[ZETA]*POWER(MAX(0,(N$3-'(IN)tau'!N53)/param[ZETA]),param[NU]))</f>
        <v>0</v>
      </c>
      <c r="O56">
        <f>O$4*MIN(param[GAP_MAX],param[ZETA]*POWER(MAX(0,(O$3-'(IN)tau'!O53)/param[ZETA]),param[NU]))</f>
        <v>0</v>
      </c>
      <c r="P56">
        <f>P$4*MIN(param[GAP_MAX],param[ZETA]*POWER(MAX(0,(P$3-'(IN)tau'!P53)/param[ZETA]),param[NU]))</f>
        <v>0</v>
      </c>
      <c r="Q56">
        <f>Q$4*MIN(param[GAP_MAX],param[ZETA]*POWER(MAX(0,(Q$3-'(IN)tau'!Q53)/param[ZETA]),param[NU]))</f>
        <v>0</v>
      </c>
      <c r="R56">
        <f>R$4*MIN(param[GAP_MAX],param[ZETA]*POWER(MAX(0,(R$3-'(IN)tau'!R53)/param[ZETA]),param[NU]))</f>
        <v>0</v>
      </c>
      <c r="S56">
        <f>S$4*MIN(param[GAP_MAX],param[ZETA]*POWER(MAX(0,(S$3-'(IN)tau'!S53)/param[ZETA]),param[NU]))</f>
        <v>0</v>
      </c>
      <c r="T56">
        <f>T$4*MIN(param[GAP_MAX],param[ZETA]*POWER(MAX(0,(T$3-'(IN)tau'!T53)/param[ZETA]),param[NU]))</f>
        <v>0</v>
      </c>
      <c r="U56">
        <f>U$4*MIN(param[GAP_MAX],param[ZETA]*POWER(MAX(0,(U$3-'(IN)tau'!U53)/param[ZETA]),param[NU]))</f>
        <v>0</v>
      </c>
      <c r="V56">
        <f>V$4*MIN(param[GAP_MAX],param[ZETA]*POWER(MAX(0,(V$3-'(IN)tau'!V53)/param[ZETA]),param[NU]))</f>
        <v>0</v>
      </c>
      <c r="W56">
        <f>W$4*MIN(param[GAP_MAX],param[ZETA]*POWER(MAX(0,(W$3-'(IN)tau'!W53)/param[ZETA]),param[NU]))</f>
        <v>0</v>
      </c>
      <c r="X56">
        <f>X$4*MIN(param[GAP_MAX],param[ZETA]*POWER(MAX(0,(X$3-'(IN)tau'!X53)/param[ZETA]),param[NU]))</f>
        <v>0</v>
      </c>
      <c r="Y56">
        <f>Y$4*MIN(param[GAP_MAX],param[ZETA]*POWER(MAX(0,(Y$3-'(IN)tau'!Y53)/param[ZETA]),param[NU]))</f>
        <v>0</v>
      </c>
      <c r="Z56">
        <f>Z$4*MIN(param[GAP_MAX],param[ZETA]*POWER(MAX(0,(Z$3-'(IN)tau'!Z53)/param[ZETA]),param[NU]))</f>
        <v>0</v>
      </c>
      <c r="AA56">
        <f>AA$4*MIN(param[GAP_MAX],param[ZETA]*POWER(MAX(0,(AA$3-'(IN)tau'!AA53)/param[ZETA]),param[NU]))</f>
        <v>0</v>
      </c>
      <c r="AB56">
        <f>AB$4*MIN(param[GAP_MAX],param[ZETA]*POWER(MAX(0,(AB$3-'(IN)tau'!AB53)/param[ZETA]),param[NU]))</f>
        <v>0</v>
      </c>
      <c r="AC56">
        <f>AC$4*MIN(param[GAP_MAX],param[ZETA]*POWER(MAX(0,(AC$3-'(IN)tau'!AC53)/param[ZETA]),param[NU]))</f>
        <v>0</v>
      </c>
      <c r="AD56">
        <f>AD$4*MIN(param[GAP_MAX],param[ZETA]*POWER(MAX(0,(AD$3-'(IN)tau'!AD53)/param[ZETA]),param[NU]))</f>
        <v>0</v>
      </c>
      <c r="AE56">
        <f>AE$4*MIN(param[GAP_MAX],param[ZETA]*POWER(MAX(0,(AE$3-'(IN)tau'!AE53)/param[ZETA]),param[NU]))</f>
        <v>0</v>
      </c>
      <c r="AF56">
        <f>AF$4*MIN(param[GAP_MAX],param[ZETA]*POWER(MAX(0,(AF$3-'(IN)tau'!AF53)/param[ZETA]),param[NU]))</f>
        <v>0</v>
      </c>
      <c r="AG56">
        <f>AG$4*MIN(param[GAP_MAX],param[ZETA]*POWER(MAX(0,(AG$3-'(IN)tau'!AG53)/param[ZETA]),param[NU]))</f>
        <v>0</v>
      </c>
      <c r="AH56">
        <f>AH$4*MIN(param[GAP_MAX],param[ZETA]*POWER(MAX(0,(AH$3-'(IN)tau'!AH53)/param[ZETA]),param[NU]))</f>
        <v>0</v>
      </c>
      <c r="AI56">
        <f>AI$4*MIN(param[GAP_MAX],param[ZETA]*POWER(MAX(0,(AI$3-'(IN)tau'!AI53)/param[ZETA]),param[NU]))</f>
        <v>0</v>
      </c>
      <c r="AJ56">
        <f>AJ$4*MIN(param[GAP_MAX],param[ZETA]*POWER(MAX(0,(AJ$3-'(IN)tau'!AJ53)/param[ZETA]),param[NU]))</f>
        <v>0</v>
      </c>
      <c r="AK56">
        <f>AK$4*MIN(param[GAP_MAX],param[ZETA]*POWER(MAX(0,(AK$3-'(IN)tau'!AK53)/param[ZETA]),param[NU]))</f>
        <v>0</v>
      </c>
      <c r="AL56">
        <f>AL$4*MIN(param[GAP_MAX],param[ZETA]*POWER(MAX(0,(AL$3-'(IN)tau'!AL53)/param[ZETA]),param[NU]))</f>
        <v>0</v>
      </c>
      <c r="AM56">
        <f>AM$4*MIN(param[GAP_MAX],param[ZETA]*POWER(MAX(0,(AM$3-'(IN)tau'!AM53)/param[ZETA]),param[NU]))</f>
        <v>0</v>
      </c>
      <c r="AN56">
        <f>AN$4*MIN(param[GAP_MAX],param[ZETA]*POWER(MAX(0,(AN$3-'(IN)tau'!AN53)/param[ZETA]),param[NU]))</f>
        <v>0</v>
      </c>
      <c r="AO56">
        <f>AO$4*MIN(param[GAP_MAX],param[ZETA]*POWER(MAX(0,(AO$3-'(IN)tau'!AO53)/param[ZETA]),param[NU]))</f>
        <v>0</v>
      </c>
      <c r="AP56">
        <f>AP$4*MIN(param[GAP_MAX],param[ZETA]*POWER(MAX(0,(AP$3-'(IN)tau'!AP53)/param[ZETA]),param[NU]))</f>
        <v>0</v>
      </c>
      <c r="AQ56">
        <f>AQ$4*MIN(param[GAP_MAX],param[ZETA]*POWER(MAX(0,(AQ$3-'(IN)tau'!AQ53)/param[ZETA]),param[NU]))</f>
        <v>0</v>
      </c>
      <c r="AR56">
        <f>AR$4*MIN(param[GAP_MAX],param[ZETA]*POWER(MAX(0,(AR$3-'(IN)tau'!AR53)/param[ZETA]),param[NU]))</f>
        <v>0</v>
      </c>
      <c r="AS56">
        <f>AS$4*MIN(param[GAP_MAX],param[ZETA]*POWER(MAX(0,(AS$3-'(IN)tau'!AS53)/param[ZETA]),param[NU]))</f>
        <v>0</v>
      </c>
      <c r="AT56" s="4">
        <f>SUM(Delta[[#This Row],[Column2]:[Column244]])</f>
        <v>389.08525450262039</v>
      </c>
      <c r="AU56" t="str">
        <f>IF(Delta[[#This Row],[delta]]&lt;20,"ok","")</f>
        <v/>
      </c>
    </row>
    <row r="57" spans="1:47" ht="15" x14ac:dyDescent="0.25">
      <c r="A57">
        <f>'(IN)tau'!A54</f>
        <v>151</v>
      </c>
      <c r="B57">
        <f>B$4*MIN(param[GAP_MAX],param[ZETA]*POWER(MAX(0,(B$3-'(IN)tau'!B54)/param[ZETA]),param[NU]))</f>
        <v>0</v>
      </c>
      <c r="C57">
        <f>C$4*MIN(param[GAP_MAX],param[ZETA]*POWER(MAX(0,(C$3-'(IN)tau'!C54)/param[ZETA]),param[NU]))</f>
        <v>0</v>
      </c>
      <c r="D57">
        <f>D$4*MIN(param[GAP_MAX],param[ZETA]*POWER(MAX(0,(D$3-'(IN)tau'!D54)/param[ZETA]),param[NU]))</f>
        <v>7.9639163215057822</v>
      </c>
      <c r="E57">
        <f>E$4*MIN(param[GAP_MAX],param[ZETA]*POWER(MAX(0,(E$3-'(IN)tau'!E54)/param[ZETA]),param[NU]))</f>
        <v>0</v>
      </c>
      <c r="F57">
        <f>F$4*MIN(param[GAP_MAX],param[ZETA]*POWER(MAX(0,(F$3-'(IN)tau'!F54)/param[ZETA]),param[NU]))</f>
        <v>0</v>
      </c>
      <c r="G57">
        <f>G$4*MIN(param[GAP_MAX],param[ZETA]*POWER(MAX(0,(G$3-'(IN)tau'!G54)/param[ZETA]),param[NU]))</f>
        <v>0</v>
      </c>
      <c r="H57">
        <f>H$4*MIN(param[GAP_MAX],param[ZETA]*POWER(MAX(0,(H$3-'(IN)tau'!H54)/param[ZETA]),param[NU]))</f>
        <v>0</v>
      </c>
      <c r="I57">
        <f>I$4*MIN(param[GAP_MAX],param[ZETA]*POWER(MAX(0,(I$3-'(IN)tau'!I54)/param[ZETA]),param[NU]))</f>
        <v>0</v>
      </c>
      <c r="J57">
        <f>J$4*MIN(param[GAP_MAX],param[ZETA]*POWER(MAX(0,(J$3-'(IN)tau'!J54)/param[ZETA]),param[NU]))</f>
        <v>0</v>
      </c>
      <c r="K57">
        <f>K$4*MIN(param[GAP_MAX],param[ZETA]*POWER(MAX(0,(K$3-'(IN)tau'!K54)/param[ZETA]),param[NU]))</f>
        <v>0</v>
      </c>
      <c r="L57">
        <f>L$4*MIN(param[GAP_MAX],param[ZETA]*POWER(MAX(0,(L$3-'(IN)tau'!L54)/param[ZETA]),param[NU]))</f>
        <v>0</v>
      </c>
      <c r="M57">
        <f>M$4*MIN(param[GAP_MAX],param[ZETA]*POWER(MAX(0,(M$3-'(IN)tau'!M54)/param[ZETA]),param[NU]))</f>
        <v>68.292682926829272</v>
      </c>
      <c r="N57">
        <f>N$4*MIN(param[GAP_MAX],param[ZETA]*POWER(MAX(0,(N$3-'(IN)tau'!N54)/param[ZETA]),param[NU]))</f>
        <v>0</v>
      </c>
      <c r="O57">
        <f>O$4*MIN(param[GAP_MAX],param[ZETA]*POWER(MAX(0,(O$3-'(IN)tau'!O54)/param[ZETA]),param[NU]))</f>
        <v>0</v>
      </c>
      <c r="P57">
        <f>P$4*MIN(param[GAP_MAX],param[ZETA]*POWER(MAX(0,(P$3-'(IN)tau'!P54)/param[ZETA]),param[NU]))</f>
        <v>0</v>
      </c>
      <c r="Q57">
        <f>Q$4*MIN(param[GAP_MAX],param[ZETA]*POWER(MAX(0,(Q$3-'(IN)tau'!Q54)/param[ZETA]),param[NU]))</f>
        <v>0</v>
      </c>
      <c r="R57">
        <f>R$4*MIN(param[GAP_MAX],param[ZETA]*POWER(MAX(0,(R$3-'(IN)tau'!R54)/param[ZETA]),param[NU]))</f>
        <v>0</v>
      </c>
      <c r="S57">
        <f>S$4*MIN(param[GAP_MAX],param[ZETA]*POWER(MAX(0,(S$3-'(IN)tau'!S54)/param[ZETA]),param[NU]))</f>
        <v>0</v>
      </c>
      <c r="T57">
        <f>T$4*MIN(param[GAP_MAX],param[ZETA]*POWER(MAX(0,(T$3-'(IN)tau'!T54)/param[ZETA]),param[NU]))</f>
        <v>0</v>
      </c>
      <c r="U57">
        <f>U$4*MIN(param[GAP_MAX],param[ZETA]*POWER(MAX(0,(U$3-'(IN)tau'!U54)/param[ZETA]),param[NU]))</f>
        <v>0</v>
      </c>
      <c r="V57">
        <f>V$4*MIN(param[GAP_MAX],param[ZETA]*POWER(MAX(0,(V$3-'(IN)tau'!V54)/param[ZETA]),param[NU]))</f>
        <v>0</v>
      </c>
      <c r="W57">
        <f>W$4*MIN(param[GAP_MAX],param[ZETA]*POWER(MAX(0,(W$3-'(IN)tau'!W54)/param[ZETA]),param[NU]))</f>
        <v>0</v>
      </c>
      <c r="X57">
        <f>X$4*MIN(param[GAP_MAX],param[ZETA]*POWER(MAX(0,(X$3-'(IN)tau'!X54)/param[ZETA]),param[NU]))</f>
        <v>0</v>
      </c>
      <c r="Y57">
        <f>Y$4*MIN(param[GAP_MAX],param[ZETA]*POWER(MAX(0,(Y$3-'(IN)tau'!Y54)/param[ZETA]),param[NU]))</f>
        <v>0</v>
      </c>
      <c r="Z57">
        <f>Z$4*MIN(param[GAP_MAX],param[ZETA]*POWER(MAX(0,(Z$3-'(IN)tau'!Z54)/param[ZETA]),param[NU]))</f>
        <v>0</v>
      </c>
      <c r="AA57">
        <f>AA$4*MIN(param[GAP_MAX],param[ZETA]*POWER(MAX(0,(AA$3-'(IN)tau'!AA54)/param[ZETA]),param[NU]))</f>
        <v>0</v>
      </c>
      <c r="AB57">
        <f>AB$4*MIN(param[GAP_MAX],param[ZETA]*POWER(MAX(0,(AB$3-'(IN)tau'!AB54)/param[ZETA]),param[NU]))</f>
        <v>0</v>
      </c>
      <c r="AC57">
        <f>AC$4*MIN(param[GAP_MAX],param[ZETA]*POWER(MAX(0,(AC$3-'(IN)tau'!AC54)/param[ZETA]),param[NU]))</f>
        <v>0</v>
      </c>
      <c r="AD57">
        <f>AD$4*MIN(param[GAP_MAX],param[ZETA]*POWER(MAX(0,(AD$3-'(IN)tau'!AD54)/param[ZETA]),param[NU]))</f>
        <v>0</v>
      </c>
      <c r="AE57">
        <f>AE$4*MIN(param[GAP_MAX],param[ZETA]*POWER(MAX(0,(AE$3-'(IN)tau'!AE54)/param[ZETA]),param[NU]))</f>
        <v>0</v>
      </c>
      <c r="AF57">
        <f>AF$4*MIN(param[GAP_MAX],param[ZETA]*POWER(MAX(0,(AF$3-'(IN)tau'!AF54)/param[ZETA]),param[NU]))</f>
        <v>0</v>
      </c>
      <c r="AG57">
        <f>AG$4*MIN(param[GAP_MAX],param[ZETA]*POWER(MAX(0,(AG$3-'(IN)tau'!AG54)/param[ZETA]),param[NU]))</f>
        <v>0</v>
      </c>
      <c r="AH57">
        <f>AH$4*MIN(param[GAP_MAX],param[ZETA]*POWER(MAX(0,(AH$3-'(IN)tau'!AH54)/param[ZETA]),param[NU]))</f>
        <v>0</v>
      </c>
      <c r="AI57">
        <f>AI$4*MIN(param[GAP_MAX],param[ZETA]*POWER(MAX(0,(AI$3-'(IN)tau'!AI54)/param[ZETA]),param[NU]))</f>
        <v>0</v>
      </c>
      <c r="AJ57">
        <f>AJ$4*MIN(param[GAP_MAX],param[ZETA]*POWER(MAX(0,(AJ$3-'(IN)tau'!AJ54)/param[ZETA]),param[NU]))</f>
        <v>0</v>
      </c>
      <c r="AK57">
        <f>AK$4*MIN(param[GAP_MAX],param[ZETA]*POWER(MAX(0,(AK$3-'(IN)tau'!AK54)/param[ZETA]),param[NU]))</f>
        <v>0</v>
      </c>
      <c r="AL57">
        <f>AL$4*MIN(param[GAP_MAX],param[ZETA]*POWER(MAX(0,(AL$3-'(IN)tau'!AL54)/param[ZETA]),param[NU]))</f>
        <v>0</v>
      </c>
      <c r="AM57">
        <f>AM$4*MIN(param[GAP_MAX],param[ZETA]*POWER(MAX(0,(AM$3-'(IN)tau'!AM54)/param[ZETA]),param[NU]))</f>
        <v>0</v>
      </c>
      <c r="AN57">
        <f>AN$4*MIN(param[GAP_MAX],param[ZETA]*POWER(MAX(0,(AN$3-'(IN)tau'!AN54)/param[ZETA]),param[NU]))</f>
        <v>0</v>
      </c>
      <c r="AO57">
        <f>AO$4*MIN(param[GAP_MAX],param[ZETA]*POWER(MAX(0,(AO$3-'(IN)tau'!AO54)/param[ZETA]),param[NU]))</f>
        <v>0</v>
      </c>
      <c r="AP57">
        <f>AP$4*MIN(param[GAP_MAX],param[ZETA]*POWER(MAX(0,(AP$3-'(IN)tau'!AP54)/param[ZETA]),param[NU]))</f>
        <v>0</v>
      </c>
      <c r="AQ57">
        <f>AQ$4*MIN(param[GAP_MAX],param[ZETA]*POWER(MAX(0,(AQ$3-'(IN)tau'!AQ54)/param[ZETA]),param[NU]))</f>
        <v>0</v>
      </c>
      <c r="AR57">
        <f>AR$4*MIN(param[GAP_MAX],param[ZETA]*POWER(MAX(0,(AR$3-'(IN)tau'!AR54)/param[ZETA]),param[NU]))</f>
        <v>0</v>
      </c>
      <c r="AS57">
        <f>AS$4*MIN(param[GAP_MAX],param[ZETA]*POWER(MAX(0,(AS$3-'(IN)tau'!AS54)/param[ZETA]),param[NU]))</f>
        <v>0</v>
      </c>
      <c r="AT57" s="4">
        <f>SUM(Delta[[#This Row],[Column2]:[Column244]])</f>
        <v>76.25659924833505</v>
      </c>
      <c r="AU57" t="str">
        <f>IF(Delta[[#This Row],[delta]]&lt;20,"ok","")</f>
        <v/>
      </c>
    </row>
    <row r="58" spans="1:47" ht="15" x14ac:dyDescent="0.25">
      <c r="A58">
        <f>'(IN)tau'!A55</f>
        <v>154</v>
      </c>
      <c r="B58">
        <f>B$4*MIN(param[GAP_MAX],param[ZETA]*POWER(MAX(0,(B$3-'(IN)tau'!B55)/param[ZETA]),param[NU]))</f>
        <v>0</v>
      </c>
      <c r="C58">
        <f>C$4*MIN(param[GAP_MAX],param[ZETA]*POWER(MAX(0,(C$3-'(IN)tau'!C55)/param[ZETA]),param[NU]))</f>
        <v>0</v>
      </c>
      <c r="D58">
        <f>D$4*MIN(param[GAP_MAX],param[ZETA]*POWER(MAX(0,(D$3-'(IN)tau'!D55)/param[ZETA]),param[NU]))</f>
        <v>37.268395772002329</v>
      </c>
      <c r="E58">
        <f>E$4*MIN(param[GAP_MAX],param[ZETA]*POWER(MAX(0,(E$3-'(IN)tau'!E55)/param[ZETA]),param[NU]))</f>
        <v>0</v>
      </c>
      <c r="F58">
        <f>F$4*MIN(param[GAP_MAX],param[ZETA]*POWER(MAX(0,(F$3-'(IN)tau'!F55)/param[ZETA]),param[NU]))</f>
        <v>0</v>
      </c>
      <c r="G58">
        <f>G$4*MIN(param[GAP_MAX],param[ZETA]*POWER(MAX(0,(G$3-'(IN)tau'!G55)/param[ZETA]),param[NU]))</f>
        <v>0</v>
      </c>
      <c r="H58">
        <f>H$4*MIN(param[GAP_MAX],param[ZETA]*POWER(MAX(0,(H$3-'(IN)tau'!H55)/param[ZETA]),param[NU]))</f>
        <v>0</v>
      </c>
      <c r="I58">
        <f>I$4*MIN(param[GAP_MAX],param[ZETA]*POWER(MAX(0,(I$3-'(IN)tau'!I55)/param[ZETA]),param[NU]))</f>
        <v>1.6720255471728191</v>
      </c>
      <c r="J58">
        <f>J$4*MIN(param[GAP_MAX],param[ZETA]*POWER(MAX(0,(J$3-'(IN)tau'!J55)/param[ZETA]),param[NU]))</f>
        <v>0</v>
      </c>
      <c r="K58">
        <f>K$4*MIN(param[GAP_MAX],param[ZETA]*POWER(MAX(0,(K$3-'(IN)tau'!K55)/param[ZETA]),param[NU]))</f>
        <v>59.264472108684046</v>
      </c>
      <c r="L58">
        <f>L$4*MIN(param[GAP_MAX],param[ZETA]*POWER(MAX(0,(L$3-'(IN)tau'!L55)/param[ZETA]),param[NU]))</f>
        <v>0</v>
      </c>
      <c r="M58">
        <f>M$4*MIN(param[GAP_MAX],param[ZETA]*POWER(MAX(0,(M$3-'(IN)tau'!M55)/param[ZETA]),param[NU]))</f>
        <v>68.292682926829272</v>
      </c>
      <c r="N58">
        <f>N$4*MIN(param[GAP_MAX],param[ZETA]*POWER(MAX(0,(N$3-'(IN)tau'!N55)/param[ZETA]),param[NU]))</f>
        <v>0</v>
      </c>
      <c r="O58">
        <f>O$4*MIN(param[GAP_MAX],param[ZETA]*POWER(MAX(0,(O$3-'(IN)tau'!O55)/param[ZETA]),param[NU]))</f>
        <v>0</v>
      </c>
      <c r="P58">
        <f>P$4*MIN(param[GAP_MAX],param[ZETA]*POWER(MAX(0,(P$3-'(IN)tau'!P55)/param[ZETA]),param[NU]))</f>
        <v>0</v>
      </c>
      <c r="Q58">
        <f>Q$4*MIN(param[GAP_MAX],param[ZETA]*POWER(MAX(0,(Q$3-'(IN)tau'!Q55)/param[ZETA]),param[NU]))</f>
        <v>0</v>
      </c>
      <c r="R58">
        <f>R$4*MIN(param[GAP_MAX],param[ZETA]*POWER(MAX(0,(R$3-'(IN)tau'!R55)/param[ZETA]),param[NU]))</f>
        <v>0</v>
      </c>
      <c r="S58">
        <f>S$4*MIN(param[GAP_MAX],param[ZETA]*POWER(MAX(0,(S$3-'(IN)tau'!S55)/param[ZETA]),param[NU]))</f>
        <v>0</v>
      </c>
      <c r="T58">
        <f>T$4*MIN(param[GAP_MAX],param[ZETA]*POWER(MAX(0,(T$3-'(IN)tau'!T55)/param[ZETA]),param[NU]))</f>
        <v>0</v>
      </c>
      <c r="U58">
        <f>U$4*MIN(param[GAP_MAX],param[ZETA]*POWER(MAX(0,(U$3-'(IN)tau'!U55)/param[ZETA]),param[NU]))</f>
        <v>0</v>
      </c>
      <c r="V58">
        <f>V$4*MIN(param[GAP_MAX],param[ZETA]*POWER(MAX(0,(V$3-'(IN)tau'!V55)/param[ZETA]),param[NU]))</f>
        <v>0</v>
      </c>
      <c r="W58">
        <f>W$4*MIN(param[GAP_MAX],param[ZETA]*POWER(MAX(0,(W$3-'(IN)tau'!W55)/param[ZETA]),param[NU]))</f>
        <v>0</v>
      </c>
      <c r="X58">
        <f>X$4*MIN(param[GAP_MAX],param[ZETA]*POWER(MAX(0,(X$3-'(IN)tau'!X55)/param[ZETA]),param[NU]))</f>
        <v>0</v>
      </c>
      <c r="Y58">
        <f>Y$4*MIN(param[GAP_MAX],param[ZETA]*POWER(MAX(0,(Y$3-'(IN)tau'!Y55)/param[ZETA]),param[NU]))</f>
        <v>0</v>
      </c>
      <c r="Z58">
        <f>Z$4*MIN(param[GAP_MAX],param[ZETA]*POWER(MAX(0,(Z$3-'(IN)tau'!Z55)/param[ZETA]),param[NU]))</f>
        <v>0</v>
      </c>
      <c r="AA58">
        <f>AA$4*MIN(param[GAP_MAX],param[ZETA]*POWER(MAX(0,(AA$3-'(IN)tau'!AA55)/param[ZETA]),param[NU]))</f>
        <v>0</v>
      </c>
      <c r="AB58">
        <f>AB$4*MIN(param[GAP_MAX],param[ZETA]*POWER(MAX(0,(AB$3-'(IN)tau'!AB55)/param[ZETA]),param[NU]))</f>
        <v>0</v>
      </c>
      <c r="AC58">
        <f>AC$4*MIN(param[GAP_MAX],param[ZETA]*POWER(MAX(0,(AC$3-'(IN)tau'!AC55)/param[ZETA]),param[NU]))</f>
        <v>0</v>
      </c>
      <c r="AD58">
        <f>AD$4*MIN(param[GAP_MAX],param[ZETA]*POWER(MAX(0,(AD$3-'(IN)tau'!AD55)/param[ZETA]),param[NU]))</f>
        <v>0</v>
      </c>
      <c r="AE58">
        <f>AE$4*MIN(param[GAP_MAX],param[ZETA]*POWER(MAX(0,(AE$3-'(IN)tau'!AE55)/param[ZETA]),param[NU]))</f>
        <v>0</v>
      </c>
      <c r="AF58">
        <f>AF$4*MIN(param[GAP_MAX],param[ZETA]*POWER(MAX(0,(AF$3-'(IN)tau'!AF55)/param[ZETA]),param[NU]))</f>
        <v>0</v>
      </c>
      <c r="AG58">
        <f>AG$4*MIN(param[GAP_MAX],param[ZETA]*POWER(MAX(0,(AG$3-'(IN)tau'!AG55)/param[ZETA]),param[NU]))</f>
        <v>0</v>
      </c>
      <c r="AH58">
        <f>AH$4*MIN(param[GAP_MAX],param[ZETA]*POWER(MAX(0,(AH$3-'(IN)tau'!AH55)/param[ZETA]),param[NU]))</f>
        <v>0</v>
      </c>
      <c r="AI58">
        <f>AI$4*MIN(param[GAP_MAX],param[ZETA]*POWER(MAX(0,(AI$3-'(IN)tau'!AI55)/param[ZETA]),param[NU]))</f>
        <v>0</v>
      </c>
      <c r="AJ58">
        <f>AJ$4*MIN(param[GAP_MAX],param[ZETA]*POWER(MAX(0,(AJ$3-'(IN)tau'!AJ55)/param[ZETA]),param[NU]))</f>
        <v>0</v>
      </c>
      <c r="AK58">
        <f>AK$4*MIN(param[GAP_MAX],param[ZETA]*POWER(MAX(0,(AK$3-'(IN)tau'!AK55)/param[ZETA]),param[NU]))</f>
        <v>0</v>
      </c>
      <c r="AL58">
        <f>AL$4*MIN(param[GAP_MAX],param[ZETA]*POWER(MAX(0,(AL$3-'(IN)tau'!AL55)/param[ZETA]),param[NU]))</f>
        <v>0</v>
      </c>
      <c r="AM58">
        <f>AM$4*MIN(param[GAP_MAX],param[ZETA]*POWER(MAX(0,(AM$3-'(IN)tau'!AM55)/param[ZETA]),param[NU]))</f>
        <v>0</v>
      </c>
      <c r="AN58">
        <f>AN$4*MIN(param[GAP_MAX],param[ZETA]*POWER(MAX(0,(AN$3-'(IN)tau'!AN55)/param[ZETA]),param[NU]))</f>
        <v>0</v>
      </c>
      <c r="AO58">
        <f>AO$4*MIN(param[GAP_MAX],param[ZETA]*POWER(MAX(0,(AO$3-'(IN)tau'!AO55)/param[ZETA]),param[NU]))</f>
        <v>0</v>
      </c>
      <c r="AP58">
        <f>AP$4*MIN(param[GAP_MAX],param[ZETA]*POWER(MAX(0,(AP$3-'(IN)tau'!AP55)/param[ZETA]),param[NU]))</f>
        <v>0</v>
      </c>
      <c r="AQ58">
        <f>AQ$4*MIN(param[GAP_MAX],param[ZETA]*POWER(MAX(0,(AQ$3-'(IN)tau'!AQ55)/param[ZETA]),param[NU]))</f>
        <v>0</v>
      </c>
      <c r="AR58">
        <f>AR$4*MIN(param[GAP_MAX],param[ZETA]*POWER(MAX(0,(AR$3-'(IN)tau'!AR55)/param[ZETA]),param[NU]))</f>
        <v>0</v>
      </c>
      <c r="AS58">
        <f>AS$4*MIN(param[GAP_MAX],param[ZETA]*POWER(MAX(0,(AS$3-'(IN)tau'!AS55)/param[ZETA]),param[NU]))</f>
        <v>3.6558200083149464</v>
      </c>
      <c r="AT58" s="4">
        <f>SUM(Delta[[#This Row],[Column2]:[Column244]])</f>
        <v>170.15339636300342</v>
      </c>
      <c r="AU58" t="str">
        <f>IF(Delta[[#This Row],[delta]]&lt;20,"ok","")</f>
        <v/>
      </c>
    </row>
    <row r="59" spans="1:47" ht="15" x14ac:dyDescent="0.25">
      <c r="A59">
        <f>'(IN)tau'!A56</f>
        <v>155</v>
      </c>
      <c r="B59">
        <f>B$4*MIN(param[GAP_MAX],param[ZETA]*POWER(MAX(0,(B$3-'(IN)tau'!B56)/param[ZETA]),param[NU]))</f>
        <v>0</v>
      </c>
      <c r="C59">
        <f>C$4*MIN(param[GAP_MAX],param[ZETA]*POWER(MAX(0,(C$3-'(IN)tau'!C56)/param[ZETA]),param[NU]))</f>
        <v>68.127315625059467</v>
      </c>
      <c r="D59">
        <f>D$4*MIN(param[GAP_MAX],param[ZETA]*POWER(MAX(0,(D$3-'(IN)tau'!D56)/param[ZETA]),param[NU]))</f>
        <v>49.285998589358307</v>
      </c>
      <c r="E59">
        <f>E$4*MIN(param[GAP_MAX],param[ZETA]*POWER(MAX(0,(E$3-'(IN)tau'!E56)/param[ZETA]),param[NU]))</f>
        <v>0.79780417796504288</v>
      </c>
      <c r="F59">
        <f>F$4*MIN(param[GAP_MAX],param[ZETA]*POWER(MAX(0,(F$3-'(IN)tau'!F56)/param[ZETA]),param[NU]))</f>
        <v>10.060462333954943</v>
      </c>
      <c r="G59">
        <f>G$4*MIN(param[GAP_MAX],param[ZETA]*POWER(MAX(0,(G$3-'(IN)tau'!G56)/param[ZETA]),param[NU]))</f>
        <v>23.212047760022454</v>
      </c>
      <c r="H59">
        <f>H$4*MIN(param[GAP_MAX],param[ZETA]*POWER(MAX(0,(H$3-'(IN)tau'!H56)/param[ZETA]),param[NU]))</f>
        <v>0</v>
      </c>
      <c r="I59">
        <f>I$4*MIN(param[GAP_MAX],param[ZETA]*POWER(MAX(0,(I$3-'(IN)tau'!I56)/param[ZETA]),param[NU]))</f>
        <v>0</v>
      </c>
      <c r="J59">
        <f>J$4*MIN(param[GAP_MAX],param[ZETA]*POWER(MAX(0,(J$3-'(IN)tau'!J56)/param[ZETA]),param[NU]))</f>
        <v>0</v>
      </c>
      <c r="K59">
        <f>K$4*MIN(param[GAP_MAX],param[ZETA]*POWER(MAX(0,(K$3-'(IN)tau'!K56)/param[ZETA]),param[NU]))</f>
        <v>169.3089430894309</v>
      </c>
      <c r="L59">
        <f>L$4*MIN(param[GAP_MAX],param[ZETA]*POWER(MAX(0,(L$3-'(IN)tau'!L56)/param[ZETA]),param[NU]))</f>
        <v>0</v>
      </c>
      <c r="M59">
        <f>M$4*MIN(param[GAP_MAX],param[ZETA]*POWER(MAX(0,(M$3-'(IN)tau'!M56)/param[ZETA]),param[NU]))</f>
        <v>68.292682926829272</v>
      </c>
      <c r="N59">
        <f>N$4*MIN(param[GAP_MAX],param[ZETA]*POWER(MAX(0,(N$3-'(IN)tau'!N56)/param[ZETA]),param[NU]))</f>
        <v>0</v>
      </c>
      <c r="O59">
        <f>O$4*MIN(param[GAP_MAX],param[ZETA]*POWER(MAX(0,(O$3-'(IN)tau'!O56)/param[ZETA]),param[NU]))</f>
        <v>0</v>
      </c>
      <c r="P59">
        <f>P$4*MIN(param[GAP_MAX],param[ZETA]*POWER(MAX(0,(P$3-'(IN)tau'!P56)/param[ZETA]),param[NU]))</f>
        <v>0</v>
      </c>
      <c r="Q59">
        <f>Q$4*MIN(param[GAP_MAX],param[ZETA]*POWER(MAX(0,(Q$3-'(IN)tau'!Q56)/param[ZETA]),param[NU]))</f>
        <v>0</v>
      </c>
      <c r="R59">
        <f>R$4*MIN(param[GAP_MAX],param[ZETA]*POWER(MAX(0,(R$3-'(IN)tau'!R56)/param[ZETA]),param[NU]))</f>
        <v>0</v>
      </c>
      <c r="S59">
        <f>S$4*MIN(param[GAP_MAX],param[ZETA]*POWER(MAX(0,(S$3-'(IN)tau'!S56)/param[ZETA]),param[NU]))</f>
        <v>0</v>
      </c>
      <c r="T59">
        <f>T$4*MIN(param[GAP_MAX],param[ZETA]*POWER(MAX(0,(T$3-'(IN)tau'!T56)/param[ZETA]),param[NU]))</f>
        <v>0</v>
      </c>
      <c r="U59">
        <f>U$4*MIN(param[GAP_MAX],param[ZETA]*POWER(MAX(0,(U$3-'(IN)tau'!U56)/param[ZETA]),param[NU]))</f>
        <v>0</v>
      </c>
      <c r="V59">
        <f>V$4*MIN(param[GAP_MAX],param[ZETA]*POWER(MAX(0,(V$3-'(IN)tau'!V56)/param[ZETA]),param[NU]))</f>
        <v>0</v>
      </c>
      <c r="W59">
        <f>W$4*MIN(param[GAP_MAX],param[ZETA]*POWER(MAX(0,(W$3-'(IN)tau'!W56)/param[ZETA]),param[NU]))</f>
        <v>0</v>
      </c>
      <c r="X59">
        <f>X$4*MIN(param[GAP_MAX],param[ZETA]*POWER(MAX(0,(X$3-'(IN)tau'!X56)/param[ZETA]),param[NU]))</f>
        <v>0</v>
      </c>
      <c r="Y59">
        <f>Y$4*MIN(param[GAP_MAX],param[ZETA]*POWER(MAX(0,(Y$3-'(IN)tau'!Y56)/param[ZETA]),param[NU]))</f>
        <v>0</v>
      </c>
      <c r="Z59">
        <f>Z$4*MIN(param[GAP_MAX],param[ZETA]*POWER(MAX(0,(Z$3-'(IN)tau'!Z56)/param[ZETA]),param[NU]))</f>
        <v>0</v>
      </c>
      <c r="AA59">
        <f>AA$4*MIN(param[GAP_MAX],param[ZETA]*POWER(MAX(0,(AA$3-'(IN)tau'!AA56)/param[ZETA]),param[NU]))</f>
        <v>0</v>
      </c>
      <c r="AB59">
        <f>AB$4*MIN(param[GAP_MAX],param[ZETA]*POWER(MAX(0,(AB$3-'(IN)tau'!AB56)/param[ZETA]),param[NU]))</f>
        <v>0</v>
      </c>
      <c r="AC59">
        <f>AC$4*MIN(param[GAP_MAX],param[ZETA]*POWER(MAX(0,(AC$3-'(IN)tau'!AC56)/param[ZETA]),param[NU]))</f>
        <v>0</v>
      </c>
      <c r="AD59">
        <f>AD$4*MIN(param[GAP_MAX],param[ZETA]*POWER(MAX(0,(AD$3-'(IN)tau'!AD56)/param[ZETA]),param[NU]))</f>
        <v>0</v>
      </c>
      <c r="AE59">
        <f>AE$4*MIN(param[GAP_MAX],param[ZETA]*POWER(MAX(0,(AE$3-'(IN)tau'!AE56)/param[ZETA]),param[NU]))</f>
        <v>0</v>
      </c>
      <c r="AF59">
        <f>AF$4*MIN(param[GAP_MAX],param[ZETA]*POWER(MAX(0,(AF$3-'(IN)tau'!AF56)/param[ZETA]),param[NU]))</f>
        <v>0</v>
      </c>
      <c r="AG59">
        <f>AG$4*MIN(param[GAP_MAX],param[ZETA]*POWER(MAX(0,(AG$3-'(IN)tau'!AG56)/param[ZETA]),param[NU]))</f>
        <v>0</v>
      </c>
      <c r="AH59">
        <f>AH$4*MIN(param[GAP_MAX],param[ZETA]*POWER(MAX(0,(AH$3-'(IN)tau'!AH56)/param[ZETA]),param[NU]))</f>
        <v>0</v>
      </c>
      <c r="AI59">
        <f>AI$4*MIN(param[GAP_MAX],param[ZETA]*POWER(MAX(0,(AI$3-'(IN)tau'!AI56)/param[ZETA]),param[NU]))</f>
        <v>0</v>
      </c>
      <c r="AJ59">
        <f>AJ$4*MIN(param[GAP_MAX],param[ZETA]*POWER(MAX(0,(AJ$3-'(IN)tau'!AJ56)/param[ZETA]),param[NU]))</f>
        <v>0</v>
      </c>
      <c r="AK59">
        <f>AK$4*MIN(param[GAP_MAX],param[ZETA]*POWER(MAX(0,(AK$3-'(IN)tau'!AK56)/param[ZETA]),param[NU]))</f>
        <v>0</v>
      </c>
      <c r="AL59">
        <f>AL$4*MIN(param[GAP_MAX],param[ZETA]*POWER(MAX(0,(AL$3-'(IN)tau'!AL56)/param[ZETA]),param[NU]))</f>
        <v>0</v>
      </c>
      <c r="AM59">
        <f>AM$4*MIN(param[GAP_MAX],param[ZETA]*POWER(MAX(0,(AM$3-'(IN)tau'!AM56)/param[ZETA]),param[NU]))</f>
        <v>0</v>
      </c>
      <c r="AN59">
        <f>AN$4*MIN(param[GAP_MAX],param[ZETA]*POWER(MAX(0,(AN$3-'(IN)tau'!AN56)/param[ZETA]),param[NU]))</f>
        <v>0</v>
      </c>
      <c r="AO59">
        <f>AO$4*MIN(param[GAP_MAX],param[ZETA]*POWER(MAX(0,(AO$3-'(IN)tau'!AO56)/param[ZETA]),param[NU]))</f>
        <v>0</v>
      </c>
      <c r="AP59">
        <f>AP$4*MIN(param[GAP_MAX],param[ZETA]*POWER(MAX(0,(AP$3-'(IN)tau'!AP56)/param[ZETA]),param[NU]))</f>
        <v>0</v>
      </c>
      <c r="AQ59">
        <f>AQ$4*MIN(param[GAP_MAX],param[ZETA]*POWER(MAX(0,(AQ$3-'(IN)tau'!AQ56)/param[ZETA]),param[NU]))</f>
        <v>0</v>
      </c>
      <c r="AR59">
        <f>AR$4*MIN(param[GAP_MAX],param[ZETA]*POWER(MAX(0,(AR$3-'(IN)tau'!AR56)/param[ZETA]),param[NU]))</f>
        <v>0</v>
      </c>
      <c r="AS59">
        <f>AS$4*MIN(param[GAP_MAX],param[ZETA]*POWER(MAX(0,(AS$3-'(IN)tau'!AS56)/param[ZETA]),param[NU]))</f>
        <v>20.53238505562075</v>
      </c>
      <c r="AT59" s="4">
        <f>SUM(Delta[[#This Row],[Column2]:[Column244]])</f>
        <v>409.61763955824114</v>
      </c>
      <c r="AU59" t="str">
        <f>IF(Delta[[#This Row],[delta]]&lt;20,"ok","")</f>
        <v/>
      </c>
    </row>
    <row r="60" spans="1:47" ht="15" x14ac:dyDescent="0.25">
      <c r="A60">
        <f>'(IN)tau'!A57</f>
        <v>156</v>
      </c>
      <c r="B60">
        <f>B$4*MIN(param[GAP_MAX],param[ZETA]*POWER(MAX(0,(B$3-'(IN)tau'!B57)/param[ZETA]),param[NU]))</f>
        <v>0</v>
      </c>
      <c r="C60">
        <f>C$4*MIN(param[GAP_MAX],param[ZETA]*POWER(MAX(0,(C$3-'(IN)tau'!C57)/param[ZETA]),param[NU]))</f>
        <v>0</v>
      </c>
      <c r="D60">
        <f>D$4*MIN(param[GAP_MAX],param[ZETA]*POWER(MAX(0,(D$3-'(IN)tau'!D57)/param[ZETA]),param[NU]))</f>
        <v>49.285998589358307</v>
      </c>
      <c r="E60">
        <f>E$4*MIN(param[GAP_MAX],param[ZETA]*POWER(MAX(0,(E$3-'(IN)tau'!E57)/param[ZETA]),param[NU]))</f>
        <v>0</v>
      </c>
      <c r="F60">
        <f>F$4*MIN(param[GAP_MAX],param[ZETA]*POWER(MAX(0,(F$3-'(IN)tau'!F57)/param[ZETA]),param[NU]))</f>
        <v>0</v>
      </c>
      <c r="G60">
        <f>G$4*MIN(param[GAP_MAX],param[ZETA]*POWER(MAX(0,(G$3-'(IN)tau'!G57)/param[ZETA]),param[NU]))</f>
        <v>0</v>
      </c>
      <c r="H60">
        <f>H$4*MIN(param[GAP_MAX],param[ZETA]*POWER(MAX(0,(H$3-'(IN)tau'!H57)/param[ZETA]),param[NU]))</f>
        <v>0</v>
      </c>
      <c r="I60">
        <f>I$4*MIN(param[GAP_MAX],param[ZETA]*POWER(MAX(0,(I$3-'(IN)tau'!I57)/param[ZETA]),param[NU]))</f>
        <v>0</v>
      </c>
      <c r="J60">
        <f>J$4*MIN(param[GAP_MAX],param[ZETA]*POWER(MAX(0,(J$3-'(IN)tau'!J57)/param[ZETA]),param[NU]))</f>
        <v>0</v>
      </c>
      <c r="K60">
        <f>K$4*MIN(param[GAP_MAX],param[ZETA]*POWER(MAX(0,(K$3-'(IN)tau'!K57)/param[ZETA]),param[NU]))</f>
        <v>36.170262384892766</v>
      </c>
      <c r="L60">
        <f>L$4*MIN(param[GAP_MAX],param[ZETA]*POWER(MAX(0,(L$3-'(IN)tau'!L57)/param[ZETA]),param[NU]))</f>
        <v>0</v>
      </c>
      <c r="M60">
        <f>M$4*MIN(param[GAP_MAX],param[ZETA]*POWER(MAX(0,(M$3-'(IN)tau'!M57)/param[ZETA]),param[NU]))</f>
        <v>68.292682926829272</v>
      </c>
      <c r="N60">
        <f>N$4*MIN(param[GAP_MAX],param[ZETA]*POWER(MAX(0,(N$3-'(IN)tau'!N57)/param[ZETA]),param[NU]))</f>
        <v>0</v>
      </c>
      <c r="O60">
        <f>O$4*MIN(param[GAP_MAX],param[ZETA]*POWER(MAX(0,(O$3-'(IN)tau'!O57)/param[ZETA]),param[NU]))</f>
        <v>0</v>
      </c>
      <c r="P60">
        <f>P$4*MIN(param[GAP_MAX],param[ZETA]*POWER(MAX(0,(P$3-'(IN)tau'!P57)/param[ZETA]),param[NU]))</f>
        <v>0</v>
      </c>
      <c r="Q60">
        <f>Q$4*MIN(param[GAP_MAX],param[ZETA]*POWER(MAX(0,(Q$3-'(IN)tau'!Q57)/param[ZETA]),param[NU]))</f>
        <v>0</v>
      </c>
      <c r="R60">
        <f>R$4*MIN(param[GAP_MAX],param[ZETA]*POWER(MAX(0,(R$3-'(IN)tau'!R57)/param[ZETA]),param[NU]))</f>
        <v>0</v>
      </c>
      <c r="S60">
        <f>S$4*MIN(param[GAP_MAX],param[ZETA]*POWER(MAX(0,(S$3-'(IN)tau'!S57)/param[ZETA]),param[NU]))</f>
        <v>0</v>
      </c>
      <c r="T60">
        <f>T$4*MIN(param[GAP_MAX],param[ZETA]*POWER(MAX(0,(T$3-'(IN)tau'!T57)/param[ZETA]),param[NU]))</f>
        <v>0</v>
      </c>
      <c r="U60">
        <f>U$4*MIN(param[GAP_MAX],param[ZETA]*POWER(MAX(0,(U$3-'(IN)tau'!U57)/param[ZETA]),param[NU]))</f>
        <v>0</v>
      </c>
      <c r="V60">
        <f>V$4*MIN(param[GAP_MAX],param[ZETA]*POWER(MAX(0,(V$3-'(IN)tau'!V57)/param[ZETA]),param[NU]))</f>
        <v>0</v>
      </c>
      <c r="W60">
        <f>W$4*MIN(param[GAP_MAX],param[ZETA]*POWER(MAX(0,(W$3-'(IN)tau'!W57)/param[ZETA]),param[NU]))</f>
        <v>0</v>
      </c>
      <c r="X60">
        <f>X$4*MIN(param[GAP_MAX],param[ZETA]*POWER(MAX(0,(X$3-'(IN)tau'!X57)/param[ZETA]),param[NU]))</f>
        <v>0</v>
      </c>
      <c r="Y60">
        <f>Y$4*MIN(param[GAP_MAX],param[ZETA]*POWER(MAX(0,(Y$3-'(IN)tau'!Y57)/param[ZETA]),param[NU]))</f>
        <v>0</v>
      </c>
      <c r="Z60">
        <f>Z$4*MIN(param[GAP_MAX],param[ZETA]*POWER(MAX(0,(Z$3-'(IN)tau'!Z57)/param[ZETA]),param[NU]))</f>
        <v>0</v>
      </c>
      <c r="AA60">
        <f>AA$4*MIN(param[GAP_MAX],param[ZETA]*POWER(MAX(0,(AA$3-'(IN)tau'!AA57)/param[ZETA]),param[NU]))</f>
        <v>0</v>
      </c>
      <c r="AB60">
        <f>AB$4*MIN(param[GAP_MAX],param[ZETA]*POWER(MAX(0,(AB$3-'(IN)tau'!AB57)/param[ZETA]),param[NU]))</f>
        <v>0</v>
      </c>
      <c r="AC60">
        <f>AC$4*MIN(param[GAP_MAX],param[ZETA]*POWER(MAX(0,(AC$3-'(IN)tau'!AC57)/param[ZETA]),param[NU]))</f>
        <v>0</v>
      </c>
      <c r="AD60">
        <f>AD$4*MIN(param[GAP_MAX],param[ZETA]*POWER(MAX(0,(AD$3-'(IN)tau'!AD57)/param[ZETA]),param[NU]))</f>
        <v>0</v>
      </c>
      <c r="AE60">
        <f>AE$4*MIN(param[GAP_MAX],param[ZETA]*POWER(MAX(0,(AE$3-'(IN)tau'!AE57)/param[ZETA]),param[NU]))</f>
        <v>0</v>
      </c>
      <c r="AF60">
        <f>AF$4*MIN(param[GAP_MAX],param[ZETA]*POWER(MAX(0,(AF$3-'(IN)tau'!AF57)/param[ZETA]),param[NU]))</f>
        <v>0</v>
      </c>
      <c r="AG60">
        <f>AG$4*MIN(param[GAP_MAX],param[ZETA]*POWER(MAX(0,(AG$3-'(IN)tau'!AG57)/param[ZETA]),param[NU]))</f>
        <v>0</v>
      </c>
      <c r="AH60">
        <f>AH$4*MIN(param[GAP_MAX],param[ZETA]*POWER(MAX(0,(AH$3-'(IN)tau'!AH57)/param[ZETA]),param[NU]))</f>
        <v>0</v>
      </c>
      <c r="AI60">
        <f>AI$4*MIN(param[GAP_MAX],param[ZETA]*POWER(MAX(0,(AI$3-'(IN)tau'!AI57)/param[ZETA]),param[NU]))</f>
        <v>0</v>
      </c>
      <c r="AJ60">
        <f>AJ$4*MIN(param[GAP_MAX],param[ZETA]*POWER(MAX(0,(AJ$3-'(IN)tau'!AJ57)/param[ZETA]),param[NU]))</f>
        <v>0</v>
      </c>
      <c r="AK60">
        <f>AK$4*MIN(param[GAP_MAX],param[ZETA]*POWER(MAX(0,(AK$3-'(IN)tau'!AK57)/param[ZETA]),param[NU]))</f>
        <v>0</v>
      </c>
      <c r="AL60">
        <f>AL$4*MIN(param[GAP_MAX],param[ZETA]*POWER(MAX(0,(AL$3-'(IN)tau'!AL57)/param[ZETA]),param[NU]))</f>
        <v>0</v>
      </c>
      <c r="AM60">
        <f>AM$4*MIN(param[GAP_MAX],param[ZETA]*POWER(MAX(0,(AM$3-'(IN)tau'!AM57)/param[ZETA]),param[NU]))</f>
        <v>0</v>
      </c>
      <c r="AN60">
        <f>AN$4*MIN(param[GAP_MAX],param[ZETA]*POWER(MAX(0,(AN$3-'(IN)tau'!AN57)/param[ZETA]),param[NU]))</f>
        <v>0</v>
      </c>
      <c r="AO60">
        <f>AO$4*MIN(param[GAP_MAX],param[ZETA]*POWER(MAX(0,(AO$3-'(IN)tau'!AO57)/param[ZETA]),param[NU]))</f>
        <v>0</v>
      </c>
      <c r="AP60">
        <f>AP$4*MIN(param[GAP_MAX],param[ZETA]*POWER(MAX(0,(AP$3-'(IN)tau'!AP57)/param[ZETA]),param[NU]))</f>
        <v>0</v>
      </c>
      <c r="AQ60">
        <f>AQ$4*MIN(param[GAP_MAX],param[ZETA]*POWER(MAX(0,(AQ$3-'(IN)tau'!AQ57)/param[ZETA]),param[NU]))</f>
        <v>0</v>
      </c>
      <c r="AR60">
        <f>AR$4*MIN(param[GAP_MAX],param[ZETA]*POWER(MAX(0,(AR$3-'(IN)tau'!AR57)/param[ZETA]),param[NU]))</f>
        <v>0</v>
      </c>
      <c r="AS60">
        <f>AS$4*MIN(param[GAP_MAX],param[ZETA]*POWER(MAX(0,(AS$3-'(IN)tau'!AS57)/param[ZETA]),param[NU]))</f>
        <v>20.53238505562075</v>
      </c>
      <c r="AT60" s="4">
        <f>SUM(Delta[[#This Row],[Column2]:[Column244]])</f>
        <v>174.28132895670109</v>
      </c>
      <c r="AU60" t="str">
        <f>IF(Delta[[#This Row],[delta]]&lt;20,"ok","")</f>
        <v/>
      </c>
    </row>
    <row r="61" spans="1:47" ht="15" x14ac:dyDescent="0.25">
      <c r="A61">
        <f>'(IN)tau'!A58</f>
        <v>157</v>
      </c>
      <c r="B61">
        <f>B$4*MIN(param[GAP_MAX],param[ZETA]*POWER(MAX(0,(B$3-'(IN)tau'!B58)/param[ZETA]),param[NU]))</f>
        <v>0</v>
      </c>
      <c r="C61">
        <f>C$4*MIN(param[GAP_MAX],param[ZETA]*POWER(MAX(0,(C$3-'(IN)tau'!C58)/param[ZETA]),param[NU]))</f>
        <v>0</v>
      </c>
      <c r="D61">
        <f>D$4*MIN(param[GAP_MAX],param[ZETA]*POWER(MAX(0,(D$3-'(IN)tau'!D58)/param[ZETA]),param[NU]))</f>
        <v>37.268395772002329</v>
      </c>
      <c r="E61">
        <f>E$4*MIN(param[GAP_MAX],param[ZETA]*POWER(MAX(0,(E$3-'(IN)tau'!E58)/param[ZETA]),param[NU]))</f>
        <v>0</v>
      </c>
      <c r="F61">
        <f>F$4*MIN(param[GAP_MAX],param[ZETA]*POWER(MAX(0,(F$3-'(IN)tau'!F58)/param[ZETA]),param[NU]))</f>
        <v>0</v>
      </c>
      <c r="G61">
        <f>G$4*MIN(param[GAP_MAX],param[ZETA]*POWER(MAX(0,(G$3-'(IN)tau'!G58)/param[ZETA]),param[NU]))</f>
        <v>0</v>
      </c>
      <c r="H61">
        <f>H$4*MIN(param[GAP_MAX],param[ZETA]*POWER(MAX(0,(H$3-'(IN)tau'!H58)/param[ZETA]),param[NU]))</f>
        <v>0</v>
      </c>
      <c r="I61">
        <f>I$4*MIN(param[GAP_MAX],param[ZETA]*POWER(MAX(0,(I$3-'(IN)tau'!I58)/param[ZETA]),param[NU]))</f>
        <v>0</v>
      </c>
      <c r="J61">
        <f>J$4*MIN(param[GAP_MAX],param[ZETA]*POWER(MAX(0,(J$3-'(IN)tau'!J58)/param[ZETA]),param[NU]))</f>
        <v>0</v>
      </c>
      <c r="K61">
        <f>K$4*MIN(param[GAP_MAX],param[ZETA]*POWER(MAX(0,(K$3-'(IN)tau'!K58)/param[ZETA]),param[NU]))</f>
        <v>59.264472108684046</v>
      </c>
      <c r="L61">
        <f>L$4*MIN(param[GAP_MAX],param[ZETA]*POWER(MAX(0,(L$3-'(IN)tau'!L58)/param[ZETA]),param[NU]))</f>
        <v>0</v>
      </c>
      <c r="M61">
        <f>M$4*MIN(param[GAP_MAX],param[ZETA]*POWER(MAX(0,(M$3-'(IN)tau'!M58)/param[ZETA]),param[NU]))</f>
        <v>68.292682926829272</v>
      </c>
      <c r="N61">
        <f>N$4*MIN(param[GAP_MAX],param[ZETA]*POWER(MAX(0,(N$3-'(IN)tau'!N58)/param[ZETA]),param[NU]))</f>
        <v>0</v>
      </c>
      <c r="O61">
        <f>O$4*MIN(param[GAP_MAX],param[ZETA]*POWER(MAX(0,(O$3-'(IN)tau'!O58)/param[ZETA]),param[NU]))</f>
        <v>0</v>
      </c>
      <c r="P61">
        <f>P$4*MIN(param[GAP_MAX],param[ZETA]*POWER(MAX(0,(P$3-'(IN)tau'!P58)/param[ZETA]),param[NU]))</f>
        <v>0</v>
      </c>
      <c r="Q61">
        <f>Q$4*MIN(param[GAP_MAX],param[ZETA]*POWER(MAX(0,(Q$3-'(IN)tau'!Q58)/param[ZETA]),param[NU]))</f>
        <v>0</v>
      </c>
      <c r="R61">
        <f>R$4*MIN(param[GAP_MAX],param[ZETA]*POWER(MAX(0,(R$3-'(IN)tau'!R58)/param[ZETA]),param[NU]))</f>
        <v>0</v>
      </c>
      <c r="S61">
        <f>S$4*MIN(param[GAP_MAX],param[ZETA]*POWER(MAX(0,(S$3-'(IN)tau'!S58)/param[ZETA]),param[NU]))</f>
        <v>0</v>
      </c>
      <c r="T61">
        <f>T$4*MIN(param[GAP_MAX],param[ZETA]*POWER(MAX(0,(T$3-'(IN)tau'!T58)/param[ZETA]),param[NU]))</f>
        <v>0</v>
      </c>
      <c r="U61">
        <f>U$4*MIN(param[GAP_MAX],param[ZETA]*POWER(MAX(0,(U$3-'(IN)tau'!U58)/param[ZETA]),param[NU]))</f>
        <v>0</v>
      </c>
      <c r="V61">
        <f>V$4*MIN(param[GAP_MAX],param[ZETA]*POWER(MAX(0,(V$3-'(IN)tau'!V58)/param[ZETA]),param[NU]))</f>
        <v>0</v>
      </c>
      <c r="W61">
        <f>W$4*MIN(param[GAP_MAX],param[ZETA]*POWER(MAX(0,(W$3-'(IN)tau'!W58)/param[ZETA]),param[NU]))</f>
        <v>0</v>
      </c>
      <c r="X61">
        <f>X$4*MIN(param[GAP_MAX],param[ZETA]*POWER(MAX(0,(X$3-'(IN)tau'!X58)/param[ZETA]),param[NU]))</f>
        <v>0</v>
      </c>
      <c r="Y61">
        <f>Y$4*MIN(param[GAP_MAX],param[ZETA]*POWER(MAX(0,(Y$3-'(IN)tau'!Y58)/param[ZETA]),param[NU]))</f>
        <v>0</v>
      </c>
      <c r="Z61">
        <f>Z$4*MIN(param[GAP_MAX],param[ZETA]*POWER(MAX(0,(Z$3-'(IN)tau'!Z58)/param[ZETA]),param[NU]))</f>
        <v>0</v>
      </c>
      <c r="AA61">
        <f>AA$4*MIN(param[GAP_MAX],param[ZETA]*POWER(MAX(0,(AA$3-'(IN)tau'!AA58)/param[ZETA]),param[NU]))</f>
        <v>0</v>
      </c>
      <c r="AB61">
        <f>AB$4*MIN(param[GAP_MAX],param[ZETA]*POWER(MAX(0,(AB$3-'(IN)tau'!AB58)/param[ZETA]),param[NU]))</f>
        <v>0</v>
      </c>
      <c r="AC61">
        <f>AC$4*MIN(param[GAP_MAX],param[ZETA]*POWER(MAX(0,(AC$3-'(IN)tau'!AC58)/param[ZETA]),param[NU]))</f>
        <v>0</v>
      </c>
      <c r="AD61">
        <f>AD$4*MIN(param[GAP_MAX],param[ZETA]*POWER(MAX(0,(AD$3-'(IN)tau'!AD58)/param[ZETA]),param[NU]))</f>
        <v>0</v>
      </c>
      <c r="AE61">
        <f>AE$4*MIN(param[GAP_MAX],param[ZETA]*POWER(MAX(0,(AE$3-'(IN)tau'!AE58)/param[ZETA]),param[NU]))</f>
        <v>0</v>
      </c>
      <c r="AF61">
        <f>AF$4*MIN(param[GAP_MAX],param[ZETA]*POWER(MAX(0,(AF$3-'(IN)tau'!AF58)/param[ZETA]),param[NU]))</f>
        <v>0</v>
      </c>
      <c r="AG61">
        <f>AG$4*MIN(param[GAP_MAX],param[ZETA]*POWER(MAX(0,(AG$3-'(IN)tau'!AG58)/param[ZETA]),param[NU]))</f>
        <v>0</v>
      </c>
      <c r="AH61">
        <f>AH$4*MIN(param[GAP_MAX],param[ZETA]*POWER(MAX(0,(AH$3-'(IN)tau'!AH58)/param[ZETA]),param[NU]))</f>
        <v>0</v>
      </c>
      <c r="AI61">
        <f>AI$4*MIN(param[GAP_MAX],param[ZETA]*POWER(MAX(0,(AI$3-'(IN)tau'!AI58)/param[ZETA]),param[NU]))</f>
        <v>0</v>
      </c>
      <c r="AJ61">
        <f>AJ$4*MIN(param[GAP_MAX],param[ZETA]*POWER(MAX(0,(AJ$3-'(IN)tau'!AJ58)/param[ZETA]),param[NU]))</f>
        <v>0</v>
      </c>
      <c r="AK61">
        <f>AK$4*MIN(param[GAP_MAX],param[ZETA]*POWER(MAX(0,(AK$3-'(IN)tau'!AK58)/param[ZETA]),param[NU]))</f>
        <v>0</v>
      </c>
      <c r="AL61">
        <f>AL$4*MIN(param[GAP_MAX],param[ZETA]*POWER(MAX(0,(AL$3-'(IN)tau'!AL58)/param[ZETA]),param[NU]))</f>
        <v>0</v>
      </c>
      <c r="AM61">
        <f>AM$4*MIN(param[GAP_MAX],param[ZETA]*POWER(MAX(0,(AM$3-'(IN)tau'!AM58)/param[ZETA]),param[NU]))</f>
        <v>0</v>
      </c>
      <c r="AN61">
        <f>AN$4*MIN(param[GAP_MAX],param[ZETA]*POWER(MAX(0,(AN$3-'(IN)tau'!AN58)/param[ZETA]),param[NU]))</f>
        <v>0</v>
      </c>
      <c r="AO61">
        <f>AO$4*MIN(param[GAP_MAX],param[ZETA]*POWER(MAX(0,(AO$3-'(IN)tau'!AO58)/param[ZETA]),param[NU]))</f>
        <v>0</v>
      </c>
      <c r="AP61">
        <f>AP$4*MIN(param[GAP_MAX],param[ZETA]*POWER(MAX(0,(AP$3-'(IN)tau'!AP58)/param[ZETA]),param[NU]))</f>
        <v>0</v>
      </c>
      <c r="AQ61">
        <f>AQ$4*MIN(param[GAP_MAX],param[ZETA]*POWER(MAX(0,(AQ$3-'(IN)tau'!AQ58)/param[ZETA]),param[NU]))</f>
        <v>0</v>
      </c>
      <c r="AR61">
        <f>AR$4*MIN(param[GAP_MAX],param[ZETA]*POWER(MAX(0,(AR$3-'(IN)tau'!AR58)/param[ZETA]),param[NU]))</f>
        <v>0</v>
      </c>
      <c r="AS61">
        <f>AS$4*MIN(param[GAP_MAX],param[ZETA]*POWER(MAX(0,(AS$3-'(IN)tau'!AS58)/param[ZETA]),param[NU]))</f>
        <v>2.9511111840488589</v>
      </c>
      <c r="AT61" s="4">
        <f>SUM(Delta[[#This Row],[Column2]:[Column244]])</f>
        <v>167.77666199156451</v>
      </c>
      <c r="AU61" t="str">
        <f>IF(Delta[[#This Row],[delta]]&lt;20,"ok","")</f>
        <v/>
      </c>
    </row>
    <row r="62" spans="1:47" ht="15" x14ac:dyDescent="0.25">
      <c r="A62">
        <f>'(IN)tau'!A59</f>
        <v>158</v>
      </c>
      <c r="B62">
        <f>B$4*MIN(param[GAP_MAX],param[ZETA]*POWER(MAX(0,(B$3-'(IN)tau'!B59)/param[ZETA]),param[NU]))</f>
        <v>0</v>
      </c>
      <c r="C62">
        <f>C$4*MIN(param[GAP_MAX],param[ZETA]*POWER(MAX(0,(C$3-'(IN)tau'!C59)/param[ZETA]),param[NU]))</f>
        <v>0</v>
      </c>
      <c r="D62">
        <f>D$4*MIN(param[GAP_MAX],param[ZETA]*POWER(MAX(0,(D$3-'(IN)tau'!D59)/param[ZETA]),param[NU]))</f>
        <v>12.003847539044747</v>
      </c>
      <c r="E62">
        <f>E$4*MIN(param[GAP_MAX],param[ZETA]*POWER(MAX(0,(E$3-'(IN)tau'!E59)/param[ZETA]),param[NU]))</f>
        <v>0</v>
      </c>
      <c r="F62">
        <f>F$4*MIN(param[GAP_MAX],param[ZETA]*POWER(MAX(0,(F$3-'(IN)tau'!F59)/param[ZETA]),param[NU]))</f>
        <v>0</v>
      </c>
      <c r="G62">
        <f>G$4*MIN(param[GAP_MAX],param[ZETA]*POWER(MAX(0,(G$3-'(IN)tau'!G59)/param[ZETA]),param[NU]))</f>
        <v>0</v>
      </c>
      <c r="H62">
        <f>H$4*MIN(param[GAP_MAX],param[ZETA]*POWER(MAX(0,(H$3-'(IN)tau'!H59)/param[ZETA]),param[NU]))</f>
        <v>0</v>
      </c>
      <c r="I62">
        <f>I$4*MIN(param[GAP_MAX],param[ZETA]*POWER(MAX(0,(I$3-'(IN)tau'!I59)/param[ZETA]),param[NU]))</f>
        <v>0</v>
      </c>
      <c r="J62">
        <f>J$4*MIN(param[GAP_MAX],param[ZETA]*POWER(MAX(0,(J$3-'(IN)tau'!J59)/param[ZETA]),param[NU]))</f>
        <v>0</v>
      </c>
      <c r="K62">
        <f>K$4*MIN(param[GAP_MAX],param[ZETA]*POWER(MAX(0,(K$3-'(IN)tau'!K59)/param[ZETA]),param[NU]))</f>
        <v>33.895833170965439</v>
      </c>
      <c r="L62">
        <f>L$4*MIN(param[GAP_MAX],param[ZETA]*POWER(MAX(0,(L$3-'(IN)tau'!L59)/param[ZETA]),param[NU]))</f>
        <v>0</v>
      </c>
      <c r="M62">
        <f>M$4*MIN(param[GAP_MAX],param[ZETA]*POWER(MAX(0,(M$3-'(IN)tau'!M59)/param[ZETA]),param[NU]))</f>
        <v>68.292682926829272</v>
      </c>
      <c r="N62">
        <f>N$4*MIN(param[GAP_MAX],param[ZETA]*POWER(MAX(0,(N$3-'(IN)tau'!N59)/param[ZETA]),param[NU]))</f>
        <v>0</v>
      </c>
      <c r="O62">
        <f>O$4*MIN(param[GAP_MAX],param[ZETA]*POWER(MAX(0,(O$3-'(IN)tau'!O59)/param[ZETA]),param[NU]))</f>
        <v>0</v>
      </c>
      <c r="P62">
        <f>P$4*MIN(param[GAP_MAX],param[ZETA]*POWER(MAX(0,(P$3-'(IN)tau'!P59)/param[ZETA]),param[NU]))</f>
        <v>0</v>
      </c>
      <c r="Q62">
        <f>Q$4*MIN(param[GAP_MAX],param[ZETA]*POWER(MAX(0,(Q$3-'(IN)tau'!Q59)/param[ZETA]),param[NU]))</f>
        <v>0</v>
      </c>
      <c r="R62">
        <f>R$4*MIN(param[GAP_MAX],param[ZETA]*POWER(MAX(0,(R$3-'(IN)tau'!R59)/param[ZETA]),param[NU]))</f>
        <v>0</v>
      </c>
      <c r="S62">
        <f>S$4*MIN(param[GAP_MAX],param[ZETA]*POWER(MAX(0,(S$3-'(IN)tau'!S59)/param[ZETA]),param[NU]))</f>
        <v>0</v>
      </c>
      <c r="T62">
        <f>T$4*MIN(param[GAP_MAX],param[ZETA]*POWER(MAX(0,(T$3-'(IN)tau'!T59)/param[ZETA]),param[NU]))</f>
        <v>0</v>
      </c>
      <c r="U62">
        <f>U$4*MIN(param[GAP_MAX],param[ZETA]*POWER(MAX(0,(U$3-'(IN)tau'!U59)/param[ZETA]),param[NU]))</f>
        <v>0</v>
      </c>
      <c r="V62">
        <f>V$4*MIN(param[GAP_MAX],param[ZETA]*POWER(MAX(0,(V$3-'(IN)tau'!V59)/param[ZETA]),param[NU]))</f>
        <v>0</v>
      </c>
      <c r="W62">
        <f>W$4*MIN(param[GAP_MAX],param[ZETA]*POWER(MAX(0,(W$3-'(IN)tau'!W59)/param[ZETA]),param[NU]))</f>
        <v>0</v>
      </c>
      <c r="X62">
        <f>X$4*MIN(param[GAP_MAX],param[ZETA]*POWER(MAX(0,(X$3-'(IN)tau'!X59)/param[ZETA]),param[NU]))</f>
        <v>0</v>
      </c>
      <c r="Y62">
        <f>Y$4*MIN(param[GAP_MAX],param[ZETA]*POWER(MAX(0,(Y$3-'(IN)tau'!Y59)/param[ZETA]),param[NU]))</f>
        <v>0</v>
      </c>
      <c r="Z62">
        <f>Z$4*MIN(param[GAP_MAX],param[ZETA]*POWER(MAX(0,(Z$3-'(IN)tau'!Z59)/param[ZETA]),param[NU]))</f>
        <v>0</v>
      </c>
      <c r="AA62">
        <f>AA$4*MIN(param[GAP_MAX],param[ZETA]*POWER(MAX(0,(AA$3-'(IN)tau'!AA59)/param[ZETA]),param[NU]))</f>
        <v>0</v>
      </c>
      <c r="AB62">
        <f>AB$4*MIN(param[GAP_MAX],param[ZETA]*POWER(MAX(0,(AB$3-'(IN)tau'!AB59)/param[ZETA]),param[NU]))</f>
        <v>0</v>
      </c>
      <c r="AC62">
        <f>AC$4*MIN(param[GAP_MAX],param[ZETA]*POWER(MAX(0,(AC$3-'(IN)tau'!AC59)/param[ZETA]),param[NU]))</f>
        <v>0</v>
      </c>
      <c r="AD62">
        <f>AD$4*MIN(param[GAP_MAX],param[ZETA]*POWER(MAX(0,(AD$3-'(IN)tau'!AD59)/param[ZETA]),param[NU]))</f>
        <v>0</v>
      </c>
      <c r="AE62">
        <f>AE$4*MIN(param[GAP_MAX],param[ZETA]*POWER(MAX(0,(AE$3-'(IN)tau'!AE59)/param[ZETA]),param[NU]))</f>
        <v>0</v>
      </c>
      <c r="AF62">
        <f>AF$4*MIN(param[GAP_MAX],param[ZETA]*POWER(MAX(0,(AF$3-'(IN)tau'!AF59)/param[ZETA]),param[NU]))</f>
        <v>0</v>
      </c>
      <c r="AG62">
        <f>AG$4*MIN(param[GAP_MAX],param[ZETA]*POWER(MAX(0,(AG$3-'(IN)tau'!AG59)/param[ZETA]),param[NU]))</f>
        <v>0</v>
      </c>
      <c r="AH62">
        <f>AH$4*MIN(param[GAP_MAX],param[ZETA]*POWER(MAX(0,(AH$3-'(IN)tau'!AH59)/param[ZETA]),param[NU]))</f>
        <v>0</v>
      </c>
      <c r="AI62">
        <f>AI$4*MIN(param[GAP_MAX],param[ZETA]*POWER(MAX(0,(AI$3-'(IN)tau'!AI59)/param[ZETA]),param[NU]))</f>
        <v>0</v>
      </c>
      <c r="AJ62">
        <f>AJ$4*MIN(param[GAP_MAX],param[ZETA]*POWER(MAX(0,(AJ$3-'(IN)tau'!AJ59)/param[ZETA]),param[NU]))</f>
        <v>0</v>
      </c>
      <c r="AK62">
        <f>AK$4*MIN(param[GAP_MAX],param[ZETA]*POWER(MAX(0,(AK$3-'(IN)tau'!AK59)/param[ZETA]),param[NU]))</f>
        <v>0</v>
      </c>
      <c r="AL62">
        <f>AL$4*MIN(param[GAP_MAX],param[ZETA]*POWER(MAX(0,(AL$3-'(IN)tau'!AL59)/param[ZETA]),param[NU]))</f>
        <v>0</v>
      </c>
      <c r="AM62">
        <f>AM$4*MIN(param[GAP_MAX],param[ZETA]*POWER(MAX(0,(AM$3-'(IN)tau'!AM59)/param[ZETA]),param[NU]))</f>
        <v>0</v>
      </c>
      <c r="AN62">
        <f>AN$4*MIN(param[GAP_MAX],param[ZETA]*POWER(MAX(0,(AN$3-'(IN)tau'!AN59)/param[ZETA]),param[NU]))</f>
        <v>0</v>
      </c>
      <c r="AO62">
        <f>AO$4*MIN(param[GAP_MAX],param[ZETA]*POWER(MAX(0,(AO$3-'(IN)tau'!AO59)/param[ZETA]),param[NU]))</f>
        <v>0</v>
      </c>
      <c r="AP62">
        <f>AP$4*MIN(param[GAP_MAX],param[ZETA]*POWER(MAX(0,(AP$3-'(IN)tau'!AP59)/param[ZETA]),param[NU]))</f>
        <v>0</v>
      </c>
      <c r="AQ62">
        <f>AQ$4*MIN(param[GAP_MAX],param[ZETA]*POWER(MAX(0,(AQ$3-'(IN)tau'!AQ59)/param[ZETA]),param[NU]))</f>
        <v>0</v>
      </c>
      <c r="AR62">
        <f>AR$4*MIN(param[GAP_MAX],param[ZETA]*POWER(MAX(0,(AR$3-'(IN)tau'!AR59)/param[ZETA]),param[NU]))</f>
        <v>0</v>
      </c>
      <c r="AS62">
        <f>AS$4*MIN(param[GAP_MAX],param[ZETA]*POWER(MAX(0,(AS$3-'(IN)tau'!AS59)/param[ZETA]),param[NU]))</f>
        <v>2.9511111840488589</v>
      </c>
      <c r="AT62" s="4">
        <f>SUM(Delta[[#This Row],[Column2]:[Column244]])</f>
        <v>117.14347482088831</v>
      </c>
      <c r="AU62" t="str">
        <f>IF(Delta[[#This Row],[delta]]&lt;20,"ok","")</f>
        <v/>
      </c>
    </row>
    <row r="63" spans="1:47" ht="15" x14ac:dyDescent="0.25">
      <c r="A63">
        <f>'(IN)tau'!A60</f>
        <v>159</v>
      </c>
      <c r="B63">
        <f>B$4*MIN(param[GAP_MAX],param[ZETA]*POWER(MAX(0,(B$3-'(IN)tau'!B60)/param[ZETA]),param[NU]))</f>
        <v>0</v>
      </c>
      <c r="C63">
        <f>C$4*MIN(param[GAP_MAX],param[ZETA]*POWER(MAX(0,(C$3-'(IN)tau'!C60)/param[ZETA]),param[NU]))</f>
        <v>0</v>
      </c>
      <c r="D63">
        <f>D$4*MIN(param[GAP_MAX],param[ZETA]*POWER(MAX(0,(D$3-'(IN)tau'!D60)/param[ZETA]),param[NU]))</f>
        <v>11.697375694152717</v>
      </c>
      <c r="E63">
        <f>E$4*MIN(param[GAP_MAX],param[ZETA]*POWER(MAX(0,(E$3-'(IN)tau'!E60)/param[ZETA]),param[NU]))</f>
        <v>0</v>
      </c>
      <c r="F63">
        <f>F$4*MIN(param[GAP_MAX],param[ZETA]*POWER(MAX(0,(F$3-'(IN)tau'!F60)/param[ZETA]),param[NU]))</f>
        <v>0</v>
      </c>
      <c r="G63">
        <f>G$4*MIN(param[GAP_MAX],param[ZETA]*POWER(MAX(0,(G$3-'(IN)tau'!G60)/param[ZETA]),param[NU]))</f>
        <v>0</v>
      </c>
      <c r="H63">
        <f>H$4*MIN(param[GAP_MAX],param[ZETA]*POWER(MAX(0,(H$3-'(IN)tau'!H60)/param[ZETA]),param[NU]))</f>
        <v>0</v>
      </c>
      <c r="I63">
        <f>I$4*MIN(param[GAP_MAX],param[ZETA]*POWER(MAX(0,(I$3-'(IN)tau'!I60)/param[ZETA]),param[NU]))</f>
        <v>0</v>
      </c>
      <c r="J63">
        <f>J$4*MIN(param[GAP_MAX],param[ZETA]*POWER(MAX(0,(J$3-'(IN)tau'!J60)/param[ZETA]),param[NU]))</f>
        <v>0</v>
      </c>
      <c r="K63">
        <f>K$4*MIN(param[GAP_MAX],param[ZETA]*POWER(MAX(0,(K$3-'(IN)tau'!K60)/param[ZETA]),param[NU]))</f>
        <v>2.1549510319331446</v>
      </c>
      <c r="L63">
        <f>L$4*MIN(param[GAP_MAX],param[ZETA]*POWER(MAX(0,(L$3-'(IN)tau'!L60)/param[ZETA]),param[NU]))</f>
        <v>0</v>
      </c>
      <c r="M63">
        <f>M$4*MIN(param[GAP_MAX],param[ZETA]*POWER(MAX(0,(M$3-'(IN)tau'!M60)/param[ZETA]),param[NU]))</f>
        <v>68.292682926829272</v>
      </c>
      <c r="N63">
        <f>N$4*MIN(param[GAP_MAX],param[ZETA]*POWER(MAX(0,(N$3-'(IN)tau'!N60)/param[ZETA]),param[NU]))</f>
        <v>0</v>
      </c>
      <c r="O63">
        <f>O$4*MIN(param[GAP_MAX],param[ZETA]*POWER(MAX(0,(O$3-'(IN)tau'!O60)/param[ZETA]),param[NU]))</f>
        <v>0</v>
      </c>
      <c r="P63">
        <f>P$4*MIN(param[GAP_MAX],param[ZETA]*POWER(MAX(0,(P$3-'(IN)tau'!P60)/param[ZETA]),param[NU]))</f>
        <v>0</v>
      </c>
      <c r="Q63">
        <f>Q$4*MIN(param[GAP_MAX],param[ZETA]*POWER(MAX(0,(Q$3-'(IN)tau'!Q60)/param[ZETA]),param[NU]))</f>
        <v>0</v>
      </c>
      <c r="R63">
        <f>R$4*MIN(param[GAP_MAX],param[ZETA]*POWER(MAX(0,(R$3-'(IN)tau'!R60)/param[ZETA]),param[NU]))</f>
        <v>0</v>
      </c>
      <c r="S63">
        <f>S$4*MIN(param[GAP_MAX],param[ZETA]*POWER(MAX(0,(S$3-'(IN)tau'!S60)/param[ZETA]),param[NU]))</f>
        <v>0</v>
      </c>
      <c r="T63">
        <f>T$4*MIN(param[GAP_MAX],param[ZETA]*POWER(MAX(0,(T$3-'(IN)tau'!T60)/param[ZETA]),param[NU]))</f>
        <v>0</v>
      </c>
      <c r="U63">
        <f>U$4*MIN(param[GAP_MAX],param[ZETA]*POWER(MAX(0,(U$3-'(IN)tau'!U60)/param[ZETA]),param[NU]))</f>
        <v>0</v>
      </c>
      <c r="V63">
        <f>V$4*MIN(param[GAP_MAX],param[ZETA]*POWER(MAX(0,(V$3-'(IN)tau'!V60)/param[ZETA]),param[NU]))</f>
        <v>0</v>
      </c>
      <c r="W63">
        <f>W$4*MIN(param[GAP_MAX],param[ZETA]*POWER(MAX(0,(W$3-'(IN)tau'!W60)/param[ZETA]),param[NU]))</f>
        <v>0</v>
      </c>
      <c r="X63">
        <f>X$4*MIN(param[GAP_MAX],param[ZETA]*POWER(MAX(0,(X$3-'(IN)tau'!X60)/param[ZETA]),param[NU]))</f>
        <v>0</v>
      </c>
      <c r="Y63">
        <f>Y$4*MIN(param[GAP_MAX],param[ZETA]*POWER(MAX(0,(Y$3-'(IN)tau'!Y60)/param[ZETA]),param[NU]))</f>
        <v>0</v>
      </c>
      <c r="Z63">
        <f>Z$4*MIN(param[GAP_MAX],param[ZETA]*POWER(MAX(0,(Z$3-'(IN)tau'!Z60)/param[ZETA]),param[NU]))</f>
        <v>0</v>
      </c>
      <c r="AA63">
        <f>AA$4*MIN(param[GAP_MAX],param[ZETA]*POWER(MAX(0,(AA$3-'(IN)tau'!AA60)/param[ZETA]),param[NU]))</f>
        <v>0</v>
      </c>
      <c r="AB63">
        <f>AB$4*MIN(param[GAP_MAX],param[ZETA]*POWER(MAX(0,(AB$3-'(IN)tau'!AB60)/param[ZETA]),param[NU]))</f>
        <v>0</v>
      </c>
      <c r="AC63">
        <f>AC$4*MIN(param[GAP_MAX],param[ZETA]*POWER(MAX(0,(AC$3-'(IN)tau'!AC60)/param[ZETA]),param[NU]))</f>
        <v>0</v>
      </c>
      <c r="AD63">
        <f>AD$4*MIN(param[GAP_MAX],param[ZETA]*POWER(MAX(0,(AD$3-'(IN)tau'!AD60)/param[ZETA]),param[NU]))</f>
        <v>0</v>
      </c>
      <c r="AE63">
        <f>AE$4*MIN(param[GAP_MAX],param[ZETA]*POWER(MAX(0,(AE$3-'(IN)tau'!AE60)/param[ZETA]),param[NU]))</f>
        <v>0</v>
      </c>
      <c r="AF63">
        <f>AF$4*MIN(param[GAP_MAX],param[ZETA]*POWER(MAX(0,(AF$3-'(IN)tau'!AF60)/param[ZETA]),param[NU]))</f>
        <v>0</v>
      </c>
      <c r="AG63">
        <f>AG$4*MIN(param[GAP_MAX],param[ZETA]*POWER(MAX(0,(AG$3-'(IN)tau'!AG60)/param[ZETA]),param[NU]))</f>
        <v>0</v>
      </c>
      <c r="AH63">
        <f>AH$4*MIN(param[GAP_MAX],param[ZETA]*POWER(MAX(0,(AH$3-'(IN)tau'!AH60)/param[ZETA]),param[NU]))</f>
        <v>0</v>
      </c>
      <c r="AI63">
        <f>AI$4*MIN(param[GAP_MAX],param[ZETA]*POWER(MAX(0,(AI$3-'(IN)tau'!AI60)/param[ZETA]),param[NU]))</f>
        <v>0</v>
      </c>
      <c r="AJ63">
        <f>AJ$4*MIN(param[GAP_MAX],param[ZETA]*POWER(MAX(0,(AJ$3-'(IN)tau'!AJ60)/param[ZETA]),param[NU]))</f>
        <v>0</v>
      </c>
      <c r="AK63">
        <f>AK$4*MIN(param[GAP_MAX],param[ZETA]*POWER(MAX(0,(AK$3-'(IN)tau'!AK60)/param[ZETA]),param[NU]))</f>
        <v>0</v>
      </c>
      <c r="AL63">
        <f>AL$4*MIN(param[GAP_MAX],param[ZETA]*POWER(MAX(0,(AL$3-'(IN)tau'!AL60)/param[ZETA]),param[NU]))</f>
        <v>0</v>
      </c>
      <c r="AM63">
        <f>AM$4*MIN(param[GAP_MAX],param[ZETA]*POWER(MAX(0,(AM$3-'(IN)tau'!AM60)/param[ZETA]),param[NU]))</f>
        <v>0</v>
      </c>
      <c r="AN63">
        <f>AN$4*MIN(param[GAP_MAX],param[ZETA]*POWER(MAX(0,(AN$3-'(IN)tau'!AN60)/param[ZETA]),param[NU]))</f>
        <v>0</v>
      </c>
      <c r="AO63">
        <f>AO$4*MIN(param[GAP_MAX],param[ZETA]*POWER(MAX(0,(AO$3-'(IN)tau'!AO60)/param[ZETA]),param[NU]))</f>
        <v>0</v>
      </c>
      <c r="AP63">
        <f>AP$4*MIN(param[GAP_MAX],param[ZETA]*POWER(MAX(0,(AP$3-'(IN)tau'!AP60)/param[ZETA]),param[NU]))</f>
        <v>0</v>
      </c>
      <c r="AQ63">
        <f>AQ$4*MIN(param[GAP_MAX],param[ZETA]*POWER(MAX(0,(AQ$3-'(IN)tau'!AQ60)/param[ZETA]),param[NU]))</f>
        <v>0</v>
      </c>
      <c r="AR63">
        <f>AR$4*MIN(param[GAP_MAX],param[ZETA]*POWER(MAX(0,(AR$3-'(IN)tau'!AR60)/param[ZETA]),param[NU]))</f>
        <v>0</v>
      </c>
      <c r="AS63">
        <f>AS$4*MIN(param[GAP_MAX],param[ZETA]*POWER(MAX(0,(AS$3-'(IN)tau'!AS60)/param[ZETA]),param[NU]))</f>
        <v>0</v>
      </c>
      <c r="AT63" s="4">
        <f>SUM(Delta[[#This Row],[Column2]:[Column244]])</f>
        <v>82.145009652915135</v>
      </c>
      <c r="AU63" t="str">
        <f>IF(Delta[[#This Row],[delta]]&lt;20,"ok","")</f>
        <v/>
      </c>
    </row>
    <row r="64" spans="1:47" ht="15" x14ac:dyDescent="0.25">
      <c r="A64">
        <f>'(IN)tau'!A61</f>
        <v>160</v>
      </c>
      <c r="B64">
        <f>B$4*MIN(param[GAP_MAX],param[ZETA]*POWER(MAX(0,(B$3-'(IN)tau'!B61)/param[ZETA]),param[NU]))</f>
        <v>0</v>
      </c>
      <c r="C64">
        <f>C$4*MIN(param[GAP_MAX],param[ZETA]*POWER(MAX(0,(C$3-'(IN)tau'!C61)/param[ZETA]),param[NU]))</f>
        <v>0</v>
      </c>
      <c r="D64">
        <f>D$4*MIN(param[GAP_MAX],param[ZETA]*POWER(MAX(0,(D$3-'(IN)tau'!D61)/param[ZETA]),param[NU]))</f>
        <v>49.285998589358307</v>
      </c>
      <c r="E64">
        <f>E$4*MIN(param[GAP_MAX],param[ZETA]*POWER(MAX(0,(E$3-'(IN)tau'!E61)/param[ZETA]),param[NU]))</f>
        <v>0</v>
      </c>
      <c r="F64">
        <f>F$4*MIN(param[GAP_MAX],param[ZETA]*POWER(MAX(0,(F$3-'(IN)tau'!F61)/param[ZETA]),param[NU]))</f>
        <v>0</v>
      </c>
      <c r="G64">
        <f>G$4*MIN(param[GAP_MAX],param[ZETA]*POWER(MAX(0,(G$3-'(IN)tau'!G61)/param[ZETA]),param[NU]))</f>
        <v>0</v>
      </c>
      <c r="H64">
        <f>H$4*MIN(param[GAP_MAX],param[ZETA]*POWER(MAX(0,(H$3-'(IN)tau'!H61)/param[ZETA]),param[NU]))</f>
        <v>0</v>
      </c>
      <c r="I64">
        <f>I$4*MIN(param[GAP_MAX],param[ZETA]*POWER(MAX(0,(I$3-'(IN)tau'!I61)/param[ZETA]),param[NU]))</f>
        <v>0</v>
      </c>
      <c r="J64">
        <f>J$4*MIN(param[GAP_MAX],param[ZETA]*POWER(MAX(0,(J$3-'(IN)tau'!J61)/param[ZETA]),param[NU]))</f>
        <v>0</v>
      </c>
      <c r="K64">
        <f>K$4*MIN(param[GAP_MAX],param[ZETA]*POWER(MAX(0,(K$3-'(IN)tau'!K61)/param[ZETA]),param[NU]))</f>
        <v>0</v>
      </c>
      <c r="L64">
        <f>L$4*MIN(param[GAP_MAX],param[ZETA]*POWER(MAX(0,(L$3-'(IN)tau'!L61)/param[ZETA]),param[NU]))</f>
        <v>0</v>
      </c>
      <c r="M64">
        <f>M$4*MIN(param[GAP_MAX],param[ZETA]*POWER(MAX(0,(M$3-'(IN)tau'!M61)/param[ZETA]),param[NU]))</f>
        <v>68.292682926829272</v>
      </c>
      <c r="N64">
        <f>N$4*MIN(param[GAP_MAX],param[ZETA]*POWER(MAX(0,(N$3-'(IN)tau'!N61)/param[ZETA]),param[NU]))</f>
        <v>0</v>
      </c>
      <c r="O64">
        <f>O$4*MIN(param[GAP_MAX],param[ZETA]*POWER(MAX(0,(O$3-'(IN)tau'!O61)/param[ZETA]),param[NU]))</f>
        <v>0</v>
      </c>
      <c r="P64">
        <f>P$4*MIN(param[GAP_MAX],param[ZETA]*POWER(MAX(0,(P$3-'(IN)tau'!P61)/param[ZETA]),param[NU]))</f>
        <v>0</v>
      </c>
      <c r="Q64">
        <f>Q$4*MIN(param[GAP_MAX],param[ZETA]*POWER(MAX(0,(Q$3-'(IN)tau'!Q61)/param[ZETA]),param[NU]))</f>
        <v>0</v>
      </c>
      <c r="R64">
        <f>R$4*MIN(param[GAP_MAX],param[ZETA]*POWER(MAX(0,(R$3-'(IN)tau'!R61)/param[ZETA]),param[NU]))</f>
        <v>0</v>
      </c>
      <c r="S64">
        <f>S$4*MIN(param[GAP_MAX],param[ZETA]*POWER(MAX(0,(S$3-'(IN)tau'!S61)/param[ZETA]),param[NU]))</f>
        <v>0</v>
      </c>
      <c r="T64">
        <f>T$4*MIN(param[GAP_MAX],param[ZETA]*POWER(MAX(0,(T$3-'(IN)tau'!T61)/param[ZETA]),param[NU]))</f>
        <v>0</v>
      </c>
      <c r="U64">
        <f>U$4*MIN(param[GAP_MAX],param[ZETA]*POWER(MAX(0,(U$3-'(IN)tau'!U61)/param[ZETA]),param[NU]))</f>
        <v>0</v>
      </c>
      <c r="V64">
        <f>V$4*MIN(param[GAP_MAX],param[ZETA]*POWER(MAX(0,(V$3-'(IN)tau'!V61)/param[ZETA]),param[NU]))</f>
        <v>0</v>
      </c>
      <c r="W64">
        <f>W$4*MIN(param[GAP_MAX],param[ZETA]*POWER(MAX(0,(W$3-'(IN)tau'!W61)/param[ZETA]),param[NU]))</f>
        <v>0</v>
      </c>
      <c r="X64">
        <f>X$4*MIN(param[GAP_MAX],param[ZETA]*POWER(MAX(0,(X$3-'(IN)tau'!X61)/param[ZETA]),param[NU]))</f>
        <v>0</v>
      </c>
      <c r="Y64">
        <f>Y$4*MIN(param[GAP_MAX],param[ZETA]*POWER(MAX(0,(Y$3-'(IN)tau'!Y61)/param[ZETA]),param[NU]))</f>
        <v>0</v>
      </c>
      <c r="Z64">
        <f>Z$4*MIN(param[GAP_MAX],param[ZETA]*POWER(MAX(0,(Z$3-'(IN)tau'!Z61)/param[ZETA]),param[NU]))</f>
        <v>0</v>
      </c>
      <c r="AA64">
        <f>AA$4*MIN(param[GAP_MAX],param[ZETA]*POWER(MAX(0,(AA$3-'(IN)tau'!AA61)/param[ZETA]),param[NU]))</f>
        <v>0</v>
      </c>
      <c r="AB64">
        <f>AB$4*MIN(param[GAP_MAX],param[ZETA]*POWER(MAX(0,(AB$3-'(IN)tau'!AB61)/param[ZETA]),param[NU]))</f>
        <v>0</v>
      </c>
      <c r="AC64">
        <f>AC$4*MIN(param[GAP_MAX],param[ZETA]*POWER(MAX(0,(AC$3-'(IN)tau'!AC61)/param[ZETA]),param[NU]))</f>
        <v>0</v>
      </c>
      <c r="AD64">
        <f>AD$4*MIN(param[GAP_MAX],param[ZETA]*POWER(MAX(0,(AD$3-'(IN)tau'!AD61)/param[ZETA]),param[NU]))</f>
        <v>0</v>
      </c>
      <c r="AE64">
        <f>AE$4*MIN(param[GAP_MAX],param[ZETA]*POWER(MAX(0,(AE$3-'(IN)tau'!AE61)/param[ZETA]),param[NU]))</f>
        <v>0</v>
      </c>
      <c r="AF64">
        <f>AF$4*MIN(param[GAP_MAX],param[ZETA]*POWER(MAX(0,(AF$3-'(IN)tau'!AF61)/param[ZETA]),param[NU]))</f>
        <v>0</v>
      </c>
      <c r="AG64">
        <f>AG$4*MIN(param[GAP_MAX],param[ZETA]*POWER(MAX(0,(AG$3-'(IN)tau'!AG61)/param[ZETA]),param[NU]))</f>
        <v>0</v>
      </c>
      <c r="AH64">
        <f>AH$4*MIN(param[GAP_MAX],param[ZETA]*POWER(MAX(0,(AH$3-'(IN)tau'!AH61)/param[ZETA]),param[NU]))</f>
        <v>0</v>
      </c>
      <c r="AI64">
        <f>AI$4*MIN(param[GAP_MAX],param[ZETA]*POWER(MAX(0,(AI$3-'(IN)tau'!AI61)/param[ZETA]),param[NU]))</f>
        <v>0</v>
      </c>
      <c r="AJ64">
        <f>AJ$4*MIN(param[GAP_MAX],param[ZETA]*POWER(MAX(0,(AJ$3-'(IN)tau'!AJ61)/param[ZETA]),param[NU]))</f>
        <v>0</v>
      </c>
      <c r="AK64">
        <f>AK$4*MIN(param[GAP_MAX],param[ZETA]*POWER(MAX(0,(AK$3-'(IN)tau'!AK61)/param[ZETA]),param[NU]))</f>
        <v>0</v>
      </c>
      <c r="AL64">
        <f>AL$4*MIN(param[GAP_MAX],param[ZETA]*POWER(MAX(0,(AL$3-'(IN)tau'!AL61)/param[ZETA]),param[NU]))</f>
        <v>0</v>
      </c>
      <c r="AM64">
        <f>AM$4*MIN(param[GAP_MAX],param[ZETA]*POWER(MAX(0,(AM$3-'(IN)tau'!AM61)/param[ZETA]),param[NU]))</f>
        <v>0</v>
      </c>
      <c r="AN64">
        <f>AN$4*MIN(param[GAP_MAX],param[ZETA]*POWER(MAX(0,(AN$3-'(IN)tau'!AN61)/param[ZETA]),param[NU]))</f>
        <v>0</v>
      </c>
      <c r="AO64">
        <f>AO$4*MIN(param[GAP_MAX],param[ZETA]*POWER(MAX(0,(AO$3-'(IN)tau'!AO61)/param[ZETA]),param[NU]))</f>
        <v>0</v>
      </c>
      <c r="AP64">
        <f>AP$4*MIN(param[GAP_MAX],param[ZETA]*POWER(MAX(0,(AP$3-'(IN)tau'!AP61)/param[ZETA]),param[NU]))</f>
        <v>0</v>
      </c>
      <c r="AQ64">
        <f>AQ$4*MIN(param[GAP_MAX],param[ZETA]*POWER(MAX(0,(AQ$3-'(IN)tau'!AQ61)/param[ZETA]),param[NU]))</f>
        <v>0</v>
      </c>
      <c r="AR64">
        <f>AR$4*MIN(param[GAP_MAX],param[ZETA]*POWER(MAX(0,(AR$3-'(IN)tau'!AR61)/param[ZETA]),param[NU]))</f>
        <v>0</v>
      </c>
      <c r="AS64">
        <f>AS$4*MIN(param[GAP_MAX],param[ZETA]*POWER(MAX(0,(AS$3-'(IN)tau'!AS61)/param[ZETA]),param[NU]))</f>
        <v>0</v>
      </c>
      <c r="AT64" s="4">
        <f>SUM(Delta[[#This Row],[Column2]:[Column244]])</f>
        <v>117.57868151618757</v>
      </c>
      <c r="AU64" t="str">
        <f>IF(Delta[[#This Row],[delta]]&lt;20,"ok","")</f>
        <v/>
      </c>
    </row>
    <row r="65" spans="1:47" ht="15" x14ac:dyDescent="0.25">
      <c r="A65">
        <f>'(IN)tau'!A62</f>
        <v>161</v>
      </c>
      <c r="B65">
        <f>B$4*MIN(param[GAP_MAX],param[ZETA]*POWER(MAX(0,(B$3-'(IN)tau'!B62)/param[ZETA]),param[NU]))</f>
        <v>0</v>
      </c>
      <c r="C65">
        <f>C$4*MIN(param[GAP_MAX],param[ZETA]*POWER(MAX(0,(C$3-'(IN)tau'!C62)/param[ZETA]),param[NU]))</f>
        <v>0</v>
      </c>
      <c r="D65">
        <f>D$4*MIN(param[GAP_MAX],param[ZETA]*POWER(MAX(0,(D$3-'(IN)tau'!D62)/param[ZETA]),param[NU]))</f>
        <v>0</v>
      </c>
      <c r="E65">
        <f>E$4*MIN(param[GAP_MAX],param[ZETA]*POWER(MAX(0,(E$3-'(IN)tau'!E62)/param[ZETA]),param[NU]))</f>
        <v>0</v>
      </c>
      <c r="F65">
        <f>F$4*MIN(param[GAP_MAX],param[ZETA]*POWER(MAX(0,(F$3-'(IN)tau'!F62)/param[ZETA]),param[NU]))</f>
        <v>0</v>
      </c>
      <c r="G65">
        <f>G$4*MIN(param[GAP_MAX],param[ZETA]*POWER(MAX(0,(G$3-'(IN)tau'!G62)/param[ZETA]),param[NU]))</f>
        <v>0</v>
      </c>
      <c r="H65">
        <f>H$4*MIN(param[GAP_MAX],param[ZETA]*POWER(MAX(0,(H$3-'(IN)tau'!H62)/param[ZETA]),param[NU]))</f>
        <v>0</v>
      </c>
      <c r="I65">
        <f>I$4*MIN(param[GAP_MAX],param[ZETA]*POWER(MAX(0,(I$3-'(IN)tau'!I62)/param[ZETA]),param[NU]))</f>
        <v>31.992803839440555</v>
      </c>
      <c r="J65">
        <f>J$4*MIN(param[GAP_MAX],param[ZETA]*POWER(MAX(0,(J$3-'(IN)tau'!J62)/param[ZETA]),param[NU]))</f>
        <v>0</v>
      </c>
      <c r="K65">
        <f>K$4*MIN(param[GAP_MAX],param[ZETA]*POWER(MAX(0,(K$3-'(IN)tau'!K62)/param[ZETA]),param[NU]))</f>
        <v>0</v>
      </c>
      <c r="L65">
        <f>L$4*MIN(param[GAP_MAX],param[ZETA]*POWER(MAX(0,(L$3-'(IN)tau'!L62)/param[ZETA]),param[NU]))</f>
        <v>0</v>
      </c>
      <c r="M65">
        <f>M$4*MIN(param[GAP_MAX],param[ZETA]*POWER(MAX(0,(M$3-'(IN)tau'!M62)/param[ZETA]),param[NU]))</f>
        <v>0</v>
      </c>
      <c r="N65">
        <f>N$4*MIN(param[GAP_MAX],param[ZETA]*POWER(MAX(0,(N$3-'(IN)tau'!N62)/param[ZETA]),param[NU]))</f>
        <v>0</v>
      </c>
      <c r="O65">
        <f>O$4*MIN(param[GAP_MAX],param[ZETA]*POWER(MAX(0,(O$3-'(IN)tau'!O62)/param[ZETA]),param[NU]))</f>
        <v>0</v>
      </c>
      <c r="P65">
        <f>P$4*MIN(param[GAP_MAX],param[ZETA]*POWER(MAX(0,(P$3-'(IN)tau'!P62)/param[ZETA]),param[NU]))</f>
        <v>0</v>
      </c>
      <c r="Q65">
        <f>Q$4*MIN(param[GAP_MAX],param[ZETA]*POWER(MAX(0,(Q$3-'(IN)tau'!Q62)/param[ZETA]),param[NU]))</f>
        <v>0</v>
      </c>
      <c r="R65">
        <f>R$4*MIN(param[GAP_MAX],param[ZETA]*POWER(MAX(0,(R$3-'(IN)tau'!R62)/param[ZETA]),param[NU]))</f>
        <v>0</v>
      </c>
      <c r="S65">
        <f>S$4*MIN(param[GAP_MAX],param[ZETA]*POWER(MAX(0,(S$3-'(IN)tau'!S62)/param[ZETA]),param[NU]))</f>
        <v>0</v>
      </c>
      <c r="T65">
        <f>T$4*MIN(param[GAP_MAX],param[ZETA]*POWER(MAX(0,(T$3-'(IN)tau'!T62)/param[ZETA]),param[NU]))</f>
        <v>0</v>
      </c>
      <c r="U65">
        <f>U$4*MIN(param[GAP_MAX],param[ZETA]*POWER(MAX(0,(U$3-'(IN)tau'!U62)/param[ZETA]),param[NU]))</f>
        <v>0</v>
      </c>
      <c r="V65">
        <f>V$4*MIN(param[GAP_MAX],param[ZETA]*POWER(MAX(0,(V$3-'(IN)tau'!V62)/param[ZETA]),param[NU]))</f>
        <v>0</v>
      </c>
      <c r="W65">
        <f>W$4*MIN(param[GAP_MAX],param[ZETA]*POWER(MAX(0,(W$3-'(IN)tau'!W62)/param[ZETA]),param[NU]))</f>
        <v>0</v>
      </c>
      <c r="X65">
        <f>X$4*MIN(param[GAP_MAX],param[ZETA]*POWER(MAX(0,(X$3-'(IN)tau'!X62)/param[ZETA]),param[NU]))</f>
        <v>0</v>
      </c>
      <c r="Y65">
        <f>Y$4*MIN(param[GAP_MAX],param[ZETA]*POWER(MAX(0,(Y$3-'(IN)tau'!Y62)/param[ZETA]),param[NU]))</f>
        <v>0</v>
      </c>
      <c r="Z65">
        <f>Z$4*MIN(param[GAP_MAX],param[ZETA]*POWER(MAX(0,(Z$3-'(IN)tau'!Z62)/param[ZETA]),param[NU]))</f>
        <v>0</v>
      </c>
      <c r="AA65">
        <f>AA$4*MIN(param[GAP_MAX],param[ZETA]*POWER(MAX(0,(AA$3-'(IN)tau'!AA62)/param[ZETA]),param[NU]))</f>
        <v>0</v>
      </c>
      <c r="AB65">
        <f>AB$4*MIN(param[GAP_MAX],param[ZETA]*POWER(MAX(0,(AB$3-'(IN)tau'!AB62)/param[ZETA]),param[NU]))</f>
        <v>0</v>
      </c>
      <c r="AC65">
        <f>AC$4*MIN(param[GAP_MAX],param[ZETA]*POWER(MAX(0,(AC$3-'(IN)tau'!AC62)/param[ZETA]),param[NU]))</f>
        <v>0</v>
      </c>
      <c r="AD65">
        <f>AD$4*MIN(param[GAP_MAX],param[ZETA]*POWER(MAX(0,(AD$3-'(IN)tau'!AD62)/param[ZETA]),param[NU]))</f>
        <v>0</v>
      </c>
      <c r="AE65">
        <f>AE$4*MIN(param[GAP_MAX],param[ZETA]*POWER(MAX(0,(AE$3-'(IN)tau'!AE62)/param[ZETA]),param[NU]))</f>
        <v>0</v>
      </c>
      <c r="AF65">
        <f>AF$4*MIN(param[GAP_MAX],param[ZETA]*POWER(MAX(0,(AF$3-'(IN)tau'!AF62)/param[ZETA]),param[NU]))</f>
        <v>0</v>
      </c>
      <c r="AG65">
        <f>AG$4*MIN(param[GAP_MAX],param[ZETA]*POWER(MAX(0,(AG$3-'(IN)tau'!AG62)/param[ZETA]),param[NU]))</f>
        <v>0</v>
      </c>
      <c r="AH65">
        <f>AH$4*MIN(param[GAP_MAX],param[ZETA]*POWER(MAX(0,(AH$3-'(IN)tau'!AH62)/param[ZETA]),param[NU]))</f>
        <v>0</v>
      </c>
      <c r="AI65">
        <f>AI$4*MIN(param[GAP_MAX],param[ZETA]*POWER(MAX(0,(AI$3-'(IN)tau'!AI62)/param[ZETA]),param[NU]))</f>
        <v>0</v>
      </c>
      <c r="AJ65">
        <f>AJ$4*MIN(param[GAP_MAX],param[ZETA]*POWER(MAX(0,(AJ$3-'(IN)tau'!AJ62)/param[ZETA]),param[NU]))</f>
        <v>0</v>
      </c>
      <c r="AK65">
        <f>AK$4*MIN(param[GAP_MAX],param[ZETA]*POWER(MAX(0,(AK$3-'(IN)tau'!AK62)/param[ZETA]),param[NU]))</f>
        <v>0</v>
      </c>
      <c r="AL65">
        <f>AL$4*MIN(param[GAP_MAX],param[ZETA]*POWER(MAX(0,(AL$3-'(IN)tau'!AL62)/param[ZETA]),param[NU]))</f>
        <v>0</v>
      </c>
      <c r="AM65">
        <f>AM$4*MIN(param[GAP_MAX],param[ZETA]*POWER(MAX(0,(AM$3-'(IN)tau'!AM62)/param[ZETA]),param[NU]))</f>
        <v>0</v>
      </c>
      <c r="AN65">
        <f>AN$4*MIN(param[GAP_MAX],param[ZETA]*POWER(MAX(0,(AN$3-'(IN)tau'!AN62)/param[ZETA]),param[NU]))</f>
        <v>0</v>
      </c>
      <c r="AO65">
        <f>AO$4*MIN(param[GAP_MAX],param[ZETA]*POWER(MAX(0,(AO$3-'(IN)tau'!AO62)/param[ZETA]),param[NU]))</f>
        <v>0</v>
      </c>
      <c r="AP65">
        <f>AP$4*MIN(param[GAP_MAX],param[ZETA]*POWER(MAX(0,(AP$3-'(IN)tau'!AP62)/param[ZETA]),param[NU]))</f>
        <v>0</v>
      </c>
      <c r="AQ65">
        <f>AQ$4*MIN(param[GAP_MAX],param[ZETA]*POWER(MAX(0,(AQ$3-'(IN)tau'!AQ62)/param[ZETA]),param[NU]))</f>
        <v>0</v>
      </c>
      <c r="AR65">
        <f>AR$4*MIN(param[GAP_MAX],param[ZETA]*POWER(MAX(0,(AR$3-'(IN)tau'!AR62)/param[ZETA]),param[NU]))</f>
        <v>0</v>
      </c>
      <c r="AS65">
        <f>AS$4*MIN(param[GAP_MAX],param[ZETA]*POWER(MAX(0,(AS$3-'(IN)tau'!AS62)/param[ZETA]),param[NU]))</f>
        <v>9.0447803905131678</v>
      </c>
      <c r="AT65" s="4">
        <f>SUM(Delta[[#This Row],[Column2]:[Column244]])</f>
        <v>41.037584229953723</v>
      </c>
      <c r="AU65" t="str">
        <f>IF(Delta[[#This Row],[delta]]&lt;20,"ok","")</f>
        <v/>
      </c>
    </row>
    <row r="66" spans="1:47" ht="15" x14ac:dyDescent="0.25">
      <c r="A66">
        <f>'(IN)tau'!A63</f>
        <v>162</v>
      </c>
      <c r="B66">
        <f>B$4*MIN(param[GAP_MAX],param[ZETA]*POWER(MAX(0,(B$3-'(IN)tau'!B63)/param[ZETA]),param[NU]))</f>
        <v>0</v>
      </c>
      <c r="C66">
        <f>C$4*MIN(param[GAP_MAX],param[ZETA]*POWER(MAX(0,(C$3-'(IN)tau'!C63)/param[ZETA]),param[NU]))</f>
        <v>68.127315625059467</v>
      </c>
      <c r="D66">
        <f>D$4*MIN(param[GAP_MAX],param[ZETA]*POWER(MAX(0,(D$3-'(IN)tau'!D63)/param[ZETA]),param[NU]))</f>
        <v>49.285998589358307</v>
      </c>
      <c r="E66">
        <f>E$4*MIN(param[GAP_MAX],param[ZETA]*POWER(MAX(0,(E$3-'(IN)tau'!E63)/param[ZETA]),param[NU]))</f>
        <v>24.56391754878241</v>
      </c>
      <c r="F66">
        <f>F$4*MIN(param[GAP_MAX],param[ZETA]*POWER(MAX(0,(F$3-'(IN)tau'!F63)/param[ZETA]),param[NU]))</f>
        <v>10.060462333954943</v>
      </c>
      <c r="G66">
        <f>G$4*MIN(param[GAP_MAX],param[ZETA]*POWER(MAX(0,(G$3-'(IN)tau'!G63)/param[ZETA]),param[NU]))</f>
        <v>23.212047760022454</v>
      </c>
      <c r="H66">
        <f>H$4*MIN(param[GAP_MAX],param[ZETA]*POWER(MAX(0,(H$3-'(IN)tau'!H63)/param[ZETA]),param[NU]))</f>
        <v>0</v>
      </c>
      <c r="I66">
        <f>I$4*MIN(param[GAP_MAX],param[ZETA]*POWER(MAX(0,(I$3-'(IN)tau'!I63)/param[ZETA]),param[NU]))</f>
        <v>0</v>
      </c>
      <c r="J66">
        <f>J$4*MIN(param[GAP_MAX],param[ZETA]*POWER(MAX(0,(J$3-'(IN)tau'!J63)/param[ZETA]),param[NU]))</f>
        <v>0</v>
      </c>
      <c r="K66">
        <f>K$4*MIN(param[GAP_MAX],param[ZETA]*POWER(MAX(0,(K$3-'(IN)tau'!K63)/param[ZETA]),param[NU]))</f>
        <v>169.3089430894309</v>
      </c>
      <c r="L66">
        <f>L$4*MIN(param[GAP_MAX],param[ZETA]*POWER(MAX(0,(L$3-'(IN)tau'!L63)/param[ZETA]),param[NU]))</f>
        <v>0</v>
      </c>
      <c r="M66">
        <f>M$4*MIN(param[GAP_MAX],param[ZETA]*POWER(MAX(0,(M$3-'(IN)tau'!M63)/param[ZETA]),param[NU]))</f>
        <v>68.292682926829272</v>
      </c>
      <c r="N66">
        <f>N$4*MIN(param[GAP_MAX],param[ZETA]*POWER(MAX(0,(N$3-'(IN)tau'!N63)/param[ZETA]),param[NU]))</f>
        <v>0</v>
      </c>
      <c r="O66">
        <f>O$4*MIN(param[GAP_MAX],param[ZETA]*POWER(MAX(0,(O$3-'(IN)tau'!O63)/param[ZETA]),param[NU]))</f>
        <v>0</v>
      </c>
      <c r="P66">
        <f>P$4*MIN(param[GAP_MAX],param[ZETA]*POWER(MAX(0,(P$3-'(IN)tau'!P63)/param[ZETA]),param[NU]))</f>
        <v>0</v>
      </c>
      <c r="Q66">
        <f>Q$4*MIN(param[GAP_MAX],param[ZETA]*POWER(MAX(0,(Q$3-'(IN)tau'!Q63)/param[ZETA]),param[NU]))</f>
        <v>0</v>
      </c>
      <c r="R66">
        <f>R$4*MIN(param[GAP_MAX],param[ZETA]*POWER(MAX(0,(R$3-'(IN)tau'!R63)/param[ZETA]),param[NU]))</f>
        <v>0</v>
      </c>
      <c r="S66">
        <f>S$4*MIN(param[GAP_MAX],param[ZETA]*POWER(MAX(0,(S$3-'(IN)tau'!S63)/param[ZETA]),param[NU]))</f>
        <v>0</v>
      </c>
      <c r="T66">
        <f>T$4*MIN(param[GAP_MAX],param[ZETA]*POWER(MAX(0,(T$3-'(IN)tau'!T63)/param[ZETA]),param[NU]))</f>
        <v>0</v>
      </c>
      <c r="U66">
        <f>U$4*MIN(param[GAP_MAX],param[ZETA]*POWER(MAX(0,(U$3-'(IN)tau'!U63)/param[ZETA]),param[NU]))</f>
        <v>0</v>
      </c>
      <c r="V66">
        <f>V$4*MIN(param[GAP_MAX],param[ZETA]*POWER(MAX(0,(V$3-'(IN)tau'!V63)/param[ZETA]),param[NU]))</f>
        <v>0</v>
      </c>
      <c r="W66">
        <f>W$4*MIN(param[GAP_MAX],param[ZETA]*POWER(MAX(0,(W$3-'(IN)tau'!W63)/param[ZETA]),param[NU]))</f>
        <v>0</v>
      </c>
      <c r="X66">
        <f>X$4*MIN(param[GAP_MAX],param[ZETA]*POWER(MAX(0,(X$3-'(IN)tau'!X63)/param[ZETA]),param[NU]))</f>
        <v>0</v>
      </c>
      <c r="Y66">
        <f>Y$4*MIN(param[GAP_MAX],param[ZETA]*POWER(MAX(0,(Y$3-'(IN)tau'!Y63)/param[ZETA]),param[NU]))</f>
        <v>0</v>
      </c>
      <c r="Z66">
        <f>Z$4*MIN(param[GAP_MAX],param[ZETA]*POWER(MAX(0,(Z$3-'(IN)tau'!Z63)/param[ZETA]),param[NU]))</f>
        <v>0</v>
      </c>
      <c r="AA66">
        <f>AA$4*MIN(param[GAP_MAX],param[ZETA]*POWER(MAX(0,(AA$3-'(IN)tau'!AA63)/param[ZETA]),param[NU]))</f>
        <v>0</v>
      </c>
      <c r="AB66">
        <f>AB$4*MIN(param[GAP_MAX],param[ZETA]*POWER(MAX(0,(AB$3-'(IN)tau'!AB63)/param[ZETA]),param[NU]))</f>
        <v>0</v>
      </c>
      <c r="AC66">
        <f>AC$4*MIN(param[GAP_MAX],param[ZETA]*POWER(MAX(0,(AC$3-'(IN)tau'!AC63)/param[ZETA]),param[NU]))</f>
        <v>0</v>
      </c>
      <c r="AD66">
        <f>AD$4*MIN(param[GAP_MAX],param[ZETA]*POWER(MAX(0,(AD$3-'(IN)tau'!AD63)/param[ZETA]),param[NU]))</f>
        <v>0</v>
      </c>
      <c r="AE66">
        <f>AE$4*MIN(param[GAP_MAX],param[ZETA]*POWER(MAX(0,(AE$3-'(IN)tau'!AE63)/param[ZETA]),param[NU]))</f>
        <v>0</v>
      </c>
      <c r="AF66">
        <f>AF$4*MIN(param[GAP_MAX],param[ZETA]*POWER(MAX(0,(AF$3-'(IN)tau'!AF63)/param[ZETA]),param[NU]))</f>
        <v>0</v>
      </c>
      <c r="AG66">
        <f>AG$4*MIN(param[GAP_MAX],param[ZETA]*POWER(MAX(0,(AG$3-'(IN)tau'!AG63)/param[ZETA]),param[NU]))</f>
        <v>0</v>
      </c>
      <c r="AH66">
        <f>AH$4*MIN(param[GAP_MAX],param[ZETA]*POWER(MAX(0,(AH$3-'(IN)tau'!AH63)/param[ZETA]),param[NU]))</f>
        <v>0</v>
      </c>
      <c r="AI66">
        <f>AI$4*MIN(param[GAP_MAX],param[ZETA]*POWER(MAX(0,(AI$3-'(IN)tau'!AI63)/param[ZETA]),param[NU]))</f>
        <v>0</v>
      </c>
      <c r="AJ66">
        <f>AJ$4*MIN(param[GAP_MAX],param[ZETA]*POWER(MAX(0,(AJ$3-'(IN)tau'!AJ63)/param[ZETA]),param[NU]))</f>
        <v>0</v>
      </c>
      <c r="AK66">
        <f>AK$4*MIN(param[GAP_MAX],param[ZETA]*POWER(MAX(0,(AK$3-'(IN)tau'!AK63)/param[ZETA]),param[NU]))</f>
        <v>0</v>
      </c>
      <c r="AL66">
        <f>AL$4*MIN(param[GAP_MAX],param[ZETA]*POWER(MAX(0,(AL$3-'(IN)tau'!AL63)/param[ZETA]),param[NU]))</f>
        <v>0</v>
      </c>
      <c r="AM66">
        <f>AM$4*MIN(param[GAP_MAX],param[ZETA]*POWER(MAX(0,(AM$3-'(IN)tau'!AM63)/param[ZETA]),param[NU]))</f>
        <v>0</v>
      </c>
      <c r="AN66">
        <f>AN$4*MIN(param[GAP_MAX],param[ZETA]*POWER(MAX(0,(AN$3-'(IN)tau'!AN63)/param[ZETA]),param[NU]))</f>
        <v>0</v>
      </c>
      <c r="AO66">
        <f>AO$4*MIN(param[GAP_MAX],param[ZETA]*POWER(MAX(0,(AO$3-'(IN)tau'!AO63)/param[ZETA]),param[NU]))</f>
        <v>0</v>
      </c>
      <c r="AP66">
        <f>AP$4*MIN(param[GAP_MAX],param[ZETA]*POWER(MAX(0,(AP$3-'(IN)tau'!AP63)/param[ZETA]),param[NU]))</f>
        <v>0</v>
      </c>
      <c r="AQ66">
        <f>AQ$4*MIN(param[GAP_MAX],param[ZETA]*POWER(MAX(0,(AQ$3-'(IN)tau'!AQ63)/param[ZETA]),param[NU]))</f>
        <v>0</v>
      </c>
      <c r="AR66">
        <f>AR$4*MIN(param[GAP_MAX],param[ZETA]*POWER(MAX(0,(AR$3-'(IN)tau'!AR63)/param[ZETA]),param[NU]))</f>
        <v>0</v>
      </c>
      <c r="AS66">
        <f>AS$4*MIN(param[GAP_MAX],param[ZETA]*POWER(MAX(0,(AS$3-'(IN)tau'!AS63)/param[ZETA]),param[NU]))</f>
        <v>0</v>
      </c>
      <c r="AT66" s="4">
        <f>SUM(Delta[[#This Row],[Column2]:[Column244]])</f>
        <v>412.85136787343771</v>
      </c>
      <c r="AU66" t="str">
        <f>IF(Delta[[#This Row],[delta]]&lt;20,"ok","")</f>
        <v/>
      </c>
    </row>
    <row r="67" spans="1:47" ht="15" x14ac:dyDescent="0.25">
      <c r="A67">
        <f>'(IN)tau'!A64</f>
        <v>163</v>
      </c>
      <c r="B67">
        <f>B$4*MIN(param[GAP_MAX],param[ZETA]*POWER(MAX(0,(B$3-'(IN)tau'!B64)/param[ZETA]),param[NU]))</f>
        <v>0</v>
      </c>
      <c r="C67">
        <f>C$4*MIN(param[GAP_MAX],param[ZETA]*POWER(MAX(0,(C$3-'(IN)tau'!C64)/param[ZETA]),param[NU]))</f>
        <v>68.127315625059467</v>
      </c>
      <c r="D67">
        <f>D$4*MIN(param[GAP_MAX],param[ZETA]*POWER(MAX(0,(D$3-'(IN)tau'!D64)/param[ZETA]),param[NU]))</f>
        <v>49.285998589358307</v>
      </c>
      <c r="E67">
        <f>E$4*MIN(param[GAP_MAX],param[ZETA]*POWER(MAX(0,(E$3-'(IN)tau'!E64)/param[ZETA]),param[NU]))</f>
        <v>24.56391754878241</v>
      </c>
      <c r="F67">
        <f>F$4*MIN(param[GAP_MAX],param[ZETA]*POWER(MAX(0,(F$3-'(IN)tau'!F64)/param[ZETA]),param[NU]))</f>
        <v>10.060462333954943</v>
      </c>
      <c r="G67">
        <f>G$4*MIN(param[GAP_MAX],param[ZETA]*POWER(MAX(0,(G$3-'(IN)tau'!G64)/param[ZETA]),param[NU]))</f>
        <v>23.212047760022454</v>
      </c>
      <c r="H67">
        <f>H$4*MIN(param[GAP_MAX],param[ZETA]*POWER(MAX(0,(H$3-'(IN)tau'!H64)/param[ZETA]),param[NU]))</f>
        <v>0</v>
      </c>
      <c r="I67">
        <f>I$4*MIN(param[GAP_MAX],param[ZETA]*POWER(MAX(0,(I$3-'(IN)tau'!I64)/param[ZETA]),param[NU]))</f>
        <v>0</v>
      </c>
      <c r="J67">
        <f>J$4*MIN(param[GAP_MAX],param[ZETA]*POWER(MAX(0,(J$3-'(IN)tau'!J64)/param[ZETA]),param[NU]))</f>
        <v>0</v>
      </c>
      <c r="K67">
        <f>K$4*MIN(param[GAP_MAX],param[ZETA]*POWER(MAX(0,(K$3-'(IN)tau'!K64)/param[ZETA]),param[NU]))</f>
        <v>169.3089430894309</v>
      </c>
      <c r="L67">
        <f>L$4*MIN(param[GAP_MAX],param[ZETA]*POWER(MAX(0,(L$3-'(IN)tau'!L64)/param[ZETA]),param[NU]))</f>
        <v>0</v>
      </c>
      <c r="M67">
        <f>M$4*MIN(param[GAP_MAX],param[ZETA]*POWER(MAX(0,(M$3-'(IN)tau'!M64)/param[ZETA]),param[NU]))</f>
        <v>68.292682926829272</v>
      </c>
      <c r="N67">
        <f>N$4*MIN(param[GAP_MAX],param[ZETA]*POWER(MAX(0,(N$3-'(IN)tau'!N64)/param[ZETA]),param[NU]))</f>
        <v>0</v>
      </c>
      <c r="O67">
        <f>O$4*MIN(param[GAP_MAX],param[ZETA]*POWER(MAX(0,(O$3-'(IN)tau'!O64)/param[ZETA]),param[NU]))</f>
        <v>0</v>
      </c>
      <c r="P67">
        <f>P$4*MIN(param[GAP_MAX],param[ZETA]*POWER(MAX(0,(P$3-'(IN)tau'!P64)/param[ZETA]),param[NU]))</f>
        <v>0</v>
      </c>
      <c r="Q67">
        <f>Q$4*MIN(param[GAP_MAX],param[ZETA]*POWER(MAX(0,(Q$3-'(IN)tau'!Q64)/param[ZETA]),param[NU]))</f>
        <v>0</v>
      </c>
      <c r="R67">
        <f>R$4*MIN(param[GAP_MAX],param[ZETA]*POWER(MAX(0,(R$3-'(IN)tau'!R64)/param[ZETA]),param[NU]))</f>
        <v>0</v>
      </c>
      <c r="S67">
        <f>S$4*MIN(param[GAP_MAX],param[ZETA]*POWER(MAX(0,(S$3-'(IN)tau'!S64)/param[ZETA]),param[NU]))</f>
        <v>0</v>
      </c>
      <c r="T67">
        <f>T$4*MIN(param[GAP_MAX],param[ZETA]*POWER(MAX(0,(T$3-'(IN)tau'!T64)/param[ZETA]),param[NU]))</f>
        <v>0</v>
      </c>
      <c r="U67">
        <f>U$4*MIN(param[GAP_MAX],param[ZETA]*POWER(MAX(0,(U$3-'(IN)tau'!U64)/param[ZETA]),param[NU]))</f>
        <v>0</v>
      </c>
      <c r="V67">
        <f>V$4*MIN(param[GAP_MAX],param[ZETA]*POWER(MAX(0,(V$3-'(IN)tau'!V64)/param[ZETA]),param[NU]))</f>
        <v>0</v>
      </c>
      <c r="W67">
        <f>W$4*MIN(param[GAP_MAX],param[ZETA]*POWER(MAX(0,(W$3-'(IN)tau'!W64)/param[ZETA]),param[NU]))</f>
        <v>0</v>
      </c>
      <c r="X67">
        <f>X$4*MIN(param[GAP_MAX],param[ZETA]*POWER(MAX(0,(X$3-'(IN)tau'!X64)/param[ZETA]),param[NU]))</f>
        <v>0</v>
      </c>
      <c r="Y67">
        <f>Y$4*MIN(param[GAP_MAX],param[ZETA]*POWER(MAX(0,(Y$3-'(IN)tau'!Y64)/param[ZETA]),param[NU]))</f>
        <v>0</v>
      </c>
      <c r="Z67">
        <f>Z$4*MIN(param[GAP_MAX],param[ZETA]*POWER(MAX(0,(Z$3-'(IN)tau'!Z64)/param[ZETA]),param[NU]))</f>
        <v>0</v>
      </c>
      <c r="AA67">
        <f>AA$4*MIN(param[GAP_MAX],param[ZETA]*POWER(MAX(0,(AA$3-'(IN)tau'!AA64)/param[ZETA]),param[NU]))</f>
        <v>0</v>
      </c>
      <c r="AB67">
        <f>AB$4*MIN(param[GAP_MAX],param[ZETA]*POWER(MAX(0,(AB$3-'(IN)tau'!AB64)/param[ZETA]),param[NU]))</f>
        <v>0</v>
      </c>
      <c r="AC67">
        <f>AC$4*MIN(param[GAP_MAX],param[ZETA]*POWER(MAX(0,(AC$3-'(IN)tau'!AC64)/param[ZETA]),param[NU]))</f>
        <v>0</v>
      </c>
      <c r="AD67">
        <f>AD$4*MIN(param[GAP_MAX],param[ZETA]*POWER(MAX(0,(AD$3-'(IN)tau'!AD64)/param[ZETA]),param[NU]))</f>
        <v>0</v>
      </c>
      <c r="AE67">
        <f>AE$4*MIN(param[GAP_MAX],param[ZETA]*POWER(MAX(0,(AE$3-'(IN)tau'!AE64)/param[ZETA]),param[NU]))</f>
        <v>0</v>
      </c>
      <c r="AF67">
        <f>AF$4*MIN(param[GAP_MAX],param[ZETA]*POWER(MAX(0,(AF$3-'(IN)tau'!AF64)/param[ZETA]),param[NU]))</f>
        <v>0</v>
      </c>
      <c r="AG67">
        <f>AG$4*MIN(param[GAP_MAX],param[ZETA]*POWER(MAX(0,(AG$3-'(IN)tau'!AG64)/param[ZETA]),param[NU]))</f>
        <v>0</v>
      </c>
      <c r="AH67">
        <f>AH$4*MIN(param[GAP_MAX],param[ZETA]*POWER(MAX(0,(AH$3-'(IN)tau'!AH64)/param[ZETA]),param[NU]))</f>
        <v>0</v>
      </c>
      <c r="AI67">
        <f>AI$4*MIN(param[GAP_MAX],param[ZETA]*POWER(MAX(0,(AI$3-'(IN)tau'!AI64)/param[ZETA]),param[NU]))</f>
        <v>0</v>
      </c>
      <c r="AJ67">
        <f>AJ$4*MIN(param[GAP_MAX],param[ZETA]*POWER(MAX(0,(AJ$3-'(IN)tau'!AJ64)/param[ZETA]),param[NU]))</f>
        <v>0</v>
      </c>
      <c r="AK67">
        <f>AK$4*MIN(param[GAP_MAX],param[ZETA]*POWER(MAX(0,(AK$3-'(IN)tau'!AK64)/param[ZETA]),param[NU]))</f>
        <v>0</v>
      </c>
      <c r="AL67">
        <f>AL$4*MIN(param[GAP_MAX],param[ZETA]*POWER(MAX(0,(AL$3-'(IN)tau'!AL64)/param[ZETA]),param[NU]))</f>
        <v>0</v>
      </c>
      <c r="AM67">
        <f>AM$4*MIN(param[GAP_MAX],param[ZETA]*POWER(MAX(0,(AM$3-'(IN)tau'!AM64)/param[ZETA]),param[NU]))</f>
        <v>0</v>
      </c>
      <c r="AN67">
        <f>AN$4*MIN(param[GAP_MAX],param[ZETA]*POWER(MAX(0,(AN$3-'(IN)tau'!AN64)/param[ZETA]),param[NU]))</f>
        <v>0</v>
      </c>
      <c r="AO67">
        <f>AO$4*MIN(param[GAP_MAX],param[ZETA]*POWER(MAX(0,(AO$3-'(IN)tau'!AO64)/param[ZETA]),param[NU]))</f>
        <v>0</v>
      </c>
      <c r="AP67">
        <f>AP$4*MIN(param[GAP_MAX],param[ZETA]*POWER(MAX(0,(AP$3-'(IN)tau'!AP64)/param[ZETA]),param[NU]))</f>
        <v>0</v>
      </c>
      <c r="AQ67">
        <f>AQ$4*MIN(param[GAP_MAX],param[ZETA]*POWER(MAX(0,(AQ$3-'(IN)tau'!AQ64)/param[ZETA]),param[NU]))</f>
        <v>0</v>
      </c>
      <c r="AR67">
        <f>AR$4*MIN(param[GAP_MAX],param[ZETA]*POWER(MAX(0,(AR$3-'(IN)tau'!AR64)/param[ZETA]),param[NU]))</f>
        <v>0</v>
      </c>
      <c r="AS67">
        <f>AS$4*MIN(param[GAP_MAX],param[ZETA]*POWER(MAX(0,(AS$3-'(IN)tau'!AS64)/param[ZETA]),param[NU]))</f>
        <v>0</v>
      </c>
      <c r="AT67" s="4">
        <f>SUM(Delta[[#This Row],[Column2]:[Column244]])</f>
        <v>412.85136787343771</v>
      </c>
      <c r="AU67" t="str">
        <f>IF(Delta[[#This Row],[delta]]&lt;20,"ok","")</f>
        <v/>
      </c>
    </row>
    <row r="68" spans="1:47" ht="15" x14ac:dyDescent="0.25">
      <c r="A68">
        <f>'(IN)tau'!A65</f>
        <v>164</v>
      </c>
      <c r="B68">
        <f>B$4*MIN(param[GAP_MAX],param[ZETA]*POWER(MAX(0,(B$3-'(IN)tau'!B65)/param[ZETA]),param[NU]))</f>
        <v>0</v>
      </c>
      <c r="C68">
        <f>C$4*MIN(param[GAP_MAX],param[ZETA]*POWER(MAX(0,(C$3-'(IN)tau'!C65)/param[ZETA]),param[NU]))</f>
        <v>68.127315625059467</v>
      </c>
      <c r="D68">
        <f>D$4*MIN(param[GAP_MAX],param[ZETA]*POWER(MAX(0,(D$3-'(IN)tau'!D65)/param[ZETA]),param[NU]))</f>
        <v>49.285998589358307</v>
      </c>
      <c r="E68">
        <f>E$4*MIN(param[GAP_MAX],param[ZETA]*POWER(MAX(0,(E$3-'(IN)tau'!E65)/param[ZETA]),param[NU]))</f>
        <v>0.79780417796504288</v>
      </c>
      <c r="F68">
        <f>F$4*MIN(param[GAP_MAX],param[ZETA]*POWER(MAX(0,(F$3-'(IN)tau'!F65)/param[ZETA]),param[NU]))</f>
        <v>10.060462333954943</v>
      </c>
      <c r="G68">
        <f>G$4*MIN(param[GAP_MAX],param[ZETA]*POWER(MAX(0,(G$3-'(IN)tau'!G65)/param[ZETA]),param[NU]))</f>
        <v>23.212047760022454</v>
      </c>
      <c r="H68">
        <f>H$4*MIN(param[GAP_MAX],param[ZETA]*POWER(MAX(0,(H$3-'(IN)tau'!H65)/param[ZETA]),param[NU]))</f>
        <v>0</v>
      </c>
      <c r="I68">
        <f>I$4*MIN(param[GAP_MAX],param[ZETA]*POWER(MAX(0,(I$3-'(IN)tau'!I65)/param[ZETA]),param[NU]))</f>
        <v>0</v>
      </c>
      <c r="J68">
        <f>J$4*MIN(param[GAP_MAX],param[ZETA]*POWER(MAX(0,(J$3-'(IN)tau'!J65)/param[ZETA]),param[NU]))</f>
        <v>0</v>
      </c>
      <c r="K68">
        <f>K$4*MIN(param[GAP_MAX],param[ZETA]*POWER(MAX(0,(K$3-'(IN)tau'!K65)/param[ZETA]),param[NU]))</f>
        <v>169.3089430894309</v>
      </c>
      <c r="L68">
        <f>L$4*MIN(param[GAP_MAX],param[ZETA]*POWER(MAX(0,(L$3-'(IN)tau'!L65)/param[ZETA]),param[NU]))</f>
        <v>0</v>
      </c>
      <c r="M68">
        <f>M$4*MIN(param[GAP_MAX],param[ZETA]*POWER(MAX(0,(M$3-'(IN)tau'!M65)/param[ZETA]),param[NU]))</f>
        <v>68.292682926829272</v>
      </c>
      <c r="N68">
        <f>N$4*MIN(param[GAP_MAX],param[ZETA]*POWER(MAX(0,(N$3-'(IN)tau'!N65)/param[ZETA]),param[NU]))</f>
        <v>0</v>
      </c>
      <c r="O68">
        <f>O$4*MIN(param[GAP_MAX],param[ZETA]*POWER(MAX(0,(O$3-'(IN)tau'!O65)/param[ZETA]),param[NU]))</f>
        <v>0</v>
      </c>
      <c r="P68">
        <f>P$4*MIN(param[GAP_MAX],param[ZETA]*POWER(MAX(0,(P$3-'(IN)tau'!P65)/param[ZETA]),param[NU]))</f>
        <v>0</v>
      </c>
      <c r="Q68">
        <f>Q$4*MIN(param[GAP_MAX],param[ZETA]*POWER(MAX(0,(Q$3-'(IN)tau'!Q65)/param[ZETA]),param[NU]))</f>
        <v>0</v>
      </c>
      <c r="R68">
        <f>R$4*MIN(param[GAP_MAX],param[ZETA]*POWER(MAX(0,(R$3-'(IN)tau'!R65)/param[ZETA]),param[NU]))</f>
        <v>0</v>
      </c>
      <c r="S68">
        <f>S$4*MIN(param[GAP_MAX],param[ZETA]*POWER(MAX(0,(S$3-'(IN)tau'!S65)/param[ZETA]),param[NU]))</f>
        <v>0</v>
      </c>
      <c r="T68">
        <f>T$4*MIN(param[GAP_MAX],param[ZETA]*POWER(MAX(0,(T$3-'(IN)tau'!T65)/param[ZETA]),param[NU]))</f>
        <v>0</v>
      </c>
      <c r="U68">
        <f>U$4*MIN(param[GAP_MAX],param[ZETA]*POWER(MAX(0,(U$3-'(IN)tau'!U65)/param[ZETA]),param[NU]))</f>
        <v>0</v>
      </c>
      <c r="V68">
        <f>V$4*MIN(param[GAP_MAX],param[ZETA]*POWER(MAX(0,(V$3-'(IN)tau'!V65)/param[ZETA]),param[NU]))</f>
        <v>0</v>
      </c>
      <c r="W68">
        <f>W$4*MIN(param[GAP_MAX],param[ZETA]*POWER(MAX(0,(W$3-'(IN)tau'!W65)/param[ZETA]),param[NU]))</f>
        <v>0</v>
      </c>
      <c r="X68">
        <f>X$4*MIN(param[GAP_MAX],param[ZETA]*POWER(MAX(0,(X$3-'(IN)tau'!X65)/param[ZETA]),param[NU]))</f>
        <v>0</v>
      </c>
      <c r="Y68">
        <f>Y$4*MIN(param[GAP_MAX],param[ZETA]*POWER(MAX(0,(Y$3-'(IN)tau'!Y65)/param[ZETA]),param[NU]))</f>
        <v>0</v>
      </c>
      <c r="Z68">
        <f>Z$4*MIN(param[GAP_MAX],param[ZETA]*POWER(MAX(0,(Z$3-'(IN)tau'!Z65)/param[ZETA]),param[NU]))</f>
        <v>0</v>
      </c>
      <c r="AA68">
        <f>AA$4*MIN(param[GAP_MAX],param[ZETA]*POWER(MAX(0,(AA$3-'(IN)tau'!AA65)/param[ZETA]),param[NU]))</f>
        <v>0</v>
      </c>
      <c r="AB68">
        <f>AB$4*MIN(param[GAP_MAX],param[ZETA]*POWER(MAX(0,(AB$3-'(IN)tau'!AB65)/param[ZETA]),param[NU]))</f>
        <v>0</v>
      </c>
      <c r="AC68">
        <f>AC$4*MIN(param[GAP_MAX],param[ZETA]*POWER(MAX(0,(AC$3-'(IN)tau'!AC65)/param[ZETA]),param[NU]))</f>
        <v>0</v>
      </c>
      <c r="AD68">
        <f>AD$4*MIN(param[GAP_MAX],param[ZETA]*POWER(MAX(0,(AD$3-'(IN)tau'!AD65)/param[ZETA]),param[NU]))</f>
        <v>0</v>
      </c>
      <c r="AE68">
        <f>AE$4*MIN(param[GAP_MAX],param[ZETA]*POWER(MAX(0,(AE$3-'(IN)tau'!AE65)/param[ZETA]),param[NU]))</f>
        <v>0</v>
      </c>
      <c r="AF68">
        <f>AF$4*MIN(param[GAP_MAX],param[ZETA]*POWER(MAX(0,(AF$3-'(IN)tau'!AF65)/param[ZETA]),param[NU]))</f>
        <v>0</v>
      </c>
      <c r="AG68">
        <f>AG$4*MIN(param[GAP_MAX],param[ZETA]*POWER(MAX(0,(AG$3-'(IN)tau'!AG65)/param[ZETA]),param[NU]))</f>
        <v>0</v>
      </c>
      <c r="AH68">
        <f>AH$4*MIN(param[GAP_MAX],param[ZETA]*POWER(MAX(0,(AH$3-'(IN)tau'!AH65)/param[ZETA]),param[NU]))</f>
        <v>0</v>
      </c>
      <c r="AI68">
        <f>AI$4*MIN(param[GAP_MAX],param[ZETA]*POWER(MAX(0,(AI$3-'(IN)tau'!AI65)/param[ZETA]),param[NU]))</f>
        <v>0</v>
      </c>
      <c r="AJ68">
        <f>AJ$4*MIN(param[GAP_MAX],param[ZETA]*POWER(MAX(0,(AJ$3-'(IN)tau'!AJ65)/param[ZETA]),param[NU]))</f>
        <v>0</v>
      </c>
      <c r="AK68">
        <f>AK$4*MIN(param[GAP_MAX],param[ZETA]*POWER(MAX(0,(AK$3-'(IN)tau'!AK65)/param[ZETA]),param[NU]))</f>
        <v>0</v>
      </c>
      <c r="AL68">
        <f>AL$4*MIN(param[GAP_MAX],param[ZETA]*POWER(MAX(0,(AL$3-'(IN)tau'!AL65)/param[ZETA]),param[NU]))</f>
        <v>0</v>
      </c>
      <c r="AM68">
        <f>AM$4*MIN(param[GAP_MAX],param[ZETA]*POWER(MAX(0,(AM$3-'(IN)tau'!AM65)/param[ZETA]),param[NU]))</f>
        <v>0</v>
      </c>
      <c r="AN68">
        <f>AN$4*MIN(param[GAP_MAX],param[ZETA]*POWER(MAX(0,(AN$3-'(IN)tau'!AN65)/param[ZETA]),param[NU]))</f>
        <v>0</v>
      </c>
      <c r="AO68">
        <f>AO$4*MIN(param[GAP_MAX],param[ZETA]*POWER(MAX(0,(AO$3-'(IN)tau'!AO65)/param[ZETA]),param[NU]))</f>
        <v>0</v>
      </c>
      <c r="AP68">
        <f>AP$4*MIN(param[GAP_MAX],param[ZETA]*POWER(MAX(0,(AP$3-'(IN)tau'!AP65)/param[ZETA]),param[NU]))</f>
        <v>0</v>
      </c>
      <c r="AQ68">
        <f>AQ$4*MIN(param[GAP_MAX],param[ZETA]*POWER(MAX(0,(AQ$3-'(IN)tau'!AQ65)/param[ZETA]),param[NU]))</f>
        <v>0</v>
      </c>
      <c r="AR68">
        <f>AR$4*MIN(param[GAP_MAX],param[ZETA]*POWER(MAX(0,(AR$3-'(IN)tau'!AR65)/param[ZETA]),param[NU]))</f>
        <v>0</v>
      </c>
      <c r="AS68">
        <f>AS$4*MIN(param[GAP_MAX],param[ZETA]*POWER(MAX(0,(AS$3-'(IN)tau'!AS65)/param[ZETA]),param[NU]))</f>
        <v>20.53238505562075</v>
      </c>
      <c r="AT68" s="4">
        <f>SUM(Delta[[#This Row],[Column2]:[Column244]])</f>
        <v>409.61763955824114</v>
      </c>
      <c r="AU68" t="str">
        <f>IF(Delta[[#This Row],[delta]]&lt;20,"ok","")</f>
        <v/>
      </c>
    </row>
    <row r="69" spans="1:47" ht="15" x14ac:dyDescent="0.25">
      <c r="A69">
        <f>'(IN)tau'!A66</f>
        <v>166</v>
      </c>
      <c r="B69">
        <f>B$4*MIN(param[GAP_MAX],param[ZETA]*POWER(MAX(0,(B$3-'(IN)tau'!B66)/param[ZETA]),param[NU]))</f>
        <v>0</v>
      </c>
      <c r="C69">
        <f>C$4*MIN(param[GAP_MAX],param[ZETA]*POWER(MAX(0,(C$3-'(IN)tau'!C66)/param[ZETA]),param[NU]))</f>
        <v>0</v>
      </c>
      <c r="D69">
        <f>D$4*MIN(param[GAP_MAX],param[ZETA]*POWER(MAX(0,(D$3-'(IN)tau'!D66)/param[ZETA]),param[NU]))</f>
        <v>0</v>
      </c>
      <c r="E69">
        <f>E$4*MIN(param[GAP_MAX],param[ZETA]*POWER(MAX(0,(E$3-'(IN)tau'!E66)/param[ZETA]),param[NU]))</f>
        <v>0</v>
      </c>
      <c r="F69">
        <f>F$4*MIN(param[GAP_MAX],param[ZETA]*POWER(MAX(0,(F$3-'(IN)tau'!F66)/param[ZETA]),param[NU]))</f>
        <v>0</v>
      </c>
      <c r="G69">
        <f>G$4*MIN(param[GAP_MAX],param[ZETA]*POWER(MAX(0,(G$3-'(IN)tau'!G66)/param[ZETA]),param[NU]))</f>
        <v>0</v>
      </c>
      <c r="H69">
        <f>H$4*MIN(param[GAP_MAX],param[ZETA]*POWER(MAX(0,(H$3-'(IN)tau'!H66)/param[ZETA]),param[NU]))</f>
        <v>0</v>
      </c>
      <c r="I69">
        <f>I$4*MIN(param[GAP_MAX],param[ZETA]*POWER(MAX(0,(I$3-'(IN)tau'!I66)/param[ZETA]),param[NU]))</f>
        <v>0</v>
      </c>
      <c r="J69">
        <f>J$4*MIN(param[GAP_MAX],param[ZETA]*POWER(MAX(0,(J$3-'(IN)tau'!J66)/param[ZETA]),param[NU]))</f>
        <v>0</v>
      </c>
      <c r="K69">
        <f>K$4*MIN(param[GAP_MAX],param[ZETA]*POWER(MAX(0,(K$3-'(IN)tau'!K66)/param[ZETA]),param[NU]))</f>
        <v>0</v>
      </c>
      <c r="L69">
        <f>L$4*MIN(param[GAP_MAX],param[ZETA]*POWER(MAX(0,(L$3-'(IN)tau'!L66)/param[ZETA]),param[NU]))</f>
        <v>0</v>
      </c>
      <c r="M69">
        <f>M$4*MIN(param[GAP_MAX],param[ZETA]*POWER(MAX(0,(M$3-'(IN)tau'!M66)/param[ZETA]),param[NU]))</f>
        <v>0</v>
      </c>
      <c r="N69">
        <f>N$4*MIN(param[GAP_MAX],param[ZETA]*POWER(MAX(0,(N$3-'(IN)tau'!N66)/param[ZETA]),param[NU]))</f>
        <v>0</v>
      </c>
      <c r="O69">
        <f>O$4*MIN(param[GAP_MAX],param[ZETA]*POWER(MAX(0,(O$3-'(IN)tau'!O66)/param[ZETA]),param[NU]))</f>
        <v>0</v>
      </c>
      <c r="P69">
        <f>P$4*MIN(param[GAP_MAX],param[ZETA]*POWER(MAX(0,(P$3-'(IN)tau'!P66)/param[ZETA]),param[NU]))</f>
        <v>0</v>
      </c>
      <c r="Q69">
        <f>Q$4*MIN(param[GAP_MAX],param[ZETA]*POWER(MAX(0,(Q$3-'(IN)tau'!Q66)/param[ZETA]),param[NU]))</f>
        <v>0</v>
      </c>
      <c r="R69">
        <f>R$4*MIN(param[GAP_MAX],param[ZETA]*POWER(MAX(0,(R$3-'(IN)tau'!R66)/param[ZETA]),param[NU]))</f>
        <v>0</v>
      </c>
      <c r="S69">
        <f>S$4*MIN(param[GAP_MAX],param[ZETA]*POWER(MAX(0,(S$3-'(IN)tau'!S66)/param[ZETA]),param[NU]))</f>
        <v>0</v>
      </c>
      <c r="T69">
        <f>T$4*MIN(param[GAP_MAX],param[ZETA]*POWER(MAX(0,(T$3-'(IN)tau'!T66)/param[ZETA]),param[NU]))</f>
        <v>0</v>
      </c>
      <c r="U69">
        <f>U$4*MIN(param[GAP_MAX],param[ZETA]*POWER(MAX(0,(U$3-'(IN)tau'!U66)/param[ZETA]),param[NU]))</f>
        <v>0</v>
      </c>
      <c r="V69">
        <f>V$4*MIN(param[GAP_MAX],param[ZETA]*POWER(MAX(0,(V$3-'(IN)tau'!V66)/param[ZETA]),param[NU]))</f>
        <v>0</v>
      </c>
      <c r="W69">
        <f>W$4*MIN(param[GAP_MAX],param[ZETA]*POWER(MAX(0,(W$3-'(IN)tau'!W66)/param[ZETA]),param[NU]))</f>
        <v>0</v>
      </c>
      <c r="X69">
        <f>X$4*MIN(param[GAP_MAX],param[ZETA]*POWER(MAX(0,(X$3-'(IN)tau'!X66)/param[ZETA]),param[NU]))</f>
        <v>0</v>
      </c>
      <c r="Y69">
        <f>Y$4*MIN(param[GAP_MAX],param[ZETA]*POWER(MAX(0,(Y$3-'(IN)tau'!Y66)/param[ZETA]),param[NU]))</f>
        <v>0</v>
      </c>
      <c r="Z69">
        <f>Z$4*MIN(param[GAP_MAX],param[ZETA]*POWER(MAX(0,(Z$3-'(IN)tau'!Z66)/param[ZETA]),param[NU]))</f>
        <v>0</v>
      </c>
      <c r="AA69">
        <f>AA$4*MIN(param[GAP_MAX],param[ZETA]*POWER(MAX(0,(AA$3-'(IN)tau'!AA66)/param[ZETA]),param[NU]))</f>
        <v>0</v>
      </c>
      <c r="AB69">
        <f>AB$4*MIN(param[GAP_MAX],param[ZETA]*POWER(MAX(0,(AB$3-'(IN)tau'!AB66)/param[ZETA]),param[NU]))</f>
        <v>0</v>
      </c>
      <c r="AC69">
        <f>AC$4*MIN(param[GAP_MAX],param[ZETA]*POWER(MAX(0,(AC$3-'(IN)tau'!AC66)/param[ZETA]),param[NU]))</f>
        <v>0</v>
      </c>
      <c r="AD69">
        <f>AD$4*MIN(param[GAP_MAX],param[ZETA]*POWER(MAX(0,(AD$3-'(IN)tau'!AD66)/param[ZETA]),param[NU]))</f>
        <v>0</v>
      </c>
      <c r="AE69">
        <f>AE$4*MIN(param[GAP_MAX],param[ZETA]*POWER(MAX(0,(AE$3-'(IN)tau'!AE66)/param[ZETA]),param[NU]))</f>
        <v>0</v>
      </c>
      <c r="AF69">
        <f>AF$4*MIN(param[GAP_MAX],param[ZETA]*POWER(MAX(0,(AF$3-'(IN)tau'!AF66)/param[ZETA]),param[NU]))</f>
        <v>0</v>
      </c>
      <c r="AG69">
        <f>AG$4*MIN(param[GAP_MAX],param[ZETA]*POWER(MAX(0,(AG$3-'(IN)tau'!AG66)/param[ZETA]),param[NU]))</f>
        <v>0</v>
      </c>
      <c r="AH69">
        <f>AH$4*MIN(param[GAP_MAX],param[ZETA]*POWER(MAX(0,(AH$3-'(IN)tau'!AH66)/param[ZETA]),param[NU]))</f>
        <v>0</v>
      </c>
      <c r="AI69">
        <f>AI$4*MIN(param[GAP_MAX],param[ZETA]*POWER(MAX(0,(AI$3-'(IN)tau'!AI66)/param[ZETA]),param[NU]))</f>
        <v>0</v>
      </c>
      <c r="AJ69">
        <f>AJ$4*MIN(param[GAP_MAX],param[ZETA]*POWER(MAX(0,(AJ$3-'(IN)tau'!AJ66)/param[ZETA]),param[NU]))</f>
        <v>0</v>
      </c>
      <c r="AK69">
        <f>AK$4*MIN(param[GAP_MAX],param[ZETA]*POWER(MAX(0,(AK$3-'(IN)tau'!AK66)/param[ZETA]),param[NU]))</f>
        <v>0</v>
      </c>
      <c r="AL69">
        <f>AL$4*MIN(param[GAP_MAX],param[ZETA]*POWER(MAX(0,(AL$3-'(IN)tau'!AL66)/param[ZETA]),param[NU]))</f>
        <v>0</v>
      </c>
      <c r="AM69">
        <f>AM$4*MIN(param[GAP_MAX],param[ZETA]*POWER(MAX(0,(AM$3-'(IN)tau'!AM66)/param[ZETA]),param[NU]))</f>
        <v>0</v>
      </c>
      <c r="AN69">
        <f>AN$4*MIN(param[GAP_MAX],param[ZETA]*POWER(MAX(0,(AN$3-'(IN)tau'!AN66)/param[ZETA]),param[NU]))</f>
        <v>0</v>
      </c>
      <c r="AO69">
        <f>AO$4*MIN(param[GAP_MAX],param[ZETA]*POWER(MAX(0,(AO$3-'(IN)tau'!AO66)/param[ZETA]),param[NU]))</f>
        <v>0</v>
      </c>
      <c r="AP69">
        <f>AP$4*MIN(param[GAP_MAX],param[ZETA]*POWER(MAX(0,(AP$3-'(IN)tau'!AP66)/param[ZETA]),param[NU]))</f>
        <v>0</v>
      </c>
      <c r="AQ69">
        <f>AQ$4*MIN(param[GAP_MAX],param[ZETA]*POWER(MAX(0,(AQ$3-'(IN)tau'!AQ66)/param[ZETA]),param[NU]))</f>
        <v>0</v>
      </c>
      <c r="AR69">
        <f>AR$4*MIN(param[GAP_MAX],param[ZETA]*POWER(MAX(0,(AR$3-'(IN)tau'!AR66)/param[ZETA]),param[NU]))</f>
        <v>0</v>
      </c>
      <c r="AS69">
        <f>AS$4*MIN(param[GAP_MAX],param[ZETA]*POWER(MAX(0,(AS$3-'(IN)tau'!AS66)/param[ZETA]),param[NU]))</f>
        <v>3.9016514039404275</v>
      </c>
      <c r="AT69" s="4">
        <f>SUM(Delta[[#This Row],[Column2]:[Column244]])</f>
        <v>3.9016514039404275</v>
      </c>
      <c r="AU69" t="str">
        <f>IF(Delta[[#This Row],[delta]]&lt;20,"ok","")</f>
        <v>ok</v>
      </c>
    </row>
    <row r="70" spans="1:47" ht="15" x14ac:dyDescent="0.25">
      <c r="A70">
        <f>'(IN)tau'!A67</f>
        <v>168</v>
      </c>
      <c r="B70">
        <f>B$4*MIN(param[GAP_MAX],param[ZETA]*POWER(MAX(0,(B$3-'(IN)tau'!B67)/param[ZETA]),param[NU]))</f>
        <v>0</v>
      </c>
      <c r="C70">
        <f>C$4*MIN(param[GAP_MAX],param[ZETA]*POWER(MAX(0,(C$3-'(IN)tau'!C67)/param[ZETA]),param[NU]))</f>
        <v>68.127315625059467</v>
      </c>
      <c r="D70">
        <f>D$4*MIN(param[GAP_MAX],param[ZETA]*POWER(MAX(0,(D$3-'(IN)tau'!D67)/param[ZETA]),param[NU]))</f>
        <v>49.285998589358307</v>
      </c>
      <c r="E70">
        <f>E$4*MIN(param[GAP_MAX],param[ZETA]*POWER(MAX(0,(E$3-'(IN)tau'!E67)/param[ZETA]),param[NU]))</f>
        <v>24.56391754878241</v>
      </c>
      <c r="F70">
        <f>F$4*MIN(param[GAP_MAX],param[ZETA]*POWER(MAX(0,(F$3-'(IN)tau'!F67)/param[ZETA]),param[NU]))</f>
        <v>10.060462333954943</v>
      </c>
      <c r="G70">
        <f>G$4*MIN(param[GAP_MAX],param[ZETA]*POWER(MAX(0,(G$3-'(IN)tau'!G67)/param[ZETA]),param[NU]))</f>
        <v>23.212047760022454</v>
      </c>
      <c r="H70">
        <f>H$4*MIN(param[GAP_MAX],param[ZETA]*POWER(MAX(0,(H$3-'(IN)tau'!H67)/param[ZETA]),param[NU]))</f>
        <v>0</v>
      </c>
      <c r="I70">
        <f>I$4*MIN(param[GAP_MAX],param[ZETA]*POWER(MAX(0,(I$3-'(IN)tau'!I67)/param[ZETA]),param[NU]))</f>
        <v>0</v>
      </c>
      <c r="J70">
        <f>J$4*MIN(param[GAP_MAX],param[ZETA]*POWER(MAX(0,(J$3-'(IN)tau'!J67)/param[ZETA]),param[NU]))</f>
        <v>0</v>
      </c>
      <c r="K70">
        <f>K$4*MIN(param[GAP_MAX],param[ZETA]*POWER(MAX(0,(K$3-'(IN)tau'!K67)/param[ZETA]),param[NU]))</f>
        <v>169.3089430894309</v>
      </c>
      <c r="L70">
        <f>L$4*MIN(param[GAP_MAX],param[ZETA]*POWER(MAX(0,(L$3-'(IN)tau'!L67)/param[ZETA]),param[NU]))</f>
        <v>0</v>
      </c>
      <c r="M70">
        <f>M$4*MIN(param[GAP_MAX],param[ZETA]*POWER(MAX(0,(M$3-'(IN)tau'!M67)/param[ZETA]),param[NU]))</f>
        <v>68.292682926829272</v>
      </c>
      <c r="N70">
        <f>N$4*MIN(param[GAP_MAX],param[ZETA]*POWER(MAX(0,(N$3-'(IN)tau'!N67)/param[ZETA]),param[NU]))</f>
        <v>0</v>
      </c>
      <c r="O70">
        <f>O$4*MIN(param[GAP_MAX],param[ZETA]*POWER(MAX(0,(O$3-'(IN)tau'!O67)/param[ZETA]),param[NU]))</f>
        <v>0</v>
      </c>
      <c r="P70">
        <f>P$4*MIN(param[GAP_MAX],param[ZETA]*POWER(MAX(0,(P$3-'(IN)tau'!P67)/param[ZETA]),param[NU]))</f>
        <v>0</v>
      </c>
      <c r="Q70">
        <f>Q$4*MIN(param[GAP_MAX],param[ZETA]*POWER(MAX(0,(Q$3-'(IN)tau'!Q67)/param[ZETA]),param[NU]))</f>
        <v>0</v>
      </c>
      <c r="R70">
        <f>R$4*MIN(param[GAP_MAX],param[ZETA]*POWER(MAX(0,(R$3-'(IN)tau'!R67)/param[ZETA]),param[NU]))</f>
        <v>0</v>
      </c>
      <c r="S70">
        <f>S$4*MIN(param[GAP_MAX],param[ZETA]*POWER(MAX(0,(S$3-'(IN)tau'!S67)/param[ZETA]),param[NU]))</f>
        <v>0</v>
      </c>
      <c r="T70">
        <f>T$4*MIN(param[GAP_MAX],param[ZETA]*POWER(MAX(0,(T$3-'(IN)tau'!T67)/param[ZETA]),param[NU]))</f>
        <v>0</v>
      </c>
      <c r="U70">
        <f>U$4*MIN(param[GAP_MAX],param[ZETA]*POWER(MAX(0,(U$3-'(IN)tau'!U67)/param[ZETA]),param[NU]))</f>
        <v>0</v>
      </c>
      <c r="V70">
        <f>V$4*MIN(param[GAP_MAX],param[ZETA]*POWER(MAX(0,(V$3-'(IN)tau'!V67)/param[ZETA]),param[NU]))</f>
        <v>0</v>
      </c>
      <c r="W70">
        <f>W$4*MIN(param[GAP_MAX],param[ZETA]*POWER(MAX(0,(W$3-'(IN)tau'!W67)/param[ZETA]),param[NU]))</f>
        <v>0</v>
      </c>
      <c r="X70">
        <f>X$4*MIN(param[GAP_MAX],param[ZETA]*POWER(MAX(0,(X$3-'(IN)tau'!X67)/param[ZETA]),param[NU]))</f>
        <v>0</v>
      </c>
      <c r="Y70">
        <f>Y$4*MIN(param[GAP_MAX],param[ZETA]*POWER(MAX(0,(Y$3-'(IN)tau'!Y67)/param[ZETA]),param[NU]))</f>
        <v>0</v>
      </c>
      <c r="Z70">
        <f>Z$4*MIN(param[GAP_MAX],param[ZETA]*POWER(MAX(0,(Z$3-'(IN)tau'!Z67)/param[ZETA]),param[NU]))</f>
        <v>0</v>
      </c>
      <c r="AA70">
        <f>AA$4*MIN(param[GAP_MAX],param[ZETA]*POWER(MAX(0,(AA$3-'(IN)tau'!AA67)/param[ZETA]),param[NU]))</f>
        <v>0</v>
      </c>
      <c r="AB70">
        <f>AB$4*MIN(param[GAP_MAX],param[ZETA]*POWER(MAX(0,(AB$3-'(IN)tau'!AB67)/param[ZETA]),param[NU]))</f>
        <v>0</v>
      </c>
      <c r="AC70">
        <f>AC$4*MIN(param[GAP_MAX],param[ZETA]*POWER(MAX(0,(AC$3-'(IN)tau'!AC67)/param[ZETA]),param[NU]))</f>
        <v>0</v>
      </c>
      <c r="AD70">
        <f>AD$4*MIN(param[GAP_MAX],param[ZETA]*POWER(MAX(0,(AD$3-'(IN)tau'!AD67)/param[ZETA]),param[NU]))</f>
        <v>0</v>
      </c>
      <c r="AE70">
        <f>AE$4*MIN(param[GAP_MAX],param[ZETA]*POWER(MAX(0,(AE$3-'(IN)tau'!AE67)/param[ZETA]),param[NU]))</f>
        <v>0</v>
      </c>
      <c r="AF70">
        <f>AF$4*MIN(param[GAP_MAX],param[ZETA]*POWER(MAX(0,(AF$3-'(IN)tau'!AF67)/param[ZETA]),param[NU]))</f>
        <v>0</v>
      </c>
      <c r="AG70">
        <f>AG$4*MIN(param[GAP_MAX],param[ZETA]*POWER(MAX(0,(AG$3-'(IN)tau'!AG67)/param[ZETA]),param[NU]))</f>
        <v>0</v>
      </c>
      <c r="AH70">
        <f>AH$4*MIN(param[GAP_MAX],param[ZETA]*POWER(MAX(0,(AH$3-'(IN)tau'!AH67)/param[ZETA]),param[NU]))</f>
        <v>0</v>
      </c>
      <c r="AI70">
        <f>AI$4*MIN(param[GAP_MAX],param[ZETA]*POWER(MAX(0,(AI$3-'(IN)tau'!AI67)/param[ZETA]),param[NU]))</f>
        <v>0</v>
      </c>
      <c r="AJ70">
        <f>AJ$4*MIN(param[GAP_MAX],param[ZETA]*POWER(MAX(0,(AJ$3-'(IN)tau'!AJ67)/param[ZETA]),param[NU]))</f>
        <v>0</v>
      </c>
      <c r="AK70">
        <f>AK$4*MIN(param[GAP_MAX],param[ZETA]*POWER(MAX(0,(AK$3-'(IN)tau'!AK67)/param[ZETA]),param[NU]))</f>
        <v>0</v>
      </c>
      <c r="AL70">
        <f>AL$4*MIN(param[GAP_MAX],param[ZETA]*POWER(MAX(0,(AL$3-'(IN)tau'!AL67)/param[ZETA]),param[NU]))</f>
        <v>0</v>
      </c>
      <c r="AM70">
        <f>AM$4*MIN(param[GAP_MAX],param[ZETA]*POWER(MAX(0,(AM$3-'(IN)tau'!AM67)/param[ZETA]),param[NU]))</f>
        <v>0</v>
      </c>
      <c r="AN70">
        <f>AN$4*MIN(param[GAP_MAX],param[ZETA]*POWER(MAX(0,(AN$3-'(IN)tau'!AN67)/param[ZETA]),param[NU]))</f>
        <v>0</v>
      </c>
      <c r="AO70">
        <f>AO$4*MIN(param[GAP_MAX],param[ZETA]*POWER(MAX(0,(AO$3-'(IN)tau'!AO67)/param[ZETA]),param[NU]))</f>
        <v>0</v>
      </c>
      <c r="AP70">
        <f>AP$4*MIN(param[GAP_MAX],param[ZETA]*POWER(MAX(0,(AP$3-'(IN)tau'!AP67)/param[ZETA]),param[NU]))</f>
        <v>0</v>
      </c>
      <c r="AQ70">
        <f>AQ$4*MIN(param[GAP_MAX],param[ZETA]*POWER(MAX(0,(AQ$3-'(IN)tau'!AQ67)/param[ZETA]),param[NU]))</f>
        <v>0</v>
      </c>
      <c r="AR70">
        <f>AR$4*MIN(param[GAP_MAX],param[ZETA]*POWER(MAX(0,(AR$3-'(IN)tau'!AR67)/param[ZETA]),param[NU]))</f>
        <v>0</v>
      </c>
      <c r="AS70">
        <f>AS$4*MIN(param[GAP_MAX],param[ZETA]*POWER(MAX(0,(AS$3-'(IN)tau'!AS67)/param[ZETA]),param[NU]))</f>
        <v>0</v>
      </c>
      <c r="AT70" s="4">
        <f>SUM(Delta[[#This Row],[Column2]:[Column244]])</f>
        <v>412.85136787343771</v>
      </c>
      <c r="AU70" t="str">
        <f>IF(Delta[[#This Row],[delta]]&lt;20,"ok","")</f>
        <v/>
      </c>
    </row>
    <row r="71" spans="1:47" ht="15" x14ac:dyDescent="0.25">
      <c r="A71">
        <f>'(IN)tau'!A68</f>
        <v>169</v>
      </c>
      <c r="B71">
        <f>B$4*MIN(param[GAP_MAX],param[ZETA]*POWER(MAX(0,(B$3-'(IN)tau'!B68)/param[ZETA]),param[NU]))</f>
        <v>0</v>
      </c>
      <c r="C71">
        <f>C$4*MIN(param[GAP_MAX],param[ZETA]*POWER(MAX(0,(C$3-'(IN)tau'!C68)/param[ZETA]),param[NU]))</f>
        <v>68.127315625059467</v>
      </c>
      <c r="D71">
        <f>D$4*MIN(param[GAP_MAX],param[ZETA]*POWER(MAX(0,(D$3-'(IN)tau'!D68)/param[ZETA]),param[NU]))</f>
        <v>49.285998589358307</v>
      </c>
      <c r="E71">
        <f>E$4*MIN(param[GAP_MAX],param[ZETA]*POWER(MAX(0,(E$3-'(IN)tau'!E68)/param[ZETA]),param[NU]))</f>
        <v>0.79780417796504288</v>
      </c>
      <c r="F71">
        <f>F$4*MIN(param[GAP_MAX],param[ZETA]*POWER(MAX(0,(F$3-'(IN)tau'!F68)/param[ZETA]),param[NU]))</f>
        <v>10.060462333954943</v>
      </c>
      <c r="G71">
        <f>G$4*MIN(param[GAP_MAX],param[ZETA]*POWER(MAX(0,(G$3-'(IN)tau'!G68)/param[ZETA]),param[NU]))</f>
        <v>23.212047760022454</v>
      </c>
      <c r="H71">
        <f>H$4*MIN(param[GAP_MAX],param[ZETA]*POWER(MAX(0,(H$3-'(IN)tau'!H68)/param[ZETA]),param[NU]))</f>
        <v>0</v>
      </c>
      <c r="I71">
        <f>I$4*MIN(param[GAP_MAX],param[ZETA]*POWER(MAX(0,(I$3-'(IN)tau'!I68)/param[ZETA]),param[NU]))</f>
        <v>0</v>
      </c>
      <c r="J71">
        <f>J$4*MIN(param[GAP_MAX],param[ZETA]*POWER(MAX(0,(J$3-'(IN)tau'!J68)/param[ZETA]),param[NU]))</f>
        <v>0</v>
      </c>
      <c r="K71">
        <f>K$4*MIN(param[GAP_MAX],param[ZETA]*POWER(MAX(0,(K$3-'(IN)tau'!K68)/param[ZETA]),param[NU]))</f>
        <v>169.3089430894309</v>
      </c>
      <c r="L71">
        <f>L$4*MIN(param[GAP_MAX],param[ZETA]*POWER(MAX(0,(L$3-'(IN)tau'!L68)/param[ZETA]),param[NU]))</f>
        <v>0</v>
      </c>
      <c r="M71">
        <f>M$4*MIN(param[GAP_MAX],param[ZETA]*POWER(MAX(0,(M$3-'(IN)tau'!M68)/param[ZETA]),param[NU]))</f>
        <v>68.292682926829272</v>
      </c>
      <c r="N71">
        <f>N$4*MIN(param[GAP_MAX],param[ZETA]*POWER(MAX(0,(N$3-'(IN)tau'!N68)/param[ZETA]),param[NU]))</f>
        <v>0</v>
      </c>
      <c r="O71">
        <f>O$4*MIN(param[GAP_MAX],param[ZETA]*POWER(MAX(0,(O$3-'(IN)tau'!O68)/param[ZETA]),param[NU]))</f>
        <v>0</v>
      </c>
      <c r="P71">
        <f>P$4*MIN(param[GAP_MAX],param[ZETA]*POWER(MAX(0,(P$3-'(IN)tau'!P68)/param[ZETA]),param[NU]))</f>
        <v>0</v>
      </c>
      <c r="Q71">
        <f>Q$4*MIN(param[GAP_MAX],param[ZETA]*POWER(MAX(0,(Q$3-'(IN)tau'!Q68)/param[ZETA]),param[NU]))</f>
        <v>0</v>
      </c>
      <c r="R71">
        <f>R$4*MIN(param[GAP_MAX],param[ZETA]*POWER(MAX(0,(R$3-'(IN)tau'!R68)/param[ZETA]),param[NU]))</f>
        <v>0</v>
      </c>
      <c r="S71">
        <f>S$4*MIN(param[GAP_MAX],param[ZETA]*POWER(MAX(0,(S$3-'(IN)tau'!S68)/param[ZETA]),param[NU]))</f>
        <v>0</v>
      </c>
      <c r="T71">
        <f>T$4*MIN(param[GAP_MAX],param[ZETA]*POWER(MAX(0,(T$3-'(IN)tau'!T68)/param[ZETA]),param[NU]))</f>
        <v>0</v>
      </c>
      <c r="U71">
        <f>U$4*MIN(param[GAP_MAX],param[ZETA]*POWER(MAX(0,(U$3-'(IN)tau'!U68)/param[ZETA]),param[NU]))</f>
        <v>0</v>
      </c>
      <c r="V71">
        <f>V$4*MIN(param[GAP_MAX],param[ZETA]*POWER(MAX(0,(V$3-'(IN)tau'!V68)/param[ZETA]),param[NU]))</f>
        <v>0</v>
      </c>
      <c r="W71">
        <f>W$4*MIN(param[GAP_MAX],param[ZETA]*POWER(MAX(0,(W$3-'(IN)tau'!W68)/param[ZETA]),param[NU]))</f>
        <v>0</v>
      </c>
      <c r="X71">
        <f>X$4*MIN(param[GAP_MAX],param[ZETA]*POWER(MAX(0,(X$3-'(IN)tau'!X68)/param[ZETA]),param[NU]))</f>
        <v>0</v>
      </c>
      <c r="Y71">
        <f>Y$4*MIN(param[GAP_MAX],param[ZETA]*POWER(MAX(0,(Y$3-'(IN)tau'!Y68)/param[ZETA]),param[NU]))</f>
        <v>0</v>
      </c>
      <c r="Z71">
        <f>Z$4*MIN(param[GAP_MAX],param[ZETA]*POWER(MAX(0,(Z$3-'(IN)tau'!Z68)/param[ZETA]),param[NU]))</f>
        <v>0</v>
      </c>
      <c r="AA71">
        <f>AA$4*MIN(param[GAP_MAX],param[ZETA]*POWER(MAX(0,(AA$3-'(IN)tau'!AA68)/param[ZETA]),param[NU]))</f>
        <v>0</v>
      </c>
      <c r="AB71">
        <f>AB$4*MIN(param[GAP_MAX],param[ZETA]*POWER(MAX(0,(AB$3-'(IN)tau'!AB68)/param[ZETA]),param[NU]))</f>
        <v>0</v>
      </c>
      <c r="AC71">
        <f>AC$4*MIN(param[GAP_MAX],param[ZETA]*POWER(MAX(0,(AC$3-'(IN)tau'!AC68)/param[ZETA]),param[NU]))</f>
        <v>0</v>
      </c>
      <c r="AD71">
        <f>AD$4*MIN(param[GAP_MAX],param[ZETA]*POWER(MAX(0,(AD$3-'(IN)tau'!AD68)/param[ZETA]),param[NU]))</f>
        <v>0</v>
      </c>
      <c r="AE71">
        <f>AE$4*MIN(param[GAP_MAX],param[ZETA]*POWER(MAX(0,(AE$3-'(IN)tau'!AE68)/param[ZETA]),param[NU]))</f>
        <v>0</v>
      </c>
      <c r="AF71">
        <f>AF$4*MIN(param[GAP_MAX],param[ZETA]*POWER(MAX(0,(AF$3-'(IN)tau'!AF68)/param[ZETA]),param[NU]))</f>
        <v>0</v>
      </c>
      <c r="AG71">
        <f>AG$4*MIN(param[GAP_MAX],param[ZETA]*POWER(MAX(0,(AG$3-'(IN)tau'!AG68)/param[ZETA]),param[NU]))</f>
        <v>0</v>
      </c>
      <c r="AH71">
        <f>AH$4*MIN(param[GAP_MAX],param[ZETA]*POWER(MAX(0,(AH$3-'(IN)tau'!AH68)/param[ZETA]),param[NU]))</f>
        <v>0</v>
      </c>
      <c r="AI71">
        <f>AI$4*MIN(param[GAP_MAX],param[ZETA]*POWER(MAX(0,(AI$3-'(IN)tau'!AI68)/param[ZETA]),param[NU]))</f>
        <v>0</v>
      </c>
      <c r="AJ71">
        <f>AJ$4*MIN(param[GAP_MAX],param[ZETA]*POWER(MAX(0,(AJ$3-'(IN)tau'!AJ68)/param[ZETA]),param[NU]))</f>
        <v>0</v>
      </c>
      <c r="AK71">
        <f>AK$4*MIN(param[GAP_MAX],param[ZETA]*POWER(MAX(0,(AK$3-'(IN)tau'!AK68)/param[ZETA]),param[NU]))</f>
        <v>0</v>
      </c>
      <c r="AL71">
        <f>AL$4*MIN(param[GAP_MAX],param[ZETA]*POWER(MAX(0,(AL$3-'(IN)tau'!AL68)/param[ZETA]),param[NU]))</f>
        <v>0</v>
      </c>
      <c r="AM71">
        <f>AM$4*MIN(param[GAP_MAX],param[ZETA]*POWER(MAX(0,(AM$3-'(IN)tau'!AM68)/param[ZETA]),param[NU]))</f>
        <v>0</v>
      </c>
      <c r="AN71">
        <f>AN$4*MIN(param[GAP_MAX],param[ZETA]*POWER(MAX(0,(AN$3-'(IN)tau'!AN68)/param[ZETA]),param[NU]))</f>
        <v>0</v>
      </c>
      <c r="AO71">
        <f>AO$4*MIN(param[GAP_MAX],param[ZETA]*POWER(MAX(0,(AO$3-'(IN)tau'!AO68)/param[ZETA]),param[NU]))</f>
        <v>0</v>
      </c>
      <c r="AP71">
        <f>AP$4*MIN(param[GAP_MAX],param[ZETA]*POWER(MAX(0,(AP$3-'(IN)tau'!AP68)/param[ZETA]),param[NU]))</f>
        <v>0</v>
      </c>
      <c r="AQ71">
        <f>AQ$4*MIN(param[GAP_MAX],param[ZETA]*POWER(MAX(0,(AQ$3-'(IN)tau'!AQ68)/param[ZETA]),param[NU]))</f>
        <v>0</v>
      </c>
      <c r="AR71">
        <f>AR$4*MIN(param[GAP_MAX],param[ZETA]*POWER(MAX(0,(AR$3-'(IN)tau'!AR68)/param[ZETA]),param[NU]))</f>
        <v>0</v>
      </c>
      <c r="AS71">
        <f>AS$4*MIN(param[GAP_MAX],param[ZETA]*POWER(MAX(0,(AS$3-'(IN)tau'!AS68)/param[ZETA]),param[NU]))</f>
        <v>20.53238505562075</v>
      </c>
      <c r="AT71" s="4">
        <f>SUM(Delta[[#This Row],[Column2]:[Column244]])</f>
        <v>409.61763955824114</v>
      </c>
      <c r="AU71" t="str">
        <f>IF(Delta[[#This Row],[delta]]&lt;20,"ok","")</f>
        <v/>
      </c>
    </row>
    <row r="72" spans="1:47" ht="15" x14ac:dyDescent="0.25">
      <c r="A72">
        <f>'(IN)tau'!A69</f>
        <v>170</v>
      </c>
      <c r="B72">
        <f>B$4*MIN(param[GAP_MAX],param[ZETA]*POWER(MAX(0,(B$3-'(IN)tau'!B69)/param[ZETA]),param[NU]))</f>
        <v>0</v>
      </c>
      <c r="C72">
        <f>C$4*MIN(param[GAP_MAX],param[ZETA]*POWER(MAX(0,(C$3-'(IN)tau'!C69)/param[ZETA]),param[NU]))</f>
        <v>0</v>
      </c>
      <c r="D72">
        <f>D$4*MIN(param[GAP_MAX],param[ZETA]*POWER(MAX(0,(D$3-'(IN)tau'!D69)/param[ZETA]),param[NU]))</f>
        <v>7.9639163215057822</v>
      </c>
      <c r="E72">
        <f>E$4*MIN(param[GAP_MAX],param[ZETA]*POWER(MAX(0,(E$3-'(IN)tau'!E69)/param[ZETA]),param[NU]))</f>
        <v>0</v>
      </c>
      <c r="F72">
        <f>F$4*MIN(param[GAP_MAX],param[ZETA]*POWER(MAX(0,(F$3-'(IN)tau'!F69)/param[ZETA]),param[NU]))</f>
        <v>0</v>
      </c>
      <c r="G72">
        <f>G$4*MIN(param[GAP_MAX],param[ZETA]*POWER(MAX(0,(G$3-'(IN)tau'!G69)/param[ZETA]),param[NU]))</f>
        <v>0</v>
      </c>
      <c r="H72">
        <f>H$4*MIN(param[GAP_MAX],param[ZETA]*POWER(MAX(0,(H$3-'(IN)tau'!H69)/param[ZETA]),param[NU]))</f>
        <v>0</v>
      </c>
      <c r="I72">
        <f>I$4*MIN(param[GAP_MAX],param[ZETA]*POWER(MAX(0,(I$3-'(IN)tau'!I69)/param[ZETA]),param[NU]))</f>
        <v>4.7838749347919922</v>
      </c>
      <c r="J72">
        <f>J$4*MIN(param[GAP_MAX],param[ZETA]*POWER(MAX(0,(J$3-'(IN)tau'!J69)/param[ZETA]),param[NU]))</f>
        <v>0</v>
      </c>
      <c r="K72">
        <f>K$4*MIN(param[GAP_MAX],param[ZETA]*POWER(MAX(0,(K$3-'(IN)tau'!K69)/param[ZETA]),param[NU]))</f>
        <v>0</v>
      </c>
      <c r="L72">
        <f>L$4*MIN(param[GAP_MAX],param[ZETA]*POWER(MAX(0,(L$3-'(IN)tau'!L69)/param[ZETA]),param[NU]))</f>
        <v>0</v>
      </c>
      <c r="M72">
        <f>M$4*MIN(param[GAP_MAX],param[ZETA]*POWER(MAX(0,(M$3-'(IN)tau'!M69)/param[ZETA]),param[NU]))</f>
        <v>68.292682926829272</v>
      </c>
      <c r="N72">
        <f>N$4*MIN(param[GAP_MAX],param[ZETA]*POWER(MAX(0,(N$3-'(IN)tau'!N69)/param[ZETA]),param[NU]))</f>
        <v>0</v>
      </c>
      <c r="O72">
        <f>O$4*MIN(param[GAP_MAX],param[ZETA]*POWER(MAX(0,(O$3-'(IN)tau'!O69)/param[ZETA]),param[NU]))</f>
        <v>0</v>
      </c>
      <c r="P72">
        <f>P$4*MIN(param[GAP_MAX],param[ZETA]*POWER(MAX(0,(P$3-'(IN)tau'!P69)/param[ZETA]),param[NU]))</f>
        <v>0</v>
      </c>
      <c r="Q72">
        <f>Q$4*MIN(param[GAP_MAX],param[ZETA]*POWER(MAX(0,(Q$3-'(IN)tau'!Q69)/param[ZETA]),param[NU]))</f>
        <v>0</v>
      </c>
      <c r="R72">
        <f>R$4*MIN(param[GAP_MAX],param[ZETA]*POWER(MAX(0,(R$3-'(IN)tau'!R69)/param[ZETA]),param[NU]))</f>
        <v>0</v>
      </c>
      <c r="S72">
        <f>S$4*MIN(param[GAP_MAX],param[ZETA]*POWER(MAX(0,(S$3-'(IN)tau'!S69)/param[ZETA]),param[NU]))</f>
        <v>0</v>
      </c>
      <c r="T72">
        <f>T$4*MIN(param[GAP_MAX],param[ZETA]*POWER(MAX(0,(T$3-'(IN)tau'!T69)/param[ZETA]),param[NU]))</f>
        <v>0</v>
      </c>
      <c r="U72">
        <f>U$4*MIN(param[GAP_MAX],param[ZETA]*POWER(MAX(0,(U$3-'(IN)tau'!U69)/param[ZETA]),param[NU]))</f>
        <v>0</v>
      </c>
      <c r="V72">
        <f>V$4*MIN(param[GAP_MAX],param[ZETA]*POWER(MAX(0,(V$3-'(IN)tau'!V69)/param[ZETA]),param[NU]))</f>
        <v>0</v>
      </c>
      <c r="W72">
        <f>W$4*MIN(param[GAP_MAX],param[ZETA]*POWER(MAX(0,(W$3-'(IN)tau'!W69)/param[ZETA]),param[NU]))</f>
        <v>0</v>
      </c>
      <c r="X72">
        <f>X$4*MIN(param[GAP_MAX],param[ZETA]*POWER(MAX(0,(X$3-'(IN)tau'!X69)/param[ZETA]),param[NU]))</f>
        <v>0</v>
      </c>
      <c r="Y72">
        <f>Y$4*MIN(param[GAP_MAX],param[ZETA]*POWER(MAX(0,(Y$3-'(IN)tau'!Y69)/param[ZETA]),param[NU]))</f>
        <v>0</v>
      </c>
      <c r="Z72">
        <f>Z$4*MIN(param[GAP_MAX],param[ZETA]*POWER(MAX(0,(Z$3-'(IN)tau'!Z69)/param[ZETA]),param[NU]))</f>
        <v>0</v>
      </c>
      <c r="AA72">
        <f>AA$4*MIN(param[GAP_MAX],param[ZETA]*POWER(MAX(0,(AA$3-'(IN)tau'!AA69)/param[ZETA]),param[NU]))</f>
        <v>0</v>
      </c>
      <c r="AB72">
        <f>AB$4*MIN(param[GAP_MAX],param[ZETA]*POWER(MAX(0,(AB$3-'(IN)tau'!AB69)/param[ZETA]),param[NU]))</f>
        <v>0</v>
      </c>
      <c r="AC72">
        <f>AC$4*MIN(param[GAP_MAX],param[ZETA]*POWER(MAX(0,(AC$3-'(IN)tau'!AC69)/param[ZETA]),param[NU]))</f>
        <v>0</v>
      </c>
      <c r="AD72">
        <f>AD$4*MIN(param[GAP_MAX],param[ZETA]*POWER(MAX(0,(AD$3-'(IN)tau'!AD69)/param[ZETA]),param[NU]))</f>
        <v>0</v>
      </c>
      <c r="AE72">
        <f>AE$4*MIN(param[GAP_MAX],param[ZETA]*POWER(MAX(0,(AE$3-'(IN)tau'!AE69)/param[ZETA]),param[NU]))</f>
        <v>0</v>
      </c>
      <c r="AF72">
        <f>AF$4*MIN(param[GAP_MAX],param[ZETA]*POWER(MAX(0,(AF$3-'(IN)tau'!AF69)/param[ZETA]),param[NU]))</f>
        <v>0</v>
      </c>
      <c r="AG72">
        <f>AG$4*MIN(param[GAP_MAX],param[ZETA]*POWER(MAX(0,(AG$3-'(IN)tau'!AG69)/param[ZETA]),param[NU]))</f>
        <v>0</v>
      </c>
      <c r="AH72">
        <f>AH$4*MIN(param[GAP_MAX],param[ZETA]*POWER(MAX(0,(AH$3-'(IN)tau'!AH69)/param[ZETA]),param[NU]))</f>
        <v>0</v>
      </c>
      <c r="AI72">
        <f>AI$4*MIN(param[GAP_MAX],param[ZETA]*POWER(MAX(0,(AI$3-'(IN)tau'!AI69)/param[ZETA]),param[NU]))</f>
        <v>0</v>
      </c>
      <c r="AJ72">
        <f>AJ$4*MIN(param[GAP_MAX],param[ZETA]*POWER(MAX(0,(AJ$3-'(IN)tau'!AJ69)/param[ZETA]),param[NU]))</f>
        <v>0</v>
      </c>
      <c r="AK72">
        <f>AK$4*MIN(param[GAP_MAX],param[ZETA]*POWER(MAX(0,(AK$3-'(IN)tau'!AK69)/param[ZETA]),param[NU]))</f>
        <v>0</v>
      </c>
      <c r="AL72">
        <f>AL$4*MIN(param[GAP_MAX],param[ZETA]*POWER(MAX(0,(AL$3-'(IN)tau'!AL69)/param[ZETA]),param[NU]))</f>
        <v>0</v>
      </c>
      <c r="AM72">
        <f>AM$4*MIN(param[GAP_MAX],param[ZETA]*POWER(MAX(0,(AM$3-'(IN)tau'!AM69)/param[ZETA]),param[NU]))</f>
        <v>0</v>
      </c>
      <c r="AN72">
        <f>AN$4*MIN(param[GAP_MAX],param[ZETA]*POWER(MAX(0,(AN$3-'(IN)tau'!AN69)/param[ZETA]),param[NU]))</f>
        <v>0</v>
      </c>
      <c r="AO72">
        <f>AO$4*MIN(param[GAP_MAX],param[ZETA]*POWER(MAX(0,(AO$3-'(IN)tau'!AO69)/param[ZETA]),param[NU]))</f>
        <v>0</v>
      </c>
      <c r="AP72">
        <f>AP$4*MIN(param[GAP_MAX],param[ZETA]*POWER(MAX(0,(AP$3-'(IN)tau'!AP69)/param[ZETA]),param[NU]))</f>
        <v>0</v>
      </c>
      <c r="AQ72">
        <f>AQ$4*MIN(param[GAP_MAX],param[ZETA]*POWER(MAX(0,(AQ$3-'(IN)tau'!AQ69)/param[ZETA]),param[NU]))</f>
        <v>0</v>
      </c>
      <c r="AR72">
        <f>AR$4*MIN(param[GAP_MAX],param[ZETA]*POWER(MAX(0,(AR$3-'(IN)tau'!AR69)/param[ZETA]),param[NU]))</f>
        <v>0</v>
      </c>
      <c r="AS72">
        <f>AS$4*MIN(param[GAP_MAX],param[ZETA]*POWER(MAX(0,(AS$3-'(IN)tau'!AS69)/param[ZETA]),param[NU]))</f>
        <v>20.53238505562075</v>
      </c>
      <c r="AT72" s="4">
        <f>SUM(Delta[[#This Row],[Column2]:[Column244]])</f>
        <v>101.5728592387478</v>
      </c>
      <c r="AU72" t="str">
        <f>IF(Delta[[#This Row],[delta]]&lt;20,"ok","")</f>
        <v/>
      </c>
    </row>
    <row r="73" spans="1:47" ht="15" x14ac:dyDescent="0.25">
      <c r="A73">
        <f>'(IN)tau'!A70</f>
        <v>171</v>
      </c>
      <c r="B73">
        <f>B$4*MIN(param[GAP_MAX],param[ZETA]*POWER(MAX(0,(B$3-'(IN)tau'!B70)/param[ZETA]),param[NU]))</f>
        <v>0</v>
      </c>
      <c r="C73">
        <f>C$4*MIN(param[GAP_MAX],param[ZETA]*POWER(MAX(0,(C$3-'(IN)tau'!C70)/param[ZETA]),param[NU]))</f>
        <v>68.127315625059467</v>
      </c>
      <c r="D73">
        <f>D$4*MIN(param[GAP_MAX],param[ZETA]*POWER(MAX(0,(D$3-'(IN)tau'!D70)/param[ZETA]),param[NU]))</f>
        <v>49.285998589358307</v>
      </c>
      <c r="E73">
        <f>E$4*MIN(param[GAP_MAX],param[ZETA]*POWER(MAX(0,(E$3-'(IN)tau'!E70)/param[ZETA]),param[NU]))</f>
        <v>0.79780417796504288</v>
      </c>
      <c r="F73">
        <f>F$4*MIN(param[GAP_MAX],param[ZETA]*POWER(MAX(0,(F$3-'(IN)tau'!F70)/param[ZETA]),param[NU]))</f>
        <v>10.060462333954943</v>
      </c>
      <c r="G73">
        <f>G$4*MIN(param[GAP_MAX],param[ZETA]*POWER(MAX(0,(G$3-'(IN)tau'!G70)/param[ZETA]),param[NU]))</f>
        <v>0</v>
      </c>
      <c r="H73">
        <f>H$4*MIN(param[GAP_MAX],param[ZETA]*POWER(MAX(0,(H$3-'(IN)tau'!H70)/param[ZETA]),param[NU]))</f>
        <v>0</v>
      </c>
      <c r="I73">
        <f>I$4*MIN(param[GAP_MAX],param[ZETA]*POWER(MAX(0,(I$3-'(IN)tau'!I70)/param[ZETA]),param[NU]))</f>
        <v>0</v>
      </c>
      <c r="J73">
        <f>J$4*MIN(param[GAP_MAX],param[ZETA]*POWER(MAX(0,(J$3-'(IN)tau'!J70)/param[ZETA]),param[NU]))</f>
        <v>0</v>
      </c>
      <c r="K73">
        <f>K$4*MIN(param[GAP_MAX],param[ZETA]*POWER(MAX(0,(K$3-'(IN)tau'!K70)/param[ZETA]),param[NU]))</f>
        <v>165.33077050304684</v>
      </c>
      <c r="L73">
        <f>L$4*MIN(param[GAP_MAX],param[ZETA]*POWER(MAX(0,(L$3-'(IN)tau'!L70)/param[ZETA]),param[NU]))</f>
        <v>0</v>
      </c>
      <c r="M73">
        <f>M$4*MIN(param[GAP_MAX],param[ZETA]*POWER(MAX(0,(M$3-'(IN)tau'!M70)/param[ZETA]),param[NU]))</f>
        <v>68.292682926829272</v>
      </c>
      <c r="N73">
        <f>N$4*MIN(param[GAP_MAX],param[ZETA]*POWER(MAX(0,(N$3-'(IN)tau'!N70)/param[ZETA]),param[NU]))</f>
        <v>0</v>
      </c>
      <c r="O73">
        <f>O$4*MIN(param[GAP_MAX],param[ZETA]*POWER(MAX(0,(O$3-'(IN)tau'!O70)/param[ZETA]),param[NU]))</f>
        <v>0</v>
      </c>
      <c r="P73">
        <f>P$4*MIN(param[GAP_MAX],param[ZETA]*POWER(MAX(0,(P$3-'(IN)tau'!P70)/param[ZETA]),param[NU]))</f>
        <v>0</v>
      </c>
      <c r="Q73">
        <f>Q$4*MIN(param[GAP_MAX],param[ZETA]*POWER(MAX(0,(Q$3-'(IN)tau'!Q70)/param[ZETA]),param[NU]))</f>
        <v>0</v>
      </c>
      <c r="R73">
        <f>R$4*MIN(param[GAP_MAX],param[ZETA]*POWER(MAX(0,(R$3-'(IN)tau'!R70)/param[ZETA]),param[NU]))</f>
        <v>0</v>
      </c>
      <c r="S73">
        <f>S$4*MIN(param[GAP_MAX],param[ZETA]*POWER(MAX(0,(S$3-'(IN)tau'!S70)/param[ZETA]),param[NU]))</f>
        <v>0</v>
      </c>
      <c r="T73">
        <f>T$4*MIN(param[GAP_MAX],param[ZETA]*POWER(MAX(0,(T$3-'(IN)tau'!T70)/param[ZETA]),param[NU]))</f>
        <v>0</v>
      </c>
      <c r="U73">
        <f>U$4*MIN(param[GAP_MAX],param[ZETA]*POWER(MAX(0,(U$3-'(IN)tau'!U70)/param[ZETA]),param[NU]))</f>
        <v>0</v>
      </c>
      <c r="V73">
        <f>V$4*MIN(param[GAP_MAX],param[ZETA]*POWER(MAX(0,(V$3-'(IN)tau'!V70)/param[ZETA]),param[NU]))</f>
        <v>0</v>
      </c>
      <c r="W73">
        <f>W$4*MIN(param[GAP_MAX],param[ZETA]*POWER(MAX(0,(W$3-'(IN)tau'!W70)/param[ZETA]),param[NU]))</f>
        <v>0</v>
      </c>
      <c r="X73">
        <f>X$4*MIN(param[GAP_MAX],param[ZETA]*POWER(MAX(0,(X$3-'(IN)tau'!X70)/param[ZETA]),param[NU]))</f>
        <v>0</v>
      </c>
      <c r="Y73">
        <f>Y$4*MIN(param[GAP_MAX],param[ZETA]*POWER(MAX(0,(Y$3-'(IN)tau'!Y70)/param[ZETA]),param[NU]))</f>
        <v>0</v>
      </c>
      <c r="Z73">
        <f>Z$4*MIN(param[GAP_MAX],param[ZETA]*POWER(MAX(0,(Z$3-'(IN)tau'!Z70)/param[ZETA]),param[NU]))</f>
        <v>0</v>
      </c>
      <c r="AA73">
        <f>AA$4*MIN(param[GAP_MAX],param[ZETA]*POWER(MAX(0,(AA$3-'(IN)tau'!AA70)/param[ZETA]),param[NU]))</f>
        <v>0</v>
      </c>
      <c r="AB73">
        <f>AB$4*MIN(param[GAP_MAX],param[ZETA]*POWER(MAX(0,(AB$3-'(IN)tau'!AB70)/param[ZETA]),param[NU]))</f>
        <v>0</v>
      </c>
      <c r="AC73">
        <f>AC$4*MIN(param[GAP_MAX],param[ZETA]*POWER(MAX(0,(AC$3-'(IN)tau'!AC70)/param[ZETA]),param[NU]))</f>
        <v>0</v>
      </c>
      <c r="AD73">
        <f>AD$4*MIN(param[GAP_MAX],param[ZETA]*POWER(MAX(0,(AD$3-'(IN)tau'!AD70)/param[ZETA]),param[NU]))</f>
        <v>0</v>
      </c>
      <c r="AE73">
        <f>AE$4*MIN(param[GAP_MAX],param[ZETA]*POWER(MAX(0,(AE$3-'(IN)tau'!AE70)/param[ZETA]),param[NU]))</f>
        <v>0</v>
      </c>
      <c r="AF73">
        <f>AF$4*MIN(param[GAP_MAX],param[ZETA]*POWER(MAX(0,(AF$3-'(IN)tau'!AF70)/param[ZETA]),param[NU]))</f>
        <v>0</v>
      </c>
      <c r="AG73">
        <f>AG$4*MIN(param[GAP_MAX],param[ZETA]*POWER(MAX(0,(AG$3-'(IN)tau'!AG70)/param[ZETA]),param[NU]))</f>
        <v>0</v>
      </c>
      <c r="AH73">
        <f>AH$4*MIN(param[GAP_MAX],param[ZETA]*POWER(MAX(0,(AH$3-'(IN)tau'!AH70)/param[ZETA]),param[NU]))</f>
        <v>0</v>
      </c>
      <c r="AI73">
        <f>AI$4*MIN(param[GAP_MAX],param[ZETA]*POWER(MAX(0,(AI$3-'(IN)tau'!AI70)/param[ZETA]),param[NU]))</f>
        <v>0</v>
      </c>
      <c r="AJ73">
        <f>AJ$4*MIN(param[GAP_MAX],param[ZETA]*POWER(MAX(0,(AJ$3-'(IN)tau'!AJ70)/param[ZETA]),param[NU]))</f>
        <v>0</v>
      </c>
      <c r="AK73">
        <f>AK$4*MIN(param[GAP_MAX],param[ZETA]*POWER(MAX(0,(AK$3-'(IN)tau'!AK70)/param[ZETA]),param[NU]))</f>
        <v>0</v>
      </c>
      <c r="AL73">
        <f>AL$4*MIN(param[GAP_MAX],param[ZETA]*POWER(MAX(0,(AL$3-'(IN)tau'!AL70)/param[ZETA]),param[NU]))</f>
        <v>0</v>
      </c>
      <c r="AM73">
        <f>AM$4*MIN(param[GAP_MAX],param[ZETA]*POWER(MAX(0,(AM$3-'(IN)tau'!AM70)/param[ZETA]),param[NU]))</f>
        <v>0</v>
      </c>
      <c r="AN73">
        <f>AN$4*MIN(param[GAP_MAX],param[ZETA]*POWER(MAX(0,(AN$3-'(IN)tau'!AN70)/param[ZETA]),param[NU]))</f>
        <v>0</v>
      </c>
      <c r="AO73">
        <f>AO$4*MIN(param[GAP_MAX],param[ZETA]*POWER(MAX(0,(AO$3-'(IN)tau'!AO70)/param[ZETA]),param[NU]))</f>
        <v>0</v>
      </c>
      <c r="AP73">
        <f>AP$4*MIN(param[GAP_MAX],param[ZETA]*POWER(MAX(0,(AP$3-'(IN)tau'!AP70)/param[ZETA]),param[NU]))</f>
        <v>0</v>
      </c>
      <c r="AQ73">
        <f>AQ$4*MIN(param[GAP_MAX],param[ZETA]*POWER(MAX(0,(AQ$3-'(IN)tau'!AQ70)/param[ZETA]),param[NU]))</f>
        <v>0</v>
      </c>
      <c r="AR73">
        <f>AR$4*MIN(param[GAP_MAX],param[ZETA]*POWER(MAX(0,(AR$3-'(IN)tau'!AR70)/param[ZETA]),param[NU]))</f>
        <v>0</v>
      </c>
      <c r="AS73">
        <f>AS$4*MIN(param[GAP_MAX],param[ZETA]*POWER(MAX(0,(AS$3-'(IN)tau'!AS70)/param[ZETA]),param[NU]))</f>
        <v>0</v>
      </c>
      <c r="AT73" s="4">
        <f>SUM(Delta[[#This Row],[Column2]:[Column244]])</f>
        <v>361.89503415621385</v>
      </c>
      <c r="AU73" t="str">
        <f>IF(Delta[[#This Row],[delta]]&lt;20,"ok","")</f>
        <v/>
      </c>
    </row>
    <row r="74" spans="1:47" ht="15" x14ac:dyDescent="0.25">
      <c r="A74">
        <f>'(IN)tau'!A71</f>
        <v>172</v>
      </c>
      <c r="B74">
        <f>B$4*MIN(param[GAP_MAX],param[ZETA]*POWER(MAX(0,(B$3-'(IN)tau'!B71)/param[ZETA]),param[NU]))</f>
        <v>0</v>
      </c>
      <c r="C74">
        <f>C$4*MIN(param[GAP_MAX],param[ZETA]*POWER(MAX(0,(C$3-'(IN)tau'!C71)/param[ZETA]),param[NU]))</f>
        <v>0</v>
      </c>
      <c r="D74">
        <f>D$4*MIN(param[GAP_MAX],param[ZETA]*POWER(MAX(0,(D$3-'(IN)tau'!D71)/param[ZETA]),param[NU]))</f>
        <v>0</v>
      </c>
      <c r="E74">
        <f>E$4*MIN(param[GAP_MAX],param[ZETA]*POWER(MAX(0,(E$3-'(IN)tau'!E71)/param[ZETA]),param[NU]))</f>
        <v>0</v>
      </c>
      <c r="F74">
        <f>F$4*MIN(param[GAP_MAX],param[ZETA]*POWER(MAX(0,(F$3-'(IN)tau'!F71)/param[ZETA]),param[NU]))</f>
        <v>0</v>
      </c>
      <c r="G74">
        <f>G$4*MIN(param[GAP_MAX],param[ZETA]*POWER(MAX(0,(G$3-'(IN)tau'!G71)/param[ZETA]),param[NU]))</f>
        <v>0</v>
      </c>
      <c r="H74">
        <f>H$4*MIN(param[GAP_MAX],param[ZETA]*POWER(MAX(0,(H$3-'(IN)tau'!H71)/param[ZETA]),param[NU]))</f>
        <v>0</v>
      </c>
      <c r="I74">
        <f>I$4*MIN(param[GAP_MAX],param[ZETA]*POWER(MAX(0,(I$3-'(IN)tau'!I71)/param[ZETA]),param[NU]))</f>
        <v>0</v>
      </c>
      <c r="J74">
        <f>J$4*MIN(param[GAP_MAX],param[ZETA]*POWER(MAX(0,(J$3-'(IN)tau'!J71)/param[ZETA]),param[NU]))</f>
        <v>0</v>
      </c>
      <c r="K74">
        <f>K$4*MIN(param[GAP_MAX],param[ZETA]*POWER(MAX(0,(K$3-'(IN)tau'!K71)/param[ZETA]),param[NU]))</f>
        <v>0</v>
      </c>
      <c r="L74">
        <f>L$4*MIN(param[GAP_MAX],param[ZETA]*POWER(MAX(0,(L$3-'(IN)tau'!L71)/param[ZETA]),param[NU]))</f>
        <v>0</v>
      </c>
      <c r="M74">
        <f>M$4*MIN(param[GAP_MAX],param[ZETA]*POWER(MAX(0,(M$3-'(IN)tau'!M71)/param[ZETA]),param[NU]))</f>
        <v>68.292682926829272</v>
      </c>
      <c r="N74">
        <f>N$4*MIN(param[GAP_MAX],param[ZETA]*POWER(MAX(0,(N$3-'(IN)tau'!N71)/param[ZETA]),param[NU]))</f>
        <v>0</v>
      </c>
      <c r="O74">
        <f>O$4*MIN(param[GAP_MAX],param[ZETA]*POWER(MAX(0,(O$3-'(IN)tau'!O71)/param[ZETA]),param[NU]))</f>
        <v>0</v>
      </c>
      <c r="P74">
        <f>P$4*MIN(param[GAP_MAX],param[ZETA]*POWER(MAX(0,(P$3-'(IN)tau'!P71)/param[ZETA]),param[NU]))</f>
        <v>0</v>
      </c>
      <c r="Q74">
        <f>Q$4*MIN(param[GAP_MAX],param[ZETA]*POWER(MAX(0,(Q$3-'(IN)tau'!Q71)/param[ZETA]),param[NU]))</f>
        <v>0</v>
      </c>
      <c r="R74">
        <f>R$4*MIN(param[GAP_MAX],param[ZETA]*POWER(MAX(0,(R$3-'(IN)tau'!R71)/param[ZETA]),param[NU]))</f>
        <v>0</v>
      </c>
      <c r="S74">
        <f>S$4*MIN(param[GAP_MAX],param[ZETA]*POWER(MAX(0,(S$3-'(IN)tau'!S71)/param[ZETA]),param[NU]))</f>
        <v>0</v>
      </c>
      <c r="T74">
        <f>T$4*MIN(param[GAP_MAX],param[ZETA]*POWER(MAX(0,(T$3-'(IN)tau'!T71)/param[ZETA]),param[NU]))</f>
        <v>0</v>
      </c>
      <c r="U74">
        <f>U$4*MIN(param[GAP_MAX],param[ZETA]*POWER(MAX(0,(U$3-'(IN)tau'!U71)/param[ZETA]),param[NU]))</f>
        <v>0</v>
      </c>
      <c r="V74">
        <f>V$4*MIN(param[GAP_MAX],param[ZETA]*POWER(MAX(0,(V$3-'(IN)tau'!V71)/param[ZETA]),param[NU]))</f>
        <v>0</v>
      </c>
      <c r="W74">
        <f>W$4*MIN(param[GAP_MAX],param[ZETA]*POWER(MAX(0,(W$3-'(IN)tau'!W71)/param[ZETA]),param[NU]))</f>
        <v>0</v>
      </c>
      <c r="X74">
        <f>X$4*MIN(param[GAP_MAX],param[ZETA]*POWER(MAX(0,(X$3-'(IN)tau'!X71)/param[ZETA]),param[NU]))</f>
        <v>0</v>
      </c>
      <c r="Y74">
        <f>Y$4*MIN(param[GAP_MAX],param[ZETA]*POWER(MAX(0,(Y$3-'(IN)tau'!Y71)/param[ZETA]),param[NU]))</f>
        <v>0</v>
      </c>
      <c r="Z74">
        <f>Z$4*MIN(param[GAP_MAX],param[ZETA]*POWER(MAX(0,(Z$3-'(IN)tau'!Z71)/param[ZETA]),param[NU]))</f>
        <v>0</v>
      </c>
      <c r="AA74">
        <f>AA$4*MIN(param[GAP_MAX],param[ZETA]*POWER(MAX(0,(AA$3-'(IN)tau'!AA71)/param[ZETA]),param[NU]))</f>
        <v>0</v>
      </c>
      <c r="AB74">
        <f>AB$4*MIN(param[GAP_MAX],param[ZETA]*POWER(MAX(0,(AB$3-'(IN)tau'!AB71)/param[ZETA]),param[NU]))</f>
        <v>0</v>
      </c>
      <c r="AC74">
        <f>AC$4*MIN(param[GAP_MAX],param[ZETA]*POWER(MAX(0,(AC$3-'(IN)tau'!AC71)/param[ZETA]),param[NU]))</f>
        <v>0</v>
      </c>
      <c r="AD74">
        <f>AD$4*MIN(param[GAP_MAX],param[ZETA]*POWER(MAX(0,(AD$3-'(IN)tau'!AD71)/param[ZETA]),param[NU]))</f>
        <v>0</v>
      </c>
      <c r="AE74">
        <f>AE$4*MIN(param[GAP_MAX],param[ZETA]*POWER(MAX(0,(AE$3-'(IN)tau'!AE71)/param[ZETA]),param[NU]))</f>
        <v>0</v>
      </c>
      <c r="AF74">
        <f>AF$4*MIN(param[GAP_MAX],param[ZETA]*POWER(MAX(0,(AF$3-'(IN)tau'!AF71)/param[ZETA]),param[NU]))</f>
        <v>0</v>
      </c>
      <c r="AG74">
        <f>AG$4*MIN(param[GAP_MAX],param[ZETA]*POWER(MAX(0,(AG$3-'(IN)tau'!AG71)/param[ZETA]),param[NU]))</f>
        <v>0</v>
      </c>
      <c r="AH74">
        <f>AH$4*MIN(param[GAP_MAX],param[ZETA]*POWER(MAX(0,(AH$3-'(IN)tau'!AH71)/param[ZETA]),param[NU]))</f>
        <v>0</v>
      </c>
      <c r="AI74">
        <f>AI$4*MIN(param[GAP_MAX],param[ZETA]*POWER(MAX(0,(AI$3-'(IN)tau'!AI71)/param[ZETA]),param[NU]))</f>
        <v>0</v>
      </c>
      <c r="AJ74">
        <f>AJ$4*MIN(param[GAP_MAX],param[ZETA]*POWER(MAX(0,(AJ$3-'(IN)tau'!AJ71)/param[ZETA]),param[NU]))</f>
        <v>0</v>
      </c>
      <c r="AK74">
        <f>AK$4*MIN(param[GAP_MAX],param[ZETA]*POWER(MAX(0,(AK$3-'(IN)tau'!AK71)/param[ZETA]),param[NU]))</f>
        <v>0</v>
      </c>
      <c r="AL74">
        <f>AL$4*MIN(param[GAP_MAX],param[ZETA]*POWER(MAX(0,(AL$3-'(IN)tau'!AL71)/param[ZETA]),param[NU]))</f>
        <v>0</v>
      </c>
      <c r="AM74">
        <f>AM$4*MIN(param[GAP_MAX],param[ZETA]*POWER(MAX(0,(AM$3-'(IN)tau'!AM71)/param[ZETA]),param[NU]))</f>
        <v>0</v>
      </c>
      <c r="AN74">
        <f>AN$4*MIN(param[GAP_MAX],param[ZETA]*POWER(MAX(0,(AN$3-'(IN)tau'!AN71)/param[ZETA]),param[NU]))</f>
        <v>0</v>
      </c>
      <c r="AO74">
        <f>AO$4*MIN(param[GAP_MAX],param[ZETA]*POWER(MAX(0,(AO$3-'(IN)tau'!AO71)/param[ZETA]),param[NU]))</f>
        <v>0</v>
      </c>
      <c r="AP74">
        <f>AP$4*MIN(param[GAP_MAX],param[ZETA]*POWER(MAX(0,(AP$3-'(IN)tau'!AP71)/param[ZETA]),param[NU]))</f>
        <v>0</v>
      </c>
      <c r="AQ74">
        <f>AQ$4*MIN(param[GAP_MAX],param[ZETA]*POWER(MAX(0,(AQ$3-'(IN)tau'!AQ71)/param[ZETA]),param[NU]))</f>
        <v>0</v>
      </c>
      <c r="AR74">
        <f>AR$4*MIN(param[GAP_MAX],param[ZETA]*POWER(MAX(0,(AR$3-'(IN)tau'!AR71)/param[ZETA]),param[NU]))</f>
        <v>0</v>
      </c>
      <c r="AS74">
        <f>AS$4*MIN(param[GAP_MAX],param[ZETA]*POWER(MAX(0,(AS$3-'(IN)tau'!AS71)/param[ZETA]),param[NU]))</f>
        <v>3.1572229515134769</v>
      </c>
      <c r="AT74" s="4">
        <f>SUM(Delta[[#This Row],[Column2]:[Column244]])</f>
        <v>71.449905878342747</v>
      </c>
      <c r="AU74" t="str">
        <f>IF(Delta[[#This Row],[delta]]&lt;20,"ok","")</f>
        <v/>
      </c>
    </row>
    <row r="75" spans="1:47" ht="15" x14ac:dyDescent="0.25">
      <c r="A75">
        <f>'(IN)tau'!A72</f>
        <v>173</v>
      </c>
      <c r="B75">
        <f>B$4*MIN(param[GAP_MAX],param[ZETA]*POWER(MAX(0,(B$3-'(IN)tau'!B72)/param[ZETA]),param[NU]))</f>
        <v>0</v>
      </c>
      <c r="C75">
        <f>C$4*MIN(param[GAP_MAX],param[ZETA]*POWER(MAX(0,(C$3-'(IN)tau'!C72)/param[ZETA]),param[NU]))</f>
        <v>0</v>
      </c>
      <c r="D75">
        <f>D$4*MIN(param[GAP_MAX],param[ZETA]*POWER(MAX(0,(D$3-'(IN)tau'!D72)/param[ZETA]),param[NU]))</f>
        <v>0</v>
      </c>
      <c r="E75">
        <f>E$4*MIN(param[GAP_MAX],param[ZETA]*POWER(MAX(0,(E$3-'(IN)tau'!E72)/param[ZETA]),param[NU]))</f>
        <v>0</v>
      </c>
      <c r="F75">
        <f>F$4*MIN(param[GAP_MAX],param[ZETA]*POWER(MAX(0,(F$3-'(IN)tau'!F72)/param[ZETA]),param[NU]))</f>
        <v>0</v>
      </c>
      <c r="G75">
        <f>G$4*MIN(param[GAP_MAX],param[ZETA]*POWER(MAX(0,(G$3-'(IN)tau'!G72)/param[ZETA]),param[NU]))</f>
        <v>0</v>
      </c>
      <c r="H75">
        <f>H$4*MIN(param[GAP_MAX],param[ZETA]*POWER(MAX(0,(H$3-'(IN)tau'!H72)/param[ZETA]),param[NU]))</f>
        <v>0</v>
      </c>
      <c r="I75">
        <f>I$4*MIN(param[GAP_MAX],param[ZETA]*POWER(MAX(0,(I$3-'(IN)tau'!I72)/param[ZETA]),param[NU]))</f>
        <v>4.7838749347919922</v>
      </c>
      <c r="J75">
        <f>J$4*MIN(param[GAP_MAX],param[ZETA]*POWER(MAX(0,(J$3-'(IN)tau'!J72)/param[ZETA]),param[NU]))</f>
        <v>0</v>
      </c>
      <c r="K75">
        <f>K$4*MIN(param[GAP_MAX],param[ZETA]*POWER(MAX(0,(K$3-'(IN)tau'!K72)/param[ZETA]),param[NU]))</f>
        <v>0</v>
      </c>
      <c r="L75">
        <f>L$4*MIN(param[GAP_MAX],param[ZETA]*POWER(MAX(0,(L$3-'(IN)tau'!L72)/param[ZETA]),param[NU]))</f>
        <v>0</v>
      </c>
      <c r="M75">
        <f>M$4*MIN(param[GAP_MAX],param[ZETA]*POWER(MAX(0,(M$3-'(IN)tau'!M72)/param[ZETA]),param[NU]))</f>
        <v>68.292682926829272</v>
      </c>
      <c r="N75">
        <f>N$4*MIN(param[GAP_MAX],param[ZETA]*POWER(MAX(0,(N$3-'(IN)tau'!N72)/param[ZETA]),param[NU]))</f>
        <v>0</v>
      </c>
      <c r="O75">
        <f>O$4*MIN(param[GAP_MAX],param[ZETA]*POWER(MAX(0,(O$3-'(IN)tau'!O72)/param[ZETA]),param[NU]))</f>
        <v>0</v>
      </c>
      <c r="P75">
        <f>P$4*MIN(param[GAP_MAX],param[ZETA]*POWER(MAX(0,(P$3-'(IN)tau'!P72)/param[ZETA]),param[NU]))</f>
        <v>0</v>
      </c>
      <c r="Q75">
        <f>Q$4*MIN(param[GAP_MAX],param[ZETA]*POWER(MAX(0,(Q$3-'(IN)tau'!Q72)/param[ZETA]),param[NU]))</f>
        <v>0</v>
      </c>
      <c r="R75">
        <f>R$4*MIN(param[GAP_MAX],param[ZETA]*POWER(MAX(0,(R$3-'(IN)tau'!R72)/param[ZETA]),param[NU]))</f>
        <v>0</v>
      </c>
      <c r="S75">
        <f>S$4*MIN(param[GAP_MAX],param[ZETA]*POWER(MAX(0,(S$3-'(IN)tau'!S72)/param[ZETA]),param[NU]))</f>
        <v>0</v>
      </c>
      <c r="T75">
        <f>T$4*MIN(param[GAP_MAX],param[ZETA]*POWER(MAX(0,(T$3-'(IN)tau'!T72)/param[ZETA]),param[NU]))</f>
        <v>0</v>
      </c>
      <c r="U75">
        <f>U$4*MIN(param[GAP_MAX],param[ZETA]*POWER(MAX(0,(U$3-'(IN)tau'!U72)/param[ZETA]),param[NU]))</f>
        <v>0</v>
      </c>
      <c r="V75">
        <f>V$4*MIN(param[GAP_MAX],param[ZETA]*POWER(MAX(0,(V$3-'(IN)tau'!V72)/param[ZETA]),param[NU]))</f>
        <v>0</v>
      </c>
      <c r="W75">
        <f>W$4*MIN(param[GAP_MAX],param[ZETA]*POWER(MAX(0,(W$3-'(IN)tau'!W72)/param[ZETA]),param[NU]))</f>
        <v>0</v>
      </c>
      <c r="X75">
        <f>X$4*MIN(param[GAP_MAX],param[ZETA]*POWER(MAX(0,(X$3-'(IN)tau'!X72)/param[ZETA]),param[NU]))</f>
        <v>0</v>
      </c>
      <c r="Y75">
        <f>Y$4*MIN(param[GAP_MAX],param[ZETA]*POWER(MAX(0,(Y$3-'(IN)tau'!Y72)/param[ZETA]),param[NU]))</f>
        <v>0</v>
      </c>
      <c r="Z75">
        <f>Z$4*MIN(param[GAP_MAX],param[ZETA]*POWER(MAX(0,(Z$3-'(IN)tau'!Z72)/param[ZETA]),param[NU]))</f>
        <v>0</v>
      </c>
      <c r="AA75">
        <f>AA$4*MIN(param[GAP_MAX],param[ZETA]*POWER(MAX(0,(AA$3-'(IN)tau'!AA72)/param[ZETA]),param[NU]))</f>
        <v>0</v>
      </c>
      <c r="AB75">
        <f>AB$4*MIN(param[GAP_MAX],param[ZETA]*POWER(MAX(0,(AB$3-'(IN)tau'!AB72)/param[ZETA]),param[NU]))</f>
        <v>0</v>
      </c>
      <c r="AC75">
        <f>AC$4*MIN(param[GAP_MAX],param[ZETA]*POWER(MAX(0,(AC$3-'(IN)tau'!AC72)/param[ZETA]),param[NU]))</f>
        <v>0</v>
      </c>
      <c r="AD75">
        <f>AD$4*MIN(param[GAP_MAX],param[ZETA]*POWER(MAX(0,(AD$3-'(IN)tau'!AD72)/param[ZETA]),param[NU]))</f>
        <v>0</v>
      </c>
      <c r="AE75">
        <f>AE$4*MIN(param[GAP_MAX],param[ZETA]*POWER(MAX(0,(AE$3-'(IN)tau'!AE72)/param[ZETA]),param[NU]))</f>
        <v>0</v>
      </c>
      <c r="AF75">
        <f>AF$4*MIN(param[GAP_MAX],param[ZETA]*POWER(MAX(0,(AF$3-'(IN)tau'!AF72)/param[ZETA]),param[NU]))</f>
        <v>0</v>
      </c>
      <c r="AG75">
        <f>AG$4*MIN(param[GAP_MAX],param[ZETA]*POWER(MAX(0,(AG$3-'(IN)tau'!AG72)/param[ZETA]),param[NU]))</f>
        <v>0</v>
      </c>
      <c r="AH75">
        <f>AH$4*MIN(param[GAP_MAX],param[ZETA]*POWER(MAX(0,(AH$3-'(IN)tau'!AH72)/param[ZETA]),param[NU]))</f>
        <v>0</v>
      </c>
      <c r="AI75">
        <f>AI$4*MIN(param[GAP_MAX],param[ZETA]*POWER(MAX(0,(AI$3-'(IN)tau'!AI72)/param[ZETA]),param[NU]))</f>
        <v>0</v>
      </c>
      <c r="AJ75">
        <f>AJ$4*MIN(param[GAP_MAX],param[ZETA]*POWER(MAX(0,(AJ$3-'(IN)tau'!AJ72)/param[ZETA]),param[NU]))</f>
        <v>0</v>
      </c>
      <c r="AK75">
        <f>AK$4*MIN(param[GAP_MAX],param[ZETA]*POWER(MAX(0,(AK$3-'(IN)tau'!AK72)/param[ZETA]),param[NU]))</f>
        <v>0</v>
      </c>
      <c r="AL75">
        <f>AL$4*MIN(param[GAP_MAX],param[ZETA]*POWER(MAX(0,(AL$3-'(IN)tau'!AL72)/param[ZETA]),param[NU]))</f>
        <v>0</v>
      </c>
      <c r="AM75">
        <f>AM$4*MIN(param[GAP_MAX],param[ZETA]*POWER(MAX(0,(AM$3-'(IN)tau'!AM72)/param[ZETA]),param[NU]))</f>
        <v>0</v>
      </c>
      <c r="AN75">
        <f>AN$4*MIN(param[GAP_MAX],param[ZETA]*POWER(MAX(0,(AN$3-'(IN)tau'!AN72)/param[ZETA]),param[NU]))</f>
        <v>0</v>
      </c>
      <c r="AO75">
        <f>AO$4*MIN(param[GAP_MAX],param[ZETA]*POWER(MAX(0,(AO$3-'(IN)tau'!AO72)/param[ZETA]),param[NU]))</f>
        <v>0</v>
      </c>
      <c r="AP75">
        <f>AP$4*MIN(param[GAP_MAX],param[ZETA]*POWER(MAX(0,(AP$3-'(IN)tau'!AP72)/param[ZETA]),param[NU]))</f>
        <v>0</v>
      </c>
      <c r="AQ75">
        <f>AQ$4*MIN(param[GAP_MAX],param[ZETA]*POWER(MAX(0,(AQ$3-'(IN)tau'!AQ72)/param[ZETA]),param[NU]))</f>
        <v>0</v>
      </c>
      <c r="AR75">
        <f>AR$4*MIN(param[GAP_MAX],param[ZETA]*POWER(MAX(0,(AR$3-'(IN)tau'!AR72)/param[ZETA]),param[NU]))</f>
        <v>0</v>
      </c>
      <c r="AS75">
        <f>AS$4*MIN(param[GAP_MAX],param[ZETA]*POWER(MAX(0,(AS$3-'(IN)tau'!AS72)/param[ZETA]),param[NU]))</f>
        <v>20.53238505562075</v>
      </c>
      <c r="AT75" s="4">
        <f>SUM(Delta[[#This Row],[Column2]:[Column244]])</f>
        <v>93.608942917242018</v>
      </c>
      <c r="AU75" t="str">
        <f>IF(Delta[[#This Row],[delta]]&lt;20,"ok","")</f>
        <v/>
      </c>
    </row>
    <row r="76" spans="1:47" ht="15" x14ac:dyDescent="0.25">
      <c r="A76">
        <f>'(IN)tau'!A73</f>
        <v>174</v>
      </c>
      <c r="B76">
        <f>B$4*MIN(param[GAP_MAX],param[ZETA]*POWER(MAX(0,(B$3-'(IN)tau'!B73)/param[ZETA]),param[NU]))</f>
        <v>0</v>
      </c>
      <c r="C76">
        <f>C$4*MIN(param[GAP_MAX],param[ZETA]*POWER(MAX(0,(C$3-'(IN)tau'!C73)/param[ZETA]),param[NU]))</f>
        <v>0</v>
      </c>
      <c r="D76">
        <f>D$4*MIN(param[GAP_MAX],param[ZETA]*POWER(MAX(0,(D$3-'(IN)tau'!D73)/param[ZETA]),param[NU]))</f>
        <v>11.697375694152717</v>
      </c>
      <c r="E76">
        <f>E$4*MIN(param[GAP_MAX],param[ZETA]*POWER(MAX(0,(E$3-'(IN)tau'!E73)/param[ZETA]),param[NU]))</f>
        <v>0</v>
      </c>
      <c r="F76">
        <f>F$4*MIN(param[GAP_MAX],param[ZETA]*POWER(MAX(0,(F$3-'(IN)tau'!F73)/param[ZETA]),param[NU]))</f>
        <v>0</v>
      </c>
      <c r="G76">
        <f>G$4*MIN(param[GAP_MAX],param[ZETA]*POWER(MAX(0,(G$3-'(IN)tau'!G73)/param[ZETA]),param[NU]))</f>
        <v>0</v>
      </c>
      <c r="H76">
        <f>H$4*MIN(param[GAP_MAX],param[ZETA]*POWER(MAX(0,(H$3-'(IN)tau'!H73)/param[ZETA]),param[NU]))</f>
        <v>0</v>
      </c>
      <c r="I76">
        <f>I$4*MIN(param[GAP_MAX],param[ZETA]*POWER(MAX(0,(I$3-'(IN)tau'!I73)/param[ZETA]),param[NU]))</f>
        <v>0</v>
      </c>
      <c r="J76">
        <f>J$4*MIN(param[GAP_MAX],param[ZETA]*POWER(MAX(0,(J$3-'(IN)tau'!J73)/param[ZETA]),param[NU]))</f>
        <v>0</v>
      </c>
      <c r="K76">
        <f>K$4*MIN(param[GAP_MAX],param[ZETA]*POWER(MAX(0,(K$3-'(IN)tau'!K73)/param[ZETA]),param[NU]))</f>
        <v>0</v>
      </c>
      <c r="L76">
        <f>L$4*MIN(param[GAP_MAX],param[ZETA]*POWER(MAX(0,(L$3-'(IN)tau'!L73)/param[ZETA]),param[NU]))</f>
        <v>0</v>
      </c>
      <c r="M76">
        <f>M$4*MIN(param[GAP_MAX],param[ZETA]*POWER(MAX(0,(M$3-'(IN)tau'!M73)/param[ZETA]),param[NU]))</f>
        <v>68.292682926829272</v>
      </c>
      <c r="N76">
        <f>N$4*MIN(param[GAP_MAX],param[ZETA]*POWER(MAX(0,(N$3-'(IN)tau'!N73)/param[ZETA]),param[NU]))</f>
        <v>0</v>
      </c>
      <c r="O76">
        <f>O$4*MIN(param[GAP_MAX],param[ZETA]*POWER(MAX(0,(O$3-'(IN)tau'!O73)/param[ZETA]),param[NU]))</f>
        <v>0</v>
      </c>
      <c r="P76">
        <f>P$4*MIN(param[GAP_MAX],param[ZETA]*POWER(MAX(0,(P$3-'(IN)tau'!P73)/param[ZETA]),param[NU]))</f>
        <v>0</v>
      </c>
      <c r="Q76">
        <f>Q$4*MIN(param[GAP_MAX],param[ZETA]*POWER(MAX(0,(Q$3-'(IN)tau'!Q73)/param[ZETA]),param[NU]))</f>
        <v>0</v>
      </c>
      <c r="R76">
        <f>R$4*MIN(param[GAP_MAX],param[ZETA]*POWER(MAX(0,(R$3-'(IN)tau'!R73)/param[ZETA]),param[NU]))</f>
        <v>0</v>
      </c>
      <c r="S76">
        <f>S$4*MIN(param[GAP_MAX],param[ZETA]*POWER(MAX(0,(S$3-'(IN)tau'!S73)/param[ZETA]),param[NU]))</f>
        <v>0</v>
      </c>
      <c r="T76">
        <f>T$4*MIN(param[GAP_MAX],param[ZETA]*POWER(MAX(0,(T$3-'(IN)tau'!T73)/param[ZETA]),param[NU]))</f>
        <v>0</v>
      </c>
      <c r="U76">
        <f>U$4*MIN(param[GAP_MAX],param[ZETA]*POWER(MAX(0,(U$3-'(IN)tau'!U73)/param[ZETA]),param[NU]))</f>
        <v>0</v>
      </c>
      <c r="V76">
        <f>V$4*MIN(param[GAP_MAX],param[ZETA]*POWER(MAX(0,(V$3-'(IN)tau'!V73)/param[ZETA]),param[NU]))</f>
        <v>0</v>
      </c>
      <c r="W76">
        <f>W$4*MIN(param[GAP_MAX],param[ZETA]*POWER(MAX(0,(W$3-'(IN)tau'!W73)/param[ZETA]),param[NU]))</f>
        <v>0</v>
      </c>
      <c r="X76">
        <f>X$4*MIN(param[GAP_MAX],param[ZETA]*POWER(MAX(0,(X$3-'(IN)tau'!X73)/param[ZETA]),param[NU]))</f>
        <v>0</v>
      </c>
      <c r="Y76">
        <f>Y$4*MIN(param[GAP_MAX],param[ZETA]*POWER(MAX(0,(Y$3-'(IN)tau'!Y73)/param[ZETA]),param[NU]))</f>
        <v>0</v>
      </c>
      <c r="Z76">
        <f>Z$4*MIN(param[GAP_MAX],param[ZETA]*POWER(MAX(0,(Z$3-'(IN)tau'!Z73)/param[ZETA]),param[NU]))</f>
        <v>0</v>
      </c>
      <c r="AA76">
        <f>AA$4*MIN(param[GAP_MAX],param[ZETA]*POWER(MAX(0,(AA$3-'(IN)tau'!AA73)/param[ZETA]),param[NU]))</f>
        <v>0</v>
      </c>
      <c r="AB76">
        <f>AB$4*MIN(param[GAP_MAX],param[ZETA]*POWER(MAX(0,(AB$3-'(IN)tau'!AB73)/param[ZETA]),param[NU]))</f>
        <v>0</v>
      </c>
      <c r="AC76">
        <f>AC$4*MIN(param[GAP_MAX],param[ZETA]*POWER(MAX(0,(AC$3-'(IN)tau'!AC73)/param[ZETA]),param[NU]))</f>
        <v>0</v>
      </c>
      <c r="AD76">
        <f>AD$4*MIN(param[GAP_MAX],param[ZETA]*POWER(MAX(0,(AD$3-'(IN)tau'!AD73)/param[ZETA]),param[NU]))</f>
        <v>0</v>
      </c>
      <c r="AE76">
        <f>AE$4*MIN(param[GAP_MAX],param[ZETA]*POWER(MAX(0,(AE$3-'(IN)tau'!AE73)/param[ZETA]),param[NU]))</f>
        <v>0</v>
      </c>
      <c r="AF76">
        <f>AF$4*MIN(param[GAP_MAX],param[ZETA]*POWER(MAX(0,(AF$3-'(IN)tau'!AF73)/param[ZETA]),param[NU]))</f>
        <v>0</v>
      </c>
      <c r="AG76">
        <f>AG$4*MIN(param[GAP_MAX],param[ZETA]*POWER(MAX(0,(AG$3-'(IN)tau'!AG73)/param[ZETA]),param[NU]))</f>
        <v>0</v>
      </c>
      <c r="AH76">
        <f>AH$4*MIN(param[GAP_MAX],param[ZETA]*POWER(MAX(0,(AH$3-'(IN)tau'!AH73)/param[ZETA]),param[NU]))</f>
        <v>0</v>
      </c>
      <c r="AI76">
        <f>AI$4*MIN(param[GAP_MAX],param[ZETA]*POWER(MAX(0,(AI$3-'(IN)tau'!AI73)/param[ZETA]),param[NU]))</f>
        <v>0</v>
      </c>
      <c r="AJ76">
        <f>AJ$4*MIN(param[GAP_MAX],param[ZETA]*POWER(MAX(0,(AJ$3-'(IN)tau'!AJ73)/param[ZETA]),param[NU]))</f>
        <v>0</v>
      </c>
      <c r="AK76">
        <f>AK$4*MIN(param[GAP_MAX],param[ZETA]*POWER(MAX(0,(AK$3-'(IN)tau'!AK73)/param[ZETA]),param[NU]))</f>
        <v>0</v>
      </c>
      <c r="AL76">
        <f>AL$4*MIN(param[GAP_MAX],param[ZETA]*POWER(MAX(0,(AL$3-'(IN)tau'!AL73)/param[ZETA]),param[NU]))</f>
        <v>0</v>
      </c>
      <c r="AM76">
        <f>AM$4*MIN(param[GAP_MAX],param[ZETA]*POWER(MAX(0,(AM$3-'(IN)tau'!AM73)/param[ZETA]),param[NU]))</f>
        <v>0</v>
      </c>
      <c r="AN76">
        <f>AN$4*MIN(param[GAP_MAX],param[ZETA]*POWER(MAX(0,(AN$3-'(IN)tau'!AN73)/param[ZETA]),param[NU]))</f>
        <v>0</v>
      </c>
      <c r="AO76">
        <f>AO$4*MIN(param[GAP_MAX],param[ZETA]*POWER(MAX(0,(AO$3-'(IN)tau'!AO73)/param[ZETA]),param[NU]))</f>
        <v>0</v>
      </c>
      <c r="AP76">
        <f>AP$4*MIN(param[GAP_MAX],param[ZETA]*POWER(MAX(0,(AP$3-'(IN)tau'!AP73)/param[ZETA]),param[NU]))</f>
        <v>0</v>
      </c>
      <c r="AQ76">
        <f>AQ$4*MIN(param[GAP_MAX],param[ZETA]*POWER(MAX(0,(AQ$3-'(IN)tau'!AQ73)/param[ZETA]),param[NU]))</f>
        <v>0</v>
      </c>
      <c r="AR76">
        <f>AR$4*MIN(param[GAP_MAX],param[ZETA]*POWER(MAX(0,(AR$3-'(IN)tau'!AR73)/param[ZETA]),param[NU]))</f>
        <v>0</v>
      </c>
      <c r="AS76">
        <f>AS$4*MIN(param[GAP_MAX],param[ZETA]*POWER(MAX(0,(AS$3-'(IN)tau'!AS73)/param[ZETA]),param[NU]))</f>
        <v>0</v>
      </c>
      <c r="AT76" s="4">
        <f>SUM(Delta[[#This Row],[Column2]:[Column244]])</f>
        <v>79.990058620981983</v>
      </c>
      <c r="AU76" t="str">
        <f>IF(Delta[[#This Row],[delta]]&lt;20,"ok","")</f>
        <v/>
      </c>
    </row>
    <row r="77" spans="1:47" ht="15" x14ac:dyDescent="0.25">
      <c r="A77">
        <f>'(IN)tau'!A74</f>
        <v>175</v>
      </c>
      <c r="B77">
        <f>B$4*MIN(param[GAP_MAX],param[ZETA]*POWER(MAX(0,(B$3-'(IN)tau'!B74)/param[ZETA]),param[NU]))</f>
        <v>0</v>
      </c>
      <c r="C77">
        <f>C$4*MIN(param[GAP_MAX],param[ZETA]*POWER(MAX(0,(C$3-'(IN)tau'!C74)/param[ZETA]),param[NU]))</f>
        <v>1.647836014260194</v>
      </c>
      <c r="D77">
        <f>D$4*MIN(param[GAP_MAX],param[ZETA]*POWER(MAX(0,(D$3-'(IN)tau'!D74)/param[ZETA]),param[NU]))</f>
        <v>37.268395772002329</v>
      </c>
      <c r="E77">
        <f>E$4*MIN(param[GAP_MAX],param[ZETA]*POWER(MAX(0,(E$3-'(IN)tau'!E74)/param[ZETA]),param[NU]))</f>
        <v>0.79780417796504288</v>
      </c>
      <c r="F77">
        <f>F$4*MIN(param[GAP_MAX],param[ZETA]*POWER(MAX(0,(F$3-'(IN)tau'!F74)/param[ZETA]),param[NU]))</f>
        <v>0</v>
      </c>
      <c r="G77">
        <f>G$4*MIN(param[GAP_MAX],param[ZETA]*POWER(MAX(0,(G$3-'(IN)tau'!G74)/param[ZETA]),param[NU]))</f>
        <v>0</v>
      </c>
      <c r="H77">
        <f>H$4*MIN(param[GAP_MAX],param[ZETA]*POWER(MAX(0,(H$3-'(IN)tau'!H74)/param[ZETA]),param[NU]))</f>
        <v>0</v>
      </c>
      <c r="I77">
        <f>I$4*MIN(param[GAP_MAX],param[ZETA]*POWER(MAX(0,(I$3-'(IN)tau'!I74)/param[ZETA]),param[NU]))</f>
        <v>0</v>
      </c>
      <c r="J77">
        <f>J$4*MIN(param[GAP_MAX],param[ZETA]*POWER(MAX(0,(J$3-'(IN)tau'!J74)/param[ZETA]),param[NU]))</f>
        <v>0</v>
      </c>
      <c r="K77">
        <f>K$4*MIN(param[GAP_MAX],param[ZETA]*POWER(MAX(0,(K$3-'(IN)tau'!K74)/param[ZETA]),param[NU]))</f>
        <v>144.43196578416209</v>
      </c>
      <c r="L77">
        <f>L$4*MIN(param[GAP_MAX],param[ZETA]*POWER(MAX(0,(L$3-'(IN)tau'!L74)/param[ZETA]),param[NU]))</f>
        <v>0</v>
      </c>
      <c r="M77">
        <f>M$4*MIN(param[GAP_MAX],param[ZETA]*POWER(MAX(0,(M$3-'(IN)tau'!M74)/param[ZETA]),param[NU]))</f>
        <v>68.292682926829272</v>
      </c>
      <c r="N77">
        <f>N$4*MIN(param[GAP_MAX],param[ZETA]*POWER(MAX(0,(N$3-'(IN)tau'!N74)/param[ZETA]),param[NU]))</f>
        <v>0</v>
      </c>
      <c r="O77">
        <f>O$4*MIN(param[GAP_MAX],param[ZETA]*POWER(MAX(0,(O$3-'(IN)tau'!O74)/param[ZETA]),param[NU]))</f>
        <v>0</v>
      </c>
      <c r="P77">
        <f>P$4*MIN(param[GAP_MAX],param[ZETA]*POWER(MAX(0,(P$3-'(IN)tau'!P74)/param[ZETA]),param[NU]))</f>
        <v>0</v>
      </c>
      <c r="Q77">
        <f>Q$4*MIN(param[GAP_MAX],param[ZETA]*POWER(MAX(0,(Q$3-'(IN)tau'!Q74)/param[ZETA]),param[NU]))</f>
        <v>0</v>
      </c>
      <c r="R77">
        <f>R$4*MIN(param[GAP_MAX],param[ZETA]*POWER(MAX(0,(R$3-'(IN)tau'!R74)/param[ZETA]),param[NU]))</f>
        <v>0</v>
      </c>
      <c r="S77">
        <f>S$4*MIN(param[GAP_MAX],param[ZETA]*POWER(MAX(0,(S$3-'(IN)tau'!S74)/param[ZETA]),param[NU]))</f>
        <v>0</v>
      </c>
      <c r="T77">
        <f>T$4*MIN(param[GAP_MAX],param[ZETA]*POWER(MAX(0,(T$3-'(IN)tau'!T74)/param[ZETA]),param[NU]))</f>
        <v>0</v>
      </c>
      <c r="U77">
        <f>U$4*MIN(param[GAP_MAX],param[ZETA]*POWER(MAX(0,(U$3-'(IN)tau'!U74)/param[ZETA]),param[NU]))</f>
        <v>0</v>
      </c>
      <c r="V77">
        <f>V$4*MIN(param[GAP_MAX],param[ZETA]*POWER(MAX(0,(V$3-'(IN)tau'!V74)/param[ZETA]),param[NU]))</f>
        <v>0</v>
      </c>
      <c r="W77">
        <f>W$4*MIN(param[GAP_MAX],param[ZETA]*POWER(MAX(0,(W$3-'(IN)tau'!W74)/param[ZETA]),param[NU]))</f>
        <v>0</v>
      </c>
      <c r="X77">
        <f>X$4*MIN(param[GAP_MAX],param[ZETA]*POWER(MAX(0,(X$3-'(IN)tau'!X74)/param[ZETA]),param[NU]))</f>
        <v>0</v>
      </c>
      <c r="Y77">
        <f>Y$4*MIN(param[GAP_MAX],param[ZETA]*POWER(MAX(0,(Y$3-'(IN)tau'!Y74)/param[ZETA]),param[NU]))</f>
        <v>0</v>
      </c>
      <c r="Z77">
        <f>Z$4*MIN(param[GAP_MAX],param[ZETA]*POWER(MAX(0,(Z$3-'(IN)tau'!Z74)/param[ZETA]),param[NU]))</f>
        <v>0</v>
      </c>
      <c r="AA77">
        <f>AA$4*MIN(param[GAP_MAX],param[ZETA]*POWER(MAX(0,(AA$3-'(IN)tau'!AA74)/param[ZETA]),param[NU]))</f>
        <v>0</v>
      </c>
      <c r="AB77">
        <f>AB$4*MIN(param[GAP_MAX],param[ZETA]*POWER(MAX(0,(AB$3-'(IN)tau'!AB74)/param[ZETA]),param[NU]))</f>
        <v>0</v>
      </c>
      <c r="AC77">
        <f>AC$4*MIN(param[GAP_MAX],param[ZETA]*POWER(MAX(0,(AC$3-'(IN)tau'!AC74)/param[ZETA]),param[NU]))</f>
        <v>0</v>
      </c>
      <c r="AD77">
        <f>AD$4*MIN(param[GAP_MAX],param[ZETA]*POWER(MAX(0,(AD$3-'(IN)tau'!AD74)/param[ZETA]),param[NU]))</f>
        <v>0</v>
      </c>
      <c r="AE77">
        <f>AE$4*MIN(param[GAP_MAX],param[ZETA]*POWER(MAX(0,(AE$3-'(IN)tau'!AE74)/param[ZETA]),param[NU]))</f>
        <v>0</v>
      </c>
      <c r="AF77">
        <f>AF$4*MIN(param[GAP_MAX],param[ZETA]*POWER(MAX(0,(AF$3-'(IN)tau'!AF74)/param[ZETA]),param[NU]))</f>
        <v>0</v>
      </c>
      <c r="AG77">
        <f>AG$4*MIN(param[GAP_MAX],param[ZETA]*POWER(MAX(0,(AG$3-'(IN)tau'!AG74)/param[ZETA]),param[NU]))</f>
        <v>0</v>
      </c>
      <c r="AH77">
        <f>AH$4*MIN(param[GAP_MAX],param[ZETA]*POWER(MAX(0,(AH$3-'(IN)tau'!AH74)/param[ZETA]),param[NU]))</f>
        <v>0</v>
      </c>
      <c r="AI77">
        <f>AI$4*MIN(param[GAP_MAX],param[ZETA]*POWER(MAX(0,(AI$3-'(IN)tau'!AI74)/param[ZETA]),param[NU]))</f>
        <v>0</v>
      </c>
      <c r="AJ77">
        <f>AJ$4*MIN(param[GAP_MAX],param[ZETA]*POWER(MAX(0,(AJ$3-'(IN)tau'!AJ74)/param[ZETA]),param[NU]))</f>
        <v>0</v>
      </c>
      <c r="AK77">
        <f>AK$4*MIN(param[GAP_MAX],param[ZETA]*POWER(MAX(0,(AK$3-'(IN)tau'!AK74)/param[ZETA]),param[NU]))</f>
        <v>0</v>
      </c>
      <c r="AL77">
        <f>AL$4*MIN(param[GAP_MAX],param[ZETA]*POWER(MAX(0,(AL$3-'(IN)tau'!AL74)/param[ZETA]),param[NU]))</f>
        <v>0</v>
      </c>
      <c r="AM77">
        <f>AM$4*MIN(param[GAP_MAX],param[ZETA]*POWER(MAX(0,(AM$3-'(IN)tau'!AM74)/param[ZETA]),param[NU]))</f>
        <v>0</v>
      </c>
      <c r="AN77">
        <f>AN$4*MIN(param[GAP_MAX],param[ZETA]*POWER(MAX(0,(AN$3-'(IN)tau'!AN74)/param[ZETA]),param[NU]))</f>
        <v>0</v>
      </c>
      <c r="AO77">
        <f>AO$4*MIN(param[GAP_MAX],param[ZETA]*POWER(MAX(0,(AO$3-'(IN)tau'!AO74)/param[ZETA]),param[NU]))</f>
        <v>0</v>
      </c>
      <c r="AP77">
        <f>AP$4*MIN(param[GAP_MAX],param[ZETA]*POWER(MAX(0,(AP$3-'(IN)tau'!AP74)/param[ZETA]),param[NU]))</f>
        <v>0</v>
      </c>
      <c r="AQ77">
        <f>AQ$4*MIN(param[GAP_MAX],param[ZETA]*POWER(MAX(0,(AQ$3-'(IN)tau'!AQ74)/param[ZETA]),param[NU]))</f>
        <v>0</v>
      </c>
      <c r="AR77">
        <f>AR$4*MIN(param[GAP_MAX],param[ZETA]*POWER(MAX(0,(AR$3-'(IN)tau'!AR74)/param[ZETA]),param[NU]))</f>
        <v>0</v>
      </c>
      <c r="AS77">
        <f>AS$4*MIN(param[GAP_MAX],param[ZETA]*POWER(MAX(0,(AS$3-'(IN)tau'!AS74)/param[ZETA]),param[NU]))</f>
        <v>0</v>
      </c>
      <c r="AT77" s="4">
        <f>SUM(Delta[[#This Row],[Column2]:[Column244]])</f>
        <v>252.43868467521895</v>
      </c>
      <c r="AU77" t="str">
        <f>IF(Delta[[#This Row],[delta]]&lt;20,"ok","")</f>
        <v/>
      </c>
    </row>
    <row r="78" spans="1:47" ht="15" x14ac:dyDescent="0.25">
      <c r="A78">
        <f>'(IN)tau'!A75</f>
        <v>178</v>
      </c>
      <c r="B78">
        <f>B$4*MIN(param[GAP_MAX],param[ZETA]*POWER(MAX(0,(B$3-'(IN)tau'!B75)/param[ZETA]),param[NU]))</f>
        <v>0</v>
      </c>
      <c r="C78">
        <f>C$4*MIN(param[GAP_MAX],param[ZETA]*POWER(MAX(0,(C$3-'(IN)tau'!C75)/param[ZETA]),param[NU]))</f>
        <v>0</v>
      </c>
      <c r="D78">
        <f>D$4*MIN(param[GAP_MAX],param[ZETA]*POWER(MAX(0,(D$3-'(IN)tau'!D75)/param[ZETA]),param[NU]))</f>
        <v>7.9639163215057822</v>
      </c>
      <c r="E78">
        <f>E$4*MIN(param[GAP_MAX],param[ZETA]*POWER(MAX(0,(E$3-'(IN)tau'!E75)/param[ZETA]),param[NU]))</f>
        <v>0</v>
      </c>
      <c r="F78">
        <f>F$4*MIN(param[GAP_MAX],param[ZETA]*POWER(MAX(0,(F$3-'(IN)tau'!F75)/param[ZETA]),param[NU]))</f>
        <v>0</v>
      </c>
      <c r="G78">
        <f>G$4*MIN(param[GAP_MAX],param[ZETA]*POWER(MAX(0,(G$3-'(IN)tau'!G75)/param[ZETA]),param[NU]))</f>
        <v>0</v>
      </c>
      <c r="H78">
        <f>H$4*MIN(param[GAP_MAX],param[ZETA]*POWER(MAX(0,(H$3-'(IN)tau'!H75)/param[ZETA]),param[NU]))</f>
        <v>0</v>
      </c>
      <c r="I78">
        <f>I$4*MIN(param[GAP_MAX],param[ZETA]*POWER(MAX(0,(I$3-'(IN)tau'!I75)/param[ZETA]),param[NU]))</f>
        <v>0</v>
      </c>
      <c r="J78">
        <f>J$4*MIN(param[GAP_MAX],param[ZETA]*POWER(MAX(0,(J$3-'(IN)tau'!J75)/param[ZETA]),param[NU]))</f>
        <v>0</v>
      </c>
      <c r="K78">
        <f>K$4*MIN(param[GAP_MAX],param[ZETA]*POWER(MAX(0,(K$3-'(IN)tau'!K75)/param[ZETA]),param[NU]))</f>
        <v>0</v>
      </c>
      <c r="L78">
        <f>L$4*MIN(param[GAP_MAX],param[ZETA]*POWER(MAX(0,(L$3-'(IN)tau'!L75)/param[ZETA]),param[NU]))</f>
        <v>0</v>
      </c>
      <c r="M78">
        <f>M$4*MIN(param[GAP_MAX],param[ZETA]*POWER(MAX(0,(M$3-'(IN)tau'!M75)/param[ZETA]),param[NU]))</f>
        <v>68.292682926829272</v>
      </c>
      <c r="N78">
        <f>N$4*MIN(param[GAP_MAX],param[ZETA]*POWER(MAX(0,(N$3-'(IN)tau'!N75)/param[ZETA]),param[NU]))</f>
        <v>0</v>
      </c>
      <c r="O78">
        <f>O$4*MIN(param[GAP_MAX],param[ZETA]*POWER(MAX(0,(O$3-'(IN)tau'!O75)/param[ZETA]),param[NU]))</f>
        <v>0</v>
      </c>
      <c r="P78">
        <f>P$4*MIN(param[GAP_MAX],param[ZETA]*POWER(MAX(0,(P$3-'(IN)tau'!P75)/param[ZETA]),param[NU]))</f>
        <v>0</v>
      </c>
      <c r="Q78">
        <f>Q$4*MIN(param[GAP_MAX],param[ZETA]*POWER(MAX(0,(Q$3-'(IN)tau'!Q75)/param[ZETA]),param[NU]))</f>
        <v>0</v>
      </c>
      <c r="R78">
        <f>R$4*MIN(param[GAP_MAX],param[ZETA]*POWER(MAX(0,(R$3-'(IN)tau'!R75)/param[ZETA]),param[NU]))</f>
        <v>0</v>
      </c>
      <c r="S78">
        <f>S$4*MIN(param[GAP_MAX],param[ZETA]*POWER(MAX(0,(S$3-'(IN)tau'!S75)/param[ZETA]),param[NU]))</f>
        <v>0</v>
      </c>
      <c r="T78">
        <f>T$4*MIN(param[GAP_MAX],param[ZETA]*POWER(MAX(0,(T$3-'(IN)tau'!T75)/param[ZETA]),param[NU]))</f>
        <v>0</v>
      </c>
      <c r="U78">
        <f>U$4*MIN(param[GAP_MAX],param[ZETA]*POWER(MAX(0,(U$3-'(IN)tau'!U75)/param[ZETA]),param[NU]))</f>
        <v>0</v>
      </c>
      <c r="V78">
        <f>V$4*MIN(param[GAP_MAX],param[ZETA]*POWER(MAX(0,(V$3-'(IN)tau'!V75)/param[ZETA]),param[NU]))</f>
        <v>0</v>
      </c>
      <c r="W78">
        <f>W$4*MIN(param[GAP_MAX],param[ZETA]*POWER(MAX(0,(W$3-'(IN)tau'!W75)/param[ZETA]),param[NU]))</f>
        <v>0</v>
      </c>
      <c r="X78">
        <f>X$4*MIN(param[GAP_MAX],param[ZETA]*POWER(MAX(0,(X$3-'(IN)tau'!X75)/param[ZETA]),param[NU]))</f>
        <v>0</v>
      </c>
      <c r="Y78">
        <f>Y$4*MIN(param[GAP_MAX],param[ZETA]*POWER(MAX(0,(Y$3-'(IN)tau'!Y75)/param[ZETA]),param[NU]))</f>
        <v>0</v>
      </c>
      <c r="Z78">
        <f>Z$4*MIN(param[GAP_MAX],param[ZETA]*POWER(MAX(0,(Z$3-'(IN)tau'!Z75)/param[ZETA]),param[NU]))</f>
        <v>0</v>
      </c>
      <c r="AA78">
        <f>AA$4*MIN(param[GAP_MAX],param[ZETA]*POWER(MAX(0,(AA$3-'(IN)tau'!AA75)/param[ZETA]),param[NU]))</f>
        <v>0</v>
      </c>
      <c r="AB78">
        <f>AB$4*MIN(param[GAP_MAX],param[ZETA]*POWER(MAX(0,(AB$3-'(IN)tau'!AB75)/param[ZETA]),param[NU]))</f>
        <v>0</v>
      </c>
      <c r="AC78">
        <f>AC$4*MIN(param[GAP_MAX],param[ZETA]*POWER(MAX(0,(AC$3-'(IN)tau'!AC75)/param[ZETA]),param[NU]))</f>
        <v>0</v>
      </c>
      <c r="AD78">
        <f>AD$4*MIN(param[GAP_MAX],param[ZETA]*POWER(MAX(0,(AD$3-'(IN)tau'!AD75)/param[ZETA]),param[NU]))</f>
        <v>0</v>
      </c>
      <c r="AE78">
        <f>AE$4*MIN(param[GAP_MAX],param[ZETA]*POWER(MAX(0,(AE$3-'(IN)tau'!AE75)/param[ZETA]),param[NU]))</f>
        <v>0</v>
      </c>
      <c r="AF78">
        <f>AF$4*MIN(param[GAP_MAX],param[ZETA]*POWER(MAX(0,(AF$3-'(IN)tau'!AF75)/param[ZETA]),param[NU]))</f>
        <v>0</v>
      </c>
      <c r="AG78">
        <f>AG$4*MIN(param[GAP_MAX],param[ZETA]*POWER(MAX(0,(AG$3-'(IN)tau'!AG75)/param[ZETA]),param[NU]))</f>
        <v>0</v>
      </c>
      <c r="AH78">
        <f>AH$4*MIN(param[GAP_MAX],param[ZETA]*POWER(MAX(0,(AH$3-'(IN)tau'!AH75)/param[ZETA]),param[NU]))</f>
        <v>0</v>
      </c>
      <c r="AI78">
        <f>AI$4*MIN(param[GAP_MAX],param[ZETA]*POWER(MAX(0,(AI$3-'(IN)tau'!AI75)/param[ZETA]),param[NU]))</f>
        <v>0</v>
      </c>
      <c r="AJ78">
        <f>AJ$4*MIN(param[GAP_MAX],param[ZETA]*POWER(MAX(0,(AJ$3-'(IN)tau'!AJ75)/param[ZETA]),param[NU]))</f>
        <v>0</v>
      </c>
      <c r="AK78">
        <f>AK$4*MIN(param[GAP_MAX],param[ZETA]*POWER(MAX(0,(AK$3-'(IN)tau'!AK75)/param[ZETA]),param[NU]))</f>
        <v>0</v>
      </c>
      <c r="AL78">
        <f>AL$4*MIN(param[GAP_MAX],param[ZETA]*POWER(MAX(0,(AL$3-'(IN)tau'!AL75)/param[ZETA]),param[NU]))</f>
        <v>0</v>
      </c>
      <c r="AM78">
        <f>AM$4*MIN(param[GAP_MAX],param[ZETA]*POWER(MAX(0,(AM$3-'(IN)tau'!AM75)/param[ZETA]),param[NU]))</f>
        <v>0</v>
      </c>
      <c r="AN78">
        <f>AN$4*MIN(param[GAP_MAX],param[ZETA]*POWER(MAX(0,(AN$3-'(IN)tau'!AN75)/param[ZETA]),param[NU]))</f>
        <v>0</v>
      </c>
      <c r="AO78">
        <f>AO$4*MIN(param[GAP_MAX],param[ZETA]*POWER(MAX(0,(AO$3-'(IN)tau'!AO75)/param[ZETA]),param[NU]))</f>
        <v>0</v>
      </c>
      <c r="AP78">
        <f>AP$4*MIN(param[GAP_MAX],param[ZETA]*POWER(MAX(0,(AP$3-'(IN)tau'!AP75)/param[ZETA]),param[NU]))</f>
        <v>0</v>
      </c>
      <c r="AQ78">
        <f>AQ$4*MIN(param[GAP_MAX],param[ZETA]*POWER(MAX(0,(AQ$3-'(IN)tau'!AQ75)/param[ZETA]),param[NU]))</f>
        <v>0</v>
      </c>
      <c r="AR78">
        <f>AR$4*MIN(param[GAP_MAX],param[ZETA]*POWER(MAX(0,(AR$3-'(IN)tau'!AR75)/param[ZETA]),param[NU]))</f>
        <v>0</v>
      </c>
      <c r="AS78">
        <f>AS$4*MIN(param[GAP_MAX],param[ZETA]*POWER(MAX(0,(AS$3-'(IN)tau'!AS75)/param[ZETA]),param[NU]))</f>
        <v>20.53238505562075</v>
      </c>
      <c r="AT78" s="4">
        <f>SUM(Delta[[#This Row],[Column2]:[Column244]])</f>
        <v>96.7889843039558</v>
      </c>
      <c r="AU78" t="str">
        <f>IF(Delta[[#This Row],[delta]]&lt;20,"ok","")</f>
        <v/>
      </c>
    </row>
    <row r="79" spans="1:47" ht="15" x14ac:dyDescent="0.25">
      <c r="A79">
        <f>'(IN)tau'!A76</f>
        <v>179</v>
      </c>
      <c r="B79">
        <f>B$4*MIN(param[GAP_MAX],param[ZETA]*POWER(MAX(0,(B$3-'(IN)tau'!B76)/param[ZETA]),param[NU]))</f>
        <v>0</v>
      </c>
      <c r="C79">
        <f>C$4*MIN(param[GAP_MAX],param[ZETA]*POWER(MAX(0,(C$3-'(IN)tau'!C76)/param[ZETA]),param[NU]))</f>
        <v>0</v>
      </c>
      <c r="D79">
        <f>D$4*MIN(param[GAP_MAX],param[ZETA]*POWER(MAX(0,(D$3-'(IN)tau'!D76)/param[ZETA]),param[NU]))</f>
        <v>7.9639163215057822</v>
      </c>
      <c r="E79">
        <f>E$4*MIN(param[GAP_MAX],param[ZETA]*POWER(MAX(0,(E$3-'(IN)tau'!E76)/param[ZETA]),param[NU]))</f>
        <v>0</v>
      </c>
      <c r="F79">
        <f>F$4*MIN(param[GAP_MAX],param[ZETA]*POWER(MAX(0,(F$3-'(IN)tau'!F76)/param[ZETA]),param[NU]))</f>
        <v>0</v>
      </c>
      <c r="G79">
        <f>G$4*MIN(param[GAP_MAX],param[ZETA]*POWER(MAX(0,(G$3-'(IN)tau'!G76)/param[ZETA]),param[NU]))</f>
        <v>0</v>
      </c>
      <c r="H79">
        <f>H$4*MIN(param[GAP_MAX],param[ZETA]*POWER(MAX(0,(H$3-'(IN)tau'!H76)/param[ZETA]),param[NU]))</f>
        <v>0</v>
      </c>
      <c r="I79">
        <f>I$4*MIN(param[GAP_MAX],param[ZETA]*POWER(MAX(0,(I$3-'(IN)tau'!I76)/param[ZETA]),param[NU]))</f>
        <v>0</v>
      </c>
      <c r="J79">
        <f>J$4*MIN(param[GAP_MAX],param[ZETA]*POWER(MAX(0,(J$3-'(IN)tau'!J76)/param[ZETA]),param[NU]))</f>
        <v>0</v>
      </c>
      <c r="K79">
        <f>K$4*MIN(param[GAP_MAX],param[ZETA]*POWER(MAX(0,(K$3-'(IN)tau'!K76)/param[ZETA]),param[NU]))</f>
        <v>0</v>
      </c>
      <c r="L79">
        <f>L$4*MIN(param[GAP_MAX],param[ZETA]*POWER(MAX(0,(L$3-'(IN)tau'!L76)/param[ZETA]),param[NU]))</f>
        <v>0</v>
      </c>
      <c r="M79">
        <f>M$4*MIN(param[GAP_MAX],param[ZETA]*POWER(MAX(0,(M$3-'(IN)tau'!M76)/param[ZETA]),param[NU]))</f>
        <v>68.292682926829272</v>
      </c>
      <c r="N79">
        <f>N$4*MIN(param[GAP_MAX],param[ZETA]*POWER(MAX(0,(N$3-'(IN)tau'!N76)/param[ZETA]),param[NU]))</f>
        <v>0</v>
      </c>
      <c r="O79">
        <f>O$4*MIN(param[GAP_MAX],param[ZETA]*POWER(MAX(0,(O$3-'(IN)tau'!O76)/param[ZETA]),param[NU]))</f>
        <v>0</v>
      </c>
      <c r="P79">
        <f>P$4*MIN(param[GAP_MAX],param[ZETA]*POWER(MAX(0,(P$3-'(IN)tau'!P76)/param[ZETA]),param[NU]))</f>
        <v>0</v>
      </c>
      <c r="Q79">
        <f>Q$4*MIN(param[GAP_MAX],param[ZETA]*POWER(MAX(0,(Q$3-'(IN)tau'!Q76)/param[ZETA]),param[NU]))</f>
        <v>0</v>
      </c>
      <c r="R79">
        <f>R$4*MIN(param[GAP_MAX],param[ZETA]*POWER(MAX(0,(R$3-'(IN)tau'!R76)/param[ZETA]),param[NU]))</f>
        <v>0</v>
      </c>
      <c r="S79">
        <f>S$4*MIN(param[GAP_MAX],param[ZETA]*POWER(MAX(0,(S$3-'(IN)tau'!S76)/param[ZETA]),param[NU]))</f>
        <v>0</v>
      </c>
      <c r="T79">
        <f>T$4*MIN(param[GAP_MAX],param[ZETA]*POWER(MAX(0,(T$3-'(IN)tau'!T76)/param[ZETA]),param[NU]))</f>
        <v>0</v>
      </c>
      <c r="U79">
        <f>U$4*MIN(param[GAP_MAX],param[ZETA]*POWER(MAX(0,(U$3-'(IN)tau'!U76)/param[ZETA]),param[NU]))</f>
        <v>0</v>
      </c>
      <c r="V79">
        <f>V$4*MIN(param[GAP_MAX],param[ZETA]*POWER(MAX(0,(V$3-'(IN)tau'!V76)/param[ZETA]),param[NU]))</f>
        <v>0</v>
      </c>
      <c r="W79">
        <f>W$4*MIN(param[GAP_MAX],param[ZETA]*POWER(MAX(0,(W$3-'(IN)tau'!W76)/param[ZETA]),param[NU]))</f>
        <v>0</v>
      </c>
      <c r="X79">
        <f>X$4*MIN(param[GAP_MAX],param[ZETA]*POWER(MAX(0,(X$3-'(IN)tau'!X76)/param[ZETA]),param[NU]))</f>
        <v>0</v>
      </c>
      <c r="Y79">
        <f>Y$4*MIN(param[GAP_MAX],param[ZETA]*POWER(MAX(0,(Y$3-'(IN)tau'!Y76)/param[ZETA]),param[NU]))</f>
        <v>0</v>
      </c>
      <c r="Z79">
        <f>Z$4*MIN(param[GAP_MAX],param[ZETA]*POWER(MAX(0,(Z$3-'(IN)tau'!Z76)/param[ZETA]),param[NU]))</f>
        <v>0</v>
      </c>
      <c r="AA79">
        <f>AA$4*MIN(param[GAP_MAX],param[ZETA]*POWER(MAX(0,(AA$3-'(IN)tau'!AA76)/param[ZETA]),param[NU]))</f>
        <v>0</v>
      </c>
      <c r="AB79">
        <f>AB$4*MIN(param[GAP_MAX],param[ZETA]*POWER(MAX(0,(AB$3-'(IN)tau'!AB76)/param[ZETA]),param[NU]))</f>
        <v>0</v>
      </c>
      <c r="AC79">
        <f>AC$4*MIN(param[GAP_MAX],param[ZETA]*POWER(MAX(0,(AC$3-'(IN)tau'!AC76)/param[ZETA]),param[NU]))</f>
        <v>0</v>
      </c>
      <c r="AD79">
        <f>AD$4*MIN(param[GAP_MAX],param[ZETA]*POWER(MAX(0,(AD$3-'(IN)tau'!AD76)/param[ZETA]),param[NU]))</f>
        <v>0</v>
      </c>
      <c r="AE79">
        <f>AE$4*MIN(param[GAP_MAX],param[ZETA]*POWER(MAX(0,(AE$3-'(IN)tau'!AE76)/param[ZETA]),param[NU]))</f>
        <v>0</v>
      </c>
      <c r="AF79">
        <f>AF$4*MIN(param[GAP_MAX],param[ZETA]*POWER(MAX(0,(AF$3-'(IN)tau'!AF76)/param[ZETA]),param[NU]))</f>
        <v>0</v>
      </c>
      <c r="AG79">
        <f>AG$4*MIN(param[GAP_MAX],param[ZETA]*POWER(MAX(0,(AG$3-'(IN)tau'!AG76)/param[ZETA]),param[NU]))</f>
        <v>0</v>
      </c>
      <c r="AH79">
        <f>AH$4*MIN(param[GAP_MAX],param[ZETA]*POWER(MAX(0,(AH$3-'(IN)tau'!AH76)/param[ZETA]),param[NU]))</f>
        <v>0</v>
      </c>
      <c r="AI79">
        <f>AI$4*MIN(param[GAP_MAX],param[ZETA]*POWER(MAX(0,(AI$3-'(IN)tau'!AI76)/param[ZETA]),param[NU]))</f>
        <v>0</v>
      </c>
      <c r="AJ79">
        <f>AJ$4*MIN(param[GAP_MAX],param[ZETA]*POWER(MAX(0,(AJ$3-'(IN)tau'!AJ76)/param[ZETA]),param[NU]))</f>
        <v>0</v>
      </c>
      <c r="AK79">
        <f>AK$4*MIN(param[GAP_MAX],param[ZETA]*POWER(MAX(0,(AK$3-'(IN)tau'!AK76)/param[ZETA]),param[NU]))</f>
        <v>0</v>
      </c>
      <c r="AL79">
        <f>AL$4*MIN(param[GAP_MAX],param[ZETA]*POWER(MAX(0,(AL$3-'(IN)tau'!AL76)/param[ZETA]),param[NU]))</f>
        <v>0</v>
      </c>
      <c r="AM79">
        <f>AM$4*MIN(param[GAP_MAX],param[ZETA]*POWER(MAX(0,(AM$3-'(IN)tau'!AM76)/param[ZETA]),param[NU]))</f>
        <v>0</v>
      </c>
      <c r="AN79">
        <f>AN$4*MIN(param[GAP_MAX],param[ZETA]*POWER(MAX(0,(AN$3-'(IN)tau'!AN76)/param[ZETA]),param[NU]))</f>
        <v>0</v>
      </c>
      <c r="AO79">
        <f>AO$4*MIN(param[GAP_MAX],param[ZETA]*POWER(MAX(0,(AO$3-'(IN)tau'!AO76)/param[ZETA]),param[NU]))</f>
        <v>0</v>
      </c>
      <c r="AP79">
        <f>AP$4*MIN(param[GAP_MAX],param[ZETA]*POWER(MAX(0,(AP$3-'(IN)tau'!AP76)/param[ZETA]),param[NU]))</f>
        <v>0</v>
      </c>
      <c r="AQ79">
        <f>AQ$4*MIN(param[GAP_MAX],param[ZETA]*POWER(MAX(0,(AQ$3-'(IN)tau'!AQ76)/param[ZETA]),param[NU]))</f>
        <v>0</v>
      </c>
      <c r="AR79">
        <f>AR$4*MIN(param[GAP_MAX],param[ZETA]*POWER(MAX(0,(AR$3-'(IN)tau'!AR76)/param[ZETA]),param[NU]))</f>
        <v>0</v>
      </c>
      <c r="AS79">
        <f>AS$4*MIN(param[GAP_MAX],param[ZETA]*POWER(MAX(0,(AS$3-'(IN)tau'!AS76)/param[ZETA]),param[NU]))</f>
        <v>0</v>
      </c>
      <c r="AT79" s="4">
        <f>SUM(Delta[[#This Row],[Column2]:[Column244]])</f>
        <v>76.25659924833505</v>
      </c>
      <c r="AU79" t="str">
        <f>IF(Delta[[#This Row],[delta]]&lt;20,"ok","")</f>
        <v/>
      </c>
    </row>
    <row r="80" spans="1:47" ht="15" x14ac:dyDescent="0.25">
      <c r="A80">
        <f>'(IN)tau'!A77</f>
        <v>180</v>
      </c>
      <c r="B80">
        <f>B$4*MIN(param[GAP_MAX],param[ZETA]*POWER(MAX(0,(B$3-'(IN)tau'!B77)/param[ZETA]),param[NU]))</f>
        <v>0</v>
      </c>
      <c r="C80">
        <f>C$4*MIN(param[GAP_MAX],param[ZETA]*POWER(MAX(0,(C$3-'(IN)tau'!C77)/param[ZETA]),param[NU]))</f>
        <v>0</v>
      </c>
      <c r="D80">
        <f>D$4*MIN(param[GAP_MAX],param[ZETA]*POWER(MAX(0,(D$3-'(IN)tau'!D77)/param[ZETA]),param[NU]))</f>
        <v>7.9639163215057822</v>
      </c>
      <c r="E80">
        <f>E$4*MIN(param[GAP_MAX],param[ZETA]*POWER(MAX(0,(E$3-'(IN)tau'!E77)/param[ZETA]),param[NU]))</f>
        <v>0</v>
      </c>
      <c r="F80">
        <f>F$4*MIN(param[GAP_MAX],param[ZETA]*POWER(MAX(0,(F$3-'(IN)tau'!F77)/param[ZETA]),param[NU]))</f>
        <v>0</v>
      </c>
      <c r="G80">
        <f>G$4*MIN(param[GAP_MAX],param[ZETA]*POWER(MAX(0,(G$3-'(IN)tau'!G77)/param[ZETA]),param[NU]))</f>
        <v>0</v>
      </c>
      <c r="H80">
        <f>H$4*MIN(param[GAP_MAX],param[ZETA]*POWER(MAX(0,(H$3-'(IN)tau'!H77)/param[ZETA]),param[NU]))</f>
        <v>0</v>
      </c>
      <c r="I80">
        <f>I$4*MIN(param[GAP_MAX],param[ZETA]*POWER(MAX(0,(I$3-'(IN)tau'!I77)/param[ZETA]),param[NU]))</f>
        <v>0</v>
      </c>
      <c r="J80">
        <f>J$4*MIN(param[GAP_MAX],param[ZETA]*POWER(MAX(0,(J$3-'(IN)tau'!J77)/param[ZETA]),param[NU]))</f>
        <v>0</v>
      </c>
      <c r="K80">
        <f>K$4*MIN(param[GAP_MAX],param[ZETA]*POWER(MAX(0,(K$3-'(IN)tau'!K77)/param[ZETA]),param[NU]))</f>
        <v>33.895833170965439</v>
      </c>
      <c r="L80">
        <f>L$4*MIN(param[GAP_MAX],param[ZETA]*POWER(MAX(0,(L$3-'(IN)tau'!L77)/param[ZETA]),param[NU]))</f>
        <v>0</v>
      </c>
      <c r="M80">
        <f>M$4*MIN(param[GAP_MAX],param[ZETA]*POWER(MAX(0,(M$3-'(IN)tau'!M77)/param[ZETA]),param[NU]))</f>
        <v>68.292682926829272</v>
      </c>
      <c r="N80">
        <f>N$4*MIN(param[GAP_MAX],param[ZETA]*POWER(MAX(0,(N$3-'(IN)tau'!N77)/param[ZETA]),param[NU]))</f>
        <v>0</v>
      </c>
      <c r="O80">
        <f>O$4*MIN(param[GAP_MAX],param[ZETA]*POWER(MAX(0,(O$3-'(IN)tau'!O77)/param[ZETA]),param[NU]))</f>
        <v>0</v>
      </c>
      <c r="P80">
        <f>P$4*MIN(param[GAP_MAX],param[ZETA]*POWER(MAX(0,(P$3-'(IN)tau'!P77)/param[ZETA]),param[NU]))</f>
        <v>0</v>
      </c>
      <c r="Q80">
        <f>Q$4*MIN(param[GAP_MAX],param[ZETA]*POWER(MAX(0,(Q$3-'(IN)tau'!Q77)/param[ZETA]),param[NU]))</f>
        <v>0</v>
      </c>
      <c r="R80">
        <f>R$4*MIN(param[GAP_MAX],param[ZETA]*POWER(MAX(0,(R$3-'(IN)tau'!R77)/param[ZETA]),param[NU]))</f>
        <v>0</v>
      </c>
      <c r="S80">
        <f>S$4*MIN(param[GAP_MAX],param[ZETA]*POWER(MAX(0,(S$3-'(IN)tau'!S77)/param[ZETA]),param[NU]))</f>
        <v>0</v>
      </c>
      <c r="T80">
        <f>T$4*MIN(param[GAP_MAX],param[ZETA]*POWER(MAX(0,(T$3-'(IN)tau'!T77)/param[ZETA]),param[NU]))</f>
        <v>0</v>
      </c>
      <c r="U80">
        <f>U$4*MIN(param[GAP_MAX],param[ZETA]*POWER(MAX(0,(U$3-'(IN)tau'!U77)/param[ZETA]),param[NU]))</f>
        <v>0</v>
      </c>
      <c r="V80">
        <f>V$4*MIN(param[GAP_MAX],param[ZETA]*POWER(MAX(0,(V$3-'(IN)tau'!V77)/param[ZETA]),param[NU]))</f>
        <v>0</v>
      </c>
      <c r="W80">
        <f>W$4*MIN(param[GAP_MAX],param[ZETA]*POWER(MAX(0,(W$3-'(IN)tau'!W77)/param[ZETA]),param[NU]))</f>
        <v>0</v>
      </c>
      <c r="X80">
        <f>X$4*MIN(param[GAP_MAX],param[ZETA]*POWER(MAX(0,(X$3-'(IN)tau'!X77)/param[ZETA]),param[NU]))</f>
        <v>0</v>
      </c>
      <c r="Y80">
        <f>Y$4*MIN(param[GAP_MAX],param[ZETA]*POWER(MAX(0,(Y$3-'(IN)tau'!Y77)/param[ZETA]),param[NU]))</f>
        <v>0</v>
      </c>
      <c r="Z80">
        <f>Z$4*MIN(param[GAP_MAX],param[ZETA]*POWER(MAX(0,(Z$3-'(IN)tau'!Z77)/param[ZETA]),param[NU]))</f>
        <v>0</v>
      </c>
      <c r="AA80">
        <f>AA$4*MIN(param[GAP_MAX],param[ZETA]*POWER(MAX(0,(AA$3-'(IN)tau'!AA77)/param[ZETA]),param[NU]))</f>
        <v>0</v>
      </c>
      <c r="AB80">
        <f>AB$4*MIN(param[GAP_MAX],param[ZETA]*POWER(MAX(0,(AB$3-'(IN)tau'!AB77)/param[ZETA]),param[NU]))</f>
        <v>0</v>
      </c>
      <c r="AC80">
        <f>AC$4*MIN(param[GAP_MAX],param[ZETA]*POWER(MAX(0,(AC$3-'(IN)tau'!AC77)/param[ZETA]),param[NU]))</f>
        <v>0</v>
      </c>
      <c r="AD80">
        <f>AD$4*MIN(param[GAP_MAX],param[ZETA]*POWER(MAX(0,(AD$3-'(IN)tau'!AD77)/param[ZETA]),param[NU]))</f>
        <v>0</v>
      </c>
      <c r="AE80">
        <f>AE$4*MIN(param[GAP_MAX],param[ZETA]*POWER(MAX(0,(AE$3-'(IN)tau'!AE77)/param[ZETA]),param[NU]))</f>
        <v>0</v>
      </c>
      <c r="AF80">
        <f>AF$4*MIN(param[GAP_MAX],param[ZETA]*POWER(MAX(0,(AF$3-'(IN)tau'!AF77)/param[ZETA]),param[NU]))</f>
        <v>0</v>
      </c>
      <c r="AG80">
        <f>AG$4*MIN(param[GAP_MAX],param[ZETA]*POWER(MAX(0,(AG$3-'(IN)tau'!AG77)/param[ZETA]),param[NU]))</f>
        <v>0</v>
      </c>
      <c r="AH80">
        <f>AH$4*MIN(param[GAP_MAX],param[ZETA]*POWER(MAX(0,(AH$3-'(IN)tau'!AH77)/param[ZETA]),param[NU]))</f>
        <v>0</v>
      </c>
      <c r="AI80">
        <f>AI$4*MIN(param[GAP_MAX],param[ZETA]*POWER(MAX(0,(AI$3-'(IN)tau'!AI77)/param[ZETA]),param[NU]))</f>
        <v>0</v>
      </c>
      <c r="AJ80">
        <f>AJ$4*MIN(param[GAP_MAX],param[ZETA]*POWER(MAX(0,(AJ$3-'(IN)tau'!AJ77)/param[ZETA]),param[NU]))</f>
        <v>0</v>
      </c>
      <c r="AK80">
        <f>AK$4*MIN(param[GAP_MAX],param[ZETA]*POWER(MAX(0,(AK$3-'(IN)tau'!AK77)/param[ZETA]),param[NU]))</f>
        <v>0</v>
      </c>
      <c r="AL80">
        <f>AL$4*MIN(param[GAP_MAX],param[ZETA]*POWER(MAX(0,(AL$3-'(IN)tau'!AL77)/param[ZETA]),param[NU]))</f>
        <v>0</v>
      </c>
      <c r="AM80">
        <f>AM$4*MIN(param[GAP_MAX],param[ZETA]*POWER(MAX(0,(AM$3-'(IN)tau'!AM77)/param[ZETA]),param[NU]))</f>
        <v>0</v>
      </c>
      <c r="AN80">
        <f>AN$4*MIN(param[GAP_MAX],param[ZETA]*POWER(MAX(0,(AN$3-'(IN)tau'!AN77)/param[ZETA]),param[NU]))</f>
        <v>0</v>
      </c>
      <c r="AO80">
        <f>AO$4*MIN(param[GAP_MAX],param[ZETA]*POWER(MAX(0,(AO$3-'(IN)tau'!AO77)/param[ZETA]),param[NU]))</f>
        <v>0</v>
      </c>
      <c r="AP80">
        <f>AP$4*MIN(param[GAP_MAX],param[ZETA]*POWER(MAX(0,(AP$3-'(IN)tau'!AP77)/param[ZETA]),param[NU]))</f>
        <v>0</v>
      </c>
      <c r="AQ80">
        <f>AQ$4*MIN(param[GAP_MAX],param[ZETA]*POWER(MAX(0,(AQ$3-'(IN)tau'!AQ77)/param[ZETA]),param[NU]))</f>
        <v>0</v>
      </c>
      <c r="AR80">
        <f>AR$4*MIN(param[GAP_MAX],param[ZETA]*POWER(MAX(0,(AR$3-'(IN)tau'!AR77)/param[ZETA]),param[NU]))</f>
        <v>0</v>
      </c>
      <c r="AS80">
        <f>AS$4*MIN(param[GAP_MAX],param[ZETA]*POWER(MAX(0,(AS$3-'(IN)tau'!AS77)/param[ZETA]),param[NU]))</f>
        <v>0</v>
      </c>
      <c r="AT80" s="4">
        <f>SUM(Delta[[#This Row],[Column2]:[Column244]])</f>
        <v>110.1524324193005</v>
      </c>
      <c r="AU80" t="str">
        <f>IF(Delta[[#This Row],[delta]]&lt;20,"ok","")</f>
        <v/>
      </c>
    </row>
    <row r="81" spans="1:47" ht="15" x14ac:dyDescent="0.25">
      <c r="A81">
        <f>'(IN)tau'!A78</f>
        <v>182</v>
      </c>
      <c r="B81">
        <f>B$4*MIN(param[GAP_MAX],param[ZETA]*POWER(MAX(0,(B$3-'(IN)tau'!B78)/param[ZETA]),param[NU]))</f>
        <v>0</v>
      </c>
      <c r="C81">
        <f>C$4*MIN(param[GAP_MAX],param[ZETA]*POWER(MAX(0,(C$3-'(IN)tau'!C78)/param[ZETA]),param[NU]))</f>
        <v>0</v>
      </c>
      <c r="D81">
        <f>D$4*MIN(param[GAP_MAX],param[ZETA]*POWER(MAX(0,(D$3-'(IN)tau'!D78)/param[ZETA]),param[NU]))</f>
        <v>12.003847539044747</v>
      </c>
      <c r="E81">
        <f>E$4*MIN(param[GAP_MAX],param[ZETA]*POWER(MAX(0,(E$3-'(IN)tau'!E78)/param[ZETA]),param[NU]))</f>
        <v>0</v>
      </c>
      <c r="F81">
        <f>F$4*MIN(param[GAP_MAX],param[ZETA]*POWER(MAX(0,(F$3-'(IN)tau'!F78)/param[ZETA]),param[NU]))</f>
        <v>0</v>
      </c>
      <c r="G81">
        <f>G$4*MIN(param[GAP_MAX],param[ZETA]*POWER(MAX(0,(G$3-'(IN)tau'!G78)/param[ZETA]),param[NU]))</f>
        <v>0</v>
      </c>
      <c r="H81">
        <f>H$4*MIN(param[GAP_MAX],param[ZETA]*POWER(MAX(0,(H$3-'(IN)tau'!H78)/param[ZETA]),param[NU]))</f>
        <v>0</v>
      </c>
      <c r="I81">
        <f>I$4*MIN(param[GAP_MAX],param[ZETA]*POWER(MAX(0,(I$3-'(IN)tau'!I78)/param[ZETA]),param[NU]))</f>
        <v>0</v>
      </c>
      <c r="J81">
        <f>J$4*MIN(param[GAP_MAX],param[ZETA]*POWER(MAX(0,(J$3-'(IN)tau'!J78)/param[ZETA]),param[NU]))</f>
        <v>0</v>
      </c>
      <c r="K81">
        <f>K$4*MIN(param[GAP_MAX],param[ZETA]*POWER(MAX(0,(K$3-'(IN)tau'!K78)/param[ZETA]),param[NU]))</f>
        <v>33.895833170965439</v>
      </c>
      <c r="L81">
        <f>L$4*MIN(param[GAP_MAX],param[ZETA]*POWER(MAX(0,(L$3-'(IN)tau'!L78)/param[ZETA]),param[NU]))</f>
        <v>0</v>
      </c>
      <c r="M81">
        <f>M$4*MIN(param[GAP_MAX],param[ZETA]*POWER(MAX(0,(M$3-'(IN)tau'!M78)/param[ZETA]),param[NU]))</f>
        <v>68.292682926829272</v>
      </c>
      <c r="N81">
        <f>N$4*MIN(param[GAP_MAX],param[ZETA]*POWER(MAX(0,(N$3-'(IN)tau'!N78)/param[ZETA]),param[NU]))</f>
        <v>0</v>
      </c>
      <c r="O81">
        <f>O$4*MIN(param[GAP_MAX],param[ZETA]*POWER(MAX(0,(O$3-'(IN)tau'!O78)/param[ZETA]),param[NU]))</f>
        <v>0</v>
      </c>
      <c r="P81">
        <f>P$4*MIN(param[GAP_MAX],param[ZETA]*POWER(MAX(0,(P$3-'(IN)tau'!P78)/param[ZETA]),param[NU]))</f>
        <v>0</v>
      </c>
      <c r="Q81">
        <f>Q$4*MIN(param[GAP_MAX],param[ZETA]*POWER(MAX(0,(Q$3-'(IN)tau'!Q78)/param[ZETA]),param[NU]))</f>
        <v>0</v>
      </c>
      <c r="R81">
        <f>R$4*MIN(param[GAP_MAX],param[ZETA]*POWER(MAX(0,(R$3-'(IN)tau'!R78)/param[ZETA]),param[NU]))</f>
        <v>0</v>
      </c>
      <c r="S81">
        <f>S$4*MIN(param[GAP_MAX],param[ZETA]*POWER(MAX(0,(S$3-'(IN)tau'!S78)/param[ZETA]),param[NU]))</f>
        <v>0</v>
      </c>
      <c r="T81">
        <f>T$4*MIN(param[GAP_MAX],param[ZETA]*POWER(MAX(0,(T$3-'(IN)tau'!T78)/param[ZETA]),param[NU]))</f>
        <v>0</v>
      </c>
      <c r="U81">
        <f>U$4*MIN(param[GAP_MAX],param[ZETA]*POWER(MAX(0,(U$3-'(IN)tau'!U78)/param[ZETA]),param[NU]))</f>
        <v>0</v>
      </c>
      <c r="V81">
        <f>V$4*MIN(param[GAP_MAX],param[ZETA]*POWER(MAX(0,(V$3-'(IN)tau'!V78)/param[ZETA]),param[NU]))</f>
        <v>0</v>
      </c>
      <c r="W81">
        <f>W$4*MIN(param[GAP_MAX],param[ZETA]*POWER(MAX(0,(W$3-'(IN)tau'!W78)/param[ZETA]),param[NU]))</f>
        <v>0</v>
      </c>
      <c r="X81">
        <f>X$4*MIN(param[GAP_MAX],param[ZETA]*POWER(MAX(0,(X$3-'(IN)tau'!X78)/param[ZETA]),param[NU]))</f>
        <v>0</v>
      </c>
      <c r="Y81">
        <f>Y$4*MIN(param[GAP_MAX],param[ZETA]*POWER(MAX(0,(Y$3-'(IN)tau'!Y78)/param[ZETA]),param[NU]))</f>
        <v>0</v>
      </c>
      <c r="Z81">
        <f>Z$4*MIN(param[GAP_MAX],param[ZETA]*POWER(MAX(0,(Z$3-'(IN)tau'!Z78)/param[ZETA]),param[NU]))</f>
        <v>0</v>
      </c>
      <c r="AA81">
        <f>AA$4*MIN(param[GAP_MAX],param[ZETA]*POWER(MAX(0,(AA$3-'(IN)tau'!AA78)/param[ZETA]),param[NU]))</f>
        <v>0</v>
      </c>
      <c r="AB81">
        <f>AB$4*MIN(param[GAP_MAX],param[ZETA]*POWER(MAX(0,(AB$3-'(IN)tau'!AB78)/param[ZETA]),param[NU]))</f>
        <v>0</v>
      </c>
      <c r="AC81">
        <f>AC$4*MIN(param[GAP_MAX],param[ZETA]*POWER(MAX(0,(AC$3-'(IN)tau'!AC78)/param[ZETA]),param[NU]))</f>
        <v>0</v>
      </c>
      <c r="AD81">
        <f>AD$4*MIN(param[GAP_MAX],param[ZETA]*POWER(MAX(0,(AD$3-'(IN)tau'!AD78)/param[ZETA]),param[NU]))</f>
        <v>0</v>
      </c>
      <c r="AE81">
        <f>AE$4*MIN(param[GAP_MAX],param[ZETA]*POWER(MAX(0,(AE$3-'(IN)tau'!AE78)/param[ZETA]),param[NU]))</f>
        <v>0</v>
      </c>
      <c r="AF81">
        <f>AF$4*MIN(param[GAP_MAX],param[ZETA]*POWER(MAX(0,(AF$3-'(IN)tau'!AF78)/param[ZETA]),param[NU]))</f>
        <v>0</v>
      </c>
      <c r="AG81">
        <f>AG$4*MIN(param[GAP_MAX],param[ZETA]*POWER(MAX(0,(AG$3-'(IN)tau'!AG78)/param[ZETA]),param[NU]))</f>
        <v>0</v>
      </c>
      <c r="AH81">
        <f>AH$4*MIN(param[GAP_MAX],param[ZETA]*POWER(MAX(0,(AH$3-'(IN)tau'!AH78)/param[ZETA]),param[NU]))</f>
        <v>0</v>
      </c>
      <c r="AI81">
        <f>AI$4*MIN(param[GAP_MAX],param[ZETA]*POWER(MAX(0,(AI$3-'(IN)tau'!AI78)/param[ZETA]),param[NU]))</f>
        <v>0</v>
      </c>
      <c r="AJ81">
        <f>AJ$4*MIN(param[GAP_MAX],param[ZETA]*POWER(MAX(0,(AJ$3-'(IN)tau'!AJ78)/param[ZETA]),param[NU]))</f>
        <v>0</v>
      </c>
      <c r="AK81">
        <f>AK$4*MIN(param[GAP_MAX],param[ZETA]*POWER(MAX(0,(AK$3-'(IN)tau'!AK78)/param[ZETA]),param[NU]))</f>
        <v>0</v>
      </c>
      <c r="AL81">
        <f>AL$4*MIN(param[GAP_MAX],param[ZETA]*POWER(MAX(0,(AL$3-'(IN)tau'!AL78)/param[ZETA]),param[NU]))</f>
        <v>0</v>
      </c>
      <c r="AM81">
        <f>AM$4*MIN(param[GAP_MAX],param[ZETA]*POWER(MAX(0,(AM$3-'(IN)tau'!AM78)/param[ZETA]),param[NU]))</f>
        <v>0</v>
      </c>
      <c r="AN81">
        <f>AN$4*MIN(param[GAP_MAX],param[ZETA]*POWER(MAX(0,(AN$3-'(IN)tau'!AN78)/param[ZETA]),param[NU]))</f>
        <v>0</v>
      </c>
      <c r="AO81">
        <f>AO$4*MIN(param[GAP_MAX],param[ZETA]*POWER(MAX(0,(AO$3-'(IN)tau'!AO78)/param[ZETA]),param[NU]))</f>
        <v>0</v>
      </c>
      <c r="AP81">
        <f>AP$4*MIN(param[GAP_MAX],param[ZETA]*POWER(MAX(0,(AP$3-'(IN)tau'!AP78)/param[ZETA]),param[NU]))</f>
        <v>0</v>
      </c>
      <c r="AQ81">
        <f>AQ$4*MIN(param[GAP_MAX],param[ZETA]*POWER(MAX(0,(AQ$3-'(IN)tau'!AQ78)/param[ZETA]),param[NU]))</f>
        <v>0</v>
      </c>
      <c r="AR81">
        <f>AR$4*MIN(param[GAP_MAX],param[ZETA]*POWER(MAX(0,(AR$3-'(IN)tau'!AR78)/param[ZETA]),param[NU]))</f>
        <v>0</v>
      </c>
      <c r="AS81">
        <f>AS$4*MIN(param[GAP_MAX],param[ZETA]*POWER(MAX(0,(AS$3-'(IN)tau'!AS78)/param[ZETA]),param[NU]))</f>
        <v>0</v>
      </c>
      <c r="AT81" s="4">
        <f>SUM(Delta[[#This Row],[Column2]:[Column244]])</f>
        <v>114.19236363683946</v>
      </c>
      <c r="AU81" t="str">
        <f>IF(Delta[[#This Row],[delta]]&lt;20,"ok","")</f>
        <v/>
      </c>
    </row>
    <row r="82" spans="1:47" ht="15" x14ac:dyDescent="0.25">
      <c r="A82">
        <f>'(IN)tau'!A79</f>
        <v>183</v>
      </c>
      <c r="B82">
        <f>B$4*MIN(param[GAP_MAX],param[ZETA]*POWER(MAX(0,(B$3-'(IN)tau'!B79)/param[ZETA]),param[NU]))</f>
        <v>0</v>
      </c>
      <c r="C82">
        <f>C$4*MIN(param[GAP_MAX],param[ZETA]*POWER(MAX(0,(C$3-'(IN)tau'!C79)/param[ZETA]),param[NU]))</f>
        <v>1.647836014260194</v>
      </c>
      <c r="D82">
        <f>D$4*MIN(param[GAP_MAX],param[ZETA]*POWER(MAX(0,(D$3-'(IN)tau'!D79)/param[ZETA]),param[NU]))</f>
        <v>49.285998589358307</v>
      </c>
      <c r="E82">
        <f>E$4*MIN(param[GAP_MAX],param[ZETA]*POWER(MAX(0,(E$3-'(IN)tau'!E79)/param[ZETA]),param[NU]))</f>
        <v>0</v>
      </c>
      <c r="F82">
        <f>F$4*MIN(param[GAP_MAX],param[ZETA]*POWER(MAX(0,(F$3-'(IN)tau'!F79)/param[ZETA]),param[NU]))</f>
        <v>0</v>
      </c>
      <c r="G82">
        <f>G$4*MIN(param[GAP_MAX],param[ZETA]*POWER(MAX(0,(G$3-'(IN)tau'!G79)/param[ZETA]),param[NU]))</f>
        <v>0</v>
      </c>
      <c r="H82">
        <f>H$4*MIN(param[GAP_MAX],param[ZETA]*POWER(MAX(0,(H$3-'(IN)tau'!H79)/param[ZETA]),param[NU]))</f>
        <v>0</v>
      </c>
      <c r="I82">
        <f>I$4*MIN(param[GAP_MAX],param[ZETA]*POWER(MAX(0,(I$3-'(IN)tau'!I79)/param[ZETA]),param[NU]))</f>
        <v>0</v>
      </c>
      <c r="J82">
        <f>J$4*MIN(param[GAP_MAX],param[ZETA]*POWER(MAX(0,(J$3-'(IN)tau'!J79)/param[ZETA]),param[NU]))</f>
        <v>0</v>
      </c>
      <c r="K82">
        <f>K$4*MIN(param[GAP_MAX],param[ZETA]*POWER(MAX(0,(K$3-'(IN)tau'!K79)/param[ZETA]),param[NU]))</f>
        <v>150.30672331054592</v>
      </c>
      <c r="L82">
        <f>L$4*MIN(param[GAP_MAX],param[ZETA]*POWER(MAX(0,(L$3-'(IN)tau'!L79)/param[ZETA]),param[NU]))</f>
        <v>0</v>
      </c>
      <c r="M82">
        <f>M$4*MIN(param[GAP_MAX],param[ZETA]*POWER(MAX(0,(M$3-'(IN)tau'!M79)/param[ZETA]),param[NU]))</f>
        <v>68.292682926829272</v>
      </c>
      <c r="N82">
        <f>N$4*MIN(param[GAP_MAX],param[ZETA]*POWER(MAX(0,(N$3-'(IN)tau'!N79)/param[ZETA]),param[NU]))</f>
        <v>0</v>
      </c>
      <c r="O82">
        <f>O$4*MIN(param[GAP_MAX],param[ZETA]*POWER(MAX(0,(O$3-'(IN)tau'!O79)/param[ZETA]),param[NU]))</f>
        <v>0</v>
      </c>
      <c r="P82">
        <f>P$4*MIN(param[GAP_MAX],param[ZETA]*POWER(MAX(0,(P$3-'(IN)tau'!P79)/param[ZETA]),param[NU]))</f>
        <v>0</v>
      </c>
      <c r="Q82">
        <f>Q$4*MIN(param[GAP_MAX],param[ZETA]*POWER(MAX(0,(Q$3-'(IN)tau'!Q79)/param[ZETA]),param[NU]))</f>
        <v>0</v>
      </c>
      <c r="R82">
        <f>R$4*MIN(param[GAP_MAX],param[ZETA]*POWER(MAX(0,(R$3-'(IN)tau'!R79)/param[ZETA]),param[NU]))</f>
        <v>0</v>
      </c>
      <c r="S82">
        <f>S$4*MIN(param[GAP_MAX],param[ZETA]*POWER(MAX(0,(S$3-'(IN)tau'!S79)/param[ZETA]),param[NU]))</f>
        <v>0</v>
      </c>
      <c r="T82">
        <f>T$4*MIN(param[GAP_MAX],param[ZETA]*POWER(MAX(0,(T$3-'(IN)tau'!T79)/param[ZETA]),param[NU]))</f>
        <v>0</v>
      </c>
      <c r="U82">
        <f>U$4*MIN(param[GAP_MAX],param[ZETA]*POWER(MAX(0,(U$3-'(IN)tau'!U79)/param[ZETA]),param[NU]))</f>
        <v>0</v>
      </c>
      <c r="V82">
        <f>V$4*MIN(param[GAP_MAX],param[ZETA]*POWER(MAX(0,(V$3-'(IN)tau'!V79)/param[ZETA]),param[NU]))</f>
        <v>0</v>
      </c>
      <c r="W82">
        <f>W$4*MIN(param[GAP_MAX],param[ZETA]*POWER(MAX(0,(W$3-'(IN)tau'!W79)/param[ZETA]),param[NU]))</f>
        <v>0</v>
      </c>
      <c r="X82">
        <f>X$4*MIN(param[GAP_MAX],param[ZETA]*POWER(MAX(0,(X$3-'(IN)tau'!X79)/param[ZETA]),param[NU]))</f>
        <v>0</v>
      </c>
      <c r="Y82">
        <f>Y$4*MIN(param[GAP_MAX],param[ZETA]*POWER(MAX(0,(Y$3-'(IN)tau'!Y79)/param[ZETA]),param[NU]))</f>
        <v>0</v>
      </c>
      <c r="Z82">
        <f>Z$4*MIN(param[GAP_MAX],param[ZETA]*POWER(MAX(0,(Z$3-'(IN)tau'!Z79)/param[ZETA]),param[NU]))</f>
        <v>0</v>
      </c>
      <c r="AA82">
        <f>AA$4*MIN(param[GAP_MAX],param[ZETA]*POWER(MAX(0,(AA$3-'(IN)tau'!AA79)/param[ZETA]),param[NU]))</f>
        <v>0</v>
      </c>
      <c r="AB82">
        <f>AB$4*MIN(param[GAP_MAX],param[ZETA]*POWER(MAX(0,(AB$3-'(IN)tau'!AB79)/param[ZETA]),param[NU]))</f>
        <v>0</v>
      </c>
      <c r="AC82">
        <f>AC$4*MIN(param[GAP_MAX],param[ZETA]*POWER(MAX(0,(AC$3-'(IN)tau'!AC79)/param[ZETA]),param[NU]))</f>
        <v>0</v>
      </c>
      <c r="AD82">
        <f>AD$4*MIN(param[GAP_MAX],param[ZETA]*POWER(MAX(0,(AD$3-'(IN)tau'!AD79)/param[ZETA]),param[NU]))</f>
        <v>0</v>
      </c>
      <c r="AE82">
        <f>AE$4*MIN(param[GAP_MAX],param[ZETA]*POWER(MAX(0,(AE$3-'(IN)tau'!AE79)/param[ZETA]),param[NU]))</f>
        <v>0</v>
      </c>
      <c r="AF82">
        <f>AF$4*MIN(param[GAP_MAX],param[ZETA]*POWER(MAX(0,(AF$3-'(IN)tau'!AF79)/param[ZETA]),param[NU]))</f>
        <v>0</v>
      </c>
      <c r="AG82">
        <f>AG$4*MIN(param[GAP_MAX],param[ZETA]*POWER(MAX(0,(AG$3-'(IN)tau'!AG79)/param[ZETA]),param[NU]))</f>
        <v>0</v>
      </c>
      <c r="AH82">
        <f>AH$4*MIN(param[GAP_MAX],param[ZETA]*POWER(MAX(0,(AH$3-'(IN)tau'!AH79)/param[ZETA]),param[NU]))</f>
        <v>0</v>
      </c>
      <c r="AI82">
        <f>AI$4*MIN(param[GAP_MAX],param[ZETA]*POWER(MAX(0,(AI$3-'(IN)tau'!AI79)/param[ZETA]),param[NU]))</f>
        <v>0</v>
      </c>
      <c r="AJ82">
        <f>AJ$4*MIN(param[GAP_MAX],param[ZETA]*POWER(MAX(0,(AJ$3-'(IN)tau'!AJ79)/param[ZETA]),param[NU]))</f>
        <v>0</v>
      </c>
      <c r="AK82">
        <f>AK$4*MIN(param[GAP_MAX],param[ZETA]*POWER(MAX(0,(AK$3-'(IN)tau'!AK79)/param[ZETA]),param[NU]))</f>
        <v>0</v>
      </c>
      <c r="AL82">
        <f>AL$4*MIN(param[GAP_MAX],param[ZETA]*POWER(MAX(0,(AL$3-'(IN)tau'!AL79)/param[ZETA]),param[NU]))</f>
        <v>0</v>
      </c>
      <c r="AM82">
        <f>AM$4*MIN(param[GAP_MAX],param[ZETA]*POWER(MAX(0,(AM$3-'(IN)tau'!AM79)/param[ZETA]),param[NU]))</f>
        <v>0</v>
      </c>
      <c r="AN82">
        <f>AN$4*MIN(param[GAP_MAX],param[ZETA]*POWER(MAX(0,(AN$3-'(IN)tau'!AN79)/param[ZETA]),param[NU]))</f>
        <v>0</v>
      </c>
      <c r="AO82">
        <f>AO$4*MIN(param[GAP_MAX],param[ZETA]*POWER(MAX(0,(AO$3-'(IN)tau'!AO79)/param[ZETA]),param[NU]))</f>
        <v>0</v>
      </c>
      <c r="AP82">
        <f>AP$4*MIN(param[GAP_MAX],param[ZETA]*POWER(MAX(0,(AP$3-'(IN)tau'!AP79)/param[ZETA]),param[NU]))</f>
        <v>0</v>
      </c>
      <c r="AQ82">
        <f>AQ$4*MIN(param[GAP_MAX],param[ZETA]*POWER(MAX(0,(AQ$3-'(IN)tau'!AQ79)/param[ZETA]),param[NU]))</f>
        <v>0</v>
      </c>
      <c r="AR82">
        <f>AR$4*MIN(param[GAP_MAX],param[ZETA]*POWER(MAX(0,(AR$3-'(IN)tau'!AR79)/param[ZETA]),param[NU]))</f>
        <v>0</v>
      </c>
      <c r="AS82">
        <f>AS$4*MIN(param[GAP_MAX],param[ZETA]*POWER(MAX(0,(AS$3-'(IN)tau'!AS79)/param[ZETA]),param[NU]))</f>
        <v>20.53238505562075</v>
      </c>
      <c r="AT82" s="4">
        <f>SUM(Delta[[#This Row],[Column2]:[Column244]])</f>
        <v>290.06562589661445</v>
      </c>
      <c r="AU82" t="str">
        <f>IF(Delta[[#This Row],[delta]]&lt;20,"ok","")</f>
        <v/>
      </c>
    </row>
    <row r="83" spans="1:47" ht="15" x14ac:dyDescent="0.25">
      <c r="A83">
        <f>'(IN)tau'!A80</f>
        <v>185</v>
      </c>
      <c r="B83">
        <f>B$4*MIN(param[GAP_MAX],param[ZETA]*POWER(MAX(0,(B$3-'(IN)tau'!B80)/param[ZETA]),param[NU]))</f>
        <v>0</v>
      </c>
      <c r="C83">
        <f>C$4*MIN(param[GAP_MAX],param[ZETA]*POWER(MAX(0,(C$3-'(IN)tau'!C80)/param[ZETA]),param[NU]))</f>
        <v>1.647836014260194</v>
      </c>
      <c r="D83">
        <f>D$4*MIN(param[GAP_MAX],param[ZETA]*POWER(MAX(0,(D$3-'(IN)tau'!D80)/param[ZETA]),param[NU]))</f>
        <v>46.117369053265207</v>
      </c>
      <c r="E83">
        <f>E$4*MIN(param[GAP_MAX],param[ZETA]*POWER(MAX(0,(E$3-'(IN)tau'!E80)/param[ZETA]),param[NU]))</f>
        <v>0</v>
      </c>
      <c r="F83">
        <f>F$4*MIN(param[GAP_MAX],param[ZETA]*POWER(MAX(0,(F$3-'(IN)tau'!F80)/param[ZETA]),param[NU]))</f>
        <v>0</v>
      </c>
      <c r="G83">
        <f>G$4*MIN(param[GAP_MAX],param[ZETA]*POWER(MAX(0,(G$3-'(IN)tau'!G80)/param[ZETA]),param[NU]))</f>
        <v>0</v>
      </c>
      <c r="H83">
        <f>H$4*MIN(param[GAP_MAX],param[ZETA]*POWER(MAX(0,(H$3-'(IN)tau'!H80)/param[ZETA]),param[NU]))</f>
        <v>0</v>
      </c>
      <c r="I83">
        <f>I$4*MIN(param[GAP_MAX],param[ZETA]*POWER(MAX(0,(I$3-'(IN)tau'!I80)/param[ZETA]),param[NU]))</f>
        <v>0</v>
      </c>
      <c r="J83">
        <f>J$4*MIN(param[GAP_MAX],param[ZETA]*POWER(MAX(0,(J$3-'(IN)tau'!J80)/param[ZETA]),param[NU]))</f>
        <v>0</v>
      </c>
      <c r="K83">
        <f>K$4*MIN(param[GAP_MAX],param[ZETA]*POWER(MAX(0,(K$3-'(IN)tau'!K80)/param[ZETA]),param[NU]))</f>
        <v>141.52399475932307</v>
      </c>
      <c r="L83">
        <f>L$4*MIN(param[GAP_MAX],param[ZETA]*POWER(MAX(0,(L$3-'(IN)tau'!L80)/param[ZETA]),param[NU]))</f>
        <v>0</v>
      </c>
      <c r="M83">
        <f>M$4*MIN(param[GAP_MAX],param[ZETA]*POWER(MAX(0,(M$3-'(IN)tau'!M80)/param[ZETA]),param[NU]))</f>
        <v>68.292682926829272</v>
      </c>
      <c r="N83">
        <f>N$4*MIN(param[GAP_MAX],param[ZETA]*POWER(MAX(0,(N$3-'(IN)tau'!N80)/param[ZETA]),param[NU]))</f>
        <v>0</v>
      </c>
      <c r="O83">
        <f>O$4*MIN(param[GAP_MAX],param[ZETA]*POWER(MAX(0,(O$3-'(IN)tau'!O80)/param[ZETA]),param[NU]))</f>
        <v>0</v>
      </c>
      <c r="P83">
        <f>P$4*MIN(param[GAP_MAX],param[ZETA]*POWER(MAX(0,(P$3-'(IN)tau'!P80)/param[ZETA]),param[NU]))</f>
        <v>0</v>
      </c>
      <c r="Q83">
        <f>Q$4*MIN(param[GAP_MAX],param[ZETA]*POWER(MAX(0,(Q$3-'(IN)tau'!Q80)/param[ZETA]),param[NU]))</f>
        <v>0</v>
      </c>
      <c r="R83">
        <f>R$4*MIN(param[GAP_MAX],param[ZETA]*POWER(MAX(0,(R$3-'(IN)tau'!R80)/param[ZETA]),param[NU]))</f>
        <v>0</v>
      </c>
      <c r="S83">
        <f>S$4*MIN(param[GAP_MAX],param[ZETA]*POWER(MAX(0,(S$3-'(IN)tau'!S80)/param[ZETA]),param[NU]))</f>
        <v>0</v>
      </c>
      <c r="T83">
        <f>T$4*MIN(param[GAP_MAX],param[ZETA]*POWER(MAX(0,(T$3-'(IN)tau'!T80)/param[ZETA]),param[NU]))</f>
        <v>0</v>
      </c>
      <c r="U83">
        <f>U$4*MIN(param[GAP_MAX],param[ZETA]*POWER(MAX(0,(U$3-'(IN)tau'!U80)/param[ZETA]),param[NU]))</f>
        <v>0</v>
      </c>
      <c r="V83">
        <f>V$4*MIN(param[GAP_MAX],param[ZETA]*POWER(MAX(0,(V$3-'(IN)tau'!V80)/param[ZETA]),param[NU]))</f>
        <v>0</v>
      </c>
      <c r="W83">
        <f>W$4*MIN(param[GAP_MAX],param[ZETA]*POWER(MAX(0,(W$3-'(IN)tau'!W80)/param[ZETA]),param[NU]))</f>
        <v>0</v>
      </c>
      <c r="X83">
        <f>X$4*MIN(param[GAP_MAX],param[ZETA]*POWER(MAX(0,(X$3-'(IN)tau'!X80)/param[ZETA]),param[NU]))</f>
        <v>0</v>
      </c>
      <c r="Y83">
        <f>Y$4*MIN(param[GAP_MAX],param[ZETA]*POWER(MAX(0,(Y$3-'(IN)tau'!Y80)/param[ZETA]),param[NU]))</f>
        <v>0</v>
      </c>
      <c r="Z83">
        <f>Z$4*MIN(param[GAP_MAX],param[ZETA]*POWER(MAX(0,(Z$3-'(IN)tau'!Z80)/param[ZETA]),param[NU]))</f>
        <v>0</v>
      </c>
      <c r="AA83">
        <f>AA$4*MIN(param[GAP_MAX],param[ZETA]*POWER(MAX(0,(AA$3-'(IN)tau'!AA80)/param[ZETA]),param[NU]))</f>
        <v>0</v>
      </c>
      <c r="AB83">
        <f>AB$4*MIN(param[GAP_MAX],param[ZETA]*POWER(MAX(0,(AB$3-'(IN)tau'!AB80)/param[ZETA]),param[NU]))</f>
        <v>0</v>
      </c>
      <c r="AC83">
        <f>AC$4*MIN(param[GAP_MAX],param[ZETA]*POWER(MAX(0,(AC$3-'(IN)tau'!AC80)/param[ZETA]),param[NU]))</f>
        <v>0</v>
      </c>
      <c r="AD83">
        <f>AD$4*MIN(param[GAP_MAX],param[ZETA]*POWER(MAX(0,(AD$3-'(IN)tau'!AD80)/param[ZETA]),param[NU]))</f>
        <v>0</v>
      </c>
      <c r="AE83">
        <f>AE$4*MIN(param[GAP_MAX],param[ZETA]*POWER(MAX(0,(AE$3-'(IN)tau'!AE80)/param[ZETA]),param[NU]))</f>
        <v>0</v>
      </c>
      <c r="AF83">
        <f>AF$4*MIN(param[GAP_MAX],param[ZETA]*POWER(MAX(0,(AF$3-'(IN)tau'!AF80)/param[ZETA]),param[NU]))</f>
        <v>0</v>
      </c>
      <c r="AG83">
        <f>AG$4*MIN(param[GAP_MAX],param[ZETA]*POWER(MAX(0,(AG$3-'(IN)tau'!AG80)/param[ZETA]),param[NU]))</f>
        <v>0</v>
      </c>
      <c r="AH83">
        <f>AH$4*MIN(param[GAP_MAX],param[ZETA]*POWER(MAX(0,(AH$3-'(IN)tau'!AH80)/param[ZETA]),param[NU]))</f>
        <v>0</v>
      </c>
      <c r="AI83">
        <f>AI$4*MIN(param[GAP_MAX],param[ZETA]*POWER(MAX(0,(AI$3-'(IN)tau'!AI80)/param[ZETA]),param[NU]))</f>
        <v>0</v>
      </c>
      <c r="AJ83">
        <f>AJ$4*MIN(param[GAP_MAX],param[ZETA]*POWER(MAX(0,(AJ$3-'(IN)tau'!AJ80)/param[ZETA]),param[NU]))</f>
        <v>0</v>
      </c>
      <c r="AK83">
        <f>AK$4*MIN(param[GAP_MAX],param[ZETA]*POWER(MAX(0,(AK$3-'(IN)tau'!AK80)/param[ZETA]),param[NU]))</f>
        <v>0</v>
      </c>
      <c r="AL83">
        <f>AL$4*MIN(param[GAP_MAX],param[ZETA]*POWER(MAX(0,(AL$3-'(IN)tau'!AL80)/param[ZETA]),param[NU]))</f>
        <v>0</v>
      </c>
      <c r="AM83">
        <f>AM$4*MIN(param[GAP_MAX],param[ZETA]*POWER(MAX(0,(AM$3-'(IN)tau'!AM80)/param[ZETA]),param[NU]))</f>
        <v>0</v>
      </c>
      <c r="AN83">
        <f>AN$4*MIN(param[GAP_MAX],param[ZETA]*POWER(MAX(0,(AN$3-'(IN)tau'!AN80)/param[ZETA]),param[NU]))</f>
        <v>0</v>
      </c>
      <c r="AO83">
        <f>AO$4*MIN(param[GAP_MAX],param[ZETA]*POWER(MAX(0,(AO$3-'(IN)tau'!AO80)/param[ZETA]),param[NU]))</f>
        <v>0</v>
      </c>
      <c r="AP83">
        <f>AP$4*MIN(param[GAP_MAX],param[ZETA]*POWER(MAX(0,(AP$3-'(IN)tau'!AP80)/param[ZETA]),param[NU]))</f>
        <v>0</v>
      </c>
      <c r="AQ83">
        <f>AQ$4*MIN(param[GAP_MAX],param[ZETA]*POWER(MAX(0,(AQ$3-'(IN)tau'!AQ80)/param[ZETA]),param[NU]))</f>
        <v>0</v>
      </c>
      <c r="AR83">
        <f>AR$4*MIN(param[GAP_MAX],param[ZETA]*POWER(MAX(0,(AR$3-'(IN)tau'!AR80)/param[ZETA]),param[NU]))</f>
        <v>0</v>
      </c>
      <c r="AS83">
        <f>AS$4*MIN(param[GAP_MAX],param[ZETA]*POWER(MAX(0,(AS$3-'(IN)tau'!AS80)/param[ZETA]),param[NU]))</f>
        <v>0</v>
      </c>
      <c r="AT83" s="4">
        <f>SUM(Delta[[#This Row],[Column2]:[Column244]])</f>
        <v>257.58188275367775</v>
      </c>
      <c r="AU83" t="str">
        <f>IF(Delta[[#This Row],[delta]]&lt;20,"ok","")</f>
        <v/>
      </c>
    </row>
    <row r="84" spans="1:47" ht="15" x14ac:dyDescent="0.25">
      <c r="A84">
        <f>'(IN)tau'!A81</f>
        <v>186</v>
      </c>
      <c r="B84">
        <f>B$4*MIN(param[GAP_MAX],param[ZETA]*POWER(MAX(0,(B$3-'(IN)tau'!B81)/param[ZETA]),param[NU]))</f>
        <v>0</v>
      </c>
      <c r="C84">
        <f>C$4*MIN(param[GAP_MAX],param[ZETA]*POWER(MAX(0,(C$3-'(IN)tau'!C81)/param[ZETA]),param[NU]))</f>
        <v>0</v>
      </c>
      <c r="D84">
        <f>D$4*MIN(param[GAP_MAX],param[ZETA]*POWER(MAX(0,(D$3-'(IN)tau'!D81)/param[ZETA]),param[NU]))</f>
        <v>49.285998589358307</v>
      </c>
      <c r="E84">
        <f>E$4*MIN(param[GAP_MAX],param[ZETA]*POWER(MAX(0,(E$3-'(IN)tau'!E81)/param[ZETA]),param[NU]))</f>
        <v>0</v>
      </c>
      <c r="F84">
        <f>F$4*MIN(param[GAP_MAX],param[ZETA]*POWER(MAX(0,(F$3-'(IN)tau'!F81)/param[ZETA]),param[NU]))</f>
        <v>0</v>
      </c>
      <c r="G84">
        <f>G$4*MIN(param[GAP_MAX],param[ZETA]*POWER(MAX(0,(G$3-'(IN)tau'!G81)/param[ZETA]),param[NU]))</f>
        <v>0</v>
      </c>
      <c r="H84">
        <f>H$4*MIN(param[GAP_MAX],param[ZETA]*POWER(MAX(0,(H$3-'(IN)tau'!H81)/param[ZETA]),param[NU]))</f>
        <v>0</v>
      </c>
      <c r="I84">
        <f>I$4*MIN(param[GAP_MAX],param[ZETA]*POWER(MAX(0,(I$3-'(IN)tau'!I81)/param[ZETA]),param[NU]))</f>
        <v>0</v>
      </c>
      <c r="J84">
        <f>J$4*MIN(param[GAP_MAX],param[ZETA]*POWER(MAX(0,(J$3-'(IN)tau'!J81)/param[ZETA]),param[NU]))</f>
        <v>0</v>
      </c>
      <c r="K84">
        <f>K$4*MIN(param[GAP_MAX],param[ZETA]*POWER(MAX(0,(K$3-'(IN)tau'!K81)/param[ZETA]),param[NU]))</f>
        <v>0</v>
      </c>
      <c r="L84">
        <f>L$4*MIN(param[GAP_MAX],param[ZETA]*POWER(MAX(0,(L$3-'(IN)tau'!L81)/param[ZETA]),param[NU]))</f>
        <v>0</v>
      </c>
      <c r="M84">
        <f>M$4*MIN(param[GAP_MAX],param[ZETA]*POWER(MAX(0,(M$3-'(IN)tau'!M81)/param[ZETA]),param[NU]))</f>
        <v>68.292682926829272</v>
      </c>
      <c r="N84">
        <f>N$4*MIN(param[GAP_MAX],param[ZETA]*POWER(MAX(0,(N$3-'(IN)tau'!N81)/param[ZETA]),param[NU]))</f>
        <v>0</v>
      </c>
      <c r="O84">
        <f>O$4*MIN(param[GAP_MAX],param[ZETA]*POWER(MAX(0,(O$3-'(IN)tau'!O81)/param[ZETA]),param[NU]))</f>
        <v>0</v>
      </c>
      <c r="P84">
        <f>P$4*MIN(param[GAP_MAX],param[ZETA]*POWER(MAX(0,(P$3-'(IN)tau'!P81)/param[ZETA]),param[NU]))</f>
        <v>0</v>
      </c>
      <c r="Q84">
        <f>Q$4*MIN(param[GAP_MAX],param[ZETA]*POWER(MAX(0,(Q$3-'(IN)tau'!Q81)/param[ZETA]),param[NU]))</f>
        <v>0</v>
      </c>
      <c r="R84">
        <f>R$4*MIN(param[GAP_MAX],param[ZETA]*POWER(MAX(0,(R$3-'(IN)tau'!R81)/param[ZETA]),param[NU]))</f>
        <v>0</v>
      </c>
      <c r="S84">
        <f>S$4*MIN(param[GAP_MAX],param[ZETA]*POWER(MAX(0,(S$3-'(IN)tau'!S81)/param[ZETA]),param[NU]))</f>
        <v>0</v>
      </c>
      <c r="T84">
        <f>T$4*MIN(param[GAP_MAX],param[ZETA]*POWER(MAX(0,(T$3-'(IN)tau'!T81)/param[ZETA]),param[NU]))</f>
        <v>0</v>
      </c>
      <c r="U84">
        <f>U$4*MIN(param[GAP_MAX],param[ZETA]*POWER(MAX(0,(U$3-'(IN)tau'!U81)/param[ZETA]),param[NU]))</f>
        <v>0</v>
      </c>
      <c r="V84">
        <f>V$4*MIN(param[GAP_MAX],param[ZETA]*POWER(MAX(0,(V$3-'(IN)tau'!V81)/param[ZETA]),param[NU]))</f>
        <v>0</v>
      </c>
      <c r="W84">
        <f>W$4*MIN(param[GAP_MAX],param[ZETA]*POWER(MAX(0,(W$3-'(IN)tau'!W81)/param[ZETA]),param[NU]))</f>
        <v>0</v>
      </c>
      <c r="X84">
        <f>X$4*MIN(param[GAP_MAX],param[ZETA]*POWER(MAX(0,(X$3-'(IN)tau'!X81)/param[ZETA]),param[NU]))</f>
        <v>0</v>
      </c>
      <c r="Y84">
        <f>Y$4*MIN(param[GAP_MAX],param[ZETA]*POWER(MAX(0,(Y$3-'(IN)tau'!Y81)/param[ZETA]),param[NU]))</f>
        <v>0</v>
      </c>
      <c r="Z84">
        <f>Z$4*MIN(param[GAP_MAX],param[ZETA]*POWER(MAX(0,(Z$3-'(IN)tau'!Z81)/param[ZETA]),param[NU]))</f>
        <v>0</v>
      </c>
      <c r="AA84">
        <f>AA$4*MIN(param[GAP_MAX],param[ZETA]*POWER(MAX(0,(AA$3-'(IN)tau'!AA81)/param[ZETA]),param[NU]))</f>
        <v>0</v>
      </c>
      <c r="AB84">
        <f>AB$4*MIN(param[GAP_MAX],param[ZETA]*POWER(MAX(0,(AB$3-'(IN)tau'!AB81)/param[ZETA]),param[NU]))</f>
        <v>0</v>
      </c>
      <c r="AC84">
        <f>AC$4*MIN(param[GAP_MAX],param[ZETA]*POWER(MAX(0,(AC$3-'(IN)tau'!AC81)/param[ZETA]),param[NU]))</f>
        <v>0</v>
      </c>
      <c r="AD84">
        <f>AD$4*MIN(param[GAP_MAX],param[ZETA]*POWER(MAX(0,(AD$3-'(IN)tau'!AD81)/param[ZETA]),param[NU]))</f>
        <v>0</v>
      </c>
      <c r="AE84">
        <f>AE$4*MIN(param[GAP_MAX],param[ZETA]*POWER(MAX(0,(AE$3-'(IN)tau'!AE81)/param[ZETA]),param[NU]))</f>
        <v>0</v>
      </c>
      <c r="AF84">
        <f>AF$4*MIN(param[GAP_MAX],param[ZETA]*POWER(MAX(0,(AF$3-'(IN)tau'!AF81)/param[ZETA]),param[NU]))</f>
        <v>0</v>
      </c>
      <c r="AG84">
        <f>AG$4*MIN(param[GAP_MAX],param[ZETA]*POWER(MAX(0,(AG$3-'(IN)tau'!AG81)/param[ZETA]),param[NU]))</f>
        <v>0</v>
      </c>
      <c r="AH84">
        <f>AH$4*MIN(param[GAP_MAX],param[ZETA]*POWER(MAX(0,(AH$3-'(IN)tau'!AH81)/param[ZETA]),param[NU]))</f>
        <v>0</v>
      </c>
      <c r="AI84">
        <f>AI$4*MIN(param[GAP_MAX],param[ZETA]*POWER(MAX(0,(AI$3-'(IN)tau'!AI81)/param[ZETA]),param[NU]))</f>
        <v>0</v>
      </c>
      <c r="AJ84">
        <f>AJ$4*MIN(param[GAP_MAX],param[ZETA]*POWER(MAX(0,(AJ$3-'(IN)tau'!AJ81)/param[ZETA]),param[NU]))</f>
        <v>0</v>
      </c>
      <c r="AK84">
        <f>AK$4*MIN(param[GAP_MAX],param[ZETA]*POWER(MAX(0,(AK$3-'(IN)tau'!AK81)/param[ZETA]),param[NU]))</f>
        <v>0</v>
      </c>
      <c r="AL84">
        <f>AL$4*MIN(param[GAP_MAX],param[ZETA]*POWER(MAX(0,(AL$3-'(IN)tau'!AL81)/param[ZETA]),param[NU]))</f>
        <v>0</v>
      </c>
      <c r="AM84">
        <f>AM$4*MIN(param[GAP_MAX],param[ZETA]*POWER(MAX(0,(AM$3-'(IN)tau'!AM81)/param[ZETA]),param[NU]))</f>
        <v>0</v>
      </c>
      <c r="AN84">
        <f>AN$4*MIN(param[GAP_MAX],param[ZETA]*POWER(MAX(0,(AN$3-'(IN)tau'!AN81)/param[ZETA]),param[NU]))</f>
        <v>0</v>
      </c>
      <c r="AO84">
        <f>AO$4*MIN(param[GAP_MAX],param[ZETA]*POWER(MAX(0,(AO$3-'(IN)tau'!AO81)/param[ZETA]),param[NU]))</f>
        <v>0</v>
      </c>
      <c r="AP84">
        <f>AP$4*MIN(param[GAP_MAX],param[ZETA]*POWER(MAX(0,(AP$3-'(IN)tau'!AP81)/param[ZETA]),param[NU]))</f>
        <v>0</v>
      </c>
      <c r="AQ84">
        <f>AQ$4*MIN(param[GAP_MAX],param[ZETA]*POWER(MAX(0,(AQ$3-'(IN)tau'!AQ81)/param[ZETA]),param[NU]))</f>
        <v>0</v>
      </c>
      <c r="AR84">
        <f>AR$4*MIN(param[GAP_MAX],param[ZETA]*POWER(MAX(0,(AR$3-'(IN)tau'!AR81)/param[ZETA]),param[NU]))</f>
        <v>0</v>
      </c>
      <c r="AS84">
        <f>AS$4*MIN(param[GAP_MAX],param[ZETA]*POWER(MAX(0,(AS$3-'(IN)tau'!AS81)/param[ZETA]),param[NU]))</f>
        <v>0</v>
      </c>
      <c r="AT84" s="4">
        <f>SUM(Delta[[#This Row],[Column2]:[Column244]])</f>
        <v>117.57868151618757</v>
      </c>
      <c r="AU84" t="str">
        <f>IF(Delta[[#This Row],[delta]]&lt;20,"ok","")</f>
        <v/>
      </c>
    </row>
    <row r="85" spans="1:47" ht="15" x14ac:dyDescent="0.25">
      <c r="A85">
        <f>'(IN)tau'!A82</f>
        <v>188</v>
      </c>
      <c r="B85">
        <f>B$4*MIN(param[GAP_MAX],param[ZETA]*POWER(MAX(0,(B$3-'(IN)tau'!B82)/param[ZETA]),param[NU]))</f>
        <v>0</v>
      </c>
      <c r="C85">
        <f>C$4*MIN(param[GAP_MAX],param[ZETA]*POWER(MAX(0,(C$3-'(IN)tau'!C82)/param[ZETA]),param[NU]))</f>
        <v>68.127315625059467</v>
      </c>
      <c r="D85">
        <f>D$4*MIN(param[GAP_MAX],param[ZETA]*POWER(MAX(0,(D$3-'(IN)tau'!D82)/param[ZETA]),param[NU]))</f>
        <v>49.285998589358307</v>
      </c>
      <c r="E85">
        <f>E$4*MIN(param[GAP_MAX],param[ZETA]*POWER(MAX(0,(E$3-'(IN)tau'!E82)/param[ZETA]),param[NU]))</f>
        <v>24.56391754878241</v>
      </c>
      <c r="F85">
        <f>F$4*MIN(param[GAP_MAX],param[ZETA]*POWER(MAX(0,(F$3-'(IN)tau'!F82)/param[ZETA]),param[NU]))</f>
        <v>10.060462333954943</v>
      </c>
      <c r="G85">
        <f>G$4*MIN(param[GAP_MAX],param[ZETA]*POWER(MAX(0,(G$3-'(IN)tau'!G82)/param[ZETA]),param[NU]))</f>
        <v>23.212047760022454</v>
      </c>
      <c r="H85">
        <f>H$4*MIN(param[GAP_MAX],param[ZETA]*POWER(MAX(0,(H$3-'(IN)tau'!H82)/param[ZETA]),param[NU]))</f>
        <v>0</v>
      </c>
      <c r="I85">
        <f>I$4*MIN(param[GAP_MAX],param[ZETA]*POWER(MAX(0,(I$3-'(IN)tau'!I82)/param[ZETA]),param[NU]))</f>
        <v>0</v>
      </c>
      <c r="J85">
        <f>J$4*MIN(param[GAP_MAX],param[ZETA]*POWER(MAX(0,(J$3-'(IN)tau'!J82)/param[ZETA]),param[NU]))</f>
        <v>0</v>
      </c>
      <c r="K85">
        <f>K$4*MIN(param[GAP_MAX],param[ZETA]*POWER(MAX(0,(K$3-'(IN)tau'!K82)/param[ZETA]),param[NU]))</f>
        <v>169.3089430894309</v>
      </c>
      <c r="L85">
        <f>L$4*MIN(param[GAP_MAX],param[ZETA]*POWER(MAX(0,(L$3-'(IN)tau'!L82)/param[ZETA]),param[NU]))</f>
        <v>0</v>
      </c>
      <c r="M85">
        <f>M$4*MIN(param[GAP_MAX],param[ZETA]*POWER(MAX(0,(M$3-'(IN)tau'!M82)/param[ZETA]),param[NU]))</f>
        <v>68.292682926829272</v>
      </c>
      <c r="N85">
        <f>N$4*MIN(param[GAP_MAX],param[ZETA]*POWER(MAX(0,(N$3-'(IN)tau'!N82)/param[ZETA]),param[NU]))</f>
        <v>0</v>
      </c>
      <c r="O85">
        <f>O$4*MIN(param[GAP_MAX],param[ZETA]*POWER(MAX(0,(O$3-'(IN)tau'!O82)/param[ZETA]),param[NU]))</f>
        <v>0</v>
      </c>
      <c r="P85">
        <f>P$4*MIN(param[GAP_MAX],param[ZETA]*POWER(MAX(0,(P$3-'(IN)tau'!P82)/param[ZETA]),param[NU]))</f>
        <v>0</v>
      </c>
      <c r="Q85">
        <f>Q$4*MIN(param[GAP_MAX],param[ZETA]*POWER(MAX(0,(Q$3-'(IN)tau'!Q82)/param[ZETA]),param[NU]))</f>
        <v>0</v>
      </c>
      <c r="R85">
        <f>R$4*MIN(param[GAP_MAX],param[ZETA]*POWER(MAX(0,(R$3-'(IN)tau'!R82)/param[ZETA]),param[NU]))</f>
        <v>0</v>
      </c>
      <c r="S85">
        <f>S$4*MIN(param[GAP_MAX],param[ZETA]*POWER(MAX(0,(S$3-'(IN)tau'!S82)/param[ZETA]),param[NU]))</f>
        <v>0</v>
      </c>
      <c r="T85">
        <f>T$4*MIN(param[GAP_MAX],param[ZETA]*POWER(MAX(0,(T$3-'(IN)tau'!T82)/param[ZETA]),param[NU]))</f>
        <v>0</v>
      </c>
      <c r="U85">
        <f>U$4*MIN(param[GAP_MAX],param[ZETA]*POWER(MAX(0,(U$3-'(IN)tau'!U82)/param[ZETA]),param[NU]))</f>
        <v>0</v>
      </c>
      <c r="V85">
        <f>V$4*MIN(param[GAP_MAX],param[ZETA]*POWER(MAX(0,(V$3-'(IN)tau'!V82)/param[ZETA]),param[NU]))</f>
        <v>0</v>
      </c>
      <c r="W85">
        <f>W$4*MIN(param[GAP_MAX],param[ZETA]*POWER(MAX(0,(W$3-'(IN)tau'!W82)/param[ZETA]),param[NU]))</f>
        <v>0</v>
      </c>
      <c r="X85">
        <f>X$4*MIN(param[GAP_MAX],param[ZETA]*POWER(MAX(0,(X$3-'(IN)tau'!X82)/param[ZETA]),param[NU]))</f>
        <v>0</v>
      </c>
      <c r="Y85">
        <f>Y$4*MIN(param[GAP_MAX],param[ZETA]*POWER(MAX(0,(Y$3-'(IN)tau'!Y82)/param[ZETA]),param[NU]))</f>
        <v>0</v>
      </c>
      <c r="Z85">
        <f>Z$4*MIN(param[GAP_MAX],param[ZETA]*POWER(MAX(0,(Z$3-'(IN)tau'!Z82)/param[ZETA]),param[NU]))</f>
        <v>0</v>
      </c>
      <c r="AA85">
        <f>AA$4*MIN(param[GAP_MAX],param[ZETA]*POWER(MAX(0,(AA$3-'(IN)tau'!AA82)/param[ZETA]),param[NU]))</f>
        <v>0</v>
      </c>
      <c r="AB85">
        <f>AB$4*MIN(param[GAP_MAX],param[ZETA]*POWER(MAX(0,(AB$3-'(IN)tau'!AB82)/param[ZETA]),param[NU]))</f>
        <v>0</v>
      </c>
      <c r="AC85">
        <f>AC$4*MIN(param[GAP_MAX],param[ZETA]*POWER(MAX(0,(AC$3-'(IN)tau'!AC82)/param[ZETA]),param[NU]))</f>
        <v>0</v>
      </c>
      <c r="AD85">
        <f>AD$4*MIN(param[GAP_MAX],param[ZETA]*POWER(MAX(0,(AD$3-'(IN)tau'!AD82)/param[ZETA]),param[NU]))</f>
        <v>0</v>
      </c>
      <c r="AE85">
        <f>AE$4*MIN(param[GAP_MAX],param[ZETA]*POWER(MAX(0,(AE$3-'(IN)tau'!AE82)/param[ZETA]),param[NU]))</f>
        <v>0</v>
      </c>
      <c r="AF85">
        <f>AF$4*MIN(param[GAP_MAX],param[ZETA]*POWER(MAX(0,(AF$3-'(IN)tau'!AF82)/param[ZETA]),param[NU]))</f>
        <v>0</v>
      </c>
      <c r="AG85">
        <f>AG$4*MIN(param[GAP_MAX],param[ZETA]*POWER(MAX(0,(AG$3-'(IN)tau'!AG82)/param[ZETA]),param[NU]))</f>
        <v>0</v>
      </c>
      <c r="AH85">
        <f>AH$4*MIN(param[GAP_MAX],param[ZETA]*POWER(MAX(0,(AH$3-'(IN)tau'!AH82)/param[ZETA]),param[NU]))</f>
        <v>0</v>
      </c>
      <c r="AI85">
        <f>AI$4*MIN(param[GAP_MAX],param[ZETA]*POWER(MAX(0,(AI$3-'(IN)tau'!AI82)/param[ZETA]),param[NU]))</f>
        <v>0</v>
      </c>
      <c r="AJ85">
        <f>AJ$4*MIN(param[GAP_MAX],param[ZETA]*POWER(MAX(0,(AJ$3-'(IN)tau'!AJ82)/param[ZETA]),param[NU]))</f>
        <v>0</v>
      </c>
      <c r="AK85">
        <f>AK$4*MIN(param[GAP_MAX],param[ZETA]*POWER(MAX(0,(AK$3-'(IN)tau'!AK82)/param[ZETA]),param[NU]))</f>
        <v>0</v>
      </c>
      <c r="AL85">
        <f>AL$4*MIN(param[GAP_MAX],param[ZETA]*POWER(MAX(0,(AL$3-'(IN)tau'!AL82)/param[ZETA]),param[NU]))</f>
        <v>0</v>
      </c>
      <c r="AM85">
        <f>AM$4*MIN(param[GAP_MAX],param[ZETA]*POWER(MAX(0,(AM$3-'(IN)tau'!AM82)/param[ZETA]),param[NU]))</f>
        <v>0</v>
      </c>
      <c r="AN85">
        <f>AN$4*MIN(param[GAP_MAX],param[ZETA]*POWER(MAX(0,(AN$3-'(IN)tau'!AN82)/param[ZETA]),param[NU]))</f>
        <v>0</v>
      </c>
      <c r="AO85">
        <f>AO$4*MIN(param[GAP_MAX],param[ZETA]*POWER(MAX(0,(AO$3-'(IN)tau'!AO82)/param[ZETA]),param[NU]))</f>
        <v>0</v>
      </c>
      <c r="AP85">
        <f>AP$4*MIN(param[GAP_MAX],param[ZETA]*POWER(MAX(0,(AP$3-'(IN)tau'!AP82)/param[ZETA]),param[NU]))</f>
        <v>0</v>
      </c>
      <c r="AQ85">
        <f>AQ$4*MIN(param[GAP_MAX],param[ZETA]*POWER(MAX(0,(AQ$3-'(IN)tau'!AQ82)/param[ZETA]),param[NU]))</f>
        <v>0</v>
      </c>
      <c r="AR85">
        <f>AR$4*MIN(param[GAP_MAX],param[ZETA]*POWER(MAX(0,(AR$3-'(IN)tau'!AR82)/param[ZETA]),param[NU]))</f>
        <v>0</v>
      </c>
      <c r="AS85">
        <f>AS$4*MIN(param[GAP_MAX],param[ZETA]*POWER(MAX(0,(AS$3-'(IN)tau'!AS82)/param[ZETA]),param[NU]))</f>
        <v>0</v>
      </c>
      <c r="AT85" s="4">
        <f>SUM(Delta[[#This Row],[Column2]:[Column244]])</f>
        <v>412.85136787343771</v>
      </c>
      <c r="AU85" t="str">
        <f>IF(Delta[[#This Row],[delta]]&lt;20,"ok","")</f>
        <v/>
      </c>
    </row>
    <row r="86" spans="1:47" ht="15" x14ac:dyDescent="0.25">
      <c r="A86">
        <f>'(IN)tau'!A83</f>
        <v>189</v>
      </c>
      <c r="B86">
        <f>B$4*MIN(param[GAP_MAX],param[ZETA]*POWER(MAX(0,(B$3-'(IN)tau'!B83)/param[ZETA]),param[NU]))</f>
        <v>0</v>
      </c>
      <c r="C86">
        <f>C$4*MIN(param[GAP_MAX],param[ZETA]*POWER(MAX(0,(C$3-'(IN)tau'!C83)/param[ZETA]),param[NU]))</f>
        <v>0</v>
      </c>
      <c r="D86">
        <f>D$4*MIN(param[GAP_MAX],param[ZETA]*POWER(MAX(0,(D$3-'(IN)tau'!D83)/param[ZETA]),param[NU]))</f>
        <v>7.9639163215057822</v>
      </c>
      <c r="E86">
        <f>E$4*MIN(param[GAP_MAX],param[ZETA]*POWER(MAX(0,(E$3-'(IN)tau'!E83)/param[ZETA]),param[NU]))</f>
        <v>0</v>
      </c>
      <c r="F86">
        <f>F$4*MIN(param[GAP_MAX],param[ZETA]*POWER(MAX(0,(F$3-'(IN)tau'!F83)/param[ZETA]),param[NU]))</f>
        <v>0</v>
      </c>
      <c r="G86">
        <f>G$4*MIN(param[GAP_MAX],param[ZETA]*POWER(MAX(0,(G$3-'(IN)tau'!G83)/param[ZETA]),param[NU]))</f>
        <v>0</v>
      </c>
      <c r="H86">
        <f>H$4*MIN(param[GAP_MAX],param[ZETA]*POWER(MAX(0,(H$3-'(IN)tau'!H83)/param[ZETA]),param[NU]))</f>
        <v>0</v>
      </c>
      <c r="I86">
        <f>I$4*MIN(param[GAP_MAX],param[ZETA]*POWER(MAX(0,(I$3-'(IN)tau'!I83)/param[ZETA]),param[NU]))</f>
        <v>0</v>
      </c>
      <c r="J86">
        <f>J$4*MIN(param[GAP_MAX],param[ZETA]*POWER(MAX(0,(J$3-'(IN)tau'!J83)/param[ZETA]),param[NU]))</f>
        <v>0</v>
      </c>
      <c r="K86">
        <f>K$4*MIN(param[GAP_MAX],param[ZETA]*POWER(MAX(0,(K$3-'(IN)tau'!K83)/param[ZETA]),param[NU]))</f>
        <v>33.895833170965439</v>
      </c>
      <c r="L86">
        <f>L$4*MIN(param[GAP_MAX],param[ZETA]*POWER(MAX(0,(L$3-'(IN)tau'!L83)/param[ZETA]),param[NU]))</f>
        <v>0</v>
      </c>
      <c r="M86">
        <f>M$4*MIN(param[GAP_MAX],param[ZETA]*POWER(MAX(0,(M$3-'(IN)tau'!M83)/param[ZETA]),param[NU]))</f>
        <v>68.292682926829272</v>
      </c>
      <c r="N86">
        <f>N$4*MIN(param[GAP_MAX],param[ZETA]*POWER(MAX(0,(N$3-'(IN)tau'!N83)/param[ZETA]),param[NU]))</f>
        <v>0</v>
      </c>
      <c r="O86">
        <f>O$4*MIN(param[GAP_MAX],param[ZETA]*POWER(MAX(0,(O$3-'(IN)tau'!O83)/param[ZETA]),param[NU]))</f>
        <v>0</v>
      </c>
      <c r="P86">
        <f>P$4*MIN(param[GAP_MAX],param[ZETA]*POWER(MAX(0,(P$3-'(IN)tau'!P83)/param[ZETA]),param[NU]))</f>
        <v>0</v>
      </c>
      <c r="Q86">
        <f>Q$4*MIN(param[GAP_MAX],param[ZETA]*POWER(MAX(0,(Q$3-'(IN)tau'!Q83)/param[ZETA]),param[NU]))</f>
        <v>0</v>
      </c>
      <c r="R86">
        <f>R$4*MIN(param[GAP_MAX],param[ZETA]*POWER(MAX(0,(R$3-'(IN)tau'!R83)/param[ZETA]),param[NU]))</f>
        <v>0</v>
      </c>
      <c r="S86">
        <f>S$4*MIN(param[GAP_MAX],param[ZETA]*POWER(MAX(0,(S$3-'(IN)tau'!S83)/param[ZETA]),param[NU]))</f>
        <v>0</v>
      </c>
      <c r="T86">
        <f>T$4*MIN(param[GAP_MAX],param[ZETA]*POWER(MAX(0,(T$3-'(IN)tau'!T83)/param[ZETA]),param[NU]))</f>
        <v>0</v>
      </c>
      <c r="U86">
        <f>U$4*MIN(param[GAP_MAX],param[ZETA]*POWER(MAX(0,(U$3-'(IN)tau'!U83)/param[ZETA]),param[NU]))</f>
        <v>0</v>
      </c>
      <c r="V86">
        <f>V$4*MIN(param[GAP_MAX],param[ZETA]*POWER(MAX(0,(V$3-'(IN)tau'!V83)/param[ZETA]),param[NU]))</f>
        <v>0</v>
      </c>
      <c r="W86">
        <f>W$4*MIN(param[GAP_MAX],param[ZETA]*POWER(MAX(0,(W$3-'(IN)tau'!W83)/param[ZETA]),param[NU]))</f>
        <v>0</v>
      </c>
      <c r="X86">
        <f>X$4*MIN(param[GAP_MAX],param[ZETA]*POWER(MAX(0,(X$3-'(IN)tau'!X83)/param[ZETA]),param[NU]))</f>
        <v>0</v>
      </c>
      <c r="Y86">
        <f>Y$4*MIN(param[GAP_MAX],param[ZETA]*POWER(MAX(0,(Y$3-'(IN)tau'!Y83)/param[ZETA]),param[NU]))</f>
        <v>0</v>
      </c>
      <c r="Z86">
        <f>Z$4*MIN(param[GAP_MAX],param[ZETA]*POWER(MAX(0,(Z$3-'(IN)tau'!Z83)/param[ZETA]),param[NU]))</f>
        <v>0</v>
      </c>
      <c r="AA86">
        <f>AA$4*MIN(param[GAP_MAX],param[ZETA]*POWER(MAX(0,(AA$3-'(IN)tau'!AA83)/param[ZETA]),param[NU]))</f>
        <v>0</v>
      </c>
      <c r="AB86">
        <f>AB$4*MIN(param[GAP_MAX],param[ZETA]*POWER(MAX(0,(AB$3-'(IN)tau'!AB83)/param[ZETA]),param[NU]))</f>
        <v>0</v>
      </c>
      <c r="AC86">
        <f>AC$4*MIN(param[GAP_MAX],param[ZETA]*POWER(MAX(0,(AC$3-'(IN)tau'!AC83)/param[ZETA]),param[NU]))</f>
        <v>0</v>
      </c>
      <c r="AD86">
        <f>AD$4*MIN(param[GAP_MAX],param[ZETA]*POWER(MAX(0,(AD$3-'(IN)tau'!AD83)/param[ZETA]),param[NU]))</f>
        <v>0</v>
      </c>
      <c r="AE86">
        <f>AE$4*MIN(param[GAP_MAX],param[ZETA]*POWER(MAX(0,(AE$3-'(IN)tau'!AE83)/param[ZETA]),param[NU]))</f>
        <v>0</v>
      </c>
      <c r="AF86">
        <f>AF$4*MIN(param[GAP_MAX],param[ZETA]*POWER(MAX(0,(AF$3-'(IN)tau'!AF83)/param[ZETA]),param[NU]))</f>
        <v>0</v>
      </c>
      <c r="AG86">
        <f>AG$4*MIN(param[GAP_MAX],param[ZETA]*POWER(MAX(0,(AG$3-'(IN)tau'!AG83)/param[ZETA]),param[NU]))</f>
        <v>0</v>
      </c>
      <c r="AH86">
        <f>AH$4*MIN(param[GAP_MAX],param[ZETA]*POWER(MAX(0,(AH$3-'(IN)tau'!AH83)/param[ZETA]),param[NU]))</f>
        <v>0</v>
      </c>
      <c r="AI86">
        <f>AI$4*MIN(param[GAP_MAX],param[ZETA]*POWER(MAX(0,(AI$3-'(IN)tau'!AI83)/param[ZETA]),param[NU]))</f>
        <v>0</v>
      </c>
      <c r="AJ86">
        <f>AJ$4*MIN(param[GAP_MAX],param[ZETA]*POWER(MAX(0,(AJ$3-'(IN)tau'!AJ83)/param[ZETA]),param[NU]))</f>
        <v>0</v>
      </c>
      <c r="AK86">
        <f>AK$4*MIN(param[GAP_MAX],param[ZETA]*POWER(MAX(0,(AK$3-'(IN)tau'!AK83)/param[ZETA]),param[NU]))</f>
        <v>0</v>
      </c>
      <c r="AL86">
        <f>AL$4*MIN(param[GAP_MAX],param[ZETA]*POWER(MAX(0,(AL$3-'(IN)tau'!AL83)/param[ZETA]),param[NU]))</f>
        <v>0</v>
      </c>
      <c r="AM86">
        <f>AM$4*MIN(param[GAP_MAX],param[ZETA]*POWER(MAX(0,(AM$3-'(IN)tau'!AM83)/param[ZETA]),param[NU]))</f>
        <v>0</v>
      </c>
      <c r="AN86">
        <f>AN$4*MIN(param[GAP_MAX],param[ZETA]*POWER(MAX(0,(AN$3-'(IN)tau'!AN83)/param[ZETA]),param[NU]))</f>
        <v>0</v>
      </c>
      <c r="AO86">
        <f>AO$4*MIN(param[GAP_MAX],param[ZETA]*POWER(MAX(0,(AO$3-'(IN)tau'!AO83)/param[ZETA]),param[NU]))</f>
        <v>0</v>
      </c>
      <c r="AP86">
        <f>AP$4*MIN(param[GAP_MAX],param[ZETA]*POWER(MAX(0,(AP$3-'(IN)tau'!AP83)/param[ZETA]),param[NU]))</f>
        <v>0</v>
      </c>
      <c r="AQ86">
        <f>AQ$4*MIN(param[GAP_MAX],param[ZETA]*POWER(MAX(0,(AQ$3-'(IN)tau'!AQ83)/param[ZETA]),param[NU]))</f>
        <v>0</v>
      </c>
      <c r="AR86">
        <f>AR$4*MIN(param[GAP_MAX],param[ZETA]*POWER(MAX(0,(AR$3-'(IN)tau'!AR83)/param[ZETA]),param[NU]))</f>
        <v>0</v>
      </c>
      <c r="AS86">
        <f>AS$4*MIN(param[GAP_MAX],param[ZETA]*POWER(MAX(0,(AS$3-'(IN)tau'!AS83)/param[ZETA]),param[NU]))</f>
        <v>0</v>
      </c>
      <c r="AT86" s="4">
        <f>SUM(Delta[[#This Row],[Column2]:[Column244]])</f>
        <v>110.1524324193005</v>
      </c>
      <c r="AU86" t="str">
        <f>IF(Delta[[#This Row],[delta]]&lt;20,"ok","")</f>
        <v/>
      </c>
    </row>
    <row r="87" spans="1:47" ht="15" x14ac:dyDescent="0.25">
      <c r="A87">
        <f>'(IN)tau'!A84</f>
        <v>190</v>
      </c>
      <c r="B87">
        <f>B$4*MIN(param[GAP_MAX],param[ZETA]*POWER(MAX(0,(B$3-'(IN)tau'!B84)/param[ZETA]),param[NU]))</f>
        <v>0</v>
      </c>
      <c r="C87">
        <f>C$4*MIN(param[GAP_MAX],param[ZETA]*POWER(MAX(0,(C$3-'(IN)tau'!C84)/param[ZETA]),param[NU]))</f>
        <v>0</v>
      </c>
      <c r="D87">
        <f>D$4*MIN(param[GAP_MAX],param[ZETA]*POWER(MAX(0,(D$3-'(IN)tau'!D84)/param[ZETA]),param[NU]))</f>
        <v>0</v>
      </c>
      <c r="E87">
        <f>E$4*MIN(param[GAP_MAX],param[ZETA]*POWER(MAX(0,(E$3-'(IN)tau'!E84)/param[ZETA]),param[NU]))</f>
        <v>0</v>
      </c>
      <c r="F87">
        <f>F$4*MIN(param[GAP_MAX],param[ZETA]*POWER(MAX(0,(F$3-'(IN)tau'!F84)/param[ZETA]),param[NU]))</f>
        <v>0</v>
      </c>
      <c r="G87">
        <f>G$4*MIN(param[GAP_MAX],param[ZETA]*POWER(MAX(0,(G$3-'(IN)tau'!G84)/param[ZETA]),param[NU]))</f>
        <v>0</v>
      </c>
      <c r="H87">
        <f>H$4*MIN(param[GAP_MAX],param[ZETA]*POWER(MAX(0,(H$3-'(IN)tau'!H84)/param[ZETA]),param[NU]))</f>
        <v>0</v>
      </c>
      <c r="I87">
        <f>I$4*MIN(param[GAP_MAX],param[ZETA]*POWER(MAX(0,(I$3-'(IN)tau'!I84)/param[ZETA]),param[NU]))</f>
        <v>4.7838749347919922</v>
      </c>
      <c r="J87">
        <f>J$4*MIN(param[GAP_MAX],param[ZETA]*POWER(MAX(0,(J$3-'(IN)tau'!J84)/param[ZETA]),param[NU]))</f>
        <v>0</v>
      </c>
      <c r="K87">
        <f>K$4*MIN(param[GAP_MAX],param[ZETA]*POWER(MAX(0,(K$3-'(IN)tau'!K84)/param[ZETA]),param[NU]))</f>
        <v>0</v>
      </c>
      <c r="L87">
        <f>L$4*MIN(param[GAP_MAX],param[ZETA]*POWER(MAX(0,(L$3-'(IN)tau'!L84)/param[ZETA]),param[NU]))</f>
        <v>0</v>
      </c>
      <c r="M87">
        <f>M$4*MIN(param[GAP_MAX],param[ZETA]*POWER(MAX(0,(M$3-'(IN)tau'!M84)/param[ZETA]),param[NU]))</f>
        <v>68.292682926829272</v>
      </c>
      <c r="N87">
        <f>N$4*MIN(param[GAP_MAX],param[ZETA]*POWER(MAX(0,(N$3-'(IN)tau'!N84)/param[ZETA]),param[NU]))</f>
        <v>0</v>
      </c>
      <c r="O87">
        <f>O$4*MIN(param[GAP_MAX],param[ZETA]*POWER(MAX(0,(O$3-'(IN)tau'!O84)/param[ZETA]),param[NU]))</f>
        <v>0</v>
      </c>
      <c r="P87">
        <f>P$4*MIN(param[GAP_MAX],param[ZETA]*POWER(MAX(0,(P$3-'(IN)tau'!P84)/param[ZETA]),param[NU]))</f>
        <v>0</v>
      </c>
      <c r="Q87">
        <f>Q$4*MIN(param[GAP_MAX],param[ZETA]*POWER(MAX(0,(Q$3-'(IN)tau'!Q84)/param[ZETA]),param[NU]))</f>
        <v>0</v>
      </c>
      <c r="R87">
        <f>R$4*MIN(param[GAP_MAX],param[ZETA]*POWER(MAX(0,(R$3-'(IN)tau'!R84)/param[ZETA]),param[NU]))</f>
        <v>0</v>
      </c>
      <c r="S87">
        <f>S$4*MIN(param[GAP_MAX],param[ZETA]*POWER(MAX(0,(S$3-'(IN)tau'!S84)/param[ZETA]),param[NU]))</f>
        <v>0</v>
      </c>
      <c r="T87">
        <f>T$4*MIN(param[GAP_MAX],param[ZETA]*POWER(MAX(0,(T$3-'(IN)tau'!T84)/param[ZETA]),param[NU]))</f>
        <v>0</v>
      </c>
      <c r="U87">
        <f>U$4*MIN(param[GAP_MAX],param[ZETA]*POWER(MAX(0,(U$3-'(IN)tau'!U84)/param[ZETA]),param[NU]))</f>
        <v>0</v>
      </c>
      <c r="V87">
        <f>V$4*MIN(param[GAP_MAX],param[ZETA]*POWER(MAX(0,(V$3-'(IN)tau'!V84)/param[ZETA]),param[NU]))</f>
        <v>0</v>
      </c>
      <c r="W87">
        <f>W$4*MIN(param[GAP_MAX],param[ZETA]*POWER(MAX(0,(W$3-'(IN)tau'!W84)/param[ZETA]),param[NU]))</f>
        <v>0</v>
      </c>
      <c r="X87">
        <f>X$4*MIN(param[GAP_MAX],param[ZETA]*POWER(MAX(0,(X$3-'(IN)tau'!X84)/param[ZETA]),param[NU]))</f>
        <v>0</v>
      </c>
      <c r="Y87">
        <f>Y$4*MIN(param[GAP_MAX],param[ZETA]*POWER(MAX(0,(Y$3-'(IN)tau'!Y84)/param[ZETA]),param[NU]))</f>
        <v>0</v>
      </c>
      <c r="Z87">
        <f>Z$4*MIN(param[GAP_MAX],param[ZETA]*POWER(MAX(0,(Z$3-'(IN)tau'!Z84)/param[ZETA]),param[NU]))</f>
        <v>0</v>
      </c>
      <c r="AA87">
        <f>AA$4*MIN(param[GAP_MAX],param[ZETA]*POWER(MAX(0,(AA$3-'(IN)tau'!AA84)/param[ZETA]),param[NU]))</f>
        <v>0</v>
      </c>
      <c r="AB87">
        <f>AB$4*MIN(param[GAP_MAX],param[ZETA]*POWER(MAX(0,(AB$3-'(IN)tau'!AB84)/param[ZETA]),param[NU]))</f>
        <v>0</v>
      </c>
      <c r="AC87">
        <f>AC$4*MIN(param[GAP_MAX],param[ZETA]*POWER(MAX(0,(AC$3-'(IN)tau'!AC84)/param[ZETA]),param[NU]))</f>
        <v>0</v>
      </c>
      <c r="AD87">
        <f>AD$4*MIN(param[GAP_MAX],param[ZETA]*POWER(MAX(0,(AD$3-'(IN)tau'!AD84)/param[ZETA]),param[NU]))</f>
        <v>0</v>
      </c>
      <c r="AE87">
        <f>AE$4*MIN(param[GAP_MAX],param[ZETA]*POWER(MAX(0,(AE$3-'(IN)tau'!AE84)/param[ZETA]),param[NU]))</f>
        <v>0</v>
      </c>
      <c r="AF87">
        <f>AF$4*MIN(param[GAP_MAX],param[ZETA]*POWER(MAX(0,(AF$3-'(IN)tau'!AF84)/param[ZETA]),param[NU]))</f>
        <v>0</v>
      </c>
      <c r="AG87">
        <f>AG$4*MIN(param[GAP_MAX],param[ZETA]*POWER(MAX(0,(AG$3-'(IN)tau'!AG84)/param[ZETA]),param[NU]))</f>
        <v>0</v>
      </c>
      <c r="AH87">
        <f>AH$4*MIN(param[GAP_MAX],param[ZETA]*POWER(MAX(0,(AH$3-'(IN)tau'!AH84)/param[ZETA]),param[NU]))</f>
        <v>0</v>
      </c>
      <c r="AI87">
        <f>AI$4*MIN(param[GAP_MAX],param[ZETA]*POWER(MAX(0,(AI$3-'(IN)tau'!AI84)/param[ZETA]),param[NU]))</f>
        <v>0</v>
      </c>
      <c r="AJ87">
        <f>AJ$4*MIN(param[GAP_MAX],param[ZETA]*POWER(MAX(0,(AJ$3-'(IN)tau'!AJ84)/param[ZETA]),param[NU]))</f>
        <v>0</v>
      </c>
      <c r="AK87">
        <f>AK$4*MIN(param[GAP_MAX],param[ZETA]*POWER(MAX(0,(AK$3-'(IN)tau'!AK84)/param[ZETA]),param[NU]))</f>
        <v>0</v>
      </c>
      <c r="AL87">
        <f>AL$4*MIN(param[GAP_MAX],param[ZETA]*POWER(MAX(0,(AL$3-'(IN)tau'!AL84)/param[ZETA]),param[NU]))</f>
        <v>0</v>
      </c>
      <c r="AM87">
        <f>AM$4*MIN(param[GAP_MAX],param[ZETA]*POWER(MAX(0,(AM$3-'(IN)tau'!AM84)/param[ZETA]),param[NU]))</f>
        <v>0</v>
      </c>
      <c r="AN87">
        <f>AN$4*MIN(param[GAP_MAX],param[ZETA]*POWER(MAX(0,(AN$3-'(IN)tau'!AN84)/param[ZETA]),param[NU]))</f>
        <v>0</v>
      </c>
      <c r="AO87">
        <f>AO$4*MIN(param[GAP_MAX],param[ZETA]*POWER(MAX(0,(AO$3-'(IN)tau'!AO84)/param[ZETA]),param[NU]))</f>
        <v>0</v>
      </c>
      <c r="AP87">
        <f>AP$4*MIN(param[GAP_MAX],param[ZETA]*POWER(MAX(0,(AP$3-'(IN)tau'!AP84)/param[ZETA]),param[NU]))</f>
        <v>0</v>
      </c>
      <c r="AQ87">
        <f>AQ$4*MIN(param[GAP_MAX],param[ZETA]*POWER(MAX(0,(AQ$3-'(IN)tau'!AQ84)/param[ZETA]),param[NU]))</f>
        <v>0</v>
      </c>
      <c r="AR87">
        <f>AR$4*MIN(param[GAP_MAX],param[ZETA]*POWER(MAX(0,(AR$3-'(IN)tau'!AR84)/param[ZETA]),param[NU]))</f>
        <v>0</v>
      </c>
      <c r="AS87">
        <f>AS$4*MIN(param[GAP_MAX],param[ZETA]*POWER(MAX(0,(AS$3-'(IN)tau'!AS84)/param[ZETA]),param[NU]))</f>
        <v>0</v>
      </c>
      <c r="AT87" s="4">
        <f>SUM(Delta[[#This Row],[Column2]:[Column244]])</f>
        <v>73.076557861621268</v>
      </c>
      <c r="AU87" t="str">
        <f>IF(Delta[[#This Row],[delta]]&lt;20,"ok","")</f>
        <v/>
      </c>
    </row>
    <row r="88" spans="1:47" ht="15" x14ac:dyDescent="0.25">
      <c r="A88">
        <f>'(IN)tau'!A85</f>
        <v>191</v>
      </c>
      <c r="B88">
        <f>B$4*MIN(param[GAP_MAX],param[ZETA]*POWER(MAX(0,(B$3-'(IN)tau'!B85)/param[ZETA]),param[NU]))</f>
        <v>0</v>
      </c>
      <c r="C88">
        <f>C$4*MIN(param[GAP_MAX],param[ZETA]*POWER(MAX(0,(C$3-'(IN)tau'!C85)/param[ZETA]),param[NU]))</f>
        <v>0</v>
      </c>
      <c r="D88">
        <f>D$4*MIN(param[GAP_MAX],param[ZETA]*POWER(MAX(0,(D$3-'(IN)tau'!D85)/param[ZETA]),param[NU]))</f>
        <v>49.285998589358307</v>
      </c>
      <c r="E88">
        <f>E$4*MIN(param[GAP_MAX],param[ZETA]*POWER(MAX(0,(E$3-'(IN)tau'!E85)/param[ZETA]),param[NU]))</f>
        <v>0</v>
      </c>
      <c r="F88">
        <f>F$4*MIN(param[GAP_MAX],param[ZETA]*POWER(MAX(0,(F$3-'(IN)tau'!F85)/param[ZETA]),param[NU]))</f>
        <v>0</v>
      </c>
      <c r="G88">
        <f>G$4*MIN(param[GAP_MAX],param[ZETA]*POWER(MAX(0,(G$3-'(IN)tau'!G85)/param[ZETA]),param[NU]))</f>
        <v>0</v>
      </c>
      <c r="H88">
        <f>H$4*MIN(param[GAP_MAX],param[ZETA]*POWER(MAX(0,(H$3-'(IN)tau'!H85)/param[ZETA]),param[NU]))</f>
        <v>0</v>
      </c>
      <c r="I88">
        <f>I$4*MIN(param[GAP_MAX],param[ZETA]*POWER(MAX(0,(I$3-'(IN)tau'!I85)/param[ZETA]),param[NU]))</f>
        <v>0</v>
      </c>
      <c r="J88">
        <f>J$4*MIN(param[GAP_MAX],param[ZETA]*POWER(MAX(0,(J$3-'(IN)tau'!J85)/param[ZETA]),param[NU]))</f>
        <v>0</v>
      </c>
      <c r="K88">
        <f>K$4*MIN(param[GAP_MAX],param[ZETA]*POWER(MAX(0,(K$3-'(IN)tau'!K85)/param[ZETA]),param[NU]))</f>
        <v>57.645772346961607</v>
      </c>
      <c r="L88">
        <f>L$4*MIN(param[GAP_MAX],param[ZETA]*POWER(MAX(0,(L$3-'(IN)tau'!L85)/param[ZETA]),param[NU]))</f>
        <v>0</v>
      </c>
      <c r="M88">
        <f>M$4*MIN(param[GAP_MAX],param[ZETA]*POWER(MAX(0,(M$3-'(IN)tau'!M85)/param[ZETA]),param[NU]))</f>
        <v>68.292682926829272</v>
      </c>
      <c r="N88">
        <f>N$4*MIN(param[GAP_MAX],param[ZETA]*POWER(MAX(0,(N$3-'(IN)tau'!N85)/param[ZETA]),param[NU]))</f>
        <v>0</v>
      </c>
      <c r="O88">
        <f>O$4*MIN(param[GAP_MAX],param[ZETA]*POWER(MAX(0,(O$3-'(IN)tau'!O85)/param[ZETA]),param[NU]))</f>
        <v>0</v>
      </c>
      <c r="P88">
        <f>P$4*MIN(param[GAP_MAX],param[ZETA]*POWER(MAX(0,(P$3-'(IN)tau'!P85)/param[ZETA]),param[NU]))</f>
        <v>0</v>
      </c>
      <c r="Q88">
        <f>Q$4*MIN(param[GAP_MAX],param[ZETA]*POWER(MAX(0,(Q$3-'(IN)tau'!Q85)/param[ZETA]),param[NU]))</f>
        <v>0</v>
      </c>
      <c r="R88">
        <f>R$4*MIN(param[GAP_MAX],param[ZETA]*POWER(MAX(0,(R$3-'(IN)tau'!R85)/param[ZETA]),param[NU]))</f>
        <v>0</v>
      </c>
      <c r="S88">
        <f>S$4*MIN(param[GAP_MAX],param[ZETA]*POWER(MAX(0,(S$3-'(IN)tau'!S85)/param[ZETA]),param[NU]))</f>
        <v>0</v>
      </c>
      <c r="T88">
        <f>T$4*MIN(param[GAP_MAX],param[ZETA]*POWER(MAX(0,(T$3-'(IN)tau'!T85)/param[ZETA]),param[NU]))</f>
        <v>0</v>
      </c>
      <c r="U88">
        <f>U$4*MIN(param[GAP_MAX],param[ZETA]*POWER(MAX(0,(U$3-'(IN)tau'!U85)/param[ZETA]),param[NU]))</f>
        <v>0</v>
      </c>
      <c r="V88">
        <f>V$4*MIN(param[GAP_MAX],param[ZETA]*POWER(MAX(0,(V$3-'(IN)tau'!V85)/param[ZETA]),param[NU]))</f>
        <v>0</v>
      </c>
      <c r="W88">
        <f>W$4*MIN(param[GAP_MAX],param[ZETA]*POWER(MAX(0,(W$3-'(IN)tau'!W85)/param[ZETA]),param[NU]))</f>
        <v>0</v>
      </c>
      <c r="X88">
        <f>X$4*MIN(param[GAP_MAX],param[ZETA]*POWER(MAX(0,(X$3-'(IN)tau'!X85)/param[ZETA]),param[NU]))</f>
        <v>0</v>
      </c>
      <c r="Y88">
        <f>Y$4*MIN(param[GAP_MAX],param[ZETA]*POWER(MAX(0,(Y$3-'(IN)tau'!Y85)/param[ZETA]),param[NU]))</f>
        <v>0</v>
      </c>
      <c r="Z88">
        <f>Z$4*MIN(param[GAP_MAX],param[ZETA]*POWER(MAX(0,(Z$3-'(IN)tau'!Z85)/param[ZETA]),param[NU]))</f>
        <v>0</v>
      </c>
      <c r="AA88">
        <f>AA$4*MIN(param[GAP_MAX],param[ZETA]*POWER(MAX(0,(AA$3-'(IN)tau'!AA85)/param[ZETA]),param[NU]))</f>
        <v>0</v>
      </c>
      <c r="AB88">
        <f>AB$4*MIN(param[GAP_MAX],param[ZETA]*POWER(MAX(0,(AB$3-'(IN)tau'!AB85)/param[ZETA]),param[NU]))</f>
        <v>0</v>
      </c>
      <c r="AC88">
        <f>AC$4*MIN(param[GAP_MAX],param[ZETA]*POWER(MAX(0,(AC$3-'(IN)tau'!AC85)/param[ZETA]),param[NU]))</f>
        <v>0</v>
      </c>
      <c r="AD88">
        <f>AD$4*MIN(param[GAP_MAX],param[ZETA]*POWER(MAX(0,(AD$3-'(IN)tau'!AD85)/param[ZETA]),param[NU]))</f>
        <v>0</v>
      </c>
      <c r="AE88">
        <f>AE$4*MIN(param[GAP_MAX],param[ZETA]*POWER(MAX(0,(AE$3-'(IN)tau'!AE85)/param[ZETA]),param[NU]))</f>
        <v>0</v>
      </c>
      <c r="AF88">
        <f>AF$4*MIN(param[GAP_MAX],param[ZETA]*POWER(MAX(0,(AF$3-'(IN)tau'!AF85)/param[ZETA]),param[NU]))</f>
        <v>0</v>
      </c>
      <c r="AG88">
        <f>AG$4*MIN(param[GAP_MAX],param[ZETA]*POWER(MAX(0,(AG$3-'(IN)tau'!AG85)/param[ZETA]),param[NU]))</f>
        <v>0</v>
      </c>
      <c r="AH88">
        <f>AH$4*MIN(param[GAP_MAX],param[ZETA]*POWER(MAX(0,(AH$3-'(IN)tau'!AH85)/param[ZETA]),param[NU]))</f>
        <v>0</v>
      </c>
      <c r="AI88">
        <f>AI$4*MIN(param[GAP_MAX],param[ZETA]*POWER(MAX(0,(AI$3-'(IN)tau'!AI85)/param[ZETA]),param[NU]))</f>
        <v>0</v>
      </c>
      <c r="AJ88">
        <f>AJ$4*MIN(param[GAP_MAX],param[ZETA]*POWER(MAX(0,(AJ$3-'(IN)tau'!AJ85)/param[ZETA]),param[NU]))</f>
        <v>0</v>
      </c>
      <c r="AK88">
        <f>AK$4*MIN(param[GAP_MAX],param[ZETA]*POWER(MAX(0,(AK$3-'(IN)tau'!AK85)/param[ZETA]),param[NU]))</f>
        <v>0</v>
      </c>
      <c r="AL88">
        <f>AL$4*MIN(param[GAP_MAX],param[ZETA]*POWER(MAX(0,(AL$3-'(IN)tau'!AL85)/param[ZETA]),param[NU]))</f>
        <v>0</v>
      </c>
      <c r="AM88">
        <f>AM$4*MIN(param[GAP_MAX],param[ZETA]*POWER(MAX(0,(AM$3-'(IN)tau'!AM85)/param[ZETA]),param[NU]))</f>
        <v>0</v>
      </c>
      <c r="AN88">
        <f>AN$4*MIN(param[GAP_MAX],param[ZETA]*POWER(MAX(0,(AN$3-'(IN)tau'!AN85)/param[ZETA]),param[NU]))</f>
        <v>0</v>
      </c>
      <c r="AO88">
        <f>AO$4*MIN(param[GAP_MAX],param[ZETA]*POWER(MAX(0,(AO$3-'(IN)tau'!AO85)/param[ZETA]),param[NU]))</f>
        <v>0</v>
      </c>
      <c r="AP88">
        <f>AP$4*MIN(param[GAP_MAX],param[ZETA]*POWER(MAX(0,(AP$3-'(IN)tau'!AP85)/param[ZETA]),param[NU]))</f>
        <v>0</v>
      </c>
      <c r="AQ88">
        <f>AQ$4*MIN(param[GAP_MAX],param[ZETA]*POWER(MAX(0,(AQ$3-'(IN)tau'!AQ85)/param[ZETA]),param[NU]))</f>
        <v>0</v>
      </c>
      <c r="AR88">
        <f>AR$4*MIN(param[GAP_MAX],param[ZETA]*POWER(MAX(0,(AR$3-'(IN)tau'!AR85)/param[ZETA]),param[NU]))</f>
        <v>0</v>
      </c>
      <c r="AS88">
        <f>AS$4*MIN(param[GAP_MAX],param[ZETA]*POWER(MAX(0,(AS$3-'(IN)tau'!AS85)/param[ZETA]),param[NU]))</f>
        <v>0</v>
      </c>
      <c r="AT88" s="4">
        <f>SUM(Delta[[#This Row],[Column2]:[Column244]])</f>
        <v>175.22445386314917</v>
      </c>
      <c r="AU88" t="str">
        <f>IF(Delta[[#This Row],[delta]]&lt;20,"ok","")</f>
        <v/>
      </c>
    </row>
    <row r="89" spans="1:47" ht="15" x14ac:dyDescent="0.25">
      <c r="A89">
        <f>'(IN)tau'!A86</f>
        <v>192</v>
      </c>
      <c r="B89">
        <f>B$4*MIN(param[GAP_MAX],param[ZETA]*POWER(MAX(0,(B$3-'(IN)tau'!B86)/param[ZETA]),param[NU]))</f>
        <v>0</v>
      </c>
      <c r="C89">
        <f>C$4*MIN(param[GAP_MAX],param[ZETA]*POWER(MAX(0,(C$3-'(IN)tau'!C86)/param[ZETA]),param[NU]))</f>
        <v>0</v>
      </c>
      <c r="D89">
        <f>D$4*MIN(param[GAP_MAX],param[ZETA]*POWER(MAX(0,(D$3-'(IN)tau'!D86)/param[ZETA]),param[NU]))</f>
        <v>49.285998589358307</v>
      </c>
      <c r="E89">
        <f>E$4*MIN(param[GAP_MAX],param[ZETA]*POWER(MAX(0,(E$3-'(IN)tau'!E86)/param[ZETA]),param[NU]))</f>
        <v>0</v>
      </c>
      <c r="F89">
        <f>F$4*MIN(param[GAP_MAX],param[ZETA]*POWER(MAX(0,(F$3-'(IN)tau'!F86)/param[ZETA]),param[NU]))</f>
        <v>0</v>
      </c>
      <c r="G89">
        <f>G$4*MIN(param[GAP_MAX],param[ZETA]*POWER(MAX(0,(G$3-'(IN)tau'!G86)/param[ZETA]),param[NU]))</f>
        <v>0</v>
      </c>
      <c r="H89">
        <f>H$4*MIN(param[GAP_MAX],param[ZETA]*POWER(MAX(0,(H$3-'(IN)tau'!H86)/param[ZETA]),param[NU]))</f>
        <v>0</v>
      </c>
      <c r="I89">
        <f>I$4*MIN(param[GAP_MAX],param[ZETA]*POWER(MAX(0,(I$3-'(IN)tau'!I86)/param[ZETA]),param[NU]))</f>
        <v>0</v>
      </c>
      <c r="J89">
        <f>J$4*MIN(param[GAP_MAX],param[ZETA]*POWER(MAX(0,(J$3-'(IN)tau'!J86)/param[ZETA]),param[NU]))</f>
        <v>0</v>
      </c>
      <c r="K89">
        <f>K$4*MIN(param[GAP_MAX],param[ZETA]*POWER(MAX(0,(K$3-'(IN)tau'!K86)/param[ZETA]),param[NU]))</f>
        <v>33.895833170965439</v>
      </c>
      <c r="L89">
        <f>L$4*MIN(param[GAP_MAX],param[ZETA]*POWER(MAX(0,(L$3-'(IN)tau'!L86)/param[ZETA]),param[NU]))</f>
        <v>0</v>
      </c>
      <c r="M89">
        <f>M$4*MIN(param[GAP_MAX],param[ZETA]*POWER(MAX(0,(M$3-'(IN)tau'!M86)/param[ZETA]),param[NU]))</f>
        <v>68.292682926829272</v>
      </c>
      <c r="N89">
        <f>N$4*MIN(param[GAP_MAX],param[ZETA]*POWER(MAX(0,(N$3-'(IN)tau'!N86)/param[ZETA]),param[NU]))</f>
        <v>0</v>
      </c>
      <c r="O89">
        <f>O$4*MIN(param[GAP_MAX],param[ZETA]*POWER(MAX(0,(O$3-'(IN)tau'!O86)/param[ZETA]),param[NU]))</f>
        <v>0</v>
      </c>
      <c r="P89">
        <f>P$4*MIN(param[GAP_MAX],param[ZETA]*POWER(MAX(0,(P$3-'(IN)tau'!P86)/param[ZETA]),param[NU]))</f>
        <v>0</v>
      </c>
      <c r="Q89">
        <f>Q$4*MIN(param[GAP_MAX],param[ZETA]*POWER(MAX(0,(Q$3-'(IN)tau'!Q86)/param[ZETA]),param[NU]))</f>
        <v>0</v>
      </c>
      <c r="R89">
        <f>R$4*MIN(param[GAP_MAX],param[ZETA]*POWER(MAX(0,(R$3-'(IN)tau'!R86)/param[ZETA]),param[NU]))</f>
        <v>0</v>
      </c>
      <c r="S89">
        <f>S$4*MIN(param[GAP_MAX],param[ZETA]*POWER(MAX(0,(S$3-'(IN)tau'!S86)/param[ZETA]),param[NU]))</f>
        <v>0</v>
      </c>
      <c r="T89">
        <f>T$4*MIN(param[GAP_MAX],param[ZETA]*POWER(MAX(0,(T$3-'(IN)tau'!T86)/param[ZETA]),param[NU]))</f>
        <v>0</v>
      </c>
      <c r="U89">
        <f>U$4*MIN(param[GAP_MAX],param[ZETA]*POWER(MAX(0,(U$3-'(IN)tau'!U86)/param[ZETA]),param[NU]))</f>
        <v>0</v>
      </c>
      <c r="V89">
        <f>V$4*MIN(param[GAP_MAX],param[ZETA]*POWER(MAX(0,(V$3-'(IN)tau'!V86)/param[ZETA]),param[NU]))</f>
        <v>0</v>
      </c>
      <c r="W89">
        <f>W$4*MIN(param[GAP_MAX],param[ZETA]*POWER(MAX(0,(W$3-'(IN)tau'!W86)/param[ZETA]),param[NU]))</f>
        <v>0</v>
      </c>
      <c r="X89">
        <f>X$4*MIN(param[GAP_MAX],param[ZETA]*POWER(MAX(0,(X$3-'(IN)tau'!X86)/param[ZETA]),param[NU]))</f>
        <v>0</v>
      </c>
      <c r="Y89">
        <f>Y$4*MIN(param[GAP_MAX],param[ZETA]*POWER(MAX(0,(Y$3-'(IN)tau'!Y86)/param[ZETA]),param[NU]))</f>
        <v>0</v>
      </c>
      <c r="Z89">
        <f>Z$4*MIN(param[GAP_MAX],param[ZETA]*POWER(MAX(0,(Z$3-'(IN)tau'!Z86)/param[ZETA]),param[NU]))</f>
        <v>0</v>
      </c>
      <c r="AA89">
        <f>AA$4*MIN(param[GAP_MAX],param[ZETA]*POWER(MAX(0,(AA$3-'(IN)tau'!AA86)/param[ZETA]),param[NU]))</f>
        <v>0</v>
      </c>
      <c r="AB89">
        <f>AB$4*MIN(param[GAP_MAX],param[ZETA]*POWER(MAX(0,(AB$3-'(IN)tau'!AB86)/param[ZETA]),param[NU]))</f>
        <v>0</v>
      </c>
      <c r="AC89">
        <f>AC$4*MIN(param[GAP_MAX],param[ZETA]*POWER(MAX(0,(AC$3-'(IN)tau'!AC86)/param[ZETA]),param[NU]))</f>
        <v>0</v>
      </c>
      <c r="AD89">
        <f>AD$4*MIN(param[GAP_MAX],param[ZETA]*POWER(MAX(0,(AD$3-'(IN)tau'!AD86)/param[ZETA]),param[NU]))</f>
        <v>0</v>
      </c>
      <c r="AE89">
        <f>AE$4*MIN(param[GAP_MAX],param[ZETA]*POWER(MAX(0,(AE$3-'(IN)tau'!AE86)/param[ZETA]),param[NU]))</f>
        <v>0</v>
      </c>
      <c r="AF89">
        <f>AF$4*MIN(param[GAP_MAX],param[ZETA]*POWER(MAX(0,(AF$3-'(IN)tau'!AF86)/param[ZETA]),param[NU]))</f>
        <v>0</v>
      </c>
      <c r="AG89">
        <f>AG$4*MIN(param[GAP_MAX],param[ZETA]*POWER(MAX(0,(AG$3-'(IN)tau'!AG86)/param[ZETA]),param[NU]))</f>
        <v>0</v>
      </c>
      <c r="AH89">
        <f>AH$4*MIN(param[GAP_MAX],param[ZETA]*POWER(MAX(0,(AH$3-'(IN)tau'!AH86)/param[ZETA]),param[NU]))</f>
        <v>0</v>
      </c>
      <c r="AI89">
        <f>AI$4*MIN(param[GAP_MAX],param[ZETA]*POWER(MAX(0,(AI$3-'(IN)tau'!AI86)/param[ZETA]),param[NU]))</f>
        <v>0</v>
      </c>
      <c r="AJ89">
        <f>AJ$4*MIN(param[GAP_MAX],param[ZETA]*POWER(MAX(0,(AJ$3-'(IN)tau'!AJ86)/param[ZETA]),param[NU]))</f>
        <v>0</v>
      </c>
      <c r="AK89">
        <f>AK$4*MIN(param[GAP_MAX],param[ZETA]*POWER(MAX(0,(AK$3-'(IN)tau'!AK86)/param[ZETA]),param[NU]))</f>
        <v>0</v>
      </c>
      <c r="AL89">
        <f>AL$4*MIN(param[GAP_MAX],param[ZETA]*POWER(MAX(0,(AL$3-'(IN)tau'!AL86)/param[ZETA]),param[NU]))</f>
        <v>0</v>
      </c>
      <c r="AM89">
        <f>AM$4*MIN(param[GAP_MAX],param[ZETA]*POWER(MAX(0,(AM$3-'(IN)tau'!AM86)/param[ZETA]),param[NU]))</f>
        <v>0</v>
      </c>
      <c r="AN89">
        <f>AN$4*MIN(param[GAP_MAX],param[ZETA]*POWER(MAX(0,(AN$3-'(IN)tau'!AN86)/param[ZETA]),param[NU]))</f>
        <v>0</v>
      </c>
      <c r="AO89">
        <f>AO$4*MIN(param[GAP_MAX],param[ZETA]*POWER(MAX(0,(AO$3-'(IN)tau'!AO86)/param[ZETA]),param[NU]))</f>
        <v>0</v>
      </c>
      <c r="AP89">
        <f>AP$4*MIN(param[GAP_MAX],param[ZETA]*POWER(MAX(0,(AP$3-'(IN)tau'!AP86)/param[ZETA]),param[NU]))</f>
        <v>0</v>
      </c>
      <c r="AQ89">
        <f>AQ$4*MIN(param[GAP_MAX],param[ZETA]*POWER(MAX(0,(AQ$3-'(IN)tau'!AQ86)/param[ZETA]),param[NU]))</f>
        <v>0</v>
      </c>
      <c r="AR89">
        <f>AR$4*MIN(param[GAP_MAX],param[ZETA]*POWER(MAX(0,(AR$3-'(IN)tau'!AR86)/param[ZETA]),param[NU]))</f>
        <v>0</v>
      </c>
      <c r="AS89">
        <f>AS$4*MIN(param[GAP_MAX],param[ZETA]*POWER(MAX(0,(AS$3-'(IN)tau'!AS86)/param[ZETA]),param[NU]))</f>
        <v>0</v>
      </c>
      <c r="AT89" s="4">
        <f>SUM(Delta[[#This Row],[Column2]:[Column244]])</f>
        <v>151.47451468715303</v>
      </c>
      <c r="AU89" t="str">
        <f>IF(Delta[[#This Row],[delta]]&lt;20,"ok","")</f>
        <v/>
      </c>
    </row>
    <row r="90" spans="1:47" ht="15" x14ac:dyDescent="0.25">
      <c r="A90">
        <f>'(IN)tau'!A87</f>
        <v>194</v>
      </c>
      <c r="B90">
        <f>B$4*MIN(param[GAP_MAX],param[ZETA]*POWER(MAX(0,(B$3-'(IN)tau'!B87)/param[ZETA]),param[NU]))</f>
        <v>0</v>
      </c>
      <c r="C90">
        <f>C$4*MIN(param[GAP_MAX],param[ZETA]*POWER(MAX(0,(C$3-'(IN)tau'!C87)/param[ZETA]),param[NU]))</f>
        <v>1.647836014260194</v>
      </c>
      <c r="D90">
        <f>D$4*MIN(param[GAP_MAX],param[ZETA]*POWER(MAX(0,(D$3-'(IN)tau'!D87)/param[ZETA]),param[NU]))</f>
        <v>7.6969835275489036</v>
      </c>
      <c r="E90">
        <f>E$4*MIN(param[GAP_MAX],param[ZETA]*POWER(MAX(0,(E$3-'(IN)tau'!E87)/param[ZETA]),param[NU]))</f>
        <v>37.14128673212138</v>
      </c>
      <c r="F90">
        <f>F$4*MIN(param[GAP_MAX],param[ZETA]*POWER(MAX(0,(F$3-'(IN)tau'!F87)/param[ZETA]),param[NU]))</f>
        <v>0</v>
      </c>
      <c r="G90">
        <f>G$4*MIN(param[GAP_MAX],param[ZETA]*POWER(MAX(0,(G$3-'(IN)tau'!G87)/param[ZETA]),param[NU]))</f>
        <v>0</v>
      </c>
      <c r="H90">
        <f>H$4*MIN(param[GAP_MAX],param[ZETA]*POWER(MAX(0,(H$3-'(IN)tau'!H87)/param[ZETA]),param[NU]))</f>
        <v>0</v>
      </c>
      <c r="I90">
        <f>I$4*MIN(param[GAP_MAX],param[ZETA]*POWER(MAX(0,(I$3-'(IN)tau'!I87)/param[ZETA]),param[NU]))</f>
        <v>0</v>
      </c>
      <c r="J90">
        <f>J$4*MIN(param[GAP_MAX],param[ZETA]*POWER(MAX(0,(J$3-'(IN)tau'!J87)/param[ZETA]),param[NU]))</f>
        <v>0</v>
      </c>
      <c r="K90">
        <f>K$4*MIN(param[GAP_MAX],param[ZETA]*POWER(MAX(0,(K$3-'(IN)tau'!K87)/param[ZETA]),param[NU]))</f>
        <v>106.89024159063554</v>
      </c>
      <c r="L90">
        <f>L$4*MIN(param[GAP_MAX],param[ZETA]*POWER(MAX(0,(L$3-'(IN)tau'!L87)/param[ZETA]),param[NU]))</f>
        <v>0</v>
      </c>
      <c r="M90">
        <f>M$4*MIN(param[GAP_MAX],param[ZETA]*POWER(MAX(0,(M$3-'(IN)tau'!M87)/param[ZETA]),param[NU]))</f>
        <v>68.292682926829272</v>
      </c>
      <c r="N90">
        <f>N$4*MIN(param[GAP_MAX],param[ZETA]*POWER(MAX(0,(N$3-'(IN)tau'!N87)/param[ZETA]),param[NU]))</f>
        <v>0</v>
      </c>
      <c r="O90">
        <f>O$4*MIN(param[GAP_MAX],param[ZETA]*POWER(MAX(0,(O$3-'(IN)tau'!O87)/param[ZETA]),param[NU]))</f>
        <v>0</v>
      </c>
      <c r="P90">
        <f>P$4*MIN(param[GAP_MAX],param[ZETA]*POWER(MAX(0,(P$3-'(IN)tau'!P87)/param[ZETA]),param[NU]))</f>
        <v>0</v>
      </c>
      <c r="Q90">
        <f>Q$4*MIN(param[GAP_MAX],param[ZETA]*POWER(MAX(0,(Q$3-'(IN)tau'!Q87)/param[ZETA]),param[NU]))</f>
        <v>0</v>
      </c>
      <c r="R90">
        <f>R$4*MIN(param[GAP_MAX],param[ZETA]*POWER(MAX(0,(R$3-'(IN)tau'!R87)/param[ZETA]),param[NU]))</f>
        <v>0</v>
      </c>
      <c r="S90">
        <f>S$4*MIN(param[GAP_MAX],param[ZETA]*POWER(MAX(0,(S$3-'(IN)tau'!S87)/param[ZETA]),param[NU]))</f>
        <v>0</v>
      </c>
      <c r="T90">
        <f>T$4*MIN(param[GAP_MAX],param[ZETA]*POWER(MAX(0,(T$3-'(IN)tau'!T87)/param[ZETA]),param[NU]))</f>
        <v>0</v>
      </c>
      <c r="U90">
        <f>U$4*MIN(param[GAP_MAX],param[ZETA]*POWER(MAX(0,(U$3-'(IN)tau'!U87)/param[ZETA]),param[NU]))</f>
        <v>0</v>
      </c>
      <c r="V90">
        <f>V$4*MIN(param[GAP_MAX],param[ZETA]*POWER(MAX(0,(V$3-'(IN)tau'!V87)/param[ZETA]),param[NU]))</f>
        <v>0</v>
      </c>
      <c r="W90">
        <f>W$4*MIN(param[GAP_MAX],param[ZETA]*POWER(MAX(0,(W$3-'(IN)tau'!W87)/param[ZETA]),param[NU]))</f>
        <v>0</v>
      </c>
      <c r="X90">
        <f>X$4*MIN(param[GAP_MAX],param[ZETA]*POWER(MAX(0,(X$3-'(IN)tau'!X87)/param[ZETA]),param[NU]))</f>
        <v>0</v>
      </c>
      <c r="Y90">
        <f>Y$4*MIN(param[GAP_MAX],param[ZETA]*POWER(MAX(0,(Y$3-'(IN)tau'!Y87)/param[ZETA]),param[NU]))</f>
        <v>0</v>
      </c>
      <c r="Z90">
        <f>Z$4*MIN(param[GAP_MAX],param[ZETA]*POWER(MAX(0,(Z$3-'(IN)tau'!Z87)/param[ZETA]),param[NU]))</f>
        <v>0</v>
      </c>
      <c r="AA90">
        <f>AA$4*MIN(param[GAP_MAX],param[ZETA]*POWER(MAX(0,(AA$3-'(IN)tau'!AA87)/param[ZETA]),param[NU]))</f>
        <v>0</v>
      </c>
      <c r="AB90">
        <f>AB$4*MIN(param[GAP_MAX],param[ZETA]*POWER(MAX(0,(AB$3-'(IN)tau'!AB87)/param[ZETA]),param[NU]))</f>
        <v>0</v>
      </c>
      <c r="AC90">
        <f>AC$4*MIN(param[GAP_MAX],param[ZETA]*POWER(MAX(0,(AC$3-'(IN)tau'!AC87)/param[ZETA]),param[NU]))</f>
        <v>0</v>
      </c>
      <c r="AD90">
        <f>AD$4*MIN(param[GAP_MAX],param[ZETA]*POWER(MAX(0,(AD$3-'(IN)tau'!AD87)/param[ZETA]),param[NU]))</f>
        <v>0</v>
      </c>
      <c r="AE90">
        <f>AE$4*MIN(param[GAP_MAX],param[ZETA]*POWER(MAX(0,(AE$3-'(IN)tau'!AE87)/param[ZETA]),param[NU]))</f>
        <v>0</v>
      </c>
      <c r="AF90">
        <f>AF$4*MIN(param[GAP_MAX],param[ZETA]*POWER(MAX(0,(AF$3-'(IN)tau'!AF87)/param[ZETA]),param[NU]))</f>
        <v>0</v>
      </c>
      <c r="AG90">
        <f>AG$4*MIN(param[GAP_MAX],param[ZETA]*POWER(MAX(0,(AG$3-'(IN)tau'!AG87)/param[ZETA]),param[NU]))</f>
        <v>0</v>
      </c>
      <c r="AH90">
        <f>AH$4*MIN(param[GAP_MAX],param[ZETA]*POWER(MAX(0,(AH$3-'(IN)tau'!AH87)/param[ZETA]),param[NU]))</f>
        <v>0</v>
      </c>
      <c r="AI90">
        <f>AI$4*MIN(param[GAP_MAX],param[ZETA]*POWER(MAX(0,(AI$3-'(IN)tau'!AI87)/param[ZETA]),param[NU]))</f>
        <v>0</v>
      </c>
      <c r="AJ90">
        <f>AJ$4*MIN(param[GAP_MAX],param[ZETA]*POWER(MAX(0,(AJ$3-'(IN)tau'!AJ87)/param[ZETA]),param[NU]))</f>
        <v>0</v>
      </c>
      <c r="AK90">
        <f>AK$4*MIN(param[GAP_MAX],param[ZETA]*POWER(MAX(0,(AK$3-'(IN)tau'!AK87)/param[ZETA]),param[NU]))</f>
        <v>0</v>
      </c>
      <c r="AL90">
        <f>AL$4*MIN(param[GAP_MAX],param[ZETA]*POWER(MAX(0,(AL$3-'(IN)tau'!AL87)/param[ZETA]),param[NU]))</f>
        <v>0</v>
      </c>
      <c r="AM90">
        <f>AM$4*MIN(param[GAP_MAX],param[ZETA]*POWER(MAX(0,(AM$3-'(IN)tau'!AM87)/param[ZETA]),param[NU]))</f>
        <v>0</v>
      </c>
      <c r="AN90">
        <f>AN$4*MIN(param[GAP_MAX],param[ZETA]*POWER(MAX(0,(AN$3-'(IN)tau'!AN87)/param[ZETA]),param[NU]))</f>
        <v>0</v>
      </c>
      <c r="AO90">
        <f>AO$4*MIN(param[GAP_MAX],param[ZETA]*POWER(MAX(0,(AO$3-'(IN)tau'!AO87)/param[ZETA]),param[NU]))</f>
        <v>0</v>
      </c>
      <c r="AP90">
        <f>AP$4*MIN(param[GAP_MAX],param[ZETA]*POWER(MAX(0,(AP$3-'(IN)tau'!AP87)/param[ZETA]),param[NU]))</f>
        <v>0</v>
      </c>
      <c r="AQ90">
        <f>AQ$4*MIN(param[GAP_MAX],param[ZETA]*POWER(MAX(0,(AQ$3-'(IN)tau'!AQ87)/param[ZETA]),param[NU]))</f>
        <v>0</v>
      </c>
      <c r="AR90">
        <f>AR$4*MIN(param[GAP_MAX],param[ZETA]*POWER(MAX(0,(AR$3-'(IN)tau'!AR87)/param[ZETA]),param[NU]))</f>
        <v>0</v>
      </c>
      <c r="AS90">
        <f>AS$4*MIN(param[GAP_MAX],param[ZETA]*POWER(MAX(0,(AS$3-'(IN)tau'!AS87)/param[ZETA]),param[NU]))</f>
        <v>0</v>
      </c>
      <c r="AT90" s="4">
        <f>SUM(Delta[[#This Row],[Column2]:[Column244]])</f>
        <v>221.6690307913953</v>
      </c>
      <c r="AU90" t="str">
        <f>IF(Delta[[#This Row],[delta]]&lt;20,"ok","")</f>
        <v/>
      </c>
    </row>
    <row r="91" spans="1:47" ht="15" x14ac:dyDescent="0.25">
      <c r="A91">
        <f>'(IN)tau'!A88</f>
        <v>195</v>
      </c>
      <c r="B91">
        <f>B$4*MIN(param[GAP_MAX],param[ZETA]*POWER(MAX(0,(B$3-'(IN)tau'!B88)/param[ZETA]),param[NU]))</f>
        <v>0</v>
      </c>
      <c r="C91">
        <f>C$4*MIN(param[GAP_MAX],param[ZETA]*POWER(MAX(0,(C$3-'(IN)tau'!C88)/param[ZETA]),param[NU]))</f>
        <v>1.647836014260194</v>
      </c>
      <c r="D91">
        <f>D$4*MIN(param[GAP_MAX],param[ZETA]*POWER(MAX(0,(D$3-'(IN)tau'!D88)/param[ZETA]),param[NU]))</f>
        <v>11.697375694152717</v>
      </c>
      <c r="E91">
        <f>E$4*MIN(param[GAP_MAX],param[ZETA]*POWER(MAX(0,(E$3-'(IN)tau'!E88)/param[ZETA]),param[NU]))</f>
        <v>0.21079969795473891</v>
      </c>
      <c r="F91">
        <f>F$4*MIN(param[GAP_MAX],param[ZETA]*POWER(MAX(0,(F$3-'(IN)tau'!F88)/param[ZETA]),param[NU]))</f>
        <v>0</v>
      </c>
      <c r="G91">
        <f>G$4*MIN(param[GAP_MAX],param[ZETA]*POWER(MAX(0,(G$3-'(IN)tau'!G88)/param[ZETA]),param[NU]))</f>
        <v>0</v>
      </c>
      <c r="H91">
        <f>H$4*MIN(param[GAP_MAX],param[ZETA]*POWER(MAX(0,(H$3-'(IN)tau'!H88)/param[ZETA]),param[NU]))</f>
        <v>0</v>
      </c>
      <c r="I91">
        <f>I$4*MIN(param[GAP_MAX],param[ZETA]*POWER(MAX(0,(I$3-'(IN)tau'!I88)/param[ZETA]),param[NU]))</f>
        <v>0</v>
      </c>
      <c r="J91">
        <f>J$4*MIN(param[GAP_MAX],param[ZETA]*POWER(MAX(0,(J$3-'(IN)tau'!J88)/param[ZETA]),param[NU]))</f>
        <v>0</v>
      </c>
      <c r="K91">
        <f>K$4*MIN(param[GAP_MAX],param[ZETA]*POWER(MAX(0,(K$3-'(IN)tau'!K88)/param[ZETA]),param[NU]))</f>
        <v>106.89024159063554</v>
      </c>
      <c r="L91">
        <f>L$4*MIN(param[GAP_MAX],param[ZETA]*POWER(MAX(0,(L$3-'(IN)tau'!L88)/param[ZETA]),param[NU]))</f>
        <v>0</v>
      </c>
      <c r="M91">
        <f>M$4*MIN(param[GAP_MAX],param[ZETA]*POWER(MAX(0,(M$3-'(IN)tau'!M88)/param[ZETA]),param[NU]))</f>
        <v>68.292682926829272</v>
      </c>
      <c r="N91">
        <f>N$4*MIN(param[GAP_MAX],param[ZETA]*POWER(MAX(0,(N$3-'(IN)tau'!N88)/param[ZETA]),param[NU]))</f>
        <v>0</v>
      </c>
      <c r="O91">
        <f>O$4*MIN(param[GAP_MAX],param[ZETA]*POWER(MAX(0,(O$3-'(IN)tau'!O88)/param[ZETA]),param[NU]))</f>
        <v>0</v>
      </c>
      <c r="P91">
        <f>P$4*MIN(param[GAP_MAX],param[ZETA]*POWER(MAX(0,(P$3-'(IN)tau'!P88)/param[ZETA]),param[NU]))</f>
        <v>0</v>
      </c>
      <c r="Q91">
        <f>Q$4*MIN(param[GAP_MAX],param[ZETA]*POWER(MAX(0,(Q$3-'(IN)tau'!Q88)/param[ZETA]),param[NU]))</f>
        <v>0</v>
      </c>
      <c r="R91">
        <f>R$4*MIN(param[GAP_MAX],param[ZETA]*POWER(MAX(0,(R$3-'(IN)tau'!R88)/param[ZETA]),param[NU]))</f>
        <v>0</v>
      </c>
      <c r="S91">
        <f>S$4*MIN(param[GAP_MAX],param[ZETA]*POWER(MAX(0,(S$3-'(IN)tau'!S88)/param[ZETA]),param[NU]))</f>
        <v>0</v>
      </c>
      <c r="T91">
        <f>T$4*MIN(param[GAP_MAX],param[ZETA]*POWER(MAX(0,(T$3-'(IN)tau'!T88)/param[ZETA]),param[NU]))</f>
        <v>0</v>
      </c>
      <c r="U91">
        <f>U$4*MIN(param[GAP_MAX],param[ZETA]*POWER(MAX(0,(U$3-'(IN)tau'!U88)/param[ZETA]),param[NU]))</f>
        <v>0</v>
      </c>
      <c r="V91">
        <f>V$4*MIN(param[GAP_MAX],param[ZETA]*POWER(MAX(0,(V$3-'(IN)tau'!V88)/param[ZETA]),param[NU]))</f>
        <v>0</v>
      </c>
      <c r="W91">
        <f>W$4*MIN(param[GAP_MAX],param[ZETA]*POWER(MAX(0,(W$3-'(IN)tau'!W88)/param[ZETA]),param[NU]))</f>
        <v>0</v>
      </c>
      <c r="X91">
        <f>X$4*MIN(param[GAP_MAX],param[ZETA]*POWER(MAX(0,(X$3-'(IN)tau'!X88)/param[ZETA]),param[NU]))</f>
        <v>0</v>
      </c>
      <c r="Y91">
        <f>Y$4*MIN(param[GAP_MAX],param[ZETA]*POWER(MAX(0,(Y$3-'(IN)tau'!Y88)/param[ZETA]),param[NU]))</f>
        <v>0</v>
      </c>
      <c r="Z91">
        <f>Z$4*MIN(param[GAP_MAX],param[ZETA]*POWER(MAX(0,(Z$3-'(IN)tau'!Z88)/param[ZETA]),param[NU]))</f>
        <v>0</v>
      </c>
      <c r="AA91">
        <f>AA$4*MIN(param[GAP_MAX],param[ZETA]*POWER(MAX(0,(AA$3-'(IN)tau'!AA88)/param[ZETA]),param[NU]))</f>
        <v>0</v>
      </c>
      <c r="AB91">
        <f>AB$4*MIN(param[GAP_MAX],param[ZETA]*POWER(MAX(0,(AB$3-'(IN)tau'!AB88)/param[ZETA]),param[NU]))</f>
        <v>0</v>
      </c>
      <c r="AC91">
        <f>AC$4*MIN(param[GAP_MAX],param[ZETA]*POWER(MAX(0,(AC$3-'(IN)tau'!AC88)/param[ZETA]),param[NU]))</f>
        <v>0</v>
      </c>
      <c r="AD91">
        <f>AD$4*MIN(param[GAP_MAX],param[ZETA]*POWER(MAX(0,(AD$3-'(IN)tau'!AD88)/param[ZETA]),param[NU]))</f>
        <v>0</v>
      </c>
      <c r="AE91">
        <f>AE$4*MIN(param[GAP_MAX],param[ZETA]*POWER(MAX(0,(AE$3-'(IN)tau'!AE88)/param[ZETA]),param[NU]))</f>
        <v>0</v>
      </c>
      <c r="AF91">
        <f>AF$4*MIN(param[GAP_MAX],param[ZETA]*POWER(MAX(0,(AF$3-'(IN)tau'!AF88)/param[ZETA]),param[NU]))</f>
        <v>0</v>
      </c>
      <c r="AG91">
        <f>AG$4*MIN(param[GAP_MAX],param[ZETA]*POWER(MAX(0,(AG$3-'(IN)tau'!AG88)/param[ZETA]),param[NU]))</f>
        <v>0</v>
      </c>
      <c r="AH91">
        <f>AH$4*MIN(param[GAP_MAX],param[ZETA]*POWER(MAX(0,(AH$3-'(IN)tau'!AH88)/param[ZETA]),param[NU]))</f>
        <v>0</v>
      </c>
      <c r="AI91">
        <f>AI$4*MIN(param[GAP_MAX],param[ZETA]*POWER(MAX(0,(AI$3-'(IN)tau'!AI88)/param[ZETA]),param[NU]))</f>
        <v>0</v>
      </c>
      <c r="AJ91">
        <f>AJ$4*MIN(param[GAP_MAX],param[ZETA]*POWER(MAX(0,(AJ$3-'(IN)tau'!AJ88)/param[ZETA]),param[NU]))</f>
        <v>0</v>
      </c>
      <c r="AK91">
        <f>AK$4*MIN(param[GAP_MAX],param[ZETA]*POWER(MAX(0,(AK$3-'(IN)tau'!AK88)/param[ZETA]),param[NU]))</f>
        <v>0</v>
      </c>
      <c r="AL91">
        <f>AL$4*MIN(param[GAP_MAX],param[ZETA]*POWER(MAX(0,(AL$3-'(IN)tau'!AL88)/param[ZETA]),param[NU]))</f>
        <v>0</v>
      </c>
      <c r="AM91">
        <f>AM$4*MIN(param[GAP_MAX],param[ZETA]*POWER(MAX(0,(AM$3-'(IN)tau'!AM88)/param[ZETA]),param[NU]))</f>
        <v>0</v>
      </c>
      <c r="AN91">
        <f>AN$4*MIN(param[GAP_MAX],param[ZETA]*POWER(MAX(0,(AN$3-'(IN)tau'!AN88)/param[ZETA]),param[NU]))</f>
        <v>0</v>
      </c>
      <c r="AO91">
        <f>AO$4*MIN(param[GAP_MAX],param[ZETA]*POWER(MAX(0,(AO$3-'(IN)tau'!AO88)/param[ZETA]),param[NU]))</f>
        <v>0</v>
      </c>
      <c r="AP91">
        <f>AP$4*MIN(param[GAP_MAX],param[ZETA]*POWER(MAX(0,(AP$3-'(IN)tau'!AP88)/param[ZETA]),param[NU]))</f>
        <v>0</v>
      </c>
      <c r="AQ91">
        <f>AQ$4*MIN(param[GAP_MAX],param[ZETA]*POWER(MAX(0,(AQ$3-'(IN)tau'!AQ88)/param[ZETA]),param[NU]))</f>
        <v>0</v>
      </c>
      <c r="AR91">
        <f>AR$4*MIN(param[GAP_MAX],param[ZETA]*POWER(MAX(0,(AR$3-'(IN)tau'!AR88)/param[ZETA]),param[NU]))</f>
        <v>0</v>
      </c>
      <c r="AS91">
        <f>AS$4*MIN(param[GAP_MAX],param[ZETA]*POWER(MAX(0,(AS$3-'(IN)tau'!AS88)/param[ZETA]),param[NU]))</f>
        <v>0</v>
      </c>
      <c r="AT91" s="4">
        <f>SUM(Delta[[#This Row],[Column2]:[Column244]])</f>
        <v>188.73893592383246</v>
      </c>
      <c r="AU91" t="str">
        <f>IF(Delta[[#This Row],[delta]]&lt;20,"ok","")</f>
        <v/>
      </c>
    </row>
    <row r="92" spans="1:47" ht="15" x14ac:dyDescent="0.25">
      <c r="A92">
        <f>'(IN)tau'!A89</f>
        <v>196</v>
      </c>
      <c r="B92">
        <f>B$4*MIN(param[GAP_MAX],param[ZETA]*POWER(MAX(0,(B$3-'(IN)tau'!B89)/param[ZETA]),param[NU]))</f>
        <v>0</v>
      </c>
      <c r="C92">
        <f>C$4*MIN(param[GAP_MAX],param[ZETA]*POWER(MAX(0,(C$3-'(IN)tau'!C89)/param[ZETA]),param[NU]))</f>
        <v>1.647836014260194</v>
      </c>
      <c r="D92">
        <f>D$4*MIN(param[GAP_MAX],param[ZETA]*POWER(MAX(0,(D$3-'(IN)tau'!D89)/param[ZETA]),param[NU]))</f>
        <v>7.6969835275489036</v>
      </c>
      <c r="E92">
        <f>E$4*MIN(param[GAP_MAX],param[ZETA]*POWER(MAX(0,(E$3-'(IN)tau'!E89)/param[ZETA]),param[NU]))</f>
        <v>59.143198307229959</v>
      </c>
      <c r="F92">
        <f>F$4*MIN(param[GAP_MAX],param[ZETA]*POWER(MAX(0,(F$3-'(IN)tau'!F89)/param[ZETA]),param[NU]))</f>
        <v>0</v>
      </c>
      <c r="G92">
        <f>G$4*MIN(param[GAP_MAX],param[ZETA]*POWER(MAX(0,(G$3-'(IN)tau'!G89)/param[ZETA]),param[NU]))</f>
        <v>0</v>
      </c>
      <c r="H92">
        <f>H$4*MIN(param[GAP_MAX],param[ZETA]*POWER(MAX(0,(H$3-'(IN)tau'!H89)/param[ZETA]),param[NU]))</f>
        <v>0</v>
      </c>
      <c r="I92">
        <f>I$4*MIN(param[GAP_MAX],param[ZETA]*POWER(MAX(0,(I$3-'(IN)tau'!I89)/param[ZETA]),param[NU]))</f>
        <v>0</v>
      </c>
      <c r="J92">
        <f>J$4*MIN(param[GAP_MAX],param[ZETA]*POWER(MAX(0,(J$3-'(IN)tau'!J89)/param[ZETA]),param[NU]))</f>
        <v>0</v>
      </c>
      <c r="K92">
        <f>K$4*MIN(param[GAP_MAX],param[ZETA]*POWER(MAX(0,(K$3-'(IN)tau'!K89)/param[ZETA]),param[NU]))</f>
        <v>106.89024159063554</v>
      </c>
      <c r="L92">
        <f>L$4*MIN(param[GAP_MAX],param[ZETA]*POWER(MAX(0,(L$3-'(IN)tau'!L89)/param[ZETA]),param[NU]))</f>
        <v>0</v>
      </c>
      <c r="M92">
        <f>M$4*MIN(param[GAP_MAX],param[ZETA]*POWER(MAX(0,(M$3-'(IN)tau'!M89)/param[ZETA]),param[NU]))</f>
        <v>68.292682926829272</v>
      </c>
      <c r="N92">
        <f>N$4*MIN(param[GAP_MAX],param[ZETA]*POWER(MAX(0,(N$3-'(IN)tau'!N89)/param[ZETA]),param[NU]))</f>
        <v>0</v>
      </c>
      <c r="O92">
        <f>O$4*MIN(param[GAP_MAX],param[ZETA]*POWER(MAX(0,(O$3-'(IN)tau'!O89)/param[ZETA]),param[NU]))</f>
        <v>0</v>
      </c>
      <c r="P92">
        <f>P$4*MIN(param[GAP_MAX],param[ZETA]*POWER(MAX(0,(P$3-'(IN)tau'!P89)/param[ZETA]),param[NU]))</f>
        <v>0</v>
      </c>
      <c r="Q92">
        <f>Q$4*MIN(param[GAP_MAX],param[ZETA]*POWER(MAX(0,(Q$3-'(IN)tau'!Q89)/param[ZETA]),param[NU]))</f>
        <v>0</v>
      </c>
      <c r="R92">
        <f>R$4*MIN(param[GAP_MAX],param[ZETA]*POWER(MAX(0,(R$3-'(IN)tau'!R89)/param[ZETA]),param[NU]))</f>
        <v>0</v>
      </c>
      <c r="S92">
        <f>S$4*MIN(param[GAP_MAX],param[ZETA]*POWER(MAX(0,(S$3-'(IN)tau'!S89)/param[ZETA]),param[NU]))</f>
        <v>0</v>
      </c>
      <c r="T92">
        <f>T$4*MIN(param[GAP_MAX],param[ZETA]*POWER(MAX(0,(T$3-'(IN)tau'!T89)/param[ZETA]),param[NU]))</f>
        <v>0</v>
      </c>
      <c r="U92">
        <f>U$4*MIN(param[GAP_MAX],param[ZETA]*POWER(MAX(0,(U$3-'(IN)tau'!U89)/param[ZETA]),param[NU]))</f>
        <v>0</v>
      </c>
      <c r="V92">
        <f>V$4*MIN(param[GAP_MAX],param[ZETA]*POWER(MAX(0,(V$3-'(IN)tau'!V89)/param[ZETA]),param[NU]))</f>
        <v>0</v>
      </c>
      <c r="W92">
        <f>W$4*MIN(param[GAP_MAX],param[ZETA]*POWER(MAX(0,(W$3-'(IN)tau'!W89)/param[ZETA]),param[NU]))</f>
        <v>0</v>
      </c>
      <c r="X92">
        <f>X$4*MIN(param[GAP_MAX],param[ZETA]*POWER(MAX(0,(X$3-'(IN)tau'!X89)/param[ZETA]),param[NU]))</f>
        <v>0</v>
      </c>
      <c r="Y92">
        <f>Y$4*MIN(param[GAP_MAX],param[ZETA]*POWER(MAX(0,(Y$3-'(IN)tau'!Y89)/param[ZETA]),param[NU]))</f>
        <v>0</v>
      </c>
      <c r="Z92">
        <f>Z$4*MIN(param[GAP_MAX],param[ZETA]*POWER(MAX(0,(Z$3-'(IN)tau'!Z89)/param[ZETA]),param[NU]))</f>
        <v>0</v>
      </c>
      <c r="AA92">
        <f>AA$4*MIN(param[GAP_MAX],param[ZETA]*POWER(MAX(0,(AA$3-'(IN)tau'!AA89)/param[ZETA]),param[NU]))</f>
        <v>0</v>
      </c>
      <c r="AB92">
        <f>AB$4*MIN(param[GAP_MAX],param[ZETA]*POWER(MAX(0,(AB$3-'(IN)tau'!AB89)/param[ZETA]),param[NU]))</f>
        <v>0</v>
      </c>
      <c r="AC92">
        <f>AC$4*MIN(param[GAP_MAX],param[ZETA]*POWER(MAX(0,(AC$3-'(IN)tau'!AC89)/param[ZETA]),param[NU]))</f>
        <v>0</v>
      </c>
      <c r="AD92">
        <f>AD$4*MIN(param[GAP_MAX],param[ZETA]*POWER(MAX(0,(AD$3-'(IN)tau'!AD89)/param[ZETA]),param[NU]))</f>
        <v>0</v>
      </c>
      <c r="AE92">
        <f>AE$4*MIN(param[GAP_MAX],param[ZETA]*POWER(MAX(0,(AE$3-'(IN)tau'!AE89)/param[ZETA]),param[NU]))</f>
        <v>0</v>
      </c>
      <c r="AF92">
        <f>AF$4*MIN(param[GAP_MAX],param[ZETA]*POWER(MAX(0,(AF$3-'(IN)tau'!AF89)/param[ZETA]),param[NU]))</f>
        <v>0</v>
      </c>
      <c r="AG92">
        <f>AG$4*MIN(param[GAP_MAX],param[ZETA]*POWER(MAX(0,(AG$3-'(IN)tau'!AG89)/param[ZETA]),param[NU]))</f>
        <v>0</v>
      </c>
      <c r="AH92">
        <f>AH$4*MIN(param[GAP_MAX],param[ZETA]*POWER(MAX(0,(AH$3-'(IN)tau'!AH89)/param[ZETA]),param[NU]))</f>
        <v>0</v>
      </c>
      <c r="AI92">
        <f>AI$4*MIN(param[GAP_MAX],param[ZETA]*POWER(MAX(0,(AI$3-'(IN)tau'!AI89)/param[ZETA]),param[NU]))</f>
        <v>0</v>
      </c>
      <c r="AJ92">
        <f>AJ$4*MIN(param[GAP_MAX],param[ZETA]*POWER(MAX(0,(AJ$3-'(IN)tau'!AJ89)/param[ZETA]),param[NU]))</f>
        <v>0</v>
      </c>
      <c r="AK92">
        <f>AK$4*MIN(param[GAP_MAX],param[ZETA]*POWER(MAX(0,(AK$3-'(IN)tau'!AK89)/param[ZETA]),param[NU]))</f>
        <v>0</v>
      </c>
      <c r="AL92">
        <f>AL$4*MIN(param[GAP_MAX],param[ZETA]*POWER(MAX(0,(AL$3-'(IN)tau'!AL89)/param[ZETA]),param[NU]))</f>
        <v>0</v>
      </c>
      <c r="AM92">
        <f>AM$4*MIN(param[GAP_MAX],param[ZETA]*POWER(MAX(0,(AM$3-'(IN)tau'!AM89)/param[ZETA]),param[NU]))</f>
        <v>0</v>
      </c>
      <c r="AN92">
        <f>AN$4*MIN(param[GAP_MAX],param[ZETA]*POWER(MAX(0,(AN$3-'(IN)tau'!AN89)/param[ZETA]),param[NU]))</f>
        <v>0</v>
      </c>
      <c r="AO92">
        <f>AO$4*MIN(param[GAP_MAX],param[ZETA]*POWER(MAX(0,(AO$3-'(IN)tau'!AO89)/param[ZETA]),param[NU]))</f>
        <v>0</v>
      </c>
      <c r="AP92">
        <f>AP$4*MIN(param[GAP_MAX],param[ZETA]*POWER(MAX(0,(AP$3-'(IN)tau'!AP89)/param[ZETA]),param[NU]))</f>
        <v>0</v>
      </c>
      <c r="AQ92">
        <f>AQ$4*MIN(param[GAP_MAX],param[ZETA]*POWER(MAX(0,(AQ$3-'(IN)tau'!AQ89)/param[ZETA]),param[NU]))</f>
        <v>0</v>
      </c>
      <c r="AR92">
        <f>AR$4*MIN(param[GAP_MAX],param[ZETA]*POWER(MAX(0,(AR$3-'(IN)tau'!AR89)/param[ZETA]),param[NU]))</f>
        <v>0</v>
      </c>
      <c r="AS92">
        <f>AS$4*MIN(param[GAP_MAX],param[ZETA]*POWER(MAX(0,(AS$3-'(IN)tau'!AS89)/param[ZETA]),param[NU]))</f>
        <v>0</v>
      </c>
      <c r="AT92" s="4">
        <f>SUM(Delta[[#This Row],[Column2]:[Column244]])</f>
        <v>243.67094236650388</v>
      </c>
      <c r="AU92" t="str">
        <f>IF(Delta[[#This Row],[delta]]&lt;20,"ok","")</f>
        <v/>
      </c>
    </row>
    <row r="93" spans="1:47" ht="15" x14ac:dyDescent="0.25">
      <c r="A93">
        <f>'(IN)tau'!A90</f>
        <v>197</v>
      </c>
      <c r="B93">
        <f>B$4*MIN(param[GAP_MAX],param[ZETA]*POWER(MAX(0,(B$3-'(IN)tau'!B90)/param[ZETA]),param[NU]))</f>
        <v>0</v>
      </c>
      <c r="C93">
        <f>C$4*MIN(param[GAP_MAX],param[ZETA]*POWER(MAX(0,(C$3-'(IN)tau'!C90)/param[ZETA]),param[NU]))</f>
        <v>1.647836014260194</v>
      </c>
      <c r="D93">
        <f>D$4*MIN(param[GAP_MAX],param[ZETA]*POWER(MAX(0,(D$3-'(IN)tau'!D90)/param[ZETA]),param[NU]))</f>
        <v>7.6969835275489036</v>
      </c>
      <c r="E93">
        <f>E$4*MIN(param[GAP_MAX],param[ZETA]*POWER(MAX(0,(E$3-'(IN)tau'!E90)/param[ZETA]),param[NU]))</f>
        <v>37.14128673212138</v>
      </c>
      <c r="F93">
        <f>F$4*MIN(param[GAP_MAX],param[ZETA]*POWER(MAX(0,(F$3-'(IN)tau'!F90)/param[ZETA]),param[NU]))</f>
        <v>0</v>
      </c>
      <c r="G93">
        <f>G$4*MIN(param[GAP_MAX],param[ZETA]*POWER(MAX(0,(G$3-'(IN)tau'!G90)/param[ZETA]),param[NU]))</f>
        <v>0</v>
      </c>
      <c r="H93">
        <f>H$4*MIN(param[GAP_MAX],param[ZETA]*POWER(MAX(0,(H$3-'(IN)tau'!H90)/param[ZETA]),param[NU]))</f>
        <v>0</v>
      </c>
      <c r="I93">
        <f>I$4*MIN(param[GAP_MAX],param[ZETA]*POWER(MAX(0,(I$3-'(IN)tau'!I90)/param[ZETA]),param[NU]))</f>
        <v>0</v>
      </c>
      <c r="J93">
        <f>J$4*MIN(param[GAP_MAX],param[ZETA]*POWER(MAX(0,(J$3-'(IN)tau'!J90)/param[ZETA]),param[NU]))</f>
        <v>0</v>
      </c>
      <c r="K93">
        <f>K$4*MIN(param[GAP_MAX],param[ZETA]*POWER(MAX(0,(K$3-'(IN)tau'!K90)/param[ZETA]),param[NU]))</f>
        <v>106.89024159063554</v>
      </c>
      <c r="L93">
        <f>L$4*MIN(param[GAP_MAX],param[ZETA]*POWER(MAX(0,(L$3-'(IN)tau'!L90)/param[ZETA]),param[NU]))</f>
        <v>0</v>
      </c>
      <c r="M93">
        <f>M$4*MIN(param[GAP_MAX],param[ZETA]*POWER(MAX(0,(M$3-'(IN)tau'!M90)/param[ZETA]),param[NU]))</f>
        <v>68.292682926829272</v>
      </c>
      <c r="N93">
        <f>N$4*MIN(param[GAP_MAX],param[ZETA]*POWER(MAX(0,(N$3-'(IN)tau'!N90)/param[ZETA]),param[NU]))</f>
        <v>0</v>
      </c>
      <c r="O93">
        <f>O$4*MIN(param[GAP_MAX],param[ZETA]*POWER(MAX(0,(O$3-'(IN)tau'!O90)/param[ZETA]),param[NU]))</f>
        <v>0</v>
      </c>
      <c r="P93">
        <f>P$4*MIN(param[GAP_MAX],param[ZETA]*POWER(MAX(0,(P$3-'(IN)tau'!P90)/param[ZETA]),param[NU]))</f>
        <v>0</v>
      </c>
      <c r="Q93">
        <f>Q$4*MIN(param[GAP_MAX],param[ZETA]*POWER(MAX(0,(Q$3-'(IN)tau'!Q90)/param[ZETA]),param[NU]))</f>
        <v>0</v>
      </c>
      <c r="R93">
        <f>R$4*MIN(param[GAP_MAX],param[ZETA]*POWER(MAX(0,(R$3-'(IN)tau'!R90)/param[ZETA]),param[NU]))</f>
        <v>0</v>
      </c>
      <c r="S93">
        <f>S$4*MIN(param[GAP_MAX],param[ZETA]*POWER(MAX(0,(S$3-'(IN)tau'!S90)/param[ZETA]),param[NU]))</f>
        <v>0</v>
      </c>
      <c r="T93">
        <f>T$4*MIN(param[GAP_MAX],param[ZETA]*POWER(MAX(0,(T$3-'(IN)tau'!T90)/param[ZETA]),param[NU]))</f>
        <v>0</v>
      </c>
      <c r="U93">
        <f>U$4*MIN(param[GAP_MAX],param[ZETA]*POWER(MAX(0,(U$3-'(IN)tau'!U90)/param[ZETA]),param[NU]))</f>
        <v>0</v>
      </c>
      <c r="V93">
        <f>V$4*MIN(param[GAP_MAX],param[ZETA]*POWER(MAX(0,(V$3-'(IN)tau'!V90)/param[ZETA]),param[NU]))</f>
        <v>0</v>
      </c>
      <c r="W93">
        <f>W$4*MIN(param[GAP_MAX],param[ZETA]*POWER(MAX(0,(W$3-'(IN)tau'!W90)/param[ZETA]),param[NU]))</f>
        <v>0</v>
      </c>
      <c r="X93">
        <f>X$4*MIN(param[GAP_MAX],param[ZETA]*POWER(MAX(0,(X$3-'(IN)tau'!X90)/param[ZETA]),param[NU]))</f>
        <v>0</v>
      </c>
      <c r="Y93">
        <f>Y$4*MIN(param[GAP_MAX],param[ZETA]*POWER(MAX(0,(Y$3-'(IN)tau'!Y90)/param[ZETA]),param[NU]))</f>
        <v>0</v>
      </c>
      <c r="Z93">
        <f>Z$4*MIN(param[GAP_MAX],param[ZETA]*POWER(MAX(0,(Z$3-'(IN)tau'!Z90)/param[ZETA]),param[NU]))</f>
        <v>0</v>
      </c>
      <c r="AA93">
        <f>AA$4*MIN(param[GAP_MAX],param[ZETA]*POWER(MAX(0,(AA$3-'(IN)tau'!AA90)/param[ZETA]),param[NU]))</f>
        <v>0</v>
      </c>
      <c r="AB93">
        <f>AB$4*MIN(param[GAP_MAX],param[ZETA]*POWER(MAX(0,(AB$3-'(IN)tau'!AB90)/param[ZETA]),param[NU]))</f>
        <v>0</v>
      </c>
      <c r="AC93">
        <f>AC$4*MIN(param[GAP_MAX],param[ZETA]*POWER(MAX(0,(AC$3-'(IN)tau'!AC90)/param[ZETA]),param[NU]))</f>
        <v>0</v>
      </c>
      <c r="AD93">
        <f>AD$4*MIN(param[GAP_MAX],param[ZETA]*POWER(MAX(0,(AD$3-'(IN)tau'!AD90)/param[ZETA]),param[NU]))</f>
        <v>0</v>
      </c>
      <c r="AE93">
        <f>AE$4*MIN(param[GAP_MAX],param[ZETA]*POWER(MAX(0,(AE$3-'(IN)tau'!AE90)/param[ZETA]),param[NU]))</f>
        <v>0</v>
      </c>
      <c r="AF93">
        <f>AF$4*MIN(param[GAP_MAX],param[ZETA]*POWER(MAX(0,(AF$3-'(IN)tau'!AF90)/param[ZETA]),param[NU]))</f>
        <v>0</v>
      </c>
      <c r="AG93">
        <f>AG$4*MIN(param[GAP_MAX],param[ZETA]*POWER(MAX(0,(AG$3-'(IN)tau'!AG90)/param[ZETA]),param[NU]))</f>
        <v>0</v>
      </c>
      <c r="AH93">
        <f>AH$4*MIN(param[GAP_MAX],param[ZETA]*POWER(MAX(0,(AH$3-'(IN)tau'!AH90)/param[ZETA]),param[NU]))</f>
        <v>0</v>
      </c>
      <c r="AI93">
        <f>AI$4*MIN(param[GAP_MAX],param[ZETA]*POWER(MAX(0,(AI$3-'(IN)tau'!AI90)/param[ZETA]),param[NU]))</f>
        <v>0</v>
      </c>
      <c r="AJ93">
        <f>AJ$4*MIN(param[GAP_MAX],param[ZETA]*POWER(MAX(0,(AJ$3-'(IN)tau'!AJ90)/param[ZETA]),param[NU]))</f>
        <v>0</v>
      </c>
      <c r="AK93">
        <f>AK$4*MIN(param[GAP_MAX],param[ZETA]*POWER(MAX(0,(AK$3-'(IN)tau'!AK90)/param[ZETA]),param[NU]))</f>
        <v>0</v>
      </c>
      <c r="AL93">
        <f>AL$4*MIN(param[GAP_MAX],param[ZETA]*POWER(MAX(0,(AL$3-'(IN)tau'!AL90)/param[ZETA]),param[NU]))</f>
        <v>0</v>
      </c>
      <c r="AM93">
        <f>AM$4*MIN(param[GAP_MAX],param[ZETA]*POWER(MAX(0,(AM$3-'(IN)tau'!AM90)/param[ZETA]),param[NU]))</f>
        <v>0</v>
      </c>
      <c r="AN93">
        <f>AN$4*MIN(param[GAP_MAX],param[ZETA]*POWER(MAX(0,(AN$3-'(IN)tau'!AN90)/param[ZETA]),param[NU]))</f>
        <v>0</v>
      </c>
      <c r="AO93">
        <f>AO$4*MIN(param[GAP_MAX],param[ZETA]*POWER(MAX(0,(AO$3-'(IN)tau'!AO90)/param[ZETA]),param[NU]))</f>
        <v>0</v>
      </c>
      <c r="AP93">
        <f>AP$4*MIN(param[GAP_MAX],param[ZETA]*POWER(MAX(0,(AP$3-'(IN)tau'!AP90)/param[ZETA]),param[NU]))</f>
        <v>0</v>
      </c>
      <c r="AQ93">
        <f>AQ$4*MIN(param[GAP_MAX],param[ZETA]*POWER(MAX(0,(AQ$3-'(IN)tau'!AQ90)/param[ZETA]),param[NU]))</f>
        <v>0</v>
      </c>
      <c r="AR93">
        <f>AR$4*MIN(param[GAP_MAX],param[ZETA]*POWER(MAX(0,(AR$3-'(IN)tau'!AR90)/param[ZETA]),param[NU]))</f>
        <v>0</v>
      </c>
      <c r="AS93">
        <f>AS$4*MIN(param[GAP_MAX],param[ZETA]*POWER(MAX(0,(AS$3-'(IN)tau'!AS90)/param[ZETA]),param[NU]))</f>
        <v>0</v>
      </c>
      <c r="AT93" s="4">
        <f>SUM(Delta[[#This Row],[Column2]:[Column244]])</f>
        <v>221.6690307913953</v>
      </c>
      <c r="AU93" t="str">
        <f>IF(Delta[[#This Row],[delta]]&lt;20,"ok","")</f>
        <v/>
      </c>
    </row>
    <row r="94" spans="1:47" ht="15" x14ac:dyDescent="0.25">
      <c r="A94">
        <f>'(IN)tau'!A91</f>
        <v>198</v>
      </c>
      <c r="B94">
        <f>B$4*MIN(param[GAP_MAX],param[ZETA]*POWER(MAX(0,(B$3-'(IN)tau'!B91)/param[ZETA]),param[NU]))</f>
        <v>0</v>
      </c>
      <c r="C94">
        <f>C$4*MIN(param[GAP_MAX],param[ZETA]*POWER(MAX(0,(C$3-'(IN)tau'!C91)/param[ZETA]),param[NU]))</f>
        <v>0</v>
      </c>
      <c r="D94">
        <f>D$4*MIN(param[GAP_MAX],param[ZETA]*POWER(MAX(0,(D$3-'(IN)tau'!D91)/param[ZETA]),param[NU]))</f>
        <v>7.9639163215057822</v>
      </c>
      <c r="E94">
        <f>E$4*MIN(param[GAP_MAX],param[ZETA]*POWER(MAX(0,(E$3-'(IN)tau'!E91)/param[ZETA]),param[NU]))</f>
        <v>0</v>
      </c>
      <c r="F94">
        <f>F$4*MIN(param[GAP_MAX],param[ZETA]*POWER(MAX(0,(F$3-'(IN)tau'!F91)/param[ZETA]),param[NU]))</f>
        <v>0</v>
      </c>
      <c r="G94">
        <f>G$4*MIN(param[GAP_MAX],param[ZETA]*POWER(MAX(0,(G$3-'(IN)tau'!G91)/param[ZETA]),param[NU]))</f>
        <v>0</v>
      </c>
      <c r="H94">
        <f>H$4*MIN(param[GAP_MAX],param[ZETA]*POWER(MAX(0,(H$3-'(IN)tau'!H91)/param[ZETA]),param[NU]))</f>
        <v>0</v>
      </c>
      <c r="I94">
        <f>I$4*MIN(param[GAP_MAX],param[ZETA]*POWER(MAX(0,(I$3-'(IN)tau'!I91)/param[ZETA]),param[NU]))</f>
        <v>1.8287170327910818</v>
      </c>
      <c r="J94">
        <f>J$4*MIN(param[GAP_MAX],param[ZETA]*POWER(MAX(0,(J$3-'(IN)tau'!J91)/param[ZETA]),param[NU]))</f>
        <v>0</v>
      </c>
      <c r="K94">
        <f>K$4*MIN(param[GAP_MAX],param[ZETA]*POWER(MAX(0,(K$3-'(IN)tau'!K91)/param[ZETA]),param[NU]))</f>
        <v>33.895833170965439</v>
      </c>
      <c r="L94">
        <f>L$4*MIN(param[GAP_MAX],param[ZETA]*POWER(MAX(0,(L$3-'(IN)tau'!L91)/param[ZETA]),param[NU]))</f>
        <v>0</v>
      </c>
      <c r="M94">
        <f>M$4*MIN(param[GAP_MAX],param[ZETA]*POWER(MAX(0,(M$3-'(IN)tau'!M91)/param[ZETA]),param[NU]))</f>
        <v>68.292682926829272</v>
      </c>
      <c r="N94">
        <f>N$4*MIN(param[GAP_MAX],param[ZETA]*POWER(MAX(0,(N$3-'(IN)tau'!N91)/param[ZETA]),param[NU]))</f>
        <v>0</v>
      </c>
      <c r="O94">
        <f>O$4*MIN(param[GAP_MAX],param[ZETA]*POWER(MAX(0,(O$3-'(IN)tau'!O91)/param[ZETA]),param[NU]))</f>
        <v>0</v>
      </c>
      <c r="P94">
        <f>P$4*MIN(param[GAP_MAX],param[ZETA]*POWER(MAX(0,(P$3-'(IN)tau'!P91)/param[ZETA]),param[NU]))</f>
        <v>0</v>
      </c>
      <c r="Q94">
        <f>Q$4*MIN(param[GAP_MAX],param[ZETA]*POWER(MAX(0,(Q$3-'(IN)tau'!Q91)/param[ZETA]),param[NU]))</f>
        <v>0</v>
      </c>
      <c r="R94">
        <f>R$4*MIN(param[GAP_MAX],param[ZETA]*POWER(MAX(0,(R$3-'(IN)tau'!R91)/param[ZETA]),param[NU]))</f>
        <v>0</v>
      </c>
      <c r="S94">
        <f>S$4*MIN(param[GAP_MAX],param[ZETA]*POWER(MAX(0,(S$3-'(IN)tau'!S91)/param[ZETA]),param[NU]))</f>
        <v>0</v>
      </c>
      <c r="T94">
        <f>T$4*MIN(param[GAP_MAX],param[ZETA]*POWER(MAX(0,(T$3-'(IN)tau'!T91)/param[ZETA]),param[NU]))</f>
        <v>0</v>
      </c>
      <c r="U94">
        <f>U$4*MIN(param[GAP_MAX],param[ZETA]*POWER(MAX(0,(U$3-'(IN)tau'!U91)/param[ZETA]),param[NU]))</f>
        <v>0</v>
      </c>
      <c r="V94">
        <f>V$4*MIN(param[GAP_MAX],param[ZETA]*POWER(MAX(0,(V$3-'(IN)tau'!V91)/param[ZETA]),param[NU]))</f>
        <v>0</v>
      </c>
      <c r="W94">
        <f>W$4*MIN(param[GAP_MAX],param[ZETA]*POWER(MAX(0,(W$3-'(IN)tau'!W91)/param[ZETA]),param[NU]))</f>
        <v>0</v>
      </c>
      <c r="X94">
        <f>X$4*MIN(param[GAP_MAX],param[ZETA]*POWER(MAX(0,(X$3-'(IN)tau'!X91)/param[ZETA]),param[NU]))</f>
        <v>0</v>
      </c>
      <c r="Y94">
        <f>Y$4*MIN(param[GAP_MAX],param[ZETA]*POWER(MAX(0,(Y$3-'(IN)tau'!Y91)/param[ZETA]),param[NU]))</f>
        <v>0</v>
      </c>
      <c r="Z94">
        <f>Z$4*MIN(param[GAP_MAX],param[ZETA]*POWER(MAX(0,(Z$3-'(IN)tau'!Z91)/param[ZETA]),param[NU]))</f>
        <v>0</v>
      </c>
      <c r="AA94">
        <f>AA$4*MIN(param[GAP_MAX],param[ZETA]*POWER(MAX(0,(AA$3-'(IN)tau'!AA91)/param[ZETA]),param[NU]))</f>
        <v>0</v>
      </c>
      <c r="AB94">
        <f>AB$4*MIN(param[GAP_MAX],param[ZETA]*POWER(MAX(0,(AB$3-'(IN)tau'!AB91)/param[ZETA]),param[NU]))</f>
        <v>0</v>
      </c>
      <c r="AC94">
        <f>AC$4*MIN(param[GAP_MAX],param[ZETA]*POWER(MAX(0,(AC$3-'(IN)tau'!AC91)/param[ZETA]),param[NU]))</f>
        <v>0</v>
      </c>
      <c r="AD94">
        <f>AD$4*MIN(param[GAP_MAX],param[ZETA]*POWER(MAX(0,(AD$3-'(IN)tau'!AD91)/param[ZETA]),param[NU]))</f>
        <v>0</v>
      </c>
      <c r="AE94">
        <f>AE$4*MIN(param[GAP_MAX],param[ZETA]*POWER(MAX(0,(AE$3-'(IN)tau'!AE91)/param[ZETA]),param[NU]))</f>
        <v>0</v>
      </c>
      <c r="AF94">
        <f>AF$4*MIN(param[GAP_MAX],param[ZETA]*POWER(MAX(0,(AF$3-'(IN)tau'!AF91)/param[ZETA]),param[NU]))</f>
        <v>0</v>
      </c>
      <c r="AG94">
        <f>AG$4*MIN(param[GAP_MAX],param[ZETA]*POWER(MAX(0,(AG$3-'(IN)tau'!AG91)/param[ZETA]),param[NU]))</f>
        <v>0</v>
      </c>
      <c r="AH94">
        <f>AH$4*MIN(param[GAP_MAX],param[ZETA]*POWER(MAX(0,(AH$3-'(IN)tau'!AH91)/param[ZETA]),param[NU]))</f>
        <v>0</v>
      </c>
      <c r="AI94">
        <f>AI$4*MIN(param[GAP_MAX],param[ZETA]*POWER(MAX(0,(AI$3-'(IN)tau'!AI91)/param[ZETA]),param[NU]))</f>
        <v>0</v>
      </c>
      <c r="AJ94">
        <f>AJ$4*MIN(param[GAP_MAX],param[ZETA]*POWER(MAX(0,(AJ$3-'(IN)tau'!AJ91)/param[ZETA]),param[NU]))</f>
        <v>0</v>
      </c>
      <c r="AK94">
        <f>AK$4*MIN(param[GAP_MAX],param[ZETA]*POWER(MAX(0,(AK$3-'(IN)tau'!AK91)/param[ZETA]),param[NU]))</f>
        <v>0</v>
      </c>
      <c r="AL94">
        <f>AL$4*MIN(param[GAP_MAX],param[ZETA]*POWER(MAX(0,(AL$3-'(IN)tau'!AL91)/param[ZETA]),param[NU]))</f>
        <v>0</v>
      </c>
      <c r="AM94">
        <f>AM$4*MIN(param[GAP_MAX],param[ZETA]*POWER(MAX(0,(AM$3-'(IN)tau'!AM91)/param[ZETA]),param[NU]))</f>
        <v>0</v>
      </c>
      <c r="AN94">
        <f>AN$4*MIN(param[GAP_MAX],param[ZETA]*POWER(MAX(0,(AN$3-'(IN)tau'!AN91)/param[ZETA]),param[NU]))</f>
        <v>0</v>
      </c>
      <c r="AO94">
        <f>AO$4*MIN(param[GAP_MAX],param[ZETA]*POWER(MAX(0,(AO$3-'(IN)tau'!AO91)/param[ZETA]),param[NU]))</f>
        <v>0</v>
      </c>
      <c r="AP94">
        <f>AP$4*MIN(param[GAP_MAX],param[ZETA]*POWER(MAX(0,(AP$3-'(IN)tau'!AP91)/param[ZETA]),param[NU]))</f>
        <v>0</v>
      </c>
      <c r="AQ94">
        <f>AQ$4*MIN(param[GAP_MAX],param[ZETA]*POWER(MAX(0,(AQ$3-'(IN)tau'!AQ91)/param[ZETA]),param[NU]))</f>
        <v>0</v>
      </c>
      <c r="AR94">
        <f>AR$4*MIN(param[GAP_MAX],param[ZETA]*POWER(MAX(0,(AR$3-'(IN)tau'!AR91)/param[ZETA]),param[NU]))</f>
        <v>0</v>
      </c>
      <c r="AS94">
        <f>AS$4*MIN(param[GAP_MAX],param[ZETA]*POWER(MAX(0,(AS$3-'(IN)tau'!AS91)/param[ZETA]),param[NU]))</f>
        <v>20.53238505562075</v>
      </c>
      <c r="AT94" s="4">
        <f>SUM(Delta[[#This Row],[Column2]:[Column244]])</f>
        <v>132.51353450771234</v>
      </c>
      <c r="AU94" t="str">
        <f>IF(Delta[[#This Row],[delta]]&lt;20,"ok","")</f>
        <v/>
      </c>
    </row>
    <row r="95" spans="1:47" ht="15" x14ac:dyDescent="0.25">
      <c r="A95">
        <f>'(IN)tau'!A92</f>
        <v>200</v>
      </c>
      <c r="B95">
        <f>B$4*MIN(param[GAP_MAX],param[ZETA]*POWER(MAX(0,(B$3-'(IN)tau'!B92)/param[ZETA]),param[NU]))</f>
        <v>0</v>
      </c>
      <c r="C95">
        <f>C$4*MIN(param[GAP_MAX],param[ZETA]*POWER(MAX(0,(C$3-'(IN)tau'!C92)/param[ZETA]),param[NU]))</f>
        <v>0</v>
      </c>
      <c r="D95">
        <f>D$4*MIN(param[GAP_MAX],param[ZETA]*POWER(MAX(0,(D$3-'(IN)tau'!D92)/param[ZETA]),param[NU]))</f>
        <v>7.9639163215057822</v>
      </c>
      <c r="E95">
        <f>E$4*MIN(param[GAP_MAX],param[ZETA]*POWER(MAX(0,(E$3-'(IN)tau'!E92)/param[ZETA]),param[NU]))</f>
        <v>0</v>
      </c>
      <c r="F95">
        <f>F$4*MIN(param[GAP_MAX],param[ZETA]*POWER(MAX(0,(F$3-'(IN)tau'!F92)/param[ZETA]),param[NU]))</f>
        <v>0</v>
      </c>
      <c r="G95">
        <f>G$4*MIN(param[GAP_MAX],param[ZETA]*POWER(MAX(0,(G$3-'(IN)tau'!G92)/param[ZETA]),param[NU]))</f>
        <v>0</v>
      </c>
      <c r="H95">
        <f>H$4*MIN(param[GAP_MAX],param[ZETA]*POWER(MAX(0,(H$3-'(IN)tau'!H92)/param[ZETA]),param[NU]))</f>
        <v>0</v>
      </c>
      <c r="I95">
        <f>I$4*MIN(param[GAP_MAX],param[ZETA]*POWER(MAX(0,(I$3-'(IN)tau'!I92)/param[ZETA]),param[NU]))</f>
        <v>0</v>
      </c>
      <c r="J95">
        <f>J$4*MIN(param[GAP_MAX],param[ZETA]*POWER(MAX(0,(J$3-'(IN)tau'!J92)/param[ZETA]),param[NU]))</f>
        <v>0</v>
      </c>
      <c r="K95">
        <f>K$4*MIN(param[GAP_MAX],param[ZETA]*POWER(MAX(0,(K$3-'(IN)tau'!K92)/param[ZETA]),param[NU]))</f>
        <v>33.895833170965439</v>
      </c>
      <c r="L95">
        <f>L$4*MIN(param[GAP_MAX],param[ZETA]*POWER(MAX(0,(L$3-'(IN)tau'!L92)/param[ZETA]),param[NU]))</f>
        <v>0</v>
      </c>
      <c r="M95">
        <f>M$4*MIN(param[GAP_MAX],param[ZETA]*POWER(MAX(0,(M$3-'(IN)tau'!M92)/param[ZETA]),param[NU]))</f>
        <v>68.292682926829272</v>
      </c>
      <c r="N95">
        <f>N$4*MIN(param[GAP_MAX],param[ZETA]*POWER(MAX(0,(N$3-'(IN)tau'!N92)/param[ZETA]),param[NU]))</f>
        <v>0</v>
      </c>
      <c r="O95">
        <f>O$4*MIN(param[GAP_MAX],param[ZETA]*POWER(MAX(0,(O$3-'(IN)tau'!O92)/param[ZETA]),param[NU]))</f>
        <v>0</v>
      </c>
      <c r="P95">
        <f>P$4*MIN(param[GAP_MAX],param[ZETA]*POWER(MAX(0,(P$3-'(IN)tau'!P92)/param[ZETA]),param[NU]))</f>
        <v>0</v>
      </c>
      <c r="Q95">
        <f>Q$4*MIN(param[GAP_MAX],param[ZETA]*POWER(MAX(0,(Q$3-'(IN)tau'!Q92)/param[ZETA]),param[NU]))</f>
        <v>0</v>
      </c>
      <c r="R95">
        <f>R$4*MIN(param[GAP_MAX],param[ZETA]*POWER(MAX(0,(R$3-'(IN)tau'!R92)/param[ZETA]),param[NU]))</f>
        <v>0</v>
      </c>
      <c r="S95">
        <f>S$4*MIN(param[GAP_MAX],param[ZETA]*POWER(MAX(0,(S$3-'(IN)tau'!S92)/param[ZETA]),param[NU]))</f>
        <v>0</v>
      </c>
      <c r="T95">
        <f>T$4*MIN(param[GAP_MAX],param[ZETA]*POWER(MAX(0,(T$3-'(IN)tau'!T92)/param[ZETA]),param[NU]))</f>
        <v>0</v>
      </c>
      <c r="U95">
        <f>U$4*MIN(param[GAP_MAX],param[ZETA]*POWER(MAX(0,(U$3-'(IN)tau'!U92)/param[ZETA]),param[NU]))</f>
        <v>0</v>
      </c>
      <c r="V95">
        <f>V$4*MIN(param[GAP_MAX],param[ZETA]*POWER(MAX(0,(V$3-'(IN)tau'!V92)/param[ZETA]),param[NU]))</f>
        <v>0</v>
      </c>
      <c r="W95">
        <f>W$4*MIN(param[GAP_MAX],param[ZETA]*POWER(MAX(0,(W$3-'(IN)tau'!W92)/param[ZETA]),param[NU]))</f>
        <v>0</v>
      </c>
      <c r="X95">
        <f>X$4*MIN(param[GAP_MAX],param[ZETA]*POWER(MAX(0,(X$3-'(IN)tau'!X92)/param[ZETA]),param[NU]))</f>
        <v>0</v>
      </c>
      <c r="Y95">
        <f>Y$4*MIN(param[GAP_MAX],param[ZETA]*POWER(MAX(0,(Y$3-'(IN)tau'!Y92)/param[ZETA]),param[NU]))</f>
        <v>0</v>
      </c>
      <c r="Z95">
        <f>Z$4*MIN(param[GAP_MAX],param[ZETA]*POWER(MAX(0,(Z$3-'(IN)tau'!Z92)/param[ZETA]),param[NU]))</f>
        <v>0</v>
      </c>
      <c r="AA95">
        <f>AA$4*MIN(param[GAP_MAX],param[ZETA]*POWER(MAX(0,(AA$3-'(IN)tau'!AA92)/param[ZETA]),param[NU]))</f>
        <v>0</v>
      </c>
      <c r="AB95">
        <f>AB$4*MIN(param[GAP_MAX],param[ZETA]*POWER(MAX(0,(AB$3-'(IN)tau'!AB92)/param[ZETA]),param[NU]))</f>
        <v>0</v>
      </c>
      <c r="AC95">
        <f>AC$4*MIN(param[GAP_MAX],param[ZETA]*POWER(MAX(0,(AC$3-'(IN)tau'!AC92)/param[ZETA]),param[NU]))</f>
        <v>0</v>
      </c>
      <c r="AD95">
        <f>AD$4*MIN(param[GAP_MAX],param[ZETA]*POWER(MAX(0,(AD$3-'(IN)tau'!AD92)/param[ZETA]),param[NU]))</f>
        <v>0</v>
      </c>
      <c r="AE95">
        <f>AE$4*MIN(param[GAP_MAX],param[ZETA]*POWER(MAX(0,(AE$3-'(IN)tau'!AE92)/param[ZETA]),param[NU]))</f>
        <v>0</v>
      </c>
      <c r="AF95">
        <f>AF$4*MIN(param[GAP_MAX],param[ZETA]*POWER(MAX(0,(AF$3-'(IN)tau'!AF92)/param[ZETA]),param[NU]))</f>
        <v>0</v>
      </c>
      <c r="AG95">
        <f>AG$4*MIN(param[GAP_MAX],param[ZETA]*POWER(MAX(0,(AG$3-'(IN)tau'!AG92)/param[ZETA]),param[NU]))</f>
        <v>0</v>
      </c>
      <c r="AH95">
        <f>AH$4*MIN(param[GAP_MAX],param[ZETA]*POWER(MAX(0,(AH$3-'(IN)tau'!AH92)/param[ZETA]),param[NU]))</f>
        <v>0</v>
      </c>
      <c r="AI95">
        <f>AI$4*MIN(param[GAP_MAX],param[ZETA]*POWER(MAX(0,(AI$3-'(IN)tau'!AI92)/param[ZETA]),param[NU]))</f>
        <v>0</v>
      </c>
      <c r="AJ95">
        <f>AJ$4*MIN(param[GAP_MAX],param[ZETA]*POWER(MAX(0,(AJ$3-'(IN)tau'!AJ92)/param[ZETA]),param[NU]))</f>
        <v>0</v>
      </c>
      <c r="AK95">
        <f>AK$4*MIN(param[GAP_MAX],param[ZETA]*POWER(MAX(0,(AK$3-'(IN)tau'!AK92)/param[ZETA]),param[NU]))</f>
        <v>0</v>
      </c>
      <c r="AL95">
        <f>AL$4*MIN(param[GAP_MAX],param[ZETA]*POWER(MAX(0,(AL$3-'(IN)tau'!AL92)/param[ZETA]),param[NU]))</f>
        <v>0</v>
      </c>
      <c r="AM95">
        <f>AM$4*MIN(param[GAP_MAX],param[ZETA]*POWER(MAX(0,(AM$3-'(IN)tau'!AM92)/param[ZETA]),param[NU]))</f>
        <v>0</v>
      </c>
      <c r="AN95">
        <f>AN$4*MIN(param[GAP_MAX],param[ZETA]*POWER(MAX(0,(AN$3-'(IN)tau'!AN92)/param[ZETA]),param[NU]))</f>
        <v>0</v>
      </c>
      <c r="AO95">
        <f>AO$4*MIN(param[GAP_MAX],param[ZETA]*POWER(MAX(0,(AO$3-'(IN)tau'!AO92)/param[ZETA]),param[NU]))</f>
        <v>0</v>
      </c>
      <c r="AP95">
        <f>AP$4*MIN(param[GAP_MAX],param[ZETA]*POWER(MAX(0,(AP$3-'(IN)tau'!AP92)/param[ZETA]),param[NU]))</f>
        <v>0</v>
      </c>
      <c r="AQ95">
        <f>AQ$4*MIN(param[GAP_MAX],param[ZETA]*POWER(MAX(0,(AQ$3-'(IN)tau'!AQ92)/param[ZETA]),param[NU]))</f>
        <v>0</v>
      </c>
      <c r="AR95">
        <f>AR$4*MIN(param[GAP_MAX],param[ZETA]*POWER(MAX(0,(AR$3-'(IN)tau'!AR92)/param[ZETA]),param[NU]))</f>
        <v>0</v>
      </c>
      <c r="AS95">
        <f>AS$4*MIN(param[GAP_MAX],param[ZETA]*POWER(MAX(0,(AS$3-'(IN)tau'!AS92)/param[ZETA]),param[NU]))</f>
        <v>0</v>
      </c>
      <c r="AT95" s="4">
        <f>SUM(Delta[[#This Row],[Column2]:[Column244]])</f>
        <v>110.1524324193005</v>
      </c>
      <c r="AU95" t="str">
        <f>IF(Delta[[#This Row],[delta]]&lt;20,"ok","")</f>
        <v/>
      </c>
    </row>
    <row r="96" spans="1:47" ht="15" x14ac:dyDescent="0.25">
      <c r="A96">
        <f>'(IN)tau'!A93</f>
        <v>201</v>
      </c>
      <c r="B96">
        <f>B$4*MIN(param[GAP_MAX],param[ZETA]*POWER(MAX(0,(B$3-'(IN)tau'!B93)/param[ZETA]),param[NU]))</f>
        <v>0</v>
      </c>
      <c r="C96">
        <f>C$4*MIN(param[GAP_MAX],param[ZETA]*POWER(MAX(0,(C$3-'(IN)tau'!C93)/param[ZETA]),param[NU]))</f>
        <v>0</v>
      </c>
      <c r="D96">
        <f>D$4*MIN(param[GAP_MAX],param[ZETA]*POWER(MAX(0,(D$3-'(IN)tau'!D93)/param[ZETA]),param[NU]))</f>
        <v>49.285998589358307</v>
      </c>
      <c r="E96">
        <f>E$4*MIN(param[GAP_MAX],param[ZETA]*POWER(MAX(0,(E$3-'(IN)tau'!E93)/param[ZETA]),param[NU]))</f>
        <v>0</v>
      </c>
      <c r="F96">
        <f>F$4*MIN(param[GAP_MAX],param[ZETA]*POWER(MAX(0,(F$3-'(IN)tau'!F93)/param[ZETA]),param[NU]))</f>
        <v>0</v>
      </c>
      <c r="G96">
        <f>G$4*MIN(param[GAP_MAX],param[ZETA]*POWER(MAX(0,(G$3-'(IN)tau'!G93)/param[ZETA]),param[NU]))</f>
        <v>0</v>
      </c>
      <c r="H96">
        <f>H$4*MIN(param[GAP_MAX],param[ZETA]*POWER(MAX(0,(H$3-'(IN)tau'!H93)/param[ZETA]),param[NU]))</f>
        <v>0</v>
      </c>
      <c r="I96">
        <f>I$4*MIN(param[GAP_MAX],param[ZETA]*POWER(MAX(0,(I$3-'(IN)tau'!I93)/param[ZETA]),param[NU]))</f>
        <v>0</v>
      </c>
      <c r="J96">
        <f>J$4*MIN(param[GAP_MAX],param[ZETA]*POWER(MAX(0,(J$3-'(IN)tau'!J93)/param[ZETA]),param[NU]))</f>
        <v>0</v>
      </c>
      <c r="K96">
        <f>K$4*MIN(param[GAP_MAX],param[ZETA]*POWER(MAX(0,(K$3-'(IN)tau'!K93)/param[ZETA]),param[NU]))</f>
        <v>36.170262384892766</v>
      </c>
      <c r="L96">
        <f>L$4*MIN(param[GAP_MAX],param[ZETA]*POWER(MAX(0,(L$3-'(IN)tau'!L93)/param[ZETA]),param[NU]))</f>
        <v>0</v>
      </c>
      <c r="M96">
        <f>M$4*MIN(param[GAP_MAX],param[ZETA]*POWER(MAX(0,(M$3-'(IN)tau'!M93)/param[ZETA]),param[NU]))</f>
        <v>68.292682926829272</v>
      </c>
      <c r="N96">
        <f>N$4*MIN(param[GAP_MAX],param[ZETA]*POWER(MAX(0,(N$3-'(IN)tau'!N93)/param[ZETA]),param[NU]))</f>
        <v>0</v>
      </c>
      <c r="O96">
        <f>O$4*MIN(param[GAP_MAX],param[ZETA]*POWER(MAX(0,(O$3-'(IN)tau'!O93)/param[ZETA]),param[NU]))</f>
        <v>0</v>
      </c>
      <c r="P96">
        <f>P$4*MIN(param[GAP_MAX],param[ZETA]*POWER(MAX(0,(P$3-'(IN)tau'!P93)/param[ZETA]),param[NU]))</f>
        <v>0</v>
      </c>
      <c r="Q96">
        <f>Q$4*MIN(param[GAP_MAX],param[ZETA]*POWER(MAX(0,(Q$3-'(IN)tau'!Q93)/param[ZETA]),param[NU]))</f>
        <v>0</v>
      </c>
      <c r="R96">
        <f>R$4*MIN(param[GAP_MAX],param[ZETA]*POWER(MAX(0,(R$3-'(IN)tau'!R93)/param[ZETA]),param[NU]))</f>
        <v>0</v>
      </c>
      <c r="S96">
        <f>S$4*MIN(param[GAP_MAX],param[ZETA]*POWER(MAX(0,(S$3-'(IN)tau'!S93)/param[ZETA]),param[NU]))</f>
        <v>0</v>
      </c>
      <c r="T96">
        <f>T$4*MIN(param[GAP_MAX],param[ZETA]*POWER(MAX(0,(T$3-'(IN)tau'!T93)/param[ZETA]),param[NU]))</f>
        <v>0</v>
      </c>
      <c r="U96">
        <f>U$4*MIN(param[GAP_MAX],param[ZETA]*POWER(MAX(0,(U$3-'(IN)tau'!U93)/param[ZETA]),param[NU]))</f>
        <v>0</v>
      </c>
      <c r="V96">
        <f>V$4*MIN(param[GAP_MAX],param[ZETA]*POWER(MAX(0,(V$3-'(IN)tau'!V93)/param[ZETA]),param[NU]))</f>
        <v>0</v>
      </c>
      <c r="W96">
        <f>W$4*MIN(param[GAP_MAX],param[ZETA]*POWER(MAX(0,(W$3-'(IN)tau'!W93)/param[ZETA]),param[NU]))</f>
        <v>0</v>
      </c>
      <c r="X96">
        <f>X$4*MIN(param[GAP_MAX],param[ZETA]*POWER(MAX(0,(X$3-'(IN)tau'!X93)/param[ZETA]),param[NU]))</f>
        <v>0</v>
      </c>
      <c r="Y96">
        <f>Y$4*MIN(param[GAP_MAX],param[ZETA]*POWER(MAX(0,(Y$3-'(IN)tau'!Y93)/param[ZETA]),param[NU]))</f>
        <v>0</v>
      </c>
      <c r="Z96">
        <f>Z$4*MIN(param[GAP_MAX],param[ZETA]*POWER(MAX(0,(Z$3-'(IN)tau'!Z93)/param[ZETA]),param[NU]))</f>
        <v>0</v>
      </c>
      <c r="AA96">
        <f>AA$4*MIN(param[GAP_MAX],param[ZETA]*POWER(MAX(0,(AA$3-'(IN)tau'!AA93)/param[ZETA]),param[NU]))</f>
        <v>0</v>
      </c>
      <c r="AB96">
        <f>AB$4*MIN(param[GAP_MAX],param[ZETA]*POWER(MAX(0,(AB$3-'(IN)tau'!AB93)/param[ZETA]),param[NU]))</f>
        <v>0</v>
      </c>
      <c r="AC96">
        <f>AC$4*MIN(param[GAP_MAX],param[ZETA]*POWER(MAX(0,(AC$3-'(IN)tau'!AC93)/param[ZETA]),param[NU]))</f>
        <v>0</v>
      </c>
      <c r="AD96">
        <f>AD$4*MIN(param[GAP_MAX],param[ZETA]*POWER(MAX(0,(AD$3-'(IN)tau'!AD93)/param[ZETA]),param[NU]))</f>
        <v>0</v>
      </c>
      <c r="AE96">
        <f>AE$4*MIN(param[GAP_MAX],param[ZETA]*POWER(MAX(0,(AE$3-'(IN)tau'!AE93)/param[ZETA]),param[NU]))</f>
        <v>0</v>
      </c>
      <c r="AF96">
        <f>AF$4*MIN(param[GAP_MAX],param[ZETA]*POWER(MAX(0,(AF$3-'(IN)tau'!AF93)/param[ZETA]),param[NU]))</f>
        <v>0</v>
      </c>
      <c r="AG96">
        <f>AG$4*MIN(param[GAP_MAX],param[ZETA]*POWER(MAX(0,(AG$3-'(IN)tau'!AG93)/param[ZETA]),param[NU]))</f>
        <v>0</v>
      </c>
      <c r="AH96">
        <f>AH$4*MIN(param[GAP_MAX],param[ZETA]*POWER(MAX(0,(AH$3-'(IN)tau'!AH93)/param[ZETA]),param[NU]))</f>
        <v>0</v>
      </c>
      <c r="AI96">
        <f>AI$4*MIN(param[GAP_MAX],param[ZETA]*POWER(MAX(0,(AI$3-'(IN)tau'!AI93)/param[ZETA]),param[NU]))</f>
        <v>0</v>
      </c>
      <c r="AJ96">
        <f>AJ$4*MIN(param[GAP_MAX],param[ZETA]*POWER(MAX(0,(AJ$3-'(IN)tau'!AJ93)/param[ZETA]),param[NU]))</f>
        <v>0</v>
      </c>
      <c r="AK96">
        <f>AK$4*MIN(param[GAP_MAX],param[ZETA]*POWER(MAX(0,(AK$3-'(IN)tau'!AK93)/param[ZETA]),param[NU]))</f>
        <v>0</v>
      </c>
      <c r="AL96">
        <f>AL$4*MIN(param[GAP_MAX],param[ZETA]*POWER(MAX(0,(AL$3-'(IN)tau'!AL93)/param[ZETA]),param[NU]))</f>
        <v>0</v>
      </c>
      <c r="AM96">
        <f>AM$4*MIN(param[GAP_MAX],param[ZETA]*POWER(MAX(0,(AM$3-'(IN)tau'!AM93)/param[ZETA]),param[NU]))</f>
        <v>0</v>
      </c>
      <c r="AN96">
        <f>AN$4*MIN(param[GAP_MAX],param[ZETA]*POWER(MAX(0,(AN$3-'(IN)tau'!AN93)/param[ZETA]),param[NU]))</f>
        <v>0</v>
      </c>
      <c r="AO96">
        <f>AO$4*MIN(param[GAP_MAX],param[ZETA]*POWER(MAX(0,(AO$3-'(IN)tau'!AO93)/param[ZETA]),param[NU]))</f>
        <v>0</v>
      </c>
      <c r="AP96">
        <f>AP$4*MIN(param[GAP_MAX],param[ZETA]*POWER(MAX(0,(AP$3-'(IN)tau'!AP93)/param[ZETA]),param[NU]))</f>
        <v>0</v>
      </c>
      <c r="AQ96">
        <f>AQ$4*MIN(param[GAP_MAX],param[ZETA]*POWER(MAX(0,(AQ$3-'(IN)tau'!AQ93)/param[ZETA]),param[NU]))</f>
        <v>0</v>
      </c>
      <c r="AR96">
        <f>AR$4*MIN(param[GAP_MAX],param[ZETA]*POWER(MAX(0,(AR$3-'(IN)tau'!AR93)/param[ZETA]),param[NU]))</f>
        <v>0</v>
      </c>
      <c r="AS96">
        <f>AS$4*MIN(param[GAP_MAX],param[ZETA]*POWER(MAX(0,(AS$3-'(IN)tau'!AS93)/param[ZETA]),param[NU]))</f>
        <v>0</v>
      </c>
      <c r="AT96" s="4">
        <f>SUM(Delta[[#This Row],[Column2]:[Column244]])</f>
        <v>153.74894390108034</v>
      </c>
      <c r="AU96" t="str">
        <f>IF(Delta[[#This Row],[delta]]&lt;20,"ok","")</f>
        <v/>
      </c>
    </row>
    <row r="97" spans="1:47" ht="15" x14ac:dyDescent="0.25">
      <c r="A97">
        <f>'(IN)tau'!A94</f>
        <v>202</v>
      </c>
      <c r="B97">
        <f>B$4*MIN(param[GAP_MAX],param[ZETA]*POWER(MAX(0,(B$3-'(IN)tau'!B94)/param[ZETA]),param[NU]))</f>
        <v>0</v>
      </c>
      <c r="C97">
        <f>C$4*MIN(param[GAP_MAX],param[ZETA]*POWER(MAX(0,(C$3-'(IN)tau'!C94)/param[ZETA]),param[NU]))</f>
        <v>0</v>
      </c>
      <c r="D97">
        <f>D$4*MIN(param[GAP_MAX],param[ZETA]*POWER(MAX(0,(D$3-'(IN)tau'!D94)/param[ZETA]),param[NU]))</f>
        <v>7.9639163215057822</v>
      </c>
      <c r="E97">
        <f>E$4*MIN(param[GAP_MAX],param[ZETA]*POWER(MAX(0,(E$3-'(IN)tau'!E94)/param[ZETA]),param[NU]))</f>
        <v>0</v>
      </c>
      <c r="F97">
        <f>F$4*MIN(param[GAP_MAX],param[ZETA]*POWER(MAX(0,(F$3-'(IN)tau'!F94)/param[ZETA]),param[NU]))</f>
        <v>0</v>
      </c>
      <c r="G97">
        <f>G$4*MIN(param[GAP_MAX],param[ZETA]*POWER(MAX(0,(G$3-'(IN)tau'!G94)/param[ZETA]),param[NU]))</f>
        <v>0</v>
      </c>
      <c r="H97">
        <f>H$4*MIN(param[GAP_MAX],param[ZETA]*POWER(MAX(0,(H$3-'(IN)tau'!H94)/param[ZETA]),param[NU]))</f>
        <v>0</v>
      </c>
      <c r="I97">
        <f>I$4*MIN(param[GAP_MAX],param[ZETA]*POWER(MAX(0,(I$3-'(IN)tau'!I94)/param[ZETA]),param[NU]))</f>
        <v>1.0280628380545109</v>
      </c>
      <c r="J97">
        <f>J$4*MIN(param[GAP_MAX],param[ZETA]*POWER(MAX(0,(J$3-'(IN)tau'!J94)/param[ZETA]),param[NU]))</f>
        <v>0</v>
      </c>
      <c r="K97">
        <f>K$4*MIN(param[GAP_MAX],param[ZETA]*POWER(MAX(0,(K$3-'(IN)tau'!K94)/param[ZETA]),param[NU]))</f>
        <v>0</v>
      </c>
      <c r="L97">
        <f>L$4*MIN(param[GAP_MAX],param[ZETA]*POWER(MAX(0,(L$3-'(IN)tau'!L94)/param[ZETA]),param[NU]))</f>
        <v>0</v>
      </c>
      <c r="M97">
        <f>M$4*MIN(param[GAP_MAX],param[ZETA]*POWER(MAX(0,(M$3-'(IN)tau'!M94)/param[ZETA]),param[NU]))</f>
        <v>68.292682926829272</v>
      </c>
      <c r="N97">
        <f>N$4*MIN(param[GAP_MAX],param[ZETA]*POWER(MAX(0,(N$3-'(IN)tau'!N94)/param[ZETA]),param[NU]))</f>
        <v>0</v>
      </c>
      <c r="O97">
        <f>O$4*MIN(param[GAP_MAX],param[ZETA]*POWER(MAX(0,(O$3-'(IN)tau'!O94)/param[ZETA]),param[NU]))</f>
        <v>0</v>
      </c>
      <c r="P97">
        <f>P$4*MIN(param[GAP_MAX],param[ZETA]*POWER(MAX(0,(P$3-'(IN)tau'!P94)/param[ZETA]),param[NU]))</f>
        <v>0</v>
      </c>
      <c r="Q97">
        <f>Q$4*MIN(param[GAP_MAX],param[ZETA]*POWER(MAX(0,(Q$3-'(IN)tau'!Q94)/param[ZETA]),param[NU]))</f>
        <v>0</v>
      </c>
      <c r="R97">
        <f>R$4*MIN(param[GAP_MAX],param[ZETA]*POWER(MAX(0,(R$3-'(IN)tau'!R94)/param[ZETA]),param[NU]))</f>
        <v>0</v>
      </c>
      <c r="S97">
        <f>S$4*MIN(param[GAP_MAX],param[ZETA]*POWER(MAX(0,(S$3-'(IN)tau'!S94)/param[ZETA]),param[NU]))</f>
        <v>0</v>
      </c>
      <c r="T97">
        <f>T$4*MIN(param[GAP_MAX],param[ZETA]*POWER(MAX(0,(T$3-'(IN)tau'!T94)/param[ZETA]),param[NU]))</f>
        <v>0</v>
      </c>
      <c r="U97">
        <f>U$4*MIN(param[GAP_MAX],param[ZETA]*POWER(MAX(0,(U$3-'(IN)tau'!U94)/param[ZETA]),param[NU]))</f>
        <v>0</v>
      </c>
      <c r="V97">
        <f>V$4*MIN(param[GAP_MAX],param[ZETA]*POWER(MAX(0,(V$3-'(IN)tau'!V94)/param[ZETA]),param[NU]))</f>
        <v>0</v>
      </c>
      <c r="W97">
        <f>W$4*MIN(param[GAP_MAX],param[ZETA]*POWER(MAX(0,(W$3-'(IN)tau'!W94)/param[ZETA]),param[NU]))</f>
        <v>0</v>
      </c>
      <c r="X97">
        <f>X$4*MIN(param[GAP_MAX],param[ZETA]*POWER(MAX(0,(X$3-'(IN)tau'!X94)/param[ZETA]),param[NU]))</f>
        <v>0</v>
      </c>
      <c r="Y97">
        <f>Y$4*MIN(param[GAP_MAX],param[ZETA]*POWER(MAX(0,(Y$3-'(IN)tau'!Y94)/param[ZETA]),param[NU]))</f>
        <v>0</v>
      </c>
      <c r="Z97">
        <f>Z$4*MIN(param[GAP_MAX],param[ZETA]*POWER(MAX(0,(Z$3-'(IN)tau'!Z94)/param[ZETA]),param[NU]))</f>
        <v>0</v>
      </c>
      <c r="AA97">
        <f>AA$4*MIN(param[GAP_MAX],param[ZETA]*POWER(MAX(0,(AA$3-'(IN)tau'!AA94)/param[ZETA]),param[NU]))</f>
        <v>0</v>
      </c>
      <c r="AB97">
        <f>AB$4*MIN(param[GAP_MAX],param[ZETA]*POWER(MAX(0,(AB$3-'(IN)tau'!AB94)/param[ZETA]),param[NU]))</f>
        <v>0</v>
      </c>
      <c r="AC97">
        <f>AC$4*MIN(param[GAP_MAX],param[ZETA]*POWER(MAX(0,(AC$3-'(IN)tau'!AC94)/param[ZETA]),param[NU]))</f>
        <v>0</v>
      </c>
      <c r="AD97">
        <f>AD$4*MIN(param[GAP_MAX],param[ZETA]*POWER(MAX(0,(AD$3-'(IN)tau'!AD94)/param[ZETA]),param[NU]))</f>
        <v>0</v>
      </c>
      <c r="AE97">
        <f>AE$4*MIN(param[GAP_MAX],param[ZETA]*POWER(MAX(0,(AE$3-'(IN)tau'!AE94)/param[ZETA]),param[NU]))</f>
        <v>0</v>
      </c>
      <c r="AF97">
        <f>AF$4*MIN(param[GAP_MAX],param[ZETA]*POWER(MAX(0,(AF$3-'(IN)tau'!AF94)/param[ZETA]),param[NU]))</f>
        <v>0</v>
      </c>
      <c r="AG97">
        <f>AG$4*MIN(param[GAP_MAX],param[ZETA]*POWER(MAX(0,(AG$3-'(IN)tau'!AG94)/param[ZETA]),param[NU]))</f>
        <v>0</v>
      </c>
      <c r="AH97">
        <f>AH$4*MIN(param[GAP_MAX],param[ZETA]*POWER(MAX(0,(AH$3-'(IN)tau'!AH94)/param[ZETA]),param[NU]))</f>
        <v>0</v>
      </c>
      <c r="AI97">
        <f>AI$4*MIN(param[GAP_MAX],param[ZETA]*POWER(MAX(0,(AI$3-'(IN)tau'!AI94)/param[ZETA]),param[NU]))</f>
        <v>0</v>
      </c>
      <c r="AJ97">
        <f>AJ$4*MIN(param[GAP_MAX],param[ZETA]*POWER(MAX(0,(AJ$3-'(IN)tau'!AJ94)/param[ZETA]),param[NU]))</f>
        <v>0</v>
      </c>
      <c r="AK97">
        <f>AK$4*MIN(param[GAP_MAX],param[ZETA]*POWER(MAX(0,(AK$3-'(IN)tau'!AK94)/param[ZETA]),param[NU]))</f>
        <v>0</v>
      </c>
      <c r="AL97">
        <f>AL$4*MIN(param[GAP_MAX],param[ZETA]*POWER(MAX(0,(AL$3-'(IN)tau'!AL94)/param[ZETA]),param[NU]))</f>
        <v>0</v>
      </c>
      <c r="AM97">
        <f>AM$4*MIN(param[GAP_MAX],param[ZETA]*POWER(MAX(0,(AM$3-'(IN)tau'!AM94)/param[ZETA]),param[NU]))</f>
        <v>0</v>
      </c>
      <c r="AN97">
        <f>AN$4*MIN(param[GAP_MAX],param[ZETA]*POWER(MAX(0,(AN$3-'(IN)tau'!AN94)/param[ZETA]),param[NU]))</f>
        <v>0</v>
      </c>
      <c r="AO97">
        <f>AO$4*MIN(param[GAP_MAX],param[ZETA]*POWER(MAX(0,(AO$3-'(IN)tau'!AO94)/param[ZETA]),param[NU]))</f>
        <v>0</v>
      </c>
      <c r="AP97">
        <f>AP$4*MIN(param[GAP_MAX],param[ZETA]*POWER(MAX(0,(AP$3-'(IN)tau'!AP94)/param[ZETA]),param[NU]))</f>
        <v>0</v>
      </c>
      <c r="AQ97">
        <f>AQ$4*MIN(param[GAP_MAX],param[ZETA]*POWER(MAX(0,(AQ$3-'(IN)tau'!AQ94)/param[ZETA]),param[NU]))</f>
        <v>0</v>
      </c>
      <c r="AR97">
        <f>AR$4*MIN(param[GAP_MAX],param[ZETA]*POWER(MAX(0,(AR$3-'(IN)tau'!AR94)/param[ZETA]),param[NU]))</f>
        <v>0</v>
      </c>
      <c r="AS97">
        <f>AS$4*MIN(param[GAP_MAX],param[ZETA]*POWER(MAX(0,(AS$3-'(IN)tau'!AS94)/param[ZETA]),param[NU]))</f>
        <v>0.20001708515291386</v>
      </c>
      <c r="AT97" s="4">
        <f>SUM(Delta[[#This Row],[Column2]:[Column244]])</f>
        <v>77.484679171542467</v>
      </c>
      <c r="AU97" t="str">
        <f>IF(Delta[[#This Row],[delta]]&lt;20,"ok","")</f>
        <v/>
      </c>
    </row>
    <row r="98" spans="1:47" ht="15" x14ac:dyDescent="0.25">
      <c r="A98">
        <f>'(IN)tau'!A95</f>
        <v>203</v>
      </c>
      <c r="B98">
        <f>B$4*MIN(param[GAP_MAX],param[ZETA]*POWER(MAX(0,(B$3-'(IN)tau'!B95)/param[ZETA]),param[NU]))</f>
        <v>0</v>
      </c>
      <c r="C98">
        <f>C$4*MIN(param[GAP_MAX],param[ZETA]*POWER(MAX(0,(C$3-'(IN)tau'!C95)/param[ZETA]),param[NU]))</f>
        <v>0</v>
      </c>
      <c r="D98">
        <f>D$4*MIN(param[GAP_MAX],param[ZETA]*POWER(MAX(0,(D$3-'(IN)tau'!D95)/param[ZETA]),param[NU]))</f>
        <v>49.285998589358307</v>
      </c>
      <c r="E98">
        <f>E$4*MIN(param[GAP_MAX],param[ZETA]*POWER(MAX(0,(E$3-'(IN)tau'!E95)/param[ZETA]),param[NU]))</f>
        <v>0</v>
      </c>
      <c r="F98">
        <f>F$4*MIN(param[GAP_MAX],param[ZETA]*POWER(MAX(0,(F$3-'(IN)tau'!F95)/param[ZETA]),param[NU]))</f>
        <v>0</v>
      </c>
      <c r="G98">
        <f>G$4*MIN(param[GAP_MAX],param[ZETA]*POWER(MAX(0,(G$3-'(IN)tau'!G95)/param[ZETA]),param[NU]))</f>
        <v>0</v>
      </c>
      <c r="H98">
        <f>H$4*MIN(param[GAP_MAX],param[ZETA]*POWER(MAX(0,(H$3-'(IN)tau'!H95)/param[ZETA]),param[NU]))</f>
        <v>0</v>
      </c>
      <c r="I98">
        <f>I$4*MIN(param[GAP_MAX],param[ZETA]*POWER(MAX(0,(I$3-'(IN)tau'!I95)/param[ZETA]),param[NU]))</f>
        <v>1.0280628380545109</v>
      </c>
      <c r="J98">
        <f>J$4*MIN(param[GAP_MAX],param[ZETA]*POWER(MAX(0,(J$3-'(IN)tau'!J95)/param[ZETA]),param[NU]))</f>
        <v>0</v>
      </c>
      <c r="K98">
        <f>K$4*MIN(param[GAP_MAX],param[ZETA]*POWER(MAX(0,(K$3-'(IN)tau'!K95)/param[ZETA]),param[NU]))</f>
        <v>33.895833170965439</v>
      </c>
      <c r="L98">
        <f>L$4*MIN(param[GAP_MAX],param[ZETA]*POWER(MAX(0,(L$3-'(IN)tau'!L95)/param[ZETA]),param[NU]))</f>
        <v>0</v>
      </c>
      <c r="M98">
        <f>M$4*MIN(param[GAP_MAX],param[ZETA]*POWER(MAX(0,(M$3-'(IN)tau'!M95)/param[ZETA]),param[NU]))</f>
        <v>68.292682926829272</v>
      </c>
      <c r="N98">
        <f>N$4*MIN(param[GAP_MAX],param[ZETA]*POWER(MAX(0,(N$3-'(IN)tau'!N95)/param[ZETA]),param[NU]))</f>
        <v>0</v>
      </c>
      <c r="O98">
        <f>O$4*MIN(param[GAP_MAX],param[ZETA]*POWER(MAX(0,(O$3-'(IN)tau'!O95)/param[ZETA]),param[NU]))</f>
        <v>0</v>
      </c>
      <c r="P98">
        <f>P$4*MIN(param[GAP_MAX],param[ZETA]*POWER(MAX(0,(P$3-'(IN)tau'!P95)/param[ZETA]),param[NU]))</f>
        <v>0</v>
      </c>
      <c r="Q98">
        <f>Q$4*MIN(param[GAP_MAX],param[ZETA]*POWER(MAX(0,(Q$3-'(IN)tau'!Q95)/param[ZETA]),param[NU]))</f>
        <v>0</v>
      </c>
      <c r="R98">
        <f>R$4*MIN(param[GAP_MAX],param[ZETA]*POWER(MAX(0,(R$3-'(IN)tau'!R95)/param[ZETA]),param[NU]))</f>
        <v>0</v>
      </c>
      <c r="S98">
        <f>S$4*MIN(param[GAP_MAX],param[ZETA]*POWER(MAX(0,(S$3-'(IN)tau'!S95)/param[ZETA]),param[NU]))</f>
        <v>0</v>
      </c>
      <c r="T98">
        <f>T$4*MIN(param[GAP_MAX],param[ZETA]*POWER(MAX(0,(T$3-'(IN)tau'!T95)/param[ZETA]),param[NU]))</f>
        <v>0</v>
      </c>
      <c r="U98">
        <f>U$4*MIN(param[GAP_MAX],param[ZETA]*POWER(MAX(0,(U$3-'(IN)tau'!U95)/param[ZETA]),param[NU]))</f>
        <v>0</v>
      </c>
      <c r="V98">
        <f>V$4*MIN(param[GAP_MAX],param[ZETA]*POWER(MAX(0,(V$3-'(IN)tau'!V95)/param[ZETA]),param[NU]))</f>
        <v>0</v>
      </c>
      <c r="W98">
        <f>W$4*MIN(param[GAP_MAX],param[ZETA]*POWER(MAX(0,(W$3-'(IN)tau'!W95)/param[ZETA]),param[NU]))</f>
        <v>0</v>
      </c>
      <c r="X98">
        <f>X$4*MIN(param[GAP_MAX],param[ZETA]*POWER(MAX(0,(X$3-'(IN)tau'!X95)/param[ZETA]),param[NU]))</f>
        <v>0</v>
      </c>
      <c r="Y98">
        <f>Y$4*MIN(param[GAP_MAX],param[ZETA]*POWER(MAX(0,(Y$3-'(IN)tau'!Y95)/param[ZETA]),param[NU]))</f>
        <v>0</v>
      </c>
      <c r="Z98">
        <f>Z$4*MIN(param[GAP_MAX],param[ZETA]*POWER(MAX(0,(Z$3-'(IN)tau'!Z95)/param[ZETA]),param[NU]))</f>
        <v>0</v>
      </c>
      <c r="AA98">
        <f>AA$4*MIN(param[GAP_MAX],param[ZETA]*POWER(MAX(0,(AA$3-'(IN)tau'!AA95)/param[ZETA]),param[NU]))</f>
        <v>0</v>
      </c>
      <c r="AB98">
        <f>AB$4*MIN(param[GAP_MAX],param[ZETA]*POWER(MAX(0,(AB$3-'(IN)tau'!AB95)/param[ZETA]),param[NU]))</f>
        <v>0</v>
      </c>
      <c r="AC98">
        <f>AC$4*MIN(param[GAP_MAX],param[ZETA]*POWER(MAX(0,(AC$3-'(IN)tau'!AC95)/param[ZETA]),param[NU]))</f>
        <v>0</v>
      </c>
      <c r="AD98">
        <f>AD$4*MIN(param[GAP_MAX],param[ZETA]*POWER(MAX(0,(AD$3-'(IN)tau'!AD95)/param[ZETA]),param[NU]))</f>
        <v>0</v>
      </c>
      <c r="AE98">
        <f>AE$4*MIN(param[GAP_MAX],param[ZETA]*POWER(MAX(0,(AE$3-'(IN)tau'!AE95)/param[ZETA]),param[NU]))</f>
        <v>0</v>
      </c>
      <c r="AF98">
        <f>AF$4*MIN(param[GAP_MAX],param[ZETA]*POWER(MAX(0,(AF$3-'(IN)tau'!AF95)/param[ZETA]),param[NU]))</f>
        <v>0</v>
      </c>
      <c r="AG98">
        <f>AG$4*MIN(param[GAP_MAX],param[ZETA]*POWER(MAX(0,(AG$3-'(IN)tau'!AG95)/param[ZETA]),param[NU]))</f>
        <v>0</v>
      </c>
      <c r="AH98">
        <f>AH$4*MIN(param[GAP_MAX],param[ZETA]*POWER(MAX(0,(AH$3-'(IN)tau'!AH95)/param[ZETA]),param[NU]))</f>
        <v>0</v>
      </c>
      <c r="AI98">
        <f>AI$4*MIN(param[GAP_MAX],param[ZETA]*POWER(MAX(0,(AI$3-'(IN)tau'!AI95)/param[ZETA]),param[NU]))</f>
        <v>0</v>
      </c>
      <c r="AJ98">
        <f>AJ$4*MIN(param[GAP_MAX],param[ZETA]*POWER(MAX(0,(AJ$3-'(IN)tau'!AJ95)/param[ZETA]),param[NU]))</f>
        <v>0</v>
      </c>
      <c r="AK98">
        <f>AK$4*MIN(param[GAP_MAX],param[ZETA]*POWER(MAX(0,(AK$3-'(IN)tau'!AK95)/param[ZETA]),param[NU]))</f>
        <v>0</v>
      </c>
      <c r="AL98">
        <f>AL$4*MIN(param[GAP_MAX],param[ZETA]*POWER(MAX(0,(AL$3-'(IN)tau'!AL95)/param[ZETA]),param[NU]))</f>
        <v>0</v>
      </c>
      <c r="AM98">
        <f>AM$4*MIN(param[GAP_MAX],param[ZETA]*POWER(MAX(0,(AM$3-'(IN)tau'!AM95)/param[ZETA]),param[NU]))</f>
        <v>0</v>
      </c>
      <c r="AN98">
        <f>AN$4*MIN(param[GAP_MAX],param[ZETA]*POWER(MAX(0,(AN$3-'(IN)tau'!AN95)/param[ZETA]),param[NU]))</f>
        <v>0</v>
      </c>
      <c r="AO98">
        <f>AO$4*MIN(param[GAP_MAX],param[ZETA]*POWER(MAX(0,(AO$3-'(IN)tau'!AO95)/param[ZETA]),param[NU]))</f>
        <v>0</v>
      </c>
      <c r="AP98">
        <f>AP$4*MIN(param[GAP_MAX],param[ZETA]*POWER(MAX(0,(AP$3-'(IN)tau'!AP95)/param[ZETA]),param[NU]))</f>
        <v>0</v>
      </c>
      <c r="AQ98">
        <f>AQ$4*MIN(param[GAP_MAX],param[ZETA]*POWER(MAX(0,(AQ$3-'(IN)tau'!AQ95)/param[ZETA]),param[NU]))</f>
        <v>0</v>
      </c>
      <c r="AR98">
        <f>AR$4*MIN(param[GAP_MAX],param[ZETA]*POWER(MAX(0,(AR$3-'(IN)tau'!AR95)/param[ZETA]),param[NU]))</f>
        <v>0</v>
      </c>
      <c r="AS98">
        <f>AS$4*MIN(param[GAP_MAX],param[ZETA]*POWER(MAX(0,(AS$3-'(IN)tau'!AS95)/param[ZETA]),param[NU]))</f>
        <v>0.20001708515291386</v>
      </c>
      <c r="AT98" s="4">
        <f>SUM(Delta[[#This Row],[Column2]:[Column244]])</f>
        <v>152.70259461036045</v>
      </c>
      <c r="AU98" t="str">
        <f>IF(Delta[[#This Row],[delta]]&lt;20,"ok","")</f>
        <v/>
      </c>
    </row>
    <row r="99" spans="1:47" ht="15" x14ac:dyDescent="0.25">
      <c r="A99">
        <f>'(IN)tau'!A96</f>
        <v>204</v>
      </c>
      <c r="B99">
        <f>B$4*MIN(param[GAP_MAX],param[ZETA]*POWER(MAX(0,(B$3-'(IN)tau'!B96)/param[ZETA]),param[NU]))</f>
        <v>0</v>
      </c>
      <c r="C99">
        <f>C$4*MIN(param[GAP_MAX],param[ZETA]*POWER(MAX(0,(C$3-'(IN)tau'!C96)/param[ZETA]),param[NU]))</f>
        <v>68.127315625059467</v>
      </c>
      <c r="D99">
        <f>D$4*MIN(param[GAP_MAX],param[ZETA]*POWER(MAX(0,(D$3-'(IN)tau'!D96)/param[ZETA]),param[NU]))</f>
        <v>49.285998589358307</v>
      </c>
      <c r="E99">
        <f>E$4*MIN(param[GAP_MAX],param[ZETA]*POWER(MAX(0,(E$3-'(IN)tau'!E96)/param[ZETA]),param[NU]))</f>
        <v>0.79780417796504288</v>
      </c>
      <c r="F99">
        <f>F$4*MIN(param[GAP_MAX],param[ZETA]*POWER(MAX(0,(F$3-'(IN)tau'!F96)/param[ZETA]),param[NU]))</f>
        <v>10.060462333954943</v>
      </c>
      <c r="G99">
        <f>G$4*MIN(param[GAP_MAX],param[ZETA]*POWER(MAX(0,(G$3-'(IN)tau'!G96)/param[ZETA]),param[NU]))</f>
        <v>23.212047760022454</v>
      </c>
      <c r="H99">
        <f>H$4*MIN(param[GAP_MAX],param[ZETA]*POWER(MAX(0,(H$3-'(IN)tau'!H96)/param[ZETA]),param[NU]))</f>
        <v>0</v>
      </c>
      <c r="I99">
        <f>I$4*MIN(param[GAP_MAX],param[ZETA]*POWER(MAX(0,(I$3-'(IN)tau'!I96)/param[ZETA]),param[NU]))</f>
        <v>0</v>
      </c>
      <c r="J99">
        <f>J$4*MIN(param[GAP_MAX],param[ZETA]*POWER(MAX(0,(J$3-'(IN)tau'!J96)/param[ZETA]),param[NU]))</f>
        <v>0</v>
      </c>
      <c r="K99">
        <f>K$4*MIN(param[GAP_MAX],param[ZETA]*POWER(MAX(0,(K$3-'(IN)tau'!K96)/param[ZETA]),param[NU]))</f>
        <v>165.33077050304684</v>
      </c>
      <c r="L99">
        <f>L$4*MIN(param[GAP_MAX],param[ZETA]*POWER(MAX(0,(L$3-'(IN)tau'!L96)/param[ZETA]),param[NU]))</f>
        <v>0</v>
      </c>
      <c r="M99">
        <f>M$4*MIN(param[GAP_MAX],param[ZETA]*POWER(MAX(0,(M$3-'(IN)tau'!M96)/param[ZETA]),param[NU]))</f>
        <v>68.292682926829272</v>
      </c>
      <c r="N99">
        <f>N$4*MIN(param[GAP_MAX],param[ZETA]*POWER(MAX(0,(N$3-'(IN)tau'!N96)/param[ZETA]),param[NU]))</f>
        <v>0</v>
      </c>
      <c r="O99">
        <f>O$4*MIN(param[GAP_MAX],param[ZETA]*POWER(MAX(0,(O$3-'(IN)tau'!O96)/param[ZETA]),param[NU]))</f>
        <v>0</v>
      </c>
      <c r="P99">
        <f>P$4*MIN(param[GAP_MAX],param[ZETA]*POWER(MAX(0,(P$3-'(IN)tau'!P96)/param[ZETA]),param[NU]))</f>
        <v>0</v>
      </c>
      <c r="Q99">
        <f>Q$4*MIN(param[GAP_MAX],param[ZETA]*POWER(MAX(0,(Q$3-'(IN)tau'!Q96)/param[ZETA]),param[NU]))</f>
        <v>0</v>
      </c>
      <c r="R99">
        <f>R$4*MIN(param[GAP_MAX],param[ZETA]*POWER(MAX(0,(R$3-'(IN)tau'!R96)/param[ZETA]),param[NU]))</f>
        <v>0</v>
      </c>
      <c r="S99">
        <f>S$4*MIN(param[GAP_MAX],param[ZETA]*POWER(MAX(0,(S$3-'(IN)tau'!S96)/param[ZETA]),param[NU]))</f>
        <v>0</v>
      </c>
      <c r="T99">
        <f>T$4*MIN(param[GAP_MAX],param[ZETA]*POWER(MAX(0,(T$3-'(IN)tau'!T96)/param[ZETA]),param[NU]))</f>
        <v>0</v>
      </c>
      <c r="U99">
        <f>U$4*MIN(param[GAP_MAX],param[ZETA]*POWER(MAX(0,(U$3-'(IN)tau'!U96)/param[ZETA]),param[NU]))</f>
        <v>0</v>
      </c>
      <c r="V99">
        <f>V$4*MIN(param[GAP_MAX],param[ZETA]*POWER(MAX(0,(V$3-'(IN)tau'!V96)/param[ZETA]),param[NU]))</f>
        <v>0</v>
      </c>
      <c r="W99">
        <f>W$4*MIN(param[GAP_MAX],param[ZETA]*POWER(MAX(0,(W$3-'(IN)tau'!W96)/param[ZETA]),param[NU]))</f>
        <v>0</v>
      </c>
      <c r="X99">
        <f>X$4*MIN(param[GAP_MAX],param[ZETA]*POWER(MAX(0,(X$3-'(IN)tau'!X96)/param[ZETA]),param[NU]))</f>
        <v>0</v>
      </c>
      <c r="Y99">
        <f>Y$4*MIN(param[GAP_MAX],param[ZETA]*POWER(MAX(0,(Y$3-'(IN)tau'!Y96)/param[ZETA]),param[NU]))</f>
        <v>0</v>
      </c>
      <c r="Z99">
        <f>Z$4*MIN(param[GAP_MAX],param[ZETA]*POWER(MAX(0,(Z$3-'(IN)tau'!Z96)/param[ZETA]),param[NU]))</f>
        <v>0</v>
      </c>
      <c r="AA99">
        <f>AA$4*MIN(param[GAP_MAX],param[ZETA]*POWER(MAX(0,(AA$3-'(IN)tau'!AA96)/param[ZETA]),param[NU]))</f>
        <v>0</v>
      </c>
      <c r="AB99">
        <f>AB$4*MIN(param[GAP_MAX],param[ZETA]*POWER(MAX(0,(AB$3-'(IN)tau'!AB96)/param[ZETA]),param[NU]))</f>
        <v>0</v>
      </c>
      <c r="AC99">
        <f>AC$4*MIN(param[GAP_MAX],param[ZETA]*POWER(MAX(0,(AC$3-'(IN)tau'!AC96)/param[ZETA]),param[NU]))</f>
        <v>0</v>
      </c>
      <c r="AD99">
        <f>AD$4*MIN(param[GAP_MAX],param[ZETA]*POWER(MAX(0,(AD$3-'(IN)tau'!AD96)/param[ZETA]),param[NU]))</f>
        <v>0</v>
      </c>
      <c r="AE99">
        <f>AE$4*MIN(param[GAP_MAX],param[ZETA]*POWER(MAX(0,(AE$3-'(IN)tau'!AE96)/param[ZETA]),param[NU]))</f>
        <v>0</v>
      </c>
      <c r="AF99">
        <f>AF$4*MIN(param[GAP_MAX],param[ZETA]*POWER(MAX(0,(AF$3-'(IN)tau'!AF96)/param[ZETA]),param[NU]))</f>
        <v>0</v>
      </c>
      <c r="AG99">
        <f>AG$4*MIN(param[GAP_MAX],param[ZETA]*POWER(MAX(0,(AG$3-'(IN)tau'!AG96)/param[ZETA]),param[NU]))</f>
        <v>0</v>
      </c>
      <c r="AH99">
        <f>AH$4*MIN(param[GAP_MAX],param[ZETA]*POWER(MAX(0,(AH$3-'(IN)tau'!AH96)/param[ZETA]),param[NU]))</f>
        <v>0</v>
      </c>
      <c r="AI99">
        <f>AI$4*MIN(param[GAP_MAX],param[ZETA]*POWER(MAX(0,(AI$3-'(IN)tau'!AI96)/param[ZETA]),param[NU]))</f>
        <v>0</v>
      </c>
      <c r="AJ99">
        <f>AJ$4*MIN(param[GAP_MAX],param[ZETA]*POWER(MAX(0,(AJ$3-'(IN)tau'!AJ96)/param[ZETA]),param[NU]))</f>
        <v>0</v>
      </c>
      <c r="AK99">
        <f>AK$4*MIN(param[GAP_MAX],param[ZETA]*POWER(MAX(0,(AK$3-'(IN)tau'!AK96)/param[ZETA]),param[NU]))</f>
        <v>0</v>
      </c>
      <c r="AL99">
        <f>AL$4*MIN(param[GAP_MAX],param[ZETA]*POWER(MAX(0,(AL$3-'(IN)tau'!AL96)/param[ZETA]),param[NU]))</f>
        <v>0</v>
      </c>
      <c r="AM99">
        <f>AM$4*MIN(param[GAP_MAX],param[ZETA]*POWER(MAX(0,(AM$3-'(IN)tau'!AM96)/param[ZETA]),param[NU]))</f>
        <v>0</v>
      </c>
      <c r="AN99">
        <f>AN$4*MIN(param[GAP_MAX],param[ZETA]*POWER(MAX(0,(AN$3-'(IN)tau'!AN96)/param[ZETA]),param[NU]))</f>
        <v>0</v>
      </c>
      <c r="AO99">
        <f>AO$4*MIN(param[GAP_MAX],param[ZETA]*POWER(MAX(0,(AO$3-'(IN)tau'!AO96)/param[ZETA]),param[NU]))</f>
        <v>0</v>
      </c>
      <c r="AP99">
        <f>AP$4*MIN(param[GAP_MAX],param[ZETA]*POWER(MAX(0,(AP$3-'(IN)tau'!AP96)/param[ZETA]),param[NU]))</f>
        <v>0</v>
      </c>
      <c r="AQ99">
        <f>AQ$4*MIN(param[GAP_MAX],param[ZETA]*POWER(MAX(0,(AQ$3-'(IN)tau'!AQ96)/param[ZETA]),param[NU]))</f>
        <v>0</v>
      </c>
      <c r="AR99">
        <f>AR$4*MIN(param[GAP_MAX],param[ZETA]*POWER(MAX(0,(AR$3-'(IN)tau'!AR96)/param[ZETA]),param[NU]))</f>
        <v>0</v>
      </c>
      <c r="AS99">
        <f>AS$4*MIN(param[GAP_MAX],param[ZETA]*POWER(MAX(0,(AS$3-'(IN)tau'!AS96)/param[ZETA]),param[NU]))</f>
        <v>0</v>
      </c>
      <c r="AT99" s="4">
        <f>SUM(Delta[[#This Row],[Column2]:[Column244]])</f>
        <v>385.10708191623633</v>
      </c>
      <c r="AU99" t="str">
        <f>IF(Delta[[#This Row],[delta]]&lt;20,"ok","")</f>
        <v/>
      </c>
    </row>
    <row r="100" spans="1:47" ht="15" x14ac:dyDescent="0.25">
      <c r="A100">
        <f>'(IN)tau'!A97</f>
        <v>205</v>
      </c>
      <c r="B100">
        <f>B$4*MIN(param[GAP_MAX],param[ZETA]*POWER(MAX(0,(B$3-'(IN)tau'!B97)/param[ZETA]),param[NU]))</f>
        <v>0</v>
      </c>
      <c r="C100">
        <f>C$4*MIN(param[GAP_MAX],param[ZETA]*POWER(MAX(0,(C$3-'(IN)tau'!C97)/param[ZETA]),param[NU]))</f>
        <v>0</v>
      </c>
      <c r="D100">
        <f>D$4*MIN(param[GAP_MAX],param[ZETA]*POWER(MAX(0,(D$3-'(IN)tau'!D97)/param[ZETA]),param[NU]))</f>
        <v>49.285998589358307</v>
      </c>
      <c r="E100">
        <f>E$4*MIN(param[GAP_MAX],param[ZETA]*POWER(MAX(0,(E$3-'(IN)tau'!E97)/param[ZETA]),param[NU]))</f>
        <v>0</v>
      </c>
      <c r="F100">
        <f>F$4*MIN(param[GAP_MAX],param[ZETA]*POWER(MAX(0,(F$3-'(IN)tau'!F97)/param[ZETA]),param[NU]))</f>
        <v>0</v>
      </c>
      <c r="G100">
        <f>G$4*MIN(param[GAP_MAX],param[ZETA]*POWER(MAX(0,(G$3-'(IN)tau'!G97)/param[ZETA]),param[NU]))</f>
        <v>0</v>
      </c>
      <c r="H100">
        <f>H$4*MIN(param[GAP_MAX],param[ZETA]*POWER(MAX(0,(H$3-'(IN)tau'!H97)/param[ZETA]),param[NU]))</f>
        <v>0</v>
      </c>
      <c r="I100">
        <f>I$4*MIN(param[GAP_MAX],param[ZETA]*POWER(MAX(0,(I$3-'(IN)tau'!I97)/param[ZETA]),param[NU]))</f>
        <v>0</v>
      </c>
      <c r="J100">
        <f>J$4*MIN(param[GAP_MAX],param[ZETA]*POWER(MAX(0,(J$3-'(IN)tau'!J97)/param[ZETA]),param[NU]))</f>
        <v>0</v>
      </c>
      <c r="K100">
        <f>K$4*MIN(param[GAP_MAX],param[ZETA]*POWER(MAX(0,(K$3-'(IN)tau'!K97)/param[ZETA]),param[NU]))</f>
        <v>33.895833170965439</v>
      </c>
      <c r="L100">
        <f>L$4*MIN(param[GAP_MAX],param[ZETA]*POWER(MAX(0,(L$3-'(IN)tau'!L97)/param[ZETA]),param[NU]))</f>
        <v>0</v>
      </c>
      <c r="M100">
        <f>M$4*MIN(param[GAP_MAX],param[ZETA]*POWER(MAX(0,(M$3-'(IN)tau'!M97)/param[ZETA]),param[NU]))</f>
        <v>68.292682926829272</v>
      </c>
      <c r="N100">
        <f>N$4*MIN(param[GAP_MAX],param[ZETA]*POWER(MAX(0,(N$3-'(IN)tau'!N97)/param[ZETA]),param[NU]))</f>
        <v>0</v>
      </c>
      <c r="O100">
        <f>O$4*MIN(param[GAP_MAX],param[ZETA]*POWER(MAX(0,(O$3-'(IN)tau'!O97)/param[ZETA]),param[NU]))</f>
        <v>0</v>
      </c>
      <c r="P100">
        <f>P$4*MIN(param[GAP_MAX],param[ZETA]*POWER(MAX(0,(P$3-'(IN)tau'!P97)/param[ZETA]),param[NU]))</f>
        <v>0</v>
      </c>
      <c r="Q100">
        <f>Q$4*MIN(param[GAP_MAX],param[ZETA]*POWER(MAX(0,(Q$3-'(IN)tau'!Q97)/param[ZETA]),param[NU]))</f>
        <v>0</v>
      </c>
      <c r="R100">
        <f>R$4*MIN(param[GAP_MAX],param[ZETA]*POWER(MAX(0,(R$3-'(IN)tau'!R97)/param[ZETA]),param[NU]))</f>
        <v>0</v>
      </c>
      <c r="S100">
        <f>S$4*MIN(param[GAP_MAX],param[ZETA]*POWER(MAX(0,(S$3-'(IN)tau'!S97)/param[ZETA]),param[NU]))</f>
        <v>0</v>
      </c>
      <c r="T100">
        <f>T$4*MIN(param[GAP_MAX],param[ZETA]*POWER(MAX(0,(T$3-'(IN)tau'!T97)/param[ZETA]),param[NU]))</f>
        <v>0</v>
      </c>
      <c r="U100">
        <f>U$4*MIN(param[GAP_MAX],param[ZETA]*POWER(MAX(0,(U$3-'(IN)tau'!U97)/param[ZETA]),param[NU]))</f>
        <v>0</v>
      </c>
      <c r="V100">
        <f>V$4*MIN(param[GAP_MAX],param[ZETA]*POWER(MAX(0,(V$3-'(IN)tau'!V97)/param[ZETA]),param[NU]))</f>
        <v>0</v>
      </c>
      <c r="W100">
        <f>W$4*MIN(param[GAP_MAX],param[ZETA]*POWER(MAX(0,(W$3-'(IN)tau'!W97)/param[ZETA]),param[NU]))</f>
        <v>0</v>
      </c>
      <c r="X100">
        <f>X$4*MIN(param[GAP_MAX],param[ZETA]*POWER(MAX(0,(X$3-'(IN)tau'!X97)/param[ZETA]),param[NU]))</f>
        <v>0</v>
      </c>
      <c r="Y100">
        <f>Y$4*MIN(param[GAP_MAX],param[ZETA]*POWER(MAX(0,(Y$3-'(IN)tau'!Y97)/param[ZETA]),param[NU]))</f>
        <v>0</v>
      </c>
      <c r="Z100">
        <f>Z$4*MIN(param[GAP_MAX],param[ZETA]*POWER(MAX(0,(Z$3-'(IN)tau'!Z97)/param[ZETA]),param[NU]))</f>
        <v>0</v>
      </c>
      <c r="AA100">
        <f>AA$4*MIN(param[GAP_MAX],param[ZETA]*POWER(MAX(0,(AA$3-'(IN)tau'!AA97)/param[ZETA]),param[NU]))</f>
        <v>0</v>
      </c>
      <c r="AB100">
        <f>AB$4*MIN(param[GAP_MAX],param[ZETA]*POWER(MAX(0,(AB$3-'(IN)tau'!AB97)/param[ZETA]),param[NU]))</f>
        <v>0</v>
      </c>
      <c r="AC100">
        <f>AC$4*MIN(param[GAP_MAX],param[ZETA]*POWER(MAX(0,(AC$3-'(IN)tau'!AC97)/param[ZETA]),param[NU]))</f>
        <v>0</v>
      </c>
      <c r="AD100">
        <f>AD$4*MIN(param[GAP_MAX],param[ZETA]*POWER(MAX(0,(AD$3-'(IN)tau'!AD97)/param[ZETA]),param[NU]))</f>
        <v>0</v>
      </c>
      <c r="AE100">
        <f>AE$4*MIN(param[GAP_MAX],param[ZETA]*POWER(MAX(0,(AE$3-'(IN)tau'!AE97)/param[ZETA]),param[NU]))</f>
        <v>0</v>
      </c>
      <c r="AF100">
        <f>AF$4*MIN(param[GAP_MAX],param[ZETA]*POWER(MAX(0,(AF$3-'(IN)tau'!AF97)/param[ZETA]),param[NU]))</f>
        <v>0</v>
      </c>
      <c r="AG100">
        <f>AG$4*MIN(param[GAP_MAX],param[ZETA]*POWER(MAX(0,(AG$3-'(IN)tau'!AG97)/param[ZETA]),param[NU]))</f>
        <v>0</v>
      </c>
      <c r="AH100">
        <f>AH$4*MIN(param[GAP_MAX],param[ZETA]*POWER(MAX(0,(AH$3-'(IN)tau'!AH97)/param[ZETA]),param[NU]))</f>
        <v>0</v>
      </c>
      <c r="AI100">
        <f>AI$4*MIN(param[GAP_MAX],param[ZETA]*POWER(MAX(0,(AI$3-'(IN)tau'!AI97)/param[ZETA]),param[NU]))</f>
        <v>0</v>
      </c>
      <c r="AJ100">
        <f>AJ$4*MIN(param[GAP_MAX],param[ZETA]*POWER(MAX(0,(AJ$3-'(IN)tau'!AJ97)/param[ZETA]),param[NU]))</f>
        <v>0</v>
      </c>
      <c r="AK100">
        <f>AK$4*MIN(param[GAP_MAX],param[ZETA]*POWER(MAX(0,(AK$3-'(IN)tau'!AK97)/param[ZETA]),param[NU]))</f>
        <v>0</v>
      </c>
      <c r="AL100">
        <f>AL$4*MIN(param[GAP_MAX],param[ZETA]*POWER(MAX(0,(AL$3-'(IN)tau'!AL97)/param[ZETA]),param[NU]))</f>
        <v>0</v>
      </c>
      <c r="AM100">
        <f>AM$4*MIN(param[GAP_MAX],param[ZETA]*POWER(MAX(0,(AM$3-'(IN)tau'!AM97)/param[ZETA]),param[NU]))</f>
        <v>0</v>
      </c>
      <c r="AN100">
        <f>AN$4*MIN(param[GAP_MAX],param[ZETA]*POWER(MAX(0,(AN$3-'(IN)tau'!AN97)/param[ZETA]),param[NU]))</f>
        <v>0</v>
      </c>
      <c r="AO100">
        <f>AO$4*MIN(param[GAP_MAX],param[ZETA]*POWER(MAX(0,(AO$3-'(IN)tau'!AO97)/param[ZETA]),param[NU]))</f>
        <v>0</v>
      </c>
      <c r="AP100">
        <f>AP$4*MIN(param[GAP_MAX],param[ZETA]*POWER(MAX(0,(AP$3-'(IN)tau'!AP97)/param[ZETA]),param[NU]))</f>
        <v>0</v>
      </c>
      <c r="AQ100">
        <f>AQ$4*MIN(param[GAP_MAX],param[ZETA]*POWER(MAX(0,(AQ$3-'(IN)tau'!AQ97)/param[ZETA]),param[NU]))</f>
        <v>0</v>
      </c>
      <c r="AR100">
        <f>AR$4*MIN(param[GAP_MAX],param[ZETA]*POWER(MAX(0,(AR$3-'(IN)tau'!AR97)/param[ZETA]),param[NU]))</f>
        <v>0</v>
      </c>
      <c r="AS100">
        <f>AS$4*MIN(param[GAP_MAX],param[ZETA]*POWER(MAX(0,(AS$3-'(IN)tau'!AS97)/param[ZETA]),param[NU]))</f>
        <v>0</v>
      </c>
      <c r="AT100" s="4">
        <f>SUM(Delta[[#This Row],[Column2]:[Column244]])</f>
        <v>151.47451468715303</v>
      </c>
      <c r="AU100" t="str">
        <f>IF(Delta[[#This Row],[delta]]&lt;20,"ok","")</f>
        <v/>
      </c>
    </row>
    <row r="101" spans="1:47" ht="15" x14ac:dyDescent="0.25">
      <c r="A101">
        <f>'(IN)tau'!A98</f>
        <v>206</v>
      </c>
      <c r="B101">
        <f>B$4*MIN(param[GAP_MAX],param[ZETA]*POWER(MAX(0,(B$3-'(IN)tau'!B98)/param[ZETA]),param[NU]))</f>
        <v>0</v>
      </c>
      <c r="C101">
        <f>C$4*MIN(param[GAP_MAX],param[ZETA]*POWER(MAX(0,(C$3-'(IN)tau'!C98)/param[ZETA]),param[NU]))</f>
        <v>0</v>
      </c>
      <c r="D101">
        <f>D$4*MIN(param[GAP_MAX],param[ZETA]*POWER(MAX(0,(D$3-'(IN)tau'!D98)/param[ZETA]),param[NU]))</f>
        <v>7.9639163215057822</v>
      </c>
      <c r="E101">
        <f>E$4*MIN(param[GAP_MAX],param[ZETA]*POWER(MAX(0,(E$3-'(IN)tau'!E98)/param[ZETA]),param[NU]))</f>
        <v>0</v>
      </c>
      <c r="F101">
        <f>F$4*MIN(param[GAP_MAX],param[ZETA]*POWER(MAX(0,(F$3-'(IN)tau'!F98)/param[ZETA]),param[NU]))</f>
        <v>0</v>
      </c>
      <c r="G101">
        <f>G$4*MIN(param[GAP_MAX],param[ZETA]*POWER(MAX(0,(G$3-'(IN)tau'!G98)/param[ZETA]),param[NU]))</f>
        <v>0</v>
      </c>
      <c r="H101">
        <f>H$4*MIN(param[GAP_MAX],param[ZETA]*POWER(MAX(0,(H$3-'(IN)tau'!H98)/param[ZETA]),param[NU]))</f>
        <v>0</v>
      </c>
      <c r="I101">
        <f>I$4*MIN(param[GAP_MAX],param[ZETA]*POWER(MAX(0,(I$3-'(IN)tau'!I98)/param[ZETA]),param[NU]))</f>
        <v>0</v>
      </c>
      <c r="J101">
        <f>J$4*MIN(param[GAP_MAX],param[ZETA]*POWER(MAX(0,(J$3-'(IN)tau'!J98)/param[ZETA]),param[NU]))</f>
        <v>0</v>
      </c>
      <c r="K101">
        <f>K$4*MIN(param[GAP_MAX],param[ZETA]*POWER(MAX(0,(K$3-'(IN)tau'!K98)/param[ZETA]),param[NU]))</f>
        <v>33.895833170965439</v>
      </c>
      <c r="L101">
        <f>L$4*MIN(param[GAP_MAX],param[ZETA]*POWER(MAX(0,(L$3-'(IN)tau'!L98)/param[ZETA]),param[NU]))</f>
        <v>0</v>
      </c>
      <c r="M101">
        <f>M$4*MIN(param[GAP_MAX],param[ZETA]*POWER(MAX(0,(M$3-'(IN)tau'!M98)/param[ZETA]),param[NU]))</f>
        <v>68.292682926829272</v>
      </c>
      <c r="N101">
        <f>N$4*MIN(param[GAP_MAX],param[ZETA]*POWER(MAX(0,(N$3-'(IN)tau'!N98)/param[ZETA]),param[NU]))</f>
        <v>0</v>
      </c>
      <c r="O101">
        <f>O$4*MIN(param[GAP_MAX],param[ZETA]*POWER(MAX(0,(O$3-'(IN)tau'!O98)/param[ZETA]),param[NU]))</f>
        <v>0</v>
      </c>
      <c r="P101">
        <f>P$4*MIN(param[GAP_MAX],param[ZETA]*POWER(MAX(0,(P$3-'(IN)tau'!P98)/param[ZETA]),param[NU]))</f>
        <v>0</v>
      </c>
      <c r="Q101">
        <f>Q$4*MIN(param[GAP_MAX],param[ZETA]*POWER(MAX(0,(Q$3-'(IN)tau'!Q98)/param[ZETA]),param[NU]))</f>
        <v>0</v>
      </c>
      <c r="R101">
        <f>R$4*MIN(param[GAP_MAX],param[ZETA]*POWER(MAX(0,(R$3-'(IN)tau'!R98)/param[ZETA]),param[NU]))</f>
        <v>0</v>
      </c>
      <c r="S101">
        <f>S$4*MIN(param[GAP_MAX],param[ZETA]*POWER(MAX(0,(S$3-'(IN)tau'!S98)/param[ZETA]),param[NU]))</f>
        <v>0</v>
      </c>
      <c r="T101">
        <f>T$4*MIN(param[GAP_MAX],param[ZETA]*POWER(MAX(0,(T$3-'(IN)tau'!T98)/param[ZETA]),param[NU]))</f>
        <v>0</v>
      </c>
      <c r="U101">
        <f>U$4*MIN(param[GAP_MAX],param[ZETA]*POWER(MAX(0,(U$3-'(IN)tau'!U98)/param[ZETA]),param[NU]))</f>
        <v>0</v>
      </c>
      <c r="V101">
        <f>V$4*MIN(param[GAP_MAX],param[ZETA]*POWER(MAX(0,(V$3-'(IN)tau'!V98)/param[ZETA]),param[NU]))</f>
        <v>0</v>
      </c>
      <c r="W101">
        <f>W$4*MIN(param[GAP_MAX],param[ZETA]*POWER(MAX(0,(W$3-'(IN)tau'!W98)/param[ZETA]),param[NU]))</f>
        <v>0</v>
      </c>
      <c r="X101">
        <f>X$4*MIN(param[GAP_MAX],param[ZETA]*POWER(MAX(0,(X$3-'(IN)tau'!X98)/param[ZETA]),param[NU]))</f>
        <v>0</v>
      </c>
      <c r="Y101">
        <f>Y$4*MIN(param[GAP_MAX],param[ZETA]*POWER(MAX(0,(Y$3-'(IN)tau'!Y98)/param[ZETA]),param[NU]))</f>
        <v>0</v>
      </c>
      <c r="Z101">
        <f>Z$4*MIN(param[GAP_MAX],param[ZETA]*POWER(MAX(0,(Z$3-'(IN)tau'!Z98)/param[ZETA]),param[NU]))</f>
        <v>0</v>
      </c>
      <c r="AA101">
        <f>AA$4*MIN(param[GAP_MAX],param[ZETA]*POWER(MAX(0,(AA$3-'(IN)tau'!AA98)/param[ZETA]),param[NU]))</f>
        <v>0</v>
      </c>
      <c r="AB101">
        <f>AB$4*MIN(param[GAP_MAX],param[ZETA]*POWER(MAX(0,(AB$3-'(IN)tau'!AB98)/param[ZETA]),param[NU]))</f>
        <v>0</v>
      </c>
      <c r="AC101">
        <f>AC$4*MIN(param[GAP_MAX],param[ZETA]*POWER(MAX(0,(AC$3-'(IN)tau'!AC98)/param[ZETA]),param[NU]))</f>
        <v>0</v>
      </c>
      <c r="AD101">
        <f>AD$4*MIN(param[GAP_MAX],param[ZETA]*POWER(MAX(0,(AD$3-'(IN)tau'!AD98)/param[ZETA]),param[NU]))</f>
        <v>0</v>
      </c>
      <c r="AE101">
        <f>AE$4*MIN(param[GAP_MAX],param[ZETA]*POWER(MAX(0,(AE$3-'(IN)tau'!AE98)/param[ZETA]),param[NU]))</f>
        <v>0</v>
      </c>
      <c r="AF101">
        <f>AF$4*MIN(param[GAP_MAX],param[ZETA]*POWER(MAX(0,(AF$3-'(IN)tau'!AF98)/param[ZETA]),param[NU]))</f>
        <v>0</v>
      </c>
      <c r="AG101">
        <f>AG$4*MIN(param[GAP_MAX],param[ZETA]*POWER(MAX(0,(AG$3-'(IN)tau'!AG98)/param[ZETA]),param[NU]))</f>
        <v>0</v>
      </c>
      <c r="AH101">
        <f>AH$4*MIN(param[GAP_MAX],param[ZETA]*POWER(MAX(0,(AH$3-'(IN)tau'!AH98)/param[ZETA]),param[NU]))</f>
        <v>0</v>
      </c>
      <c r="AI101">
        <f>AI$4*MIN(param[GAP_MAX],param[ZETA]*POWER(MAX(0,(AI$3-'(IN)tau'!AI98)/param[ZETA]),param[NU]))</f>
        <v>0</v>
      </c>
      <c r="AJ101">
        <f>AJ$4*MIN(param[GAP_MAX],param[ZETA]*POWER(MAX(0,(AJ$3-'(IN)tau'!AJ98)/param[ZETA]),param[NU]))</f>
        <v>0</v>
      </c>
      <c r="AK101">
        <f>AK$4*MIN(param[GAP_MAX],param[ZETA]*POWER(MAX(0,(AK$3-'(IN)tau'!AK98)/param[ZETA]),param[NU]))</f>
        <v>0</v>
      </c>
      <c r="AL101">
        <f>AL$4*MIN(param[GAP_MAX],param[ZETA]*POWER(MAX(0,(AL$3-'(IN)tau'!AL98)/param[ZETA]),param[NU]))</f>
        <v>0</v>
      </c>
      <c r="AM101">
        <f>AM$4*MIN(param[GAP_MAX],param[ZETA]*POWER(MAX(0,(AM$3-'(IN)tau'!AM98)/param[ZETA]),param[NU]))</f>
        <v>0</v>
      </c>
      <c r="AN101">
        <f>AN$4*MIN(param[GAP_MAX],param[ZETA]*POWER(MAX(0,(AN$3-'(IN)tau'!AN98)/param[ZETA]),param[NU]))</f>
        <v>0</v>
      </c>
      <c r="AO101">
        <f>AO$4*MIN(param[GAP_MAX],param[ZETA]*POWER(MAX(0,(AO$3-'(IN)tau'!AO98)/param[ZETA]),param[NU]))</f>
        <v>0</v>
      </c>
      <c r="AP101">
        <f>AP$4*MIN(param[GAP_MAX],param[ZETA]*POWER(MAX(0,(AP$3-'(IN)tau'!AP98)/param[ZETA]),param[NU]))</f>
        <v>0</v>
      </c>
      <c r="AQ101">
        <f>AQ$4*MIN(param[GAP_MAX],param[ZETA]*POWER(MAX(0,(AQ$3-'(IN)tau'!AQ98)/param[ZETA]),param[NU]))</f>
        <v>0</v>
      </c>
      <c r="AR101">
        <f>AR$4*MIN(param[GAP_MAX],param[ZETA]*POWER(MAX(0,(AR$3-'(IN)tau'!AR98)/param[ZETA]),param[NU]))</f>
        <v>0</v>
      </c>
      <c r="AS101">
        <f>AS$4*MIN(param[GAP_MAX],param[ZETA]*POWER(MAX(0,(AS$3-'(IN)tau'!AS98)/param[ZETA]),param[NU]))</f>
        <v>0</v>
      </c>
      <c r="AT101" s="4">
        <f>SUM(Delta[[#This Row],[Column2]:[Column244]])</f>
        <v>110.1524324193005</v>
      </c>
      <c r="AU101" t="str">
        <f>IF(Delta[[#This Row],[delta]]&lt;20,"ok","")</f>
        <v/>
      </c>
    </row>
    <row r="102" spans="1:47" ht="15" x14ac:dyDescent="0.25">
      <c r="A102">
        <f>'(IN)tau'!A99</f>
        <v>207</v>
      </c>
      <c r="B102">
        <f>B$4*MIN(param[GAP_MAX],param[ZETA]*POWER(MAX(0,(B$3-'(IN)tau'!B99)/param[ZETA]),param[NU]))</f>
        <v>0</v>
      </c>
      <c r="C102">
        <f>C$4*MIN(param[GAP_MAX],param[ZETA]*POWER(MAX(0,(C$3-'(IN)tau'!C99)/param[ZETA]),param[NU]))</f>
        <v>0</v>
      </c>
      <c r="D102">
        <f>D$4*MIN(param[GAP_MAX],param[ZETA]*POWER(MAX(0,(D$3-'(IN)tau'!D99)/param[ZETA]),param[NU]))</f>
        <v>7.9639163215057822</v>
      </c>
      <c r="E102">
        <f>E$4*MIN(param[GAP_MAX],param[ZETA]*POWER(MAX(0,(E$3-'(IN)tau'!E99)/param[ZETA]),param[NU]))</f>
        <v>0</v>
      </c>
      <c r="F102">
        <f>F$4*MIN(param[GAP_MAX],param[ZETA]*POWER(MAX(0,(F$3-'(IN)tau'!F99)/param[ZETA]),param[NU]))</f>
        <v>0</v>
      </c>
      <c r="G102">
        <f>G$4*MIN(param[GAP_MAX],param[ZETA]*POWER(MAX(0,(G$3-'(IN)tau'!G99)/param[ZETA]),param[NU]))</f>
        <v>0</v>
      </c>
      <c r="H102">
        <f>H$4*MIN(param[GAP_MAX],param[ZETA]*POWER(MAX(0,(H$3-'(IN)tau'!H99)/param[ZETA]),param[NU]))</f>
        <v>0</v>
      </c>
      <c r="I102">
        <f>I$4*MIN(param[GAP_MAX],param[ZETA]*POWER(MAX(0,(I$3-'(IN)tau'!I99)/param[ZETA]),param[NU]))</f>
        <v>6.038235123790102</v>
      </c>
      <c r="J102">
        <f>J$4*MIN(param[GAP_MAX],param[ZETA]*POWER(MAX(0,(J$3-'(IN)tau'!J99)/param[ZETA]),param[NU]))</f>
        <v>0</v>
      </c>
      <c r="K102">
        <f>K$4*MIN(param[GAP_MAX],param[ZETA]*POWER(MAX(0,(K$3-'(IN)tau'!K99)/param[ZETA]),param[NU]))</f>
        <v>33.895833170965439</v>
      </c>
      <c r="L102">
        <f>L$4*MIN(param[GAP_MAX],param[ZETA]*POWER(MAX(0,(L$3-'(IN)tau'!L99)/param[ZETA]),param[NU]))</f>
        <v>0</v>
      </c>
      <c r="M102">
        <f>M$4*MIN(param[GAP_MAX],param[ZETA]*POWER(MAX(0,(M$3-'(IN)tau'!M99)/param[ZETA]),param[NU]))</f>
        <v>68.292682926829272</v>
      </c>
      <c r="N102">
        <f>N$4*MIN(param[GAP_MAX],param[ZETA]*POWER(MAX(0,(N$3-'(IN)tau'!N99)/param[ZETA]),param[NU]))</f>
        <v>0</v>
      </c>
      <c r="O102">
        <f>O$4*MIN(param[GAP_MAX],param[ZETA]*POWER(MAX(0,(O$3-'(IN)tau'!O99)/param[ZETA]),param[NU]))</f>
        <v>0</v>
      </c>
      <c r="P102">
        <f>P$4*MIN(param[GAP_MAX],param[ZETA]*POWER(MAX(0,(P$3-'(IN)tau'!P99)/param[ZETA]),param[NU]))</f>
        <v>0</v>
      </c>
      <c r="Q102">
        <f>Q$4*MIN(param[GAP_MAX],param[ZETA]*POWER(MAX(0,(Q$3-'(IN)tau'!Q99)/param[ZETA]),param[NU]))</f>
        <v>0</v>
      </c>
      <c r="R102">
        <f>R$4*MIN(param[GAP_MAX],param[ZETA]*POWER(MAX(0,(R$3-'(IN)tau'!R99)/param[ZETA]),param[NU]))</f>
        <v>0</v>
      </c>
      <c r="S102">
        <f>S$4*MIN(param[GAP_MAX],param[ZETA]*POWER(MAX(0,(S$3-'(IN)tau'!S99)/param[ZETA]),param[NU]))</f>
        <v>0</v>
      </c>
      <c r="T102">
        <f>T$4*MIN(param[GAP_MAX],param[ZETA]*POWER(MAX(0,(T$3-'(IN)tau'!T99)/param[ZETA]),param[NU]))</f>
        <v>0</v>
      </c>
      <c r="U102">
        <f>U$4*MIN(param[GAP_MAX],param[ZETA]*POWER(MAX(0,(U$3-'(IN)tau'!U99)/param[ZETA]),param[NU]))</f>
        <v>0</v>
      </c>
      <c r="V102">
        <f>V$4*MIN(param[GAP_MAX],param[ZETA]*POWER(MAX(0,(V$3-'(IN)tau'!V99)/param[ZETA]),param[NU]))</f>
        <v>0</v>
      </c>
      <c r="W102">
        <f>W$4*MIN(param[GAP_MAX],param[ZETA]*POWER(MAX(0,(W$3-'(IN)tau'!W99)/param[ZETA]),param[NU]))</f>
        <v>0</v>
      </c>
      <c r="X102">
        <f>X$4*MIN(param[GAP_MAX],param[ZETA]*POWER(MAX(0,(X$3-'(IN)tau'!X99)/param[ZETA]),param[NU]))</f>
        <v>0</v>
      </c>
      <c r="Y102">
        <f>Y$4*MIN(param[GAP_MAX],param[ZETA]*POWER(MAX(0,(Y$3-'(IN)tau'!Y99)/param[ZETA]),param[NU]))</f>
        <v>0</v>
      </c>
      <c r="Z102">
        <f>Z$4*MIN(param[GAP_MAX],param[ZETA]*POWER(MAX(0,(Z$3-'(IN)tau'!Z99)/param[ZETA]),param[NU]))</f>
        <v>0</v>
      </c>
      <c r="AA102">
        <f>AA$4*MIN(param[GAP_MAX],param[ZETA]*POWER(MAX(0,(AA$3-'(IN)tau'!AA99)/param[ZETA]),param[NU]))</f>
        <v>0</v>
      </c>
      <c r="AB102">
        <f>AB$4*MIN(param[GAP_MAX],param[ZETA]*POWER(MAX(0,(AB$3-'(IN)tau'!AB99)/param[ZETA]),param[NU]))</f>
        <v>0</v>
      </c>
      <c r="AC102">
        <f>AC$4*MIN(param[GAP_MAX],param[ZETA]*POWER(MAX(0,(AC$3-'(IN)tau'!AC99)/param[ZETA]),param[NU]))</f>
        <v>0</v>
      </c>
      <c r="AD102">
        <f>AD$4*MIN(param[GAP_MAX],param[ZETA]*POWER(MAX(0,(AD$3-'(IN)tau'!AD99)/param[ZETA]),param[NU]))</f>
        <v>0</v>
      </c>
      <c r="AE102">
        <f>AE$4*MIN(param[GAP_MAX],param[ZETA]*POWER(MAX(0,(AE$3-'(IN)tau'!AE99)/param[ZETA]),param[NU]))</f>
        <v>0</v>
      </c>
      <c r="AF102">
        <f>AF$4*MIN(param[GAP_MAX],param[ZETA]*POWER(MAX(0,(AF$3-'(IN)tau'!AF99)/param[ZETA]),param[NU]))</f>
        <v>0</v>
      </c>
      <c r="AG102">
        <f>AG$4*MIN(param[GAP_MAX],param[ZETA]*POWER(MAX(0,(AG$3-'(IN)tau'!AG99)/param[ZETA]),param[NU]))</f>
        <v>0</v>
      </c>
      <c r="AH102">
        <f>AH$4*MIN(param[GAP_MAX],param[ZETA]*POWER(MAX(0,(AH$3-'(IN)tau'!AH99)/param[ZETA]),param[NU]))</f>
        <v>0</v>
      </c>
      <c r="AI102">
        <f>AI$4*MIN(param[GAP_MAX],param[ZETA]*POWER(MAX(0,(AI$3-'(IN)tau'!AI99)/param[ZETA]),param[NU]))</f>
        <v>0</v>
      </c>
      <c r="AJ102">
        <f>AJ$4*MIN(param[GAP_MAX],param[ZETA]*POWER(MAX(0,(AJ$3-'(IN)tau'!AJ99)/param[ZETA]),param[NU]))</f>
        <v>0</v>
      </c>
      <c r="AK102">
        <f>AK$4*MIN(param[GAP_MAX],param[ZETA]*POWER(MAX(0,(AK$3-'(IN)tau'!AK99)/param[ZETA]),param[NU]))</f>
        <v>0</v>
      </c>
      <c r="AL102">
        <f>AL$4*MIN(param[GAP_MAX],param[ZETA]*POWER(MAX(0,(AL$3-'(IN)tau'!AL99)/param[ZETA]),param[NU]))</f>
        <v>0</v>
      </c>
      <c r="AM102">
        <f>AM$4*MIN(param[GAP_MAX],param[ZETA]*POWER(MAX(0,(AM$3-'(IN)tau'!AM99)/param[ZETA]),param[NU]))</f>
        <v>0</v>
      </c>
      <c r="AN102">
        <f>AN$4*MIN(param[GAP_MAX],param[ZETA]*POWER(MAX(0,(AN$3-'(IN)tau'!AN99)/param[ZETA]),param[NU]))</f>
        <v>0</v>
      </c>
      <c r="AO102">
        <f>AO$4*MIN(param[GAP_MAX],param[ZETA]*POWER(MAX(0,(AO$3-'(IN)tau'!AO99)/param[ZETA]),param[NU]))</f>
        <v>0</v>
      </c>
      <c r="AP102">
        <f>AP$4*MIN(param[GAP_MAX],param[ZETA]*POWER(MAX(0,(AP$3-'(IN)tau'!AP99)/param[ZETA]),param[NU]))</f>
        <v>0</v>
      </c>
      <c r="AQ102">
        <f>AQ$4*MIN(param[GAP_MAX],param[ZETA]*POWER(MAX(0,(AQ$3-'(IN)tau'!AQ99)/param[ZETA]),param[NU]))</f>
        <v>0</v>
      </c>
      <c r="AR102">
        <f>AR$4*MIN(param[GAP_MAX],param[ZETA]*POWER(MAX(0,(AR$3-'(IN)tau'!AR99)/param[ZETA]),param[NU]))</f>
        <v>0</v>
      </c>
      <c r="AS102">
        <f>AS$4*MIN(param[GAP_MAX],param[ZETA]*POWER(MAX(0,(AS$3-'(IN)tau'!AS99)/param[ZETA]),param[NU]))</f>
        <v>20.53238505562075</v>
      </c>
      <c r="AT102" s="4">
        <f>SUM(Delta[[#This Row],[Column2]:[Column244]])</f>
        <v>136.72305259871135</v>
      </c>
      <c r="AU102" t="str">
        <f>IF(Delta[[#This Row],[delta]]&lt;20,"ok","")</f>
        <v/>
      </c>
    </row>
    <row r="103" spans="1:47" ht="15" x14ac:dyDescent="0.25">
      <c r="A103">
        <f>'(IN)tau'!A100</f>
        <v>208</v>
      </c>
      <c r="B103">
        <f>B$4*MIN(param[GAP_MAX],param[ZETA]*POWER(MAX(0,(B$3-'(IN)tau'!B100)/param[ZETA]),param[NU]))</f>
        <v>0</v>
      </c>
      <c r="C103">
        <f>C$4*MIN(param[GAP_MAX],param[ZETA]*POWER(MAX(0,(C$3-'(IN)tau'!C100)/param[ZETA]),param[NU]))</f>
        <v>68.127315625059467</v>
      </c>
      <c r="D103">
        <f>D$4*MIN(param[GAP_MAX],param[ZETA]*POWER(MAX(0,(D$3-'(IN)tau'!D100)/param[ZETA]),param[NU]))</f>
        <v>49.285998589358307</v>
      </c>
      <c r="E103">
        <f>E$4*MIN(param[GAP_MAX],param[ZETA]*POWER(MAX(0,(E$3-'(IN)tau'!E100)/param[ZETA]),param[NU]))</f>
        <v>0.79780417796504288</v>
      </c>
      <c r="F103">
        <f>F$4*MIN(param[GAP_MAX],param[ZETA]*POWER(MAX(0,(F$3-'(IN)tau'!F100)/param[ZETA]),param[NU]))</f>
        <v>10.060462333954943</v>
      </c>
      <c r="G103">
        <f>G$4*MIN(param[GAP_MAX],param[ZETA]*POWER(MAX(0,(G$3-'(IN)tau'!G100)/param[ZETA]),param[NU]))</f>
        <v>23.212047760022454</v>
      </c>
      <c r="H103">
        <f>H$4*MIN(param[GAP_MAX],param[ZETA]*POWER(MAX(0,(H$3-'(IN)tau'!H100)/param[ZETA]),param[NU]))</f>
        <v>0</v>
      </c>
      <c r="I103">
        <f>I$4*MIN(param[GAP_MAX],param[ZETA]*POWER(MAX(0,(I$3-'(IN)tau'!I100)/param[ZETA]),param[NU]))</f>
        <v>0</v>
      </c>
      <c r="J103">
        <f>J$4*MIN(param[GAP_MAX],param[ZETA]*POWER(MAX(0,(J$3-'(IN)tau'!J100)/param[ZETA]),param[NU]))</f>
        <v>0</v>
      </c>
      <c r="K103">
        <f>K$4*MIN(param[GAP_MAX],param[ZETA]*POWER(MAX(0,(K$3-'(IN)tau'!K100)/param[ZETA]),param[NU]))</f>
        <v>169.3089430894309</v>
      </c>
      <c r="L103">
        <f>L$4*MIN(param[GAP_MAX],param[ZETA]*POWER(MAX(0,(L$3-'(IN)tau'!L100)/param[ZETA]),param[NU]))</f>
        <v>0</v>
      </c>
      <c r="M103">
        <f>M$4*MIN(param[GAP_MAX],param[ZETA]*POWER(MAX(0,(M$3-'(IN)tau'!M100)/param[ZETA]),param[NU]))</f>
        <v>68.292682926829272</v>
      </c>
      <c r="N103">
        <f>N$4*MIN(param[GAP_MAX],param[ZETA]*POWER(MAX(0,(N$3-'(IN)tau'!N100)/param[ZETA]),param[NU]))</f>
        <v>0</v>
      </c>
      <c r="O103">
        <f>O$4*MIN(param[GAP_MAX],param[ZETA]*POWER(MAX(0,(O$3-'(IN)tau'!O100)/param[ZETA]),param[NU]))</f>
        <v>0</v>
      </c>
      <c r="P103">
        <f>P$4*MIN(param[GAP_MAX],param[ZETA]*POWER(MAX(0,(P$3-'(IN)tau'!P100)/param[ZETA]),param[NU]))</f>
        <v>0</v>
      </c>
      <c r="Q103">
        <f>Q$4*MIN(param[GAP_MAX],param[ZETA]*POWER(MAX(0,(Q$3-'(IN)tau'!Q100)/param[ZETA]),param[NU]))</f>
        <v>0</v>
      </c>
      <c r="R103">
        <f>R$4*MIN(param[GAP_MAX],param[ZETA]*POWER(MAX(0,(R$3-'(IN)tau'!R100)/param[ZETA]),param[NU]))</f>
        <v>0</v>
      </c>
      <c r="S103">
        <f>S$4*MIN(param[GAP_MAX],param[ZETA]*POWER(MAX(0,(S$3-'(IN)tau'!S100)/param[ZETA]),param[NU]))</f>
        <v>0</v>
      </c>
      <c r="T103">
        <f>T$4*MIN(param[GAP_MAX],param[ZETA]*POWER(MAX(0,(T$3-'(IN)tau'!T100)/param[ZETA]),param[NU]))</f>
        <v>0</v>
      </c>
      <c r="U103">
        <f>U$4*MIN(param[GAP_MAX],param[ZETA]*POWER(MAX(0,(U$3-'(IN)tau'!U100)/param[ZETA]),param[NU]))</f>
        <v>0</v>
      </c>
      <c r="V103">
        <f>V$4*MIN(param[GAP_MAX],param[ZETA]*POWER(MAX(0,(V$3-'(IN)tau'!V100)/param[ZETA]),param[NU]))</f>
        <v>0</v>
      </c>
      <c r="W103">
        <f>W$4*MIN(param[GAP_MAX],param[ZETA]*POWER(MAX(0,(W$3-'(IN)tau'!W100)/param[ZETA]),param[NU]))</f>
        <v>0</v>
      </c>
      <c r="X103">
        <f>X$4*MIN(param[GAP_MAX],param[ZETA]*POWER(MAX(0,(X$3-'(IN)tau'!X100)/param[ZETA]),param[NU]))</f>
        <v>0</v>
      </c>
      <c r="Y103">
        <f>Y$4*MIN(param[GAP_MAX],param[ZETA]*POWER(MAX(0,(Y$3-'(IN)tau'!Y100)/param[ZETA]),param[NU]))</f>
        <v>0</v>
      </c>
      <c r="Z103">
        <f>Z$4*MIN(param[GAP_MAX],param[ZETA]*POWER(MAX(0,(Z$3-'(IN)tau'!Z100)/param[ZETA]),param[NU]))</f>
        <v>0</v>
      </c>
      <c r="AA103">
        <f>AA$4*MIN(param[GAP_MAX],param[ZETA]*POWER(MAX(0,(AA$3-'(IN)tau'!AA100)/param[ZETA]),param[NU]))</f>
        <v>0</v>
      </c>
      <c r="AB103">
        <f>AB$4*MIN(param[GAP_MAX],param[ZETA]*POWER(MAX(0,(AB$3-'(IN)tau'!AB100)/param[ZETA]),param[NU]))</f>
        <v>0</v>
      </c>
      <c r="AC103">
        <f>AC$4*MIN(param[GAP_MAX],param[ZETA]*POWER(MAX(0,(AC$3-'(IN)tau'!AC100)/param[ZETA]),param[NU]))</f>
        <v>0</v>
      </c>
      <c r="AD103">
        <f>AD$4*MIN(param[GAP_MAX],param[ZETA]*POWER(MAX(0,(AD$3-'(IN)tau'!AD100)/param[ZETA]),param[NU]))</f>
        <v>0</v>
      </c>
      <c r="AE103">
        <f>AE$4*MIN(param[GAP_MAX],param[ZETA]*POWER(MAX(0,(AE$3-'(IN)tau'!AE100)/param[ZETA]),param[NU]))</f>
        <v>0</v>
      </c>
      <c r="AF103">
        <f>AF$4*MIN(param[GAP_MAX],param[ZETA]*POWER(MAX(0,(AF$3-'(IN)tau'!AF100)/param[ZETA]),param[NU]))</f>
        <v>0</v>
      </c>
      <c r="AG103">
        <f>AG$4*MIN(param[GAP_MAX],param[ZETA]*POWER(MAX(0,(AG$3-'(IN)tau'!AG100)/param[ZETA]),param[NU]))</f>
        <v>0</v>
      </c>
      <c r="AH103">
        <f>AH$4*MIN(param[GAP_MAX],param[ZETA]*POWER(MAX(0,(AH$3-'(IN)tau'!AH100)/param[ZETA]),param[NU]))</f>
        <v>0</v>
      </c>
      <c r="AI103">
        <f>AI$4*MIN(param[GAP_MAX],param[ZETA]*POWER(MAX(0,(AI$3-'(IN)tau'!AI100)/param[ZETA]),param[NU]))</f>
        <v>0</v>
      </c>
      <c r="AJ103">
        <f>AJ$4*MIN(param[GAP_MAX],param[ZETA]*POWER(MAX(0,(AJ$3-'(IN)tau'!AJ100)/param[ZETA]),param[NU]))</f>
        <v>0</v>
      </c>
      <c r="AK103">
        <f>AK$4*MIN(param[GAP_MAX],param[ZETA]*POWER(MAX(0,(AK$3-'(IN)tau'!AK100)/param[ZETA]),param[NU]))</f>
        <v>0</v>
      </c>
      <c r="AL103">
        <f>AL$4*MIN(param[GAP_MAX],param[ZETA]*POWER(MAX(0,(AL$3-'(IN)tau'!AL100)/param[ZETA]),param[NU]))</f>
        <v>0</v>
      </c>
      <c r="AM103">
        <f>AM$4*MIN(param[GAP_MAX],param[ZETA]*POWER(MAX(0,(AM$3-'(IN)tau'!AM100)/param[ZETA]),param[NU]))</f>
        <v>0</v>
      </c>
      <c r="AN103">
        <f>AN$4*MIN(param[GAP_MAX],param[ZETA]*POWER(MAX(0,(AN$3-'(IN)tau'!AN100)/param[ZETA]),param[NU]))</f>
        <v>0</v>
      </c>
      <c r="AO103">
        <f>AO$4*MIN(param[GAP_MAX],param[ZETA]*POWER(MAX(0,(AO$3-'(IN)tau'!AO100)/param[ZETA]),param[NU]))</f>
        <v>0</v>
      </c>
      <c r="AP103">
        <f>AP$4*MIN(param[GAP_MAX],param[ZETA]*POWER(MAX(0,(AP$3-'(IN)tau'!AP100)/param[ZETA]),param[NU]))</f>
        <v>0</v>
      </c>
      <c r="AQ103">
        <f>AQ$4*MIN(param[GAP_MAX],param[ZETA]*POWER(MAX(0,(AQ$3-'(IN)tau'!AQ100)/param[ZETA]),param[NU]))</f>
        <v>0</v>
      </c>
      <c r="AR103">
        <f>AR$4*MIN(param[GAP_MAX],param[ZETA]*POWER(MAX(0,(AR$3-'(IN)tau'!AR100)/param[ZETA]),param[NU]))</f>
        <v>0</v>
      </c>
      <c r="AS103">
        <f>AS$4*MIN(param[GAP_MAX],param[ZETA]*POWER(MAX(0,(AS$3-'(IN)tau'!AS100)/param[ZETA]),param[NU]))</f>
        <v>0</v>
      </c>
      <c r="AT103" s="4">
        <f>SUM(Delta[[#This Row],[Column2]:[Column244]])</f>
        <v>389.08525450262039</v>
      </c>
      <c r="AU103" t="str">
        <f>IF(Delta[[#This Row],[delta]]&lt;20,"ok","")</f>
        <v/>
      </c>
    </row>
    <row r="104" spans="1:47" ht="15" x14ac:dyDescent="0.25">
      <c r="A104">
        <f>'(IN)tau'!A101</f>
        <v>209</v>
      </c>
      <c r="B104">
        <f>B$4*MIN(param[GAP_MAX],param[ZETA]*POWER(MAX(0,(B$3-'(IN)tau'!B101)/param[ZETA]),param[NU]))</f>
        <v>0</v>
      </c>
      <c r="C104">
        <f>C$4*MIN(param[GAP_MAX],param[ZETA]*POWER(MAX(0,(C$3-'(IN)tau'!C101)/param[ZETA]),param[NU]))</f>
        <v>0</v>
      </c>
      <c r="D104">
        <f>D$4*MIN(param[GAP_MAX],param[ZETA]*POWER(MAX(0,(D$3-'(IN)tau'!D101)/param[ZETA]),param[NU]))</f>
        <v>2.0487804878048776</v>
      </c>
      <c r="E104">
        <f>E$4*MIN(param[GAP_MAX],param[ZETA]*POWER(MAX(0,(E$3-'(IN)tau'!E101)/param[ZETA]),param[NU]))</f>
        <v>0.79780417796504288</v>
      </c>
      <c r="F104">
        <f>F$4*MIN(param[GAP_MAX],param[ZETA]*POWER(MAX(0,(F$3-'(IN)tau'!F101)/param[ZETA]),param[NU]))</f>
        <v>0</v>
      </c>
      <c r="G104">
        <f>G$4*MIN(param[GAP_MAX],param[ZETA]*POWER(MAX(0,(G$3-'(IN)tau'!G101)/param[ZETA]),param[NU]))</f>
        <v>0</v>
      </c>
      <c r="H104">
        <f>H$4*MIN(param[GAP_MAX],param[ZETA]*POWER(MAX(0,(H$3-'(IN)tau'!H101)/param[ZETA]),param[NU]))</f>
        <v>0</v>
      </c>
      <c r="I104">
        <f>I$4*MIN(param[GAP_MAX],param[ZETA]*POWER(MAX(0,(I$3-'(IN)tau'!I101)/param[ZETA]),param[NU]))</f>
        <v>0</v>
      </c>
      <c r="J104">
        <f>J$4*MIN(param[GAP_MAX],param[ZETA]*POWER(MAX(0,(J$3-'(IN)tau'!J101)/param[ZETA]),param[NU]))</f>
        <v>0</v>
      </c>
      <c r="K104">
        <f>K$4*MIN(param[GAP_MAX],param[ZETA]*POWER(MAX(0,(K$3-'(IN)tau'!K101)/param[ZETA]),param[NU]))</f>
        <v>32.554998224197497</v>
      </c>
      <c r="L104">
        <f>L$4*MIN(param[GAP_MAX],param[ZETA]*POWER(MAX(0,(L$3-'(IN)tau'!L101)/param[ZETA]),param[NU]))</f>
        <v>0</v>
      </c>
      <c r="M104">
        <f>M$4*MIN(param[GAP_MAX],param[ZETA]*POWER(MAX(0,(M$3-'(IN)tau'!M101)/param[ZETA]),param[NU]))</f>
        <v>68.292682926829272</v>
      </c>
      <c r="N104">
        <f>N$4*MIN(param[GAP_MAX],param[ZETA]*POWER(MAX(0,(N$3-'(IN)tau'!N101)/param[ZETA]),param[NU]))</f>
        <v>0</v>
      </c>
      <c r="O104">
        <f>O$4*MIN(param[GAP_MAX],param[ZETA]*POWER(MAX(0,(O$3-'(IN)tau'!O101)/param[ZETA]),param[NU]))</f>
        <v>0</v>
      </c>
      <c r="P104">
        <f>P$4*MIN(param[GAP_MAX],param[ZETA]*POWER(MAX(0,(P$3-'(IN)tau'!P101)/param[ZETA]),param[NU]))</f>
        <v>0</v>
      </c>
      <c r="Q104">
        <f>Q$4*MIN(param[GAP_MAX],param[ZETA]*POWER(MAX(0,(Q$3-'(IN)tau'!Q101)/param[ZETA]),param[NU]))</f>
        <v>0</v>
      </c>
      <c r="R104">
        <f>R$4*MIN(param[GAP_MAX],param[ZETA]*POWER(MAX(0,(R$3-'(IN)tau'!R101)/param[ZETA]),param[NU]))</f>
        <v>0</v>
      </c>
      <c r="S104">
        <f>S$4*MIN(param[GAP_MAX],param[ZETA]*POWER(MAX(0,(S$3-'(IN)tau'!S101)/param[ZETA]),param[NU]))</f>
        <v>0</v>
      </c>
      <c r="T104">
        <f>T$4*MIN(param[GAP_MAX],param[ZETA]*POWER(MAX(0,(T$3-'(IN)tau'!T101)/param[ZETA]),param[NU]))</f>
        <v>0</v>
      </c>
      <c r="U104">
        <f>U$4*MIN(param[GAP_MAX],param[ZETA]*POWER(MAX(0,(U$3-'(IN)tau'!U101)/param[ZETA]),param[NU]))</f>
        <v>0</v>
      </c>
      <c r="V104">
        <f>V$4*MIN(param[GAP_MAX],param[ZETA]*POWER(MAX(0,(V$3-'(IN)tau'!V101)/param[ZETA]),param[NU]))</f>
        <v>0</v>
      </c>
      <c r="W104">
        <f>W$4*MIN(param[GAP_MAX],param[ZETA]*POWER(MAX(0,(W$3-'(IN)tau'!W101)/param[ZETA]),param[NU]))</f>
        <v>0</v>
      </c>
      <c r="X104">
        <f>X$4*MIN(param[GAP_MAX],param[ZETA]*POWER(MAX(0,(X$3-'(IN)tau'!X101)/param[ZETA]),param[NU]))</f>
        <v>0</v>
      </c>
      <c r="Y104">
        <f>Y$4*MIN(param[GAP_MAX],param[ZETA]*POWER(MAX(0,(Y$3-'(IN)tau'!Y101)/param[ZETA]),param[NU]))</f>
        <v>0</v>
      </c>
      <c r="Z104">
        <f>Z$4*MIN(param[GAP_MAX],param[ZETA]*POWER(MAX(0,(Z$3-'(IN)tau'!Z101)/param[ZETA]),param[NU]))</f>
        <v>0</v>
      </c>
      <c r="AA104">
        <f>AA$4*MIN(param[GAP_MAX],param[ZETA]*POWER(MAX(0,(AA$3-'(IN)tau'!AA101)/param[ZETA]),param[NU]))</f>
        <v>0</v>
      </c>
      <c r="AB104">
        <f>AB$4*MIN(param[GAP_MAX],param[ZETA]*POWER(MAX(0,(AB$3-'(IN)tau'!AB101)/param[ZETA]),param[NU]))</f>
        <v>0</v>
      </c>
      <c r="AC104">
        <f>AC$4*MIN(param[GAP_MAX],param[ZETA]*POWER(MAX(0,(AC$3-'(IN)tau'!AC101)/param[ZETA]),param[NU]))</f>
        <v>0</v>
      </c>
      <c r="AD104">
        <f>AD$4*MIN(param[GAP_MAX],param[ZETA]*POWER(MAX(0,(AD$3-'(IN)tau'!AD101)/param[ZETA]),param[NU]))</f>
        <v>0</v>
      </c>
      <c r="AE104">
        <f>AE$4*MIN(param[GAP_MAX],param[ZETA]*POWER(MAX(0,(AE$3-'(IN)tau'!AE101)/param[ZETA]),param[NU]))</f>
        <v>0</v>
      </c>
      <c r="AF104">
        <f>AF$4*MIN(param[GAP_MAX],param[ZETA]*POWER(MAX(0,(AF$3-'(IN)tau'!AF101)/param[ZETA]),param[NU]))</f>
        <v>0</v>
      </c>
      <c r="AG104">
        <f>AG$4*MIN(param[GAP_MAX],param[ZETA]*POWER(MAX(0,(AG$3-'(IN)tau'!AG101)/param[ZETA]),param[NU]))</f>
        <v>0</v>
      </c>
      <c r="AH104">
        <f>AH$4*MIN(param[GAP_MAX],param[ZETA]*POWER(MAX(0,(AH$3-'(IN)tau'!AH101)/param[ZETA]),param[NU]))</f>
        <v>0</v>
      </c>
      <c r="AI104">
        <f>AI$4*MIN(param[GAP_MAX],param[ZETA]*POWER(MAX(0,(AI$3-'(IN)tau'!AI101)/param[ZETA]),param[NU]))</f>
        <v>0</v>
      </c>
      <c r="AJ104">
        <f>AJ$4*MIN(param[GAP_MAX],param[ZETA]*POWER(MAX(0,(AJ$3-'(IN)tau'!AJ101)/param[ZETA]),param[NU]))</f>
        <v>0</v>
      </c>
      <c r="AK104">
        <f>AK$4*MIN(param[GAP_MAX],param[ZETA]*POWER(MAX(0,(AK$3-'(IN)tau'!AK101)/param[ZETA]),param[NU]))</f>
        <v>0</v>
      </c>
      <c r="AL104">
        <f>AL$4*MIN(param[GAP_MAX],param[ZETA]*POWER(MAX(0,(AL$3-'(IN)tau'!AL101)/param[ZETA]),param[NU]))</f>
        <v>0</v>
      </c>
      <c r="AM104">
        <f>AM$4*MIN(param[GAP_MAX],param[ZETA]*POWER(MAX(0,(AM$3-'(IN)tau'!AM101)/param[ZETA]),param[NU]))</f>
        <v>0</v>
      </c>
      <c r="AN104">
        <f>AN$4*MIN(param[GAP_MAX],param[ZETA]*POWER(MAX(0,(AN$3-'(IN)tau'!AN101)/param[ZETA]),param[NU]))</f>
        <v>0</v>
      </c>
      <c r="AO104">
        <f>AO$4*MIN(param[GAP_MAX],param[ZETA]*POWER(MAX(0,(AO$3-'(IN)tau'!AO101)/param[ZETA]),param[NU]))</f>
        <v>0</v>
      </c>
      <c r="AP104">
        <f>AP$4*MIN(param[GAP_MAX],param[ZETA]*POWER(MAX(0,(AP$3-'(IN)tau'!AP101)/param[ZETA]),param[NU]))</f>
        <v>0</v>
      </c>
      <c r="AQ104">
        <f>AQ$4*MIN(param[GAP_MAX],param[ZETA]*POWER(MAX(0,(AQ$3-'(IN)tau'!AQ101)/param[ZETA]),param[NU]))</f>
        <v>0</v>
      </c>
      <c r="AR104">
        <f>AR$4*MIN(param[GAP_MAX],param[ZETA]*POWER(MAX(0,(AR$3-'(IN)tau'!AR101)/param[ZETA]),param[NU]))</f>
        <v>0</v>
      </c>
      <c r="AS104">
        <f>AS$4*MIN(param[GAP_MAX],param[ZETA]*POWER(MAX(0,(AS$3-'(IN)tau'!AS101)/param[ZETA]),param[NU]))</f>
        <v>0</v>
      </c>
      <c r="AT104" s="4">
        <f>SUM(Delta[[#This Row],[Column2]:[Column244]])</f>
        <v>103.69426581679669</v>
      </c>
      <c r="AU104" t="str">
        <f>IF(Delta[[#This Row],[delta]]&lt;20,"ok","")</f>
        <v/>
      </c>
    </row>
    <row r="105" spans="1:47" ht="15" x14ac:dyDescent="0.25">
      <c r="A105">
        <f>'(IN)tau'!A102</f>
        <v>210</v>
      </c>
      <c r="B105">
        <f>B$4*MIN(param[GAP_MAX],param[ZETA]*POWER(MAX(0,(B$3-'(IN)tau'!B102)/param[ZETA]),param[NU]))</f>
        <v>0</v>
      </c>
      <c r="C105">
        <f>C$4*MIN(param[GAP_MAX],param[ZETA]*POWER(MAX(0,(C$3-'(IN)tau'!C102)/param[ZETA]),param[NU]))</f>
        <v>0</v>
      </c>
      <c r="D105">
        <f>D$4*MIN(param[GAP_MAX],param[ZETA]*POWER(MAX(0,(D$3-'(IN)tau'!D102)/param[ZETA]),param[NU]))</f>
        <v>49.285998589358307</v>
      </c>
      <c r="E105">
        <f>E$4*MIN(param[GAP_MAX],param[ZETA]*POWER(MAX(0,(E$3-'(IN)tau'!E102)/param[ZETA]),param[NU]))</f>
        <v>0</v>
      </c>
      <c r="F105">
        <f>F$4*MIN(param[GAP_MAX],param[ZETA]*POWER(MAX(0,(F$3-'(IN)tau'!F102)/param[ZETA]),param[NU]))</f>
        <v>0</v>
      </c>
      <c r="G105">
        <f>G$4*MIN(param[GAP_MAX],param[ZETA]*POWER(MAX(0,(G$3-'(IN)tau'!G102)/param[ZETA]),param[NU]))</f>
        <v>0</v>
      </c>
      <c r="H105">
        <f>H$4*MIN(param[GAP_MAX],param[ZETA]*POWER(MAX(0,(H$3-'(IN)tau'!H102)/param[ZETA]),param[NU]))</f>
        <v>0</v>
      </c>
      <c r="I105">
        <f>I$4*MIN(param[GAP_MAX],param[ZETA]*POWER(MAX(0,(I$3-'(IN)tau'!I102)/param[ZETA]),param[NU]))</f>
        <v>0</v>
      </c>
      <c r="J105">
        <f>J$4*MIN(param[GAP_MAX],param[ZETA]*POWER(MAX(0,(J$3-'(IN)tau'!J102)/param[ZETA]),param[NU]))</f>
        <v>0</v>
      </c>
      <c r="K105">
        <f>K$4*MIN(param[GAP_MAX],param[ZETA]*POWER(MAX(0,(K$3-'(IN)tau'!K102)/param[ZETA]),param[NU]))</f>
        <v>2.1549510319331446</v>
      </c>
      <c r="L105">
        <f>L$4*MIN(param[GAP_MAX],param[ZETA]*POWER(MAX(0,(L$3-'(IN)tau'!L102)/param[ZETA]),param[NU]))</f>
        <v>0</v>
      </c>
      <c r="M105">
        <f>M$4*MIN(param[GAP_MAX],param[ZETA]*POWER(MAX(0,(M$3-'(IN)tau'!M102)/param[ZETA]),param[NU]))</f>
        <v>68.292682926829272</v>
      </c>
      <c r="N105">
        <f>N$4*MIN(param[GAP_MAX],param[ZETA]*POWER(MAX(0,(N$3-'(IN)tau'!N102)/param[ZETA]),param[NU]))</f>
        <v>0</v>
      </c>
      <c r="O105">
        <f>O$4*MIN(param[GAP_MAX],param[ZETA]*POWER(MAX(0,(O$3-'(IN)tau'!O102)/param[ZETA]),param[NU]))</f>
        <v>0</v>
      </c>
      <c r="P105">
        <f>P$4*MIN(param[GAP_MAX],param[ZETA]*POWER(MAX(0,(P$3-'(IN)tau'!P102)/param[ZETA]),param[NU]))</f>
        <v>0</v>
      </c>
      <c r="Q105">
        <f>Q$4*MIN(param[GAP_MAX],param[ZETA]*POWER(MAX(0,(Q$3-'(IN)tau'!Q102)/param[ZETA]),param[NU]))</f>
        <v>0</v>
      </c>
      <c r="R105">
        <f>R$4*MIN(param[GAP_MAX],param[ZETA]*POWER(MAX(0,(R$3-'(IN)tau'!R102)/param[ZETA]),param[NU]))</f>
        <v>0</v>
      </c>
      <c r="S105">
        <f>S$4*MIN(param[GAP_MAX],param[ZETA]*POWER(MAX(0,(S$3-'(IN)tau'!S102)/param[ZETA]),param[NU]))</f>
        <v>0</v>
      </c>
      <c r="T105">
        <f>T$4*MIN(param[GAP_MAX],param[ZETA]*POWER(MAX(0,(T$3-'(IN)tau'!T102)/param[ZETA]),param[NU]))</f>
        <v>0</v>
      </c>
      <c r="U105">
        <f>U$4*MIN(param[GAP_MAX],param[ZETA]*POWER(MAX(0,(U$3-'(IN)tau'!U102)/param[ZETA]),param[NU]))</f>
        <v>0</v>
      </c>
      <c r="V105">
        <f>V$4*MIN(param[GAP_MAX],param[ZETA]*POWER(MAX(0,(V$3-'(IN)tau'!V102)/param[ZETA]),param[NU]))</f>
        <v>0</v>
      </c>
      <c r="W105">
        <f>W$4*MIN(param[GAP_MAX],param[ZETA]*POWER(MAX(0,(W$3-'(IN)tau'!W102)/param[ZETA]),param[NU]))</f>
        <v>0</v>
      </c>
      <c r="X105">
        <f>X$4*MIN(param[GAP_MAX],param[ZETA]*POWER(MAX(0,(X$3-'(IN)tau'!X102)/param[ZETA]),param[NU]))</f>
        <v>0</v>
      </c>
      <c r="Y105">
        <f>Y$4*MIN(param[GAP_MAX],param[ZETA]*POWER(MAX(0,(Y$3-'(IN)tau'!Y102)/param[ZETA]),param[NU]))</f>
        <v>0</v>
      </c>
      <c r="Z105">
        <f>Z$4*MIN(param[GAP_MAX],param[ZETA]*POWER(MAX(0,(Z$3-'(IN)tau'!Z102)/param[ZETA]),param[NU]))</f>
        <v>0</v>
      </c>
      <c r="AA105">
        <f>AA$4*MIN(param[GAP_MAX],param[ZETA]*POWER(MAX(0,(AA$3-'(IN)tau'!AA102)/param[ZETA]),param[NU]))</f>
        <v>0</v>
      </c>
      <c r="AB105">
        <f>AB$4*MIN(param[GAP_MAX],param[ZETA]*POWER(MAX(0,(AB$3-'(IN)tau'!AB102)/param[ZETA]),param[NU]))</f>
        <v>0</v>
      </c>
      <c r="AC105">
        <f>AC$4*MIN(param[GAP_MAX],param[ZETA]*POWER(MAX(0,(AC$3-'(IN)tau'!AC102)/param[ZETA]),param[NU]))</f>
        <v>0</v>
      </c>
      <c r="AD105">
        <f>AD$4*MIN(param[GAP_MAX],param[ZETA]*POWER(MAX(0,(AD$3-'(IN)tau'!AD102)/param[ZETA]),param[NU]))</f>
        <v>0</v>
      </c>
      <c r="AE105">
        <f>AE$4*MIN(param[GAP_MAX],param[ZETA]*POWER(MAX(0,(AE$3-'(IN)tau'!AE102)/param[ZETA]),param[NU]))</f>
        <v>0</v>
      </c>
      <c r="AF105">
        <f>AF$4*MIN(param[GAP_MAX],param[ZETA]*POWER(MAX(0,(AF$3-'(IN)tau'!AF102)/param[ZETA]),param[NU]))</f>
        <v>0</v>
      </c>
      <c r="AG105">
        <f>AG$4*MIN(param[GAP_MAX],param[ZETA]*POWER(MAX(0,(AG$3-'(IN)tau'!AG102)/param[ZETA]),param[NU]))</f>
        <v>0</v>
      </c>
      <c r="AH105">
        <f>AH$4*MIN(param[GAP_MAX],param[ZETA]*POWER(MAX(0,(AH$3-'(IN)tau'!AH102)/param[ZETA]),param[NU]))</f>
        <v>0</v>
      </c>
      <c r="AI105">
        <f>AI$4*MIN(param[GAP_MAX],param[ZETA]*POWER(MAX(0,(AI$3-'(IN)tau'!AI102)/param[ZETA]),param[NU]))</f>
        <v>0</v>
      </c>
      <c r="AJ105">
        <f>AJ$4*MIN(param[GAP_MAX],param[ZETA]*POWER(MAX(0,(AJ$3-'(IN)tau'!AJ102)/param[ZETA]),param[NU]))</f>
        <v>0</v>
      </c>
      <c r="AK105">
        <f>AK$4*MIN(param[GAP_MAX],param[ZETA]*POWER(MAX(0,(AK$3-'(IN)tau'!AK102)/param[ZETA]),param[NU]))</f>
        <v>0</v>
      </c>
      <c r="AL105">
        <f>AL$4*MIN(param[GAP_MAX],param[ZETA]*POWER(MAX(0,(AL$3-'(IN)tau'!AL102)/param[ZETA]),param[NU]))</f>
        <v>0</v>
      </c>
      <c r="AM105">
        <f>AM$4*MIN(param[GAP_MAX],param[ZETA]*POWER(MAX(0,(AM$3-'(IN)tau'!AM102)/param[ZETA]),param[NU]))</f>
        <v>0</v>
      </c>
      <c r="AN105">
        <f>AN$4*MIN(param[GAP_MAX],param[ZETA]*POWER(MAX(0,(AN$3-'(IN)tau'!AN102)/param[ZETA]),param[NU]))</f>
        <v>0</v>
      </c>
      <c r="AO105">
        <f>AO$4*MIN(param[GAP_MAX],param[ZETA]*POWER(MAX(0,(AO$3-'(IN)tau'!AO102)/param[ZETA]),param[NU]))</f>
        <v>0</v>
      </c>
      <c r="AP105">
        <f>AP$4*MIN(param[GAP_MAX],param[ZETA]*POWER(MAX(0,(AP$3-'(IN)tau'!AP102)/param[ZETA]),param[NU]))</f>
        <v>0</v>
      </c>
      <c r="AQ105">
        <f>AQ$4*MIN(param[GAP_MAX],param[ZETA]*POWER(MAX(0,(AQ$3-'(IN)tau'!AQ102)/param[ZETA]),param[NU]))</f>
        <v>0</v>
      </c>
      <c r="AR105">
        <f>AR$4*MIN(param[GAP_MAX],param[ZETA]*POWER(MAX(0,(AR$3-'(IN)tau'!AR102)/param[ZETA]),param[NU]))</f>
        <v>0</v>
      </c>
      <c r="AS105">
        <f>AS$4*MIN(param[GAP_MAX],param[ZETA]*POWER(MAX(0,(AS$3-'(IN)tau'!AS102)/param[ZETA]),param[NU]))</f>
        <v>0</v>
      </c>
      <c r="AT105" s="4">
        <f>SUM(Delta[[#This Row],[Column2]:[Column244]])</f>
        <v>119.73363254812072</v>
      </c>
      <c r="AU105" t="str">
        <f>IF(Delta[[#This Row],[delta]]&lt;20,"ok","")</f>
        <v/>
      </c>
    </row>
    <row r="106" spans="1:47" ht="15" x14ac:dyDescent="0.25">
      <c r="A106">
        <f>'(IN)tau'!A103</f>
        <v>211</v>
      </c>
      <c r="B106">
        <f>B$4*MIN(param[GAP_MAX],param[ZETA]*POWER(MAX(0,(B$3-'(IN)tau'!B103)/param[ZETA]),param[NU]))</f>
        <v>0</v>
      </c>
      <c r="C106">
        <f>C$4*MIN(param[GAP_MAX],param[ZETA]*POWER(MAX(0,(C$3-'(IN)tau'!C103)/param[ZETA]),param[NU]))</f>
        <v>68.127315625059467</v>
      </c>
      <c r="D106">
        <f>D$4*MIN(param[GAP_MAX],param[ZETA]*POWER(MAX(0,(D$3-'(IN)tau'!D103)/param[ZETA]),param[NU]))</f>
        <v>49.285998589358307</v>
      </c>
      <c r="E106">
        <f>E$4*MIN(param[GAP_MAX],param[ZETA]*POWER(MAX(0,(E$3-'(IN)tau'!E103)/param[ZETA]),param[NU]))</f>
        <v>0.79780417796504288</v>
      </c>
      <c r="F106">
        <f>F$4*MIN(param[GAP_MAX],param[ZETA]*POWER(MAX(0,(F$3-'(IN)tau'!F103)/param[ZETA]),param[NU]))</f>
        <v>10.060462333954943</v>
      </c>
      <c r="G106">
        <f>G$4*MIN(param[GAP_MAX],param[ZETA]*POWER(MAX(0,(G$3-'(IN)tau'!G103)/param[ZETA]),param[NU]))</f>
        <v>23.212047760022454</v>
      </c>
      <c r="H106">
        <f>H$4*MIN(param[GAP_MAX],param[ZETA]*POWER(MAX(0,(H$3-'(IN)tau'!H103)/param[ZETA]),param[NU]))</f>
        <v>0</v>
      </c>
      <c r="I106">
        <f>I$4*MIN(param[GAP_MAX],param[ZETA]*POWER(MAX(0,(I$3-'(IN)tau'!I103)/param[ZETA]),param[NU]))</f>
        <v>0</v>
      </c>
      <c r="J106">
        <f>J$4*MIN(param[GAP_MAX],param[ZETA]*POWER(MAX(0,(J$3-'(IN)tau'!J103)/param[ZETA]),param[NU]))</f>
        <v>0</v>
      </c>
      <c r="K106">
        <f>K$4*MIN(param[GAP_MAX],param[ZETA]*POWER(MAX(0,(K$3-'(IN)tau'!K103)/param[ZETA]),param[NU]))</f>
        <v>169.3089430894309</v>
      </c>
      <c r="L106">
        <f>L$4*MIN(param[GAP_MAX],param[ZETA]*POWER(MAX(0,(L$3-'(IN)tau'!L103)/param[ZETA]),param[NU]))</f>
        <v>0</v>
      </c>
      <c r="M106">
        <f>M$4*MIN(param[GAP_MAX],param[ZETA]*POWER(MAX(0,(M$3-'(IN)tau'!M103)/param[ZETA]),param[NU]))</f>
        <v>68.292682926829272</v>
      </c>
      <c r="N106">
        <f>N$4*MIN(param[GAP_MAX],param[ZETA]*POWER(MAX(0,(N$3-'(IN)tau'!N103)/param[ZETA]),param[NU]))</f>
        <v>0</v>
      </c>
      <c r="O106">
        <f>O$4*MIN(param[GAP_MAX],param[ZETA]*POWER(MAX(0,(O$3-'(IN)tau'!O103)/param[ZETA]),param[NU]))</f>
        <v>0</v>
      </c>
      <c r="P106">
        <f>P$4*MIN(param[GAP_MAX],param[ZETA]*POWER(MAX(0,(P$3-'(IN)tau'!P103)/param[ZETA]),param[NU]))</f>
        <v>0</v>
      </c>
      <c r="Q106">
        <f>Q$4*MIN(param[GAP_MAX],param[ZETA]*POWER(MAX(0,(Q$3-'(IN)tau'!Q103)/param[ZETA]),param[NU]))</f>
        <v>0</v>
      </c>
      <c r="R106">
        <f>R$4*MIN(param[GAP_MAX],param[ZETA]*POWER(MAX(0,(R$3-'(IN)tau'!R103)/param[ZETA]),param[NU]))</f>
        <v>0</v>
      </c>
      <c r="S106">
        <f>S$4*MIN(param[GAP_MAX],param[ZETA]*POWER(MAX(0,(S$3-'(IN)tau'!S103)/param[ZETA]),param[NU]))</f>
        <v>0</v>
      </c>
      <c r="T106">
        <f>T$4*MIN(param[GAP_MAX],param[ZETA]*POWER(MAX(0,(T$3-'(IN)tau'!T103)/param[ZETA]),param[NU]))</f>
        <v>0</v>
      </c>
      <c r="U106">
        <f>U$4*MIN(param[GAP_MAX],param[ZETA]*POWER(MAX(0,(U$3-'(IN)tau'!U103)/param[ZETA]),param[NU]))</f>
        <v>0</v>
      </c>
      <c r="V106">
        <f>V$4*MIN(param[GAP_MAX],param[ZETA]*POWER(MAX(0,(V$3-'(IN)tau'!V103)/param[ZETA]),param[NU]))</f>
        <v>0</v>
      </c>
      <c r="W106">
        <f>W$4*MIN(param[GAP_MAX],param[ZETA]*POWER(MAX(0,(W$3-'(IN)tau'!W103)/param[ZETA]),param[NU]))</f>
        <v>0</v>
      </c>
      <c r="X106">
        <f>X$4*MIN(param[GAP_MAX],param[ZETA]*POWER(MAX(0,(X$3-'(IN)tau'!X103)/param[ZETA]),param[NU]))</f>
        <v>0</v>
      </c>
      <c r="Y106">
        <f>Y$4*MIN(param[GAP_MAX],param[ZETA]*POWER(MAX(0,(Y$3-'(IN)tau'!Y103)/param[ZETA]),param[NU]))</f>
        <v>0</v>
      </c>
      <c r="Z106">
        <f>Z$4*MIN(param[GAP_MAX],param[ZETA]*POWER(MAX(0,(Z$3-'(IN)tau'!Z103)/param[ZETA]),param[NU]))</f>
        <v>0</v>
      </c>
      <c r="AA106">
        <f>AA$4*MIN(param[GAP_MAX],param[ZETA]*POWER(MAX(0,(AA$3-'(IN)tau'!AA103)/param[ZETA]),param[NU]))</f>
        <v>0</v>
      </c>
      <c r="AB106">
        <f>AB$4*MIN(param[GAP_MAX],param[ZETA]*POWER(MAX(0,(AB$3-'(IN)tau'!AB103)/param[ZETA]),param[NU]))</f>
        <v>0</v>
      </c>
      <c r="AC106">
        <f>AC$4*MIN(param[GAP_MAX],param[ZETA]*POWER(MAX(0,(AC$3-'(IN)tau'!AC103)/param[ZETA]),param[NU]))</f>
        <v>0</v>
      </c>
      <c r="AD106">
        <f>AD$4*MIN(param[GAP_MAX],param[ZETA]*POWER(MAX(0,(AD$3-'(IN)tau'!AD103)/param[ZETA]),param[NU]))</f>
        <v>0</v>
      </c>
      <c r="AE106">
        <f>AE$4*MIN(param[GAP_MAX],param[ZETA]*POWER(MAX(0,(AE$3-'(IN)tau'!AE103)/param[ZETA]),param[NU]))</f>
        <v>0</v>
      </c>
      <c r="AF106">
        <f>AF$4*MIN(param[GAP_MAX],param[ZETA]*POWER(MAX(0,(AF$3-'(IN)tau'!AF103)/param[ZETA]),param[NU]))</f>
        <v>0</v>
      </c>
      <c r="AG106">
        <f>AG$4*MIN(param[GAP_MAX],param[ZETA]*POWER(MAX(0,(AG$3-'(IN)tau'!AG103)/param[ZETA]),param[NU]))</f>
        <v>0</v>
      </c>
      <c r="AH106">
        <f>AH$4*MIN(param[GAP_MAX],param[ZETA]*POWER(MAX(0,(AH$3-'(IN)tau'!AH103)/param[ZETA]),param[NU]))</f>
        <v>0</v>
      </c>
      <c r="AI106">
        <f>AI$4*MIN(param[GAP_MAX],param[ZETA]*POWER(MAX(0,(AI$3-'(IN)tau'!AI103)/param[ZETA]),param[NU]))</f>
        <v>0</v>
      </c>
      <c r="AJ106">
        <f>AJ$4*MIN(param[GAP_MAX],param[ZETA]*POWER(MAX(0,(AJ$3-'(IN)tau'!AJ103)/param[ZETA]),param[NU]))</f>
        <v>0</v>
      </c>
      <c r="AK106">
        <f>AK$4*MIN(param[GAP_MAX],param[ZETA]*POWER(MAX(0,(AK$3-'(IN)tau'!AK103)/param[ZETA]),param[NU]))</f>
        <v>0</v>
      </c>
      <c r="AL106">
        <f>AL$4*MIN(param[GAP_MAX],param[ZETA]*POWER(MAX(0,(AL$3-'(IN)tau'!AL103)/param[ZETA]),param[NU]))</f>
        <v>0</v>
      </c>
      <c r="AM106">
        <f>AM$4*MIN(param[GAP_MAX],param[ZETA]*POWER(MAX(0,(AM$3-'(IN)tau'!AM103)/param[ZETA]),param[NU]))</f>
        <v>0</v>
      </c>
      <c r="AN106">
        <f>AN$4*MIN(param[GAP_MAX],param[ZETA]*POWER(MAX(0,(AN$3-'(IN)tau'!AN103)/param[ZETA]),param[NU]))</f>
        <v>0</v>
      </c>
      <c r="AO106">
        <f>AO$4*MIN(param[GAP_MAX],param[ZETA]*POWER(MAX(0,(AO$3-'(IN)tau'!AO103)/param[ZETA]),param[NU]))</f>
        <v>0</v>
      </c>
      <c r="AP106">
        <f>AP$4*MIN(param[GAP_MAX],param[ZETA]*POWER(MAX(0,(AP$3-'(IN)tau'!AP103)/param[ZETA]),param[NU]))</f>
        <v>0</v>
      </c>
      <c r="AQ106">
        <f>AQ$4*MIN(param[GAP_MAX],param[ZETA]*POWER(MAX(0,(AQ$3-'(IN)tau'!AQ103)/param[ZETA]),param[NU]))</f>
        <v>0</v>
      </c>
      <c r="AR106">
        <f>AR$4*MIN(param[GAP_MAX],param[ZETA]*POWER(MAX(0,(AR$3-'(IN)tau'!AR103)/param[ZETA]),param[NU]))</f>
        <v>0</v>
      </c>
      <c r="AS106">
        <f>AS$4*MIN(param[GAP_MAX],param[ZETA]*POWER(MAX(0,(AS$3-'(IN)tau'!AS103)/param[ZETA]),param[NU]))</f>
        <v>0</v>
      </c>
      <c r="AT106" s="4">
        <f>SUM(Delta[[#This Row],[Column2]:[Column244]])</f>
        <v>389.08525450262039</v>
      </c>
      <c r="AU106" t="str">
        <f>IF(Delta[[#This Row],[delta]]&lt;20,"ok","")</f>
        <v/>
      </c>
    </row>
    <row r="107" spans="1:47" ht="15" x14ac:dyDescent="0.25">
      <c r="A107">
        <f>'(IN)tau'!A104</f>
        <v>213</v>
      </c>
      <c r="B107">
        <f>B$4*MIN(param[GAP_MAX],param[ZETA]*POWER(MAX(0,(B$3-'(IN)tau'!B104)/param[ZETA]),param[NU]))</f>
        <v>0</v>
      </c>
      <c r="C107">
        <f>C$4*MIN(param[GAP_MAX],param[ZETA]*POWER(MAX(0,(C$3-'(IN)tau'!C104)/param[ZETA]),param[NU]))</f>
        <v>68.127315625059467</v>
      </c>
      <c r="D107">
        <f>D$4*MIN(param[GAP_MAX],param[ZETA]*POWER(MAX(0,(D$3-'(IN)tau'!D104)/param[ZETA]),param[NU]))</f>
        <v>49.285998589358307</v>
      </c>
      <c r="E107">
        <f>E$4*MIN(param[GAP_MAX],param[ZETA]*POWER(MAX(0,(E$3-'(IN)tau'!E104)/param[ZETA]),param[NU]))</f>
        <v>0.79780417796504288</v>
      </c>
      <c r="F107">
        <f>F$4*MIN(param[GAP_MAX],param[ZETA]*POWER(MAX(0,(F$3-'(IN)tau'!F104)/param[ZETA]),param[NU]))</f>
        <v>10.060462333954943</v>
      </c>
      <c r="G107">
        <f>G$4*MIN(param[GAP_MAX],param[ZETA]*POWER(MAX(0,(G$3-'(IN)tau'!G104)/param[ZETA]),param[NU]))</f>
        <v>23.212047760022454</v>
      </c>
      <c r="H107">
        <f>H$4*MIN(param[GAP_MAX],param[ZETA]*POWER(MAX(0,(H$3-'(IN)tau'!H104)/param[ZETA]),param[NU]))</f>
        <v>0</v>
      </c>
      <c r="I107">
        <f>I$4*MIN(param[GAP_MAX],param[ZETA]*POWER(MAX(0,(I$3-'(IN)tau'!I104)/param[ZETA]),param[NU]))</f>
        <v>0</v>
      </c>
      <c r="J107">
        <f>J$4*MIN(param[GAP_MAX],param[ZETA]*POWER(MAX(0,(J$3-'(IN)tau'!J104)/param[ZETA]),param[NU]))</f>
        <v>0</v>
      </c>
      <c r="K107">
        <f>K$4*MIN(param[GAP_MAX],param[ZETA]*POWER(MAX(0,(K$3-'(IN)tau'!K104)/param[ZETA]),param[NU]))</f>
        <v>165.33077050304684</v>
      </c>
      <c r="L107">
        <f>L$4*MIN(param[GAP_MAX],param[ZETA]*POWER(MAX(0,(L$3-'(IN)tau'!L104)/param[ZETA]),param[NU]))</f>
        <v>0</v>
      </c>
      <c r="M107">
        <f>M$4*MIN(param[GAP_MAX],param[ZETA]*POWER(MAX(0,(M$3-'(IN)tau'!M104)/param[ZETA]),param[NU]))</f>
        <v>68.292682926829272</v>
      </c>
      <c r="N107">
        <f>N$4*MIN(param[GAP_MAX],param[ZETA]*POWER(MAX(0,(N$3-'(IN)tau'!N104)/param[ZETA]),param[NU]))</f>
        <v>0</v>
      </c>
      <c r="O107">
        <f>O$4*MIN(param[GAP_MAX],param[ZETA]*POWER(MAX(0,(O$3-'(IN)tau'!O104)/param[ZETA]),param[NU]))</f>
        <v>0</v>
      </c>
      <c r="P107">
        <f>P$4*MIN(param[GAP_MAX],param[ZETA]*POWER(MAX(0,(P$3-'(IN)tau'!P104)/param[ZETA]),param[NU]))</f>
        <v>0</v>
      </c>
      <c r="Q107">
        <f>Q$4*MIN(param[GAP_MAX],param[ZETA]*POWER(MAX(0,(Q$3-'(IN)tau'!Q104)/param[ZETA]),param[NU]))</f>
        <v>0</v>
      </c>
      <c r="R107">
        <f>R$4*MIN(param[GAP_MAX],param[ZETA]*POWER(MAX(0,(R$3-'(IN)tau'!R104)/param[ZETA]),param[NU]))</f>
        <v>0</v>
      </c>
      <c r="S107">
        <f>S$4*MIN(param[GAP_MAX],param[ZETA]*POWER(MAX(0,(S$3-'(IN)tau'!S104)/param[ZETA]),param[NU]))</f>
        <v>0</v>
      </c>
      <c r="T107">
        <f>T$4*MIN(param[GAP_MAX],param[ZETA]*POWER(MAX(0,(T$3-'(IN)tau'!T104)/param[ZETA]),param[NU]))</f>
        <v>0</v>
      </c>
      <c r="U107">
        <f>U$4*MIN(param[GAP_MAX],param[ZETA]*POWER(MAX(0,(U$3-'(IN)tau'!U104)/param[ZETA]),param[NU]))</f>
        <v>0</v>
      </c>
      <c r="V107">
        <f>V$4*MIN(param[GAP_MAX],param[ZETA]*POWER(MAX(0,(V$3-'(IN)tau'!V104)/param[ZETA]),param[NU]))</f>
        <v>0</v>
      </c>
      <c r="W107">
        <f>W$4*MIN(param[GAP_MAX],param[ZETA]*POWER(MAX(0,(W$3-'(IN)tau'!W104)/param[ZETA]),param[NU]))</f>
        <v>0</v>
      </c>
      <c r="X107">
        <f>X$4*MIN(param[GAP_MAX],param[ZETA]*POWER(MAX(0,(X$3-'(IN)tau'!X104)/param[ZETA]),param[NU]))</f>
        <v>0</v>
      </c>
      <c r="Y107">
        <f>Y$4*MIN(param[GAP_MAX],param[ZETA]*POWER(MAX(0,(Y$3-'(IN)tau'!Y104)/param[ZETA]),param[NU]))</f>
        <v>0</v>
      </c>
      <c r="Z107">
        <f>Z$4*MIN(param[GAP_MAX],param[ZETA]*POWER(MAX(0,(Z$3-'(IN)tau'!Z104)/param[ZETA]),param[NU]))</f>
        <v>0</v>
      </c>
      <c r="AA107">
        <f>AA$4*MIN(param[GAP_MAX],param[ZETA]*POWER(MAX(0,(AA$3-'(IN)tau'!AA104)/param[ZETA]),param[NU]))</f>
        <v>0</v>
      </c>
      <c r="AB107">
        <f>AB$4*MIN(param[GAP_MAX],param[ZETA]*POWER(MAX(0,(AB$3-'(IN)tau'!AB104)/param[ZETA]),param[NU]))</f>
        <v>0</v>
      </c>
      <c r="AC107">
        <f>AC$4*MIN(param[GAP_MAX],param[ZETA]*POWER(MAX(0,(AC$3-'(IN)tau'!AC104)/param[ZETA]),param[NU]))</f>
        <v>0</v>
      </c>
      <c r="AD107">
        <f>AD$4*MIN(param[GAP_MAX],param[ZETA]*POWER(MAX(0,(AD$3-'(IN)tau'!AD104)/param[ZETA]),param[NU]))</f>
        <v>0</v>
      </c>
      <c r="AE107">
        <f>AE$4*MIN(param[GAP_MAX],param[ZETA]*POWER(MAX(0,(AE$3-'(IN)tau'!AE104)/param[ZETA]),param[NU]))</f>
        <v>0</v>
      </c>
      <c r="AF107">
        <f>AF$4*MIN(param[GAP_MAX],param[ZETA]*POWER(MAX(0,(AF$3-'(IN)tau'!AF104)/param[ZETA]),param[NU]))</f>
        <v>0</v>
      </c>
      <c r="AG107">
        <f>AG$4*MIN(param[GAP_MAX],param[ZETA]*POWER(MAX(0,(AG$3-'(IN)tau'!AG104)/param[ZETA]),param[NU]))</f>
        <v>0</v>
      </c>
      <c r="AH107">
        <f>AH$4*MIN(param[GAP_MAX],param[ZETA]*POWER(MAX(0,(AH$3-'(IN)tau'!AH104)/param[ZETA]),param[NU]))</f>
        <v>0</v>
      </c>
      <c r="AI107">
        <f>AI$4*MIN(param[GAP_MAX],param[ZETA]*POWER(MAX(0,(AI$3-'(IN)tau'!AI104)/param[ZETA]),param[NU]))</f>
        <v>0</v>
      </c>
      <c r="AJ107">
        <f>AJ$4*MIN(param[GAP_MAX],param[ZETA]*POWER(MAX(0,(AJ$3-'(IN)tau'!AJ104)/param[ZETA]),param[NU]))</f>
        <v>0</v>
      </c>
      <c r="AK107">
        <f>AK$4*MIN(param[GAP_MAX],param[ZETA]*POWER(MAX(0,(AK$3-'(IN)tau'!AK104)/param[ZETA]),param[NU]))</f>
        <v>0</v>
      </c>
      <c r="AL107">
        <f>AL$4*MIN(param[GAP_MAX],param[ZETA]*POWER(MAX(0,(AL$3-'(IN)tau'!AL104)/param[ZETA]),param[NU]))</f>
        <v>0</v>
      </c>
      <c r="AM107">
        <f>AM$4*MIN(param[GAP_MAX],param[ZETA]*POWER(MAX(0,(AM$3-'(IN)tau'!AM104)/param[ZETA]),param[NU]))</f>
        <v>0</v>
      </c>
      <c r="AN107">
        <f>AN$4*MIN(param[GAP_MAX],param[ZETA]*POWER(MAX(0,(AN$3-'(IN)tau'!AN104)/param[ZETA]),param[NU]))</f>
        <v>0</v>
      </c>
      <c r="AO107">
        <f>AO$4*MIN(param[GAP_MAX],param[ZETA]*POWER(MAX(0,(AO$3-'(IN)tau'!AO104)/param[ZETA]),param[NU]))</f>
        <v>0</v>
      </c>
      <c r="AP107">
        <f>AP$4*MIN(param[GAP_MAX],param[ZETA]*POWER(MAX(0,(AP$3-'(IN)tau'!AP104)/param[ZETA]),param[NU]))</f>
        <v>0</v>
      </c>
      <c r="AQ107">
        <f>AQ$4*MIN(param[GAP_MAX],param[ZETA]*POWER(MAX(0,(AQ$3-'(IN)tau'!AQ104)/param[ZETA]),param[NU]))</f>
        <v>0</v>
      </c>
      <c r="AR107">
        <f>AR$4*MIN(param[GAP_MAX],param[ZETA]*POWER(MAX(0,(AR$3-'(IN)tau'!AR104)/param[ZETA]),param[NU]))</f>
        <v>0</v>
      </c>
      <c r="AS107">
        <f>AS$4*MIN(param[GAP_MAX],param[ZETA]*POWER(MAX(0,(AS$3-'(IN)tau'!AS104)/param[ZETA]),param[NU]))</f>
        <v>0</v>
      </c>
      <c r="AT107" s="4">
        <f>SUM(Delta[[#This Row],[Column2]:[Column244]])</f>
        <v>385.10708191623633</v>
      </c>
      <c r="AU107" t="str">
        <f>IF(Delta[[#This Row],[delta]]&lt;20,"ok","")</f>
        <v/>
      </c>
    </row>
    <row r="108" spans="1:47" ht="15" x14ac:dyDescent="0.25">
      <c r="A108">
        <f>'(IN)tau'!A105</f>
        <v>214</v>
      </c>
      <c r="B108">
        <f>B$4*MIN(param[GAP_MAX],param[ZETA]*POWER(MAX(0,(B$3-'(IN)tau'!B105)/param[ZETA]),param[NU]))</f>
        <v>0</v>
      </c>
      <c r="C108">
        <f>C$4*MIN(param[GAP_MAX],param[ZETA]*POWER(MAX(0,(C$3-'(IN)tau'!C105)/param[ZETA]),param[NU]))</f>
        <v>68.127315625059467</v>
      </c>
      <c r="D108">
        <f>D$4*MIN(param[GAP_MAX],param[ZETA]*POWER(MAX(0,(D$3-'(IN)tau'!D105)/param[ZETA]),param[NU]))</f>
        <v>49.285998589358307</v>
      </c>
      <c r="E108">
        <f>E$4*MIN(param[GAP_MAX],param[ZETA]*POWER(MAX(0,(E$3-'(IN)tau'!E105)/param[ZETA]),param[NU]))</f>
        <v>0.79780417796504288</v>
      </c>
      <c r="F108">
        <f>F$4*MIN(param[GAP_MAX],param[ZETA]*POWER(MAX(0,(F$3-'(IN)tau'!F105)/param[ZETA]),param[NU]))</f>
        <v>10.060462333954943</v>
      </c>
      <c r="G108">
        <f>G$4*MIN(param[GAP_MAX],param[ZETA]*POWER(MAX(0,(G$3-'(IN)tau'!G105)/param[ZETA]),param[NU]))</f>
        <v>23.212047760022454</v>
      </c>
      <c r="H108">
        <f>H$4*MIN(param[GAP_MAX],param[ZETA]*POWER(MAX(0,(H$3-'(IN)tau'!H105)/param[ZETA]),param[NU]))</f>
        <v>0</v>
      </c>
      <c r="I108">
        <f>I$4*MIN(param[GAP_MAX],param[ZETA]*POWER(MAX(0,(I$3-'(IN)tau'!I105)/param[ZETA]),param[NU]))</f>
        <v>0</v>
      </c>
      <c r="J108">
        <f>J$4*MIN(param[GAP_MAX],param[ZETA]*POWER(MAX(0,(J$3-'(IN)tau'!J105)/param[ZETA]),param[NU]))</f>
        <v>0</v>
      </c>
      <c r="K108">
        <f>K$4*MIN(param[GAP_MAX],param[ZETA]*POWER(MAX(0,(K$3-'(IN)tau'!K105)/param[ZETA]),param[NU]))</f>
        <v>169.3089430894309</v>
      </c>
      <c r="L108">
        <f>L$4*MIN(param[GAP_MAX],param[ZETA]*POWER(MAX(0,(L$3-'(IN)tau'!L105)/param[ZETA]),param[NU]))</f>
        <v>0</v>
      </c>
      <c r="M108">
        <f>M$4*MIN(param[GAP_MAX],param[ZETA]*POWER(MAX(0,(M$3-'(IN)tau'!M105)/param[ZETA]),param[NU]))</f>
        <v>68.292682926829272</v>
      </c>
      <c r="N108">
        <f>N$4*MIN(param[GAP_MAX],param[ZETA]*POWER(MAX(0,(N$3-'(IN)tau'!N105)/param[ZETA]),param[NU]))</f>
        <v>0</v>
      </c>
      <c r="O108">
        <f>O$4*MIN(param[GAP_MAX],param[ZETA]*POWER(MAX(0,(O$3-'(IN)tau'!O105)/param[ZETA]),param[NU]))</f>
        <v>0</v>
      </c>
      <c r="P108">
        <f>P$4*MIN(param[GAP_MAX],param[ZETA]*POWER(MAX(0,(P$3-'(IN)tau'!P105)/param[ZETA]),param[NU]))</f>
        <v>0</v>
      </c>
      <c r="Q108">
        <f>Q$4*MIN(param[GAP_MAX],param[ZETA]*POWER(MAX(0,(Q$3-'(IN)tau'!Q105)/param[ZETA]),param[NU]))</f>
        <v>0</v>
      </c>
      <c r="R108">
        <f>R$4*MIN(param[GAP_MAX],param[ZETA]*POWER(MAX(0,(R$3-'(IN)tau'!R105)/param[ZETA]),param[NU]))</f>
        <v>0</v>
      </c>
      <c r="S108">
        <f>S$4*MIN(param[GAP_MAX],param[ZETA]*POWER(MAX(0,(S$3-'(IN)tau'!S105)/param[ZETA]),param[NU]))</f>
        <v>0</v>
      </c>
      <c r="T108">
        <f>T$4*MIN(param[GAP_MAX],param[ZETA]*POWER(MAX(0,(T$3-'(IN)tau'!T105)/param[ZETA]),param[NU]))</f>
        <v>0</v>
      </c>
      <c r="U108">
        <f>U$4*MIN(param[GAP_MAX],param[ZETA]*POWER(MAX(0,(U$3-'(IN)tau'!U105)/param[ZETA]),param[NU]))</f>
        <v>0</v>
      </c>
      <c r="V108">
        <f>V$4*MIN(param[GAP_MAX],param[ZETA]*POWER(MAX(0,(V$3-'(IN)tau'!V105)/param[ZETA]),param[NU]))</f>
        <v>0</v>
      </c>
      <c r="W108">
        <f>W$4*MIN(param[GAP_MAX],param[ZETA]*POWER(MAX(0,(W$3-'(IN)tau'!W105)/param[ZETA]),param[NU]))</f>
        <v>0</v>
      </c>
      <c r="X108">
        <f>X$4*MIN(param[GAP_MAX],param[ZETA]*POWER(MAX(0,(X$3-'(IN)tau'!X105)/param[ZETA]),param[NU]))</f>
        <v>0</v>
      </c>
      <c r="Y108">
        <f>Y$4*MIN(param[GAP_MAX],param[ZETA]*POWER(MAX(0,(Y$3-'(IN)tau'!Y105)/param[ZETA]),param[NU]))</f>
        <v>0</v>
      </c>
      <c r="Z108">
        <f>Z$4*MIN(param[GAP_MAX],param[ZETA]*POWER(MAX(0,(Z$3-'(IN)tau'!Z105)/param[ZETA]),param[NU]))</f>
        <v>0</v>
      </c>
      <c r="AA108">
        <f>AA$4*MIN(param[GAP_MAX],param[ZETA]*POWER(MAX(0,(AA$3-'(IN)tau'!AA105)/param[ZETA]),param[NU]))</f>
        <v>0</v>
      </c>
      <c r="AB108">
        <f>AB$4*MIN(param[GAP_MAX],param[ZETA]*POWER(MAX(0,(AB$3-'(IN)tau'!AB105)/param[ZETA]),param[NU]))</f>
        <v>0</v>
      </c>
      <c r="AC108">
        <f>AC$4*MIN(param[GAP_MAX],param[ZETA]*POWER(MAX(0,(AC$3-'(IN)tau'!AC105)/param[ZETA]),param[NU]))</f>
        <v>0</v>
      </c>
      <c r="AD108">
        <f>AD$4*MIN(param[GAP_MAX],param[ZETA]*POWER(MAX(0,(AD$3-'(IN)tau'!AD105)/param[ZETA]),param[NU]))</f>
        <v>0</v>
      </c>
      <c r="AE108">
        <f>AE$4*MIN(param[GAP_MAX],param[ZETA]*POWER(MAX(0,(AE$3-'(IN)tau'!AE105)/param[ZETA]),param[NU]))</f>
        <v>0</v>
      </c>
      <c r="AF108">
        <f>AF$4*MIN(param[GAP_MAX],param[ZETA]*POWER(MAX(0,(AF$3-'(IN)tau'!AF105)/param[ZETA]),param[NU]))</f>
        <v>0</v>
      </c>
      <c r="AG108">
        <f>AG$4*MIN(param[GAP_MAX],param[ZETA]*POWER(MAX(0,(AG$3-'(IN)tau'!AG105)/param[ZETA]),param[NU]))</f>
        <v>0</v>
      </c>
      <c r="AH108">
        <f>AH$4*MIN(param[GAP_MAX],param[ZETA]*POWER(MAX(0,(AH$3-'(IN)tau'!AH105)/param[ZETA]),param[NU]))</f>
        <v>0</v>
      </c>
      <c r="AI108">
        <f>AI$4*MIN(param[GAP_MAX],param[ZETA]*POWER(MAX(0,(AI$3-'(IN)tau'!AI105)/param[ZETA]),param[NU]))</f>
        <v>0</v>
      </c>
      <c r="AJ108">
        <f>AJ$4*MIN(param[GAP_MAX],param[ZETA]*POWER(MAX(0,(AJ$3-'(IN)tau'!AJ105)/param[ZETA]),param[NU]))</f>
        <v>0</v>
      </c>
      <c r="AK108">
        <f>AK$4*MIN(param[GAP_MAX],param[ZETA]*POWER(MAX(0,(AK$3-'(IN)tau'!AK105)/param[ZETA]),param[NU]))</f>
        <v>0</v>
      </c>
      <c r="AL108">
        <f>AL$4*MIN(param[GAP_MAX],param[ZETA]*POWER(MAX(0,(AL$3-'(IN)tau'!AL105)/param[ZETA]),param[NU]))</f>
        <v>0</v>
      </c>
      <c r="AM108">
        <f>AM$4*MIN(param[GAP_MAX],param[ZETA]*POWER(MAX(0,(AM$3-'(IN)tau'!AM105)/param[ZETA]),param[NU]))</f>
        <v>0</v>
      </c>
      <c r="AN108">
        <f>AN$4*MIN(param[GAP_MAX],param[ZETA]*POWER(MAX(0,(AN$3-'(IN)tau'!AN105)/param[ZETA]),param[NU]))</f>
        <v>0</v>
      </c>
      <c r="AO108">
        <f>AO$4*MIN(param[GAP_MAX],param[ZETA]*POWER(MAX(0,(AO$3-'(IN)tau'!AO105)/param[ZETA]),param[NU]))</f>
        <v>0</v>
      </c>
      <c r="AP108">
        <f>AP$4*MIN(param[GAP_MAX],param[ZETA]*POWER(MAX(0,(AP$3-'(IN)tau'!AP105)/param[ZETA]),param[NU]))</f>
        <v>0</v>
      </c>
      <c r="AQ108">
        <f>AQ$4*MIN(param[GAP_MAX],param[ZETA]*POWER(MAX(0,(AQ$3-'(IN)tau'!AQ105)/param[ZETA]),param[NU]))</f>
        <v>0</v>
      </c>
      <c r="AR108">
        <f>AR$4*MIN(param[GAP_MAX],param[ZETA]*POWER(MAX(0,(AR$3-'(IN)tau'!AR105)/param[ZETA]),param[NU]))</f>
        <v>0</v>
      </c>
      <c r="AS108">
        <f>AS$4*MIN(param[GAP_MAX],param[ZETA]*POWER(MAX(0,(AS$3-'(IN)tau'!AS105)/param[ZETA]),param[NU]))</f>
        <v>20.53238505562075</v>
      </c>
      <c r="AT108" s="4">
        <f>SUM(Delta[[#This Row],[Column2]:[Column244]])</f>
        <v>409.61763955824114</v>
      </c>
      <c r="AU108" t="str">
        <f>IF(Delta[[#This Row],[delta]]&lt;20,"ok","")</f>
        <v/>
      </c>
    </row>
    <row r="109" spans="1:47" ht="15" x14ac:dyDescent="0.25">
      <c r="A109">
        <f>'(IN)tau'!A106</f>
        <v>215</v>
      </c>
      <c r="B109">
        <f>B$4*MIN(param[GAP_MAX],param[ZETA]*POWER(MAX(0,(B$3-'(IN)tau'!B106)/param[ZETA]),param[NU]))</f>
        <v>0</v>
      </c>
      <c r="C109">
        <f>C$4*MIN(param[GAP_MAX],param[ZETA]*POWER(MAX(0,(C$3-'(IN)tau'!C106)/param[ZETA]),param[NU]))</f>
        <v>68.127315625059467</v>
      </c>
      <c r="D109">
        <f>D$4*MIN(param[GAP_MAX],param[ZETA]*POWER(MAX(0,(D$3-'(IN)tau'!D106)/param[ZETA]),param[NU]))</f>
        <v>49.285998589358307</v>
      </c>
      <c r="E109">
        <f>E$4*MIN(param[GAP_MAX],param[ZETA]*POWER(MAX(0,(E$3-'(IN)tau'!E106)/param[ZETA]),param[NU]))</f>
        <v>24.56391754878241</v>
      </c>
      <c r="F109">
        <f>F$4*MIN(param[GAP_MAX],param[ZETA]*POWER(MAX(0,(F$3-'(IN)tau'!F106)/param[ZETA]),param[NU]))</f>
        <v>10.060462333954943</v>
      </c>
      <c r="G109">
        <f>G$4*MIN(param[GAP_MAX],param[ZETA]*POWER(MAX(0,(G$3-'(IN)tau'!G106)/param[ZETA]),param[NU]))</f>
        <v>23.212047760022454</v>
      </c>
      <c r="H109">
        <f>H$4*MIN(param[GAP_MAX],param[ZETA]*POWER(MAX(0,(H$3-'(IN)tau'!H106)/param[ZETA]),param[NU]))</f>
        <v>0</v>
      </c>
      <c r="I109">
        <f>I$4*MIN(param[GAP_MAX],param[ZETA]*POWER(MAX(0,(I$3-'(IN)tau'!I106)/param[ZETA]),param[NU]))</f>
        <v>0</v>
      </c>
      <c r="J109">
        <f>J$4*MIN(param[GAP_MAX],param[ZETA]*POWER(MAX(0,(J$3-'(IN)tau'!J106)/param[ZETA]),param[NU]))</f>
        <v>0</v>
      </c>
      <c r="K109">
        <f>K$4*MIN(param[GAP_MAX],param[ZETA]*POWER(MAX(0,(K$3-'(IN)tau'!K106)/param[ZETA]),param[NU]))</f>
        <v>169.3089430894309</v>
      </c>
      <c r="L109">
        <f>L$4*MIN(param[GAP_MAX],param[ZETA]*POWER(MAX(0,(L$3-'(IN)tau'!L106)/param[ZETA]),param[NU]))</f>
        <v>0</v>
      </c>
      <c r="M109">
        <f>M$4*MIN(param[GAP_MAX],param[ZETA]*POWER(MAX(0,(M$3-'(IN)tau'!M106)/param[ZETA]),param[NU]))</f>
        <v>68.292682926829272</v>
      </c>
      <c r="N109">
        <f>N$4*MIN(param[GAP_MAX],param[ZETA]*POWER(MAX(0,(N$3-'(IN)tau'!N106)/param[ZETA]),param[NU]))</f>
        <v>0</v>
      </c>
      <c r="O109">
        <f>O$4*MIN(param[GAP_MAX],param[ZETA]*POWER(MAX(0,(O$3-'(IN)tau'!O106)/param[ZETA]),param[NU]))</f>
        <v>0</v>
      </c>
      <c r="P109">
        <f>P$4*MIN(param[GAP_MAX],param[ZETA]*POWER(MAX(0,(P$3-'(IN)tau'!P106)/param[ZETA]),param[NU]))</f>
        <v>0</v>
      </c>
      <c r="Q109">
        <f>Q$4*MIN(param[GAP_MAX],param[ZETA]*POWER(MAX(0,(Q$3-'(IN)tau'!Q106)/param[ZETA]),param[NU]))</f>
        <v>0</v>
      </c>
      <c r="R109">
        <f>R$4*MIN(param[GAP_MAX],param[ZETA]*POWER(MAX(0,(R$3-'(IN)tau'!R106)/param[ZETA]),param[NU]))</f>
        <v>0</v>
      </c>
      <c r="S109">
        <f>S$4*MIN(param[GAP_MAX],param[ZETA]*POWER(MAX(0,(S$3-'(IN)tau'!S106)/param[ZETA]),param[NU]))</f>
        <v>0</v>
      </c>
      <c r="T109">
        <f>T$4*MIN(param[GAP_MAX],param[ZETA]*POWER(MAX(0,(T$3-'(IN)tau'!T106)/param[ZETA]),param[NU]))</f>
        <v>0</v>
      </c>
      <c r="U109">
        <f>U$4*MIN(param[GAP_MAX],param[ZETA]*POWER(MAX(0,(U$3-'(IN)tau'!U106)/param[ZETA]),param[NU]))</f>
        <v>0</v>
      </c>
      <c r="V109">
        <f>V$4*MIN(param[GAP_MAX],param[ZETA]*POWER(MAX(0,(V$3-'(IN)tau'!V106)/param[ZETA]),param[NU]))</f>
        <v>0</v>
      </c>
      <c r="W109">
        <f>W$4*MIN(param[GAP_MAX],param[ZETA]*POWER(MAX(0,(W$3-'(IN)tau'!W106)/param[ZETA]),param[NU]))</f>
        <v>0</v>
      </c>
      <c r="X109">
        <f>X$4*MIN(param[GAP_MAX],param[ZETA]*POWER(MAX(0,(X$3-'(IN)tau'!X106)/param[ZETA]),param[NU]))</f>
        <v>0</v>
      </c>
      <c r="Y109">
        <f>Y$4*MIN(param[GAP_MAX],param[ZETA]*POWER(MAX(0,(Y$3-'(IN)tau'!Y106)/param[ZETA]),param[NU]))</f>
        <v>0</v>
      </c>
      <c r="Z109">
        <f>Z$4*MIN(param[GAP_MAX],param[ZETA]*POWER(MAX(0,(Z$3-'(IN)tau'!Z106)/param[ZETA]),param[NU]))</f>
        <v>0</v>
      </c>
      <c r="AA109">
        <f>AA$4*MIN(param[GAP_MAX],param[ZETA]*POWER(MAX(0,(AA$3-'(IN)tau'!AA106)/param[ZETA]),param[NU]))</f>
        <v>0</v>
      </c>
      <c r="AB109">
        <f>AB$4*MIN(param[GAP_MAX],param[ZETA]*POWER(MAX(0,(AB$3-'(IN)tau'!AB106)/param[ZETA]),param[NU]))</f>
        <v>0</v>
      </c>
      <c r="AC109">
        <f>AC$4*MIN(param[GAP_MAX],param[ZETA]*POWER(MAX(0,(AC$3-'(IN)tau'!AC106)/param[ZETA]),param[NU]))</f>
        <v>0</v>
      </c>
      <c r="AD109">
        <f>AD$4*MIN(param[GAP_MAX],param[ZETA]*POWER(MAX(0,(AD$3-'(IN)tau'!AD106)/param[ZETA]),param[NU]))</f>
        <v>0</v>
      </c>
      <c r="AE109">
        <f>AE$4*MIN(param[GAP_MAX],param[ZETA]*POWER(MAX(0,(AE$3-'(IN)tau'!AE106)/param[ZETA]),param[NU]))</f>
        <v>0</v>
      </c>
      <c r="AF109">
        <f>AF$4*MIN(param[GAP_MAX],param[ZETA]*POWER(MAX(0,(AF$3-'(IN)tau'!AF106)/param[ZETA]),param[NU]))</f>
        <v>0</v>
      </c>
      <c r="AG109">
        <f>AG$4*MIN(param[GAP_MAX],param[ZETA]*POWER(MAX(0,(AG$3-'(IN)tau'!AG106)/param[ZETA]),param[NU]))</f>
        <v>0</v>
      </c>
      <c r="AH109">
        <f>AH$4*MIN(param[GAP_MAX],param[ZETA]*POWER(MAX(0,(AH$3-'(IN)tau'!AH106)/param[ZETA]),param[NU]))</f>
        <v>0</v>
      </c>
      <c r="AI109">
        <f>AI$4*MIN(param[GAP_MAX],param[ZETA]*POWER(MAX(0,(AI$3-'(IN)tau'!AI106)/param[ZETA]),param[NU]))</f>
        <v>0</v>
      </c>
      <c r="AJ109">
        <f>AJ$4*MIN(param[GAP_MAX],param[ZETA]*POWER(MAX(0,(AJ$3-'(IN)tau'!AJ106)/param[ZETA]),param[NU]))</f>
        <v>0</v>
      </c>
      <c r="AK109">
        <f>AK$4*MIN(param[GAP_MAX],param[ZETA]*POWER(MAX(0,(AK$3-'(IN)tau'!AK106)/param[ZETA]),param[NU]))</f>
        <v>0</v>
      </c>
      <c r="AL109">
        <f>AL$4*MIN(param[GAP_MAX],param[ZETA]*POWER(MAX(0,(AL$3-'(IN)tau'!AL106)/param[ZETA]),param[NU]))</f>
        <v>0</v>
      </c>
      <c r="AM109">
        <f>AM$4*MIN(param[GAP_MAX],param[ZETA]*POWER(MAX(0,(AM$3-'(IN)tau'!AM106)/param[ZETA]),param[NU]))</f>
        <v>0</v>
      </c>
      <c r="AN109">
        <f>AN$4*MIN(param[GAP_MAX],param[ZETA]*POWER(MAX(0,(AN$3-'(IN)tau'!AN106)/param[ZETA]),param[NU]))</f>
        <v>0</v>
      </c>
      <c r="AO109">
        <f>AO$4*MIN(param[GAP_MAX],param[ZETA]*POWER(MAX(0,(AO$3-'(IN)tau'!AO106)/param[ZETA]),param[NU]))</f>
        <v>0</v>
      </c>
      <c r="AP109">
        <f>AP$4*MIN(param[GAP_MAX],param[ZETA]*POWER(MAX(0,(AP$3-'(IN)tau'!AP106)/param[ZETA]),param[NU]))</f>
        <v>0</v>
      </c>
      <c r="AQ109">
        <f>AQ$4*MIN(param[GAP_MAX],param[ZETA]*POWER(MAX(0,(AQ$3-'(IN)tau'!AQ106)/param[ZETA]),param[NU]))</f>
        <v>0</v>
      </c>
      <c r="AR109">
        <f>AR$4*MIN(param[GAP_MAX],param[ZETA]*POWER(MAX(0,(AR$3-'(IN)tau'!AR106)/param[ZETA]),param[NU]))</f>
        <v>0</v>
      </c>
      <c r="AS109">
        <f>AS$4*MIN(param[GAP_MAX],param[ZETA]*POWER(MAX(0,(AS$3-'(IN)tau'!AS106)/param[ZETA]),param[NU]))</f>
        <v>20.53238505562075</v>
      </c>
      <c r="AT109" s="4">
        <f>SUM(Delta[[#This Row],[Column2]:[Column244]])</f>
        <v>433.38375292905846</v>
      </c>
      <c r="AU109" t="str">
        <f>IF(Delta[[#This Row],[delta]]&lt;20,"ok","")</f>
        <v/>
      </c>
    </row>
    <row r="110" spans="1:47" ht="15" x14ac:dyDescent="0.25">
      <c r="A110">
        <f>'(IN)tau'!A107</f>
        <v>216</v>
      </c>
      <c r="B110">
        <f>B$4*MIN(param[GAP_MAX],param[ZETA]*POWER(MAX(0,(B$3-'(IN)tau'!B107)/param[ZETA]),param[NU]))</f>
        <v>0</v>
      </c>
      <c r="C110">
        <f>C$4*MIN(param[GAP_MAX],param[ZETA]*POWER(MAX(0,(C$3-'(IN)tau'!C107)/param[ZETA]),param[NU]))</f>
        <v>0</v>
      </c>
      <c r="D110">
        <f>D$4*MIN(param[GAP_MAX],param[ZETA]*POWER(MAX(0,(D$3-'(IN)tau'!D107)/param[ZETA]),param[NU]))</f>
        <v>0</v>
      </c>
      <c r="E110">
        <f>E$4*MIN(param[GAP_MAX],param[ZETA]*POWER(MAX(0,(E$3-'(IN)tau'!E107)/param[ZETA]),param[NU]))</f>
        <v>0</v>
      </c>
      <c r="F110">
        <f>F$4*MIN(param[GAP_MAX],param[ZETA]*POWER(MAX(0,(F$3-'(IN)tau'!F107)/param[ZETA]),param[NU]))</f>
        <v>0</v>
      </c>
      <c r="G110">
        <f>G$4*MIN(param[GAP_MAX],param[ZETA]*POWER(MAX(0,(G$3-'(IN)tau'!G107)/param[ZETA]),param[NU]))</f>
        <v>0</v>
      </c>
      <c r="H110">
        <f>H$4*MIN(param[GAP_MAX],param[ZETA]*POWER(MAX(0,(H$3-'(IN)tau'!H107)/param[ZETA]),param[NU]))</f>
        <v>0</v>
      </c>
      <c r="I110">
        <f>I$4*MIN(param[GAP_MAX],param[ZETA]*POWER(MAX(0,(I$3-'(IN)tau'!I107)/param[ZETA]),param[NU]))</f>
        <v>1.3730462215569512</v>
      </c>
      <c r="J110">
        <f>J$4*MIN(param[GAP_MAX],param[ZETA]*POWER(MAX(0,(J$3-'(IN)tau'!J107)/param[ZETA]),param[NU]))</f>
        <v>0</v>
      </c>
      <c r="K110">
        <f>K$4*MIN(param[GAP_MAX],param[ZETA]*POWER(MAX(0,(K$3-'(IN)tau'!K107)/param[ZETA]),param[NU]))</f>
        <v>0</v>
      </c>
      <c r="L110">
        <f>L$4*MIN(param[GAP_MAX],param[ZETA]*POWER(MAX(0,(L$3-'(IN)tau'!L107)/param[ZETA]),param[NU]))</f>
        <v>0</v>
      </c>
      <c r="M110">
        <f>M$4*MIN(param[GAP_MAX],param[ZETA]*POWER(MAX(0,(M$3-'(IN)tau'!M107)/param[ZETA]),param[NU]))</f>
        <v>68.292682926829272</v>
      </c>
      <c r="N110">
        <f>N$4*MIN(param[GAP_MAX],param[ZETA]*POWER(MAX(0,(N$3-'(IN)tau'!N107)/param[ZETA]),param[NU]))</f>
        <v>0</v>
      </c>
      <c r="O110">
        <f>O$4*MIN(param[GAP_MAX],param[ZETA]*POWER(MAX(0,(O$3-'(IN)tau'!O107)/param[ZETA]),param[NU]))</f>
        <v>0</v>
      </c>
      <c r="P110">
        <f>P$4*MIN(param[GAP_MAX],param[ZETA]*POWER(MAX(0,(P$3-'(IN)tau'!P107)/param[ZETA]),param[NU]))</f>
        <v>0</v>
      </c>
      <c r="Q110">
        <f>Q$4*MIN(param[GAP_MAX],param[ZETA]*POWER(MAX(0,(Q$3-'(IN)tau'!Q107)/param[ZETA]),param[NU]))</f>
        <v>0</v>
      </c>
      <c r="R110">
        <f>R$4*MIN(param[GAP_MAX],param[ZETA]*POWER(MAX(0,(R$3-'(IN)tau'!R107)/param[ZETA]),param[NU]))</f>
        <v>0</v>
      </c>
      <c r="S110">
        <f>S$4*MIN(param[GAP_MAX],param[ZETA]*POWER(MAX(0,(S$3-'(IN)tau'!S107)/param[ZETA]),param[NU]))</f>
        <v>0</v>
      </c>
      <c r="T110">
        <f>T$4*MIN(param[GAP_MAX],param[ZETA]*POWER(MAX(0,(T$3-'(IN)tau'!T107)/param[ZETA]),param[NU]))</f>
        <v>0</v>
      </c>
      <c r="U110">
        <f>U$4*MIN(param[GAP_MAX],param[ZETA]*POWER(MAX(0,(U$3-'(IN)tau'!U107)/param[ZETA]),param[NU]))</f>
        <v>0</v>
      </c>
      <c r="V110">
        <f>V$4*MIN(param[GAP_MAX],param[ZETA]*POWER(MAX(0,(V$3-'(IN)tau'!V107)/param[ZETA]),param[NU]))</f>
        <v>0</v>
      </c>
      <c r="W110">
        <f>W$4*MIN(param[GAP_MAX],param[ZETA]*POWER(MAX(0,(W$3-'(IN)tau'!W107)/param[ZETA]),param[NU]))</f>
        <v>0</v>
      </c>
      <c r="X110">
        <f>X$4*MIN(param[GAP_MAX],param[ZETA]*POWER(MAX(0,(X$3-'(IN)tau'!X107)/param[ZETA]),param[NU]))</f>
        <v>0</v>
      </c>
      <c r="Y110">
        <f>Y$4*MIN(param[GAP_MAX],param[ZETA]*POWER(MAX(0,(Y$3-'(IN)tau'!Y107)/param[ZETA]),param[NU]))</f>
        <v>0</v>
      </c>
      <c r="Z110">
        <f>Z$4*MIN(param[GAP_MAX],param[ZETA]*POWER(MAX(0,(Z$3-'(IN)tau'!Z107)/param[ZETA]),param[NU]))</f>
        <v>0</v>
      </c>
      <c r="AA110">
        <f>AA$4*MIN(param[GAP_MAX],param[ZETA]*POWER(MAX(0,(AA$3-'(IN)tau'!AA107)/param[ZETA]),param[NU]))</f>
        <v>0</v>
      </c>
      <c r="AB110">
        <f>AB$4*MIN(param[GAP_MAX],param[ZETA]*POWER(MAX(0,(AB$3-'(IN)tau'!AB107)/param[ZETA]),param[NU]))</f>
        <v>0</v>
      </c>
      <c r="AC110">
        <f>AC$4*MIN(param[GAP_MAX],param[ZETA]*POWER(MAX(0,(AC$3-'(IN)tau'!AC107)/param[ZETA]),param[NU]))</f>
        <v>0</v>
      </c>
      <c r="AD110">
        <f>AD$4*MIN(param[GAP_MAX],param[ZETA]*POWER(MAX(0,(AD$3-'(IN)tau'!AD107)/param[ZETA]),param[NU]))</f>
        <v>0</v>
      </c>
      <c r="AE110">
        <f>AE$4*MIN(param[GAP_MAX],param[ZETA]*POWER(MAX(0,(AE$3-'(IN)tau'!AE107)/param[ZETA]),param[NU]))</f>
        <v>0</v>
      </c>
      <c r="AF110">
        <f>AF$4*MIN(param[GAP_MAX],param[ZETA]*POWER(MAX(0,(AF$3-'(IN)tau'!AF107)/param[ZETA]),param[NU]))</f>
        <v>0</v>
      </c>
      <c r="AG110">
        <f>AG$4*MIN(param[GAP_MAX],param[ZETA]*POWER(MAX(0,(AG$3-'(IN)tau'!AG107)/param[ZETA]),param[NU]))</f>
        <v>0</v>
      </c>
      <c r="AH110">
        <f>AH$4*MIN(param[GAP_MAX],param[ZETA]*POWER(MAX(0,(AH$3-'(IN)tau'!AH107)/param[ZETA]),param[NU]))</f>
        <v>0</v>
      </c>
      <c r="AI110">
        <f>AI$4*MIN(param[GAP_MAX],param[ZETA]*POWER(MAX(0,(AI$3-'(IN)tau'!AI107)/param[ZETA]),param[NU]))</f>
        <v>0</v>
      </c>
      <c r="AJ110">
        <f>AJ$4*MIN(param[GAP_MAX],param[ZETA]*POWER(MAX(0,(AJ$3-'(IN)tau'!AJ107)/param[ZETA]),param[NU]))</f>
        <v>0</v>
      </c>
      <c r="AK110">
        <f>AK$4*MIN(param[GAP_MAX],param[ZETA]*POWER(MAX(0,(AK$3-'(IN)tau'!AK107)/param[ZETA]),param[NU]))</f>
        <v>0</v>
      </c>
      <c r="AL110">
        <f>AL$4*MIN(param[GAP_MAX],param[ZETA]*POWER(MAX(0,(AL$3-'(IN)tau'!AL107)/param[ZETA]),param[NU]))</f>
        <v>0</v>
      </c>
      <c r="AM110">
        <f>AM$4*MIN(param[GAP_MAX],param[ZETA]*POWER(MAX(0,(AM$3-'(IN)tau'!AM107)/param[ZETA]),param[NU]))</f>
        <v>0</v>
      </c>
      <c r="AN110">
        <f>AN$4*MIN(param[GAP_MAX],param[ZETA]*POWER(MAX(0,(AN$3-'(IN)tau'!AN107)/param[ZETA]),param[NU]))</f>
        <v>0</v>
      </c>
      <c r="AO110">
        <f>AO$4*MIN(param[GAP_MAX],param[ZETA]*POWER(MAX(0,(AO$3-'(IN)tau'!AO107)/param[ZETA]),param[NU]))</f>
        <v>0</v>
      </c>
      <c r="AP110">
        <f>AP$4*MIN(param[GAP_MAX],param[ZETA]*POWER(MAX(0,(AP$3-'(IN)tau'!AP107)/param[ZETA]),param[NU]))</f>
        <v>0</v>
      </c>
      <c r="AQ110">
        <f>AQ$4*MIN(param[GAP_MAX],param[ZETA]*POWER(MAX(0,(AQ$3-'(IN)tau'!AQ107)/param[ZETA]),param[NU]))</f>
        <v>0</v>
      </c>
      <c r="AR110">
        <f>AR$4*MIN(param[GAP_MAX],param[ZETA]*POWER(MAX(0,(AR$3-'(IN)tau'!AR107)/param[ZETA]),param[NU]))</f>
        <v>0</v>
      </c>
      <c r="AS110">
        <f>AS$4*MIN(param[GAP_MAX],param[ZETA]*POWER(MAX(0,(AS$3-'(IN)tau'!AS107)/param[ZETA]),param[NU]))</f>
        <v>0</v>
      </c>
      <c r="AT110" s="4">
        <f>SUM(Delta[[#This Row],[Column2]:[Column244]])</f>
        <v>69.66572914838622</v>
      </c>
      <c r="AU110" t="str">
        <f>IF(Delta[[#This Row],[delta]]&lt;20,"ok","")</f>
        <v/>
      </c>
    </row>
    <row r="111" spans="1:47" ht="15" x14ac:dyDescent="0.25">
      <c r="A111">
        <f>'(IN)tau'!A108</f>
        <v>218</v>
      </c>
      <c r="B111">
        <f>B$4*MIN(param[GAP_MAX],param[ZETA]*POWER(MAX(0,(B$3-'(IN)tau'!B108)/param[ZETA]),param[NU]))</f>
        <v>0</v>
      </c>
      <c r="C111">
        <f>C$4*MIN(param[GAP_MAX],param[ZETA]*POWER(MAX(0,(C$3-'(IN)tau'!C108)/param[ZETA]),param[NU]))</f>
        <v>0</v>
      </c>
      <c r="D111">
        <f>D$4*MIN(param[GAP_MAX],param[ZETA]*POWER(MAX(0,(D$3-'(IN)tau'!D108)/param[ZETA]),param[NU]))</f>
        <v>0</v>
      </c>
      <c r="E111">
        <f>E$4*MIN(param[GAP_MAX],param[ZETA]*POWER(MAX(0,(E$3-'(IN)tau'!E108)/param[ZETA]),param[NU]))</f>
        <v>0</v>
      </c>
      <c r="F111">
        <f>F$4*MIN(param[GAP_MAX],param[ZETA]*POWER(MAX(0,(F$3-'(IN)tau'!F108)/param[ZETA]),param[NU]))</f>
        <v>0</v>
      </c>
      <c r="G111">
        <f>G$4*MIN(param[GAP_MAX],param[ZETA]*POWER(MAX(0,(G$3-'(IN)tau'!G108)/param[ZETA]),param[NU]))</f>
        <v>0</v>
      </c>
      <c r="H111">
        <f>H$4*MIN(param[GAP_MAX],param[ZETA]*POWER(MAX(0,(H$3-'(IN)tau'!H108)/param[ZETA]),param[NU]))</f>
        <v>0</v>
      </c>
      <c r="I111">
        <f>I$4*MIN(param[GAP_MAX],param[ZETA]*POWER(MAX(0,(I$3-'(IN)tau'!I108)/param[ZETA]),param[NU]))</f>
        <v>0.30704484894285811</v>
      </c>
      <c r="J111">
        <f>J$4*MIN(param[GAP_MAX],param[ZETA]*POWER(MAX(0,(J$3-'(IN)tau'!J108)/param[ZETA]),param[NU]))</f>
        <v>0</v>
      </c>
      <c r="K111">
        <f>K$4*MIN(param[GAP_MAX],param[ZETA]*POWER(MAX(0,(K$3-'(IN)tau'!K108)/param[ZETA]),param[NU]))</f>
        <v>0</v>
      </c>
      <c r="L111">
        <f>L$4*MIN(param[GAP_MAX],param[ZETA]*POWER(MAX(0,(L$3-'(IN)tau'!L108)/param[ZETA]),param[NU]))</f>
        <v>0</v>
      </c>
      <c r="M111">
        <f>M$4*MIN(param[GAP_MAX],param[ZETA]*POWER(MAX(0,(M$3-'(IN)tau'!M108)/param[ZETA]),param[NU]))</f>
        <v>0</v>
      </c>
      <c r="N111">
        <f>N$4*MIN(param[GAP_MAX],param[ZETA]*POWER(MAX(0,(N$3-'(IN)tau'!N108)/param[ZETA]),param[NU]))</f>
        <v>0</v>
      </c>
      <c r="O111">
        <f>O$4*MIN(param[GAP_MAX],param[ZETA]*POWER(MAX(0,(O$3-'(IN)tau'!O108)/param[ZETA]),param[NU]))</f>
        <v>0</v>
      </c>
      <c r="P111">
        <f>P$4*MIN(param[GAP_MAX],param[ZETA]*POWER(MAX(0,(P$3-'(IN)tau'!P108)/param[ZETA]),param[NU]))</f>
        <v>0</v>
      </c>
      <c r="Q111">
        <f>Q$4*MIN(param[GAP_MAX],param[ZETA]*POWER(MAX(0,(Q$3-'(IN)tau'!Q108)/param[ZETA]),param[NU]))</f>
        <v>0</v>
      </c>
      <c r="R111">
        <f>R$4*MIN(param[GAP_MAX],param[ZETA]*POWER(MAX(0,(R$3-'(IN)tau'!R108)/param[ZETA]),param[NU]))</f>
        <v>0</v>
      </c>
      <c r="S111">
        <f>S$4*MIN(param[GAP_MAX],param[ZETA]*POWER(MAX(0,(S$3-'(IN)tau'!S108)/param[ZETA]),param[NU]))</f>
        <v>0</v>
      </c>
      <c r="T111">
        <f>T$4*MIN(param[GAP_MAX],param[ZETA]*POWER(MAX(0,(T$3-'(IN)tau'!T108)/param[ZETA]),param[NU]))</f>
        <v>0</v>
      </c>
      <c r="U111">
        <f>U$4*MIN(param[GAP_MAX],param[ZETA]*POWER(MAX(0,(U$3-'(IN)tau'!U108)/param[ZETA]),param[NU]))</f>
        <v>0</v>
      </c>
      <c r="V111">
        <f>V$4*MIN(param[GAP_MAX],param[ZETA]*POWER(MAX(0,(V$3-'(IN)tau'!V108)/param[ZETA]),param[NU]))</f>
        <v>0</v>
      </c>
      <c r="W111">
        <f>W$4*MIN(param[GAP_MAX],param[ZETA]*POWER(MAX(0,(W$3-'(IN)tau'!W108)/param[ZETA]),param[NU]))</f>
        <v>0</v>
      </c>
      <c r="X111">
        <f>X$4*MIN(param[GAP_MAX],param[ZETA]*POWER(MAX(0,(X$3-'(IN)tau'!X108)/param[ZETA]),param[NU]))</f>
        <v>0</v>
      </c>
      <c r="Y111">
        <f>Y$4*MIN(param[GAP_MAX],param[ZETA]*POWER(MAX(0,(Y$3-'(IN)tau'!Y108)/param[ZETA]),param[NU]))</f>
        <v>0</v>
      </c>
      <c r="Z111">
        <f>Z$4*MIN(param[GAP_MAX],param[ZETA]*POWER(MAX(0,(Z$3-'(IN)tau'!Z108)/param[ZETA]),param[NU]))</f>
        <v>0</v>
      </c>
      <c r="AA111">
        <f>AA$4*MIN(param[GAP_MAX],param[ZETA]*POWER(MAX(0,(AA$3-'(IN)tau'!AA108)/param[ZETA]),param[NU]))</f>
        <v>0</v>
      </c>
      <c r="AB111">
        <f>AB$4*MIN(param[GAP_MAX],param[ZETA]*POWER(MAX(0,(AB$3-'(IN)tau'!AB108)/param[ZETA]),param[NU]))</f>
        <v>0</v>
      </c>
      <c r="AC111">
        <f>AC$4*MIN(param[GAP_MAX],param[ZETA]*POWER(MAX(0,(AC$3-'(IN)tau'!AC108)/param[ZETA]),param[NU]))</f>
        <v>0</v>
      </c>
      <c r="AD111">
        <f>AD$4*MIN(param[GAP_MAX],param[ZETA]*POWER(MAX(0,(AD$3-'(IN)tau'!AD108)/param[ZETA]),param[NU]))</f>
        <v>0</v>
      </c>
      <c r="AE111">
        <f>AE$4*MIN(param[GAP_MAX],param[ZETA]*POWER(MAX(0,(AE$3-'(IN)tau'!AE108)/param[ZETA]),param[NU]))</f>
        <v>0</v>
      </c>
      <c r="AF111">
        <f>AF$4*MIN(param[GAP_MAX],param[ZETA]*POWER(MAX(0,(AF$3-'(IN)tau'!AF108)/param[ZETA]),param[NU]))</f>
        <v>0</v>
      </c>
      <c r="AG111">
        <f>AG$4*MIN(param[GAP_MAX],param[ZETA]*POWER(MAX(0,(AG$3-'(IN)tau'!AG108)/param[ZETA]),param[NU]))</f>
        <v>0</v>
      </c>
      <c r="AH111">
        <f>AH$4*MIN(param[GAP_MAX],param[ZETA]*POWER(MAX(0,(AH$3-'(IN)tau'!AH108)/param[ZETA]),param[NU]))</f>
        <v>0</v>
      </c>
      <c r="AI111">
        <f>AI$4*MIN(param[GAP_MAX],param[ZETA]*POWER(MAX(0,(AI$3-'(IN)tau'!AI108)/param[ZETA]),param[NU]))</f>
        <v>0</v>
      </c>
      <c r="AJ111">
        <f>AJ$4*MIN(param[GAP_MAX],param[ZETA]*POWER(MAX(0,(AJ$3-'(IN)tau'!AJ108)/param[ZETA]),param[NU]))</f>
        <v>0</v>
      </c>
      <c r="AK111">
        <f>AK$4*MIN(param[GAP_MAX],param[ZETA]*POWER(MAX(0,(AK$3-'(IN)tau'!AK108)/param[ZETA]),param[NU]))</f>
        <v>0</v>
      </c>
      <c r="AL111">
        <f>AL$4*MIN(param[GAP_MAX],param[ZETA]*POWER(MAX(0,(AL$3-'(IN)tau'!AL108)/param[ZETA]),param[NU]))</f>
        <v>0</v>
      </c>
      <c r="AM111">
        <f>AM$4*MIN(param[GAP_MAX],param[ZETA]*POWER(MAX(0,(AM$3-'(IN)tau'!AM108)/param[ZETA]),param[NU]))</f>
        <v>0</v>
      </c>
      <c r="AN111">
        <f>AN$4*MIN(param[GAP_MAX],param[ZETA]*POWER(MAX(0,(AN$3-'(IN)tau'!AN108)/param[ZETA]),param[NU]))</f>
        <v>0</v>
      </c>
      <c r="AO111">
        <f>AO$4*MIN(param[GAP_MAX],param[ZETA]*POWER(MAX(0,(AO$3-'(IN)tau'!AO108)/param[ZETA]),param[NU]))</f>
        <v>0</v>
      </c>
      <c r="AP111">
        <f>AP$4*MIN(param[GAP_MAX],param[ZETA]*POWER(MAX(0,(AP$3-'(IN)tau'!AP108)/param[ZETA]),param[NU]))</f>
        <v>0</v>
      </c>
      <c r="AQ111">
        <f>AQ$4*MIN(param[GAP_MAX],param[ZETA]*POWER(MAX(0,(AQ$3-'(IN)tau'!AQ108)/param[ZETA]),param[NU]))</f>
        <v>0</v>
      </c>
      <c r="AR111">
        <f>AR$4*MIN(param[GAP_MAX],param[ZETA]*POWER(MAX(0,(AR$3-'(IN)tau'!AR108)/param[ZETA]),param[NU]))</f>
        <v>0</v>
      </c>
      <c r="AS111">
        <f>AS$4*MIN(param[GAP_MAX],param[ZETA]*POWER(MAX(0,(AS$3-'(IN)tau'!AS108)/param[ZETA]),param[NU]))</f>
        <v>0</v>
      </c>
      <c r="AT111" s="4">
        <f>SUM(Delta[[#This Row],[Column2]:[Column244]])</f>
        <v>0.30704484894285811</v>
      </c>
      <c r="AU111" t="str">
        <f>IF(Delta[[#This Row],[delta]]&lt;20,"ok","")</f>
        <v>ok</v>
      </c>
    </row>
    <row r="112" spans="1:47" ht="15" x14ac:dyDescent="0.25">
      <c r="A112">
        <f>'(IN)tau'!A109</f>
        <v>219</v>
      </c>
      <c r="B112">
        <f>B$4*MIN(param[GAP_MAX],param[ZETA]*POWER(MAX(0,(B$3-'(IN)tau'!B109)/param[ZETA]),param[NU]))</f>
        <v>0</v>
      </c>
      <c r="C112">
        <f>C$4*MIN(param[GAP_MAX],param[ZETA]*POWER(MAX(0,(C$3-'(IN)tau'!C109)/param[ZETA]),param[NU]))</f>
        <v>0</v>
      </c>
      <c r="D112">
        <f>D$4*MIN(param[GAP_MAX],param[ZETA]*POWER(MAX(0,(D$3-'(IN)tau'!D109)/param[ZETA]),param[NU]))</f>
        <v>7.9639163215057822</v>
      </c>
      <c r="E112">
        <f>E$4*MIN(param[GAP_MAX],param[ZETA]*POWER(MAX(0,(E$3-'(IN)tau'!E109)/param[ZETA]),param[NU]))</f>
        <v>0</v>
      </c>
      <c r="F112">
        <f>F$4*MIN(param[GAP_MAX],param[ZETA]*POWER(MAX(0,(F$3-'(IN)tau'!F109)/param[ZETA]),param[NU]))</f>
        <v>0</v>
      </c>
      <c r="G112">
        <f>G$4*MIN(param[GAP_MAX],param[ZETA]*POWER(MAX(0,(G$3-'(IN)tau'!G109)/param[ZETA]),param[NU]))</f>
        <v>0</v>
      </c>
      <c r="H112">
        <f>H$4*MIN(param[GAP_MAX],param[ZETA]*POWER(MAX(0,(H$3-'(IN)tau'!H109)/param[ZETA]),param[NU]))</f>
        <v>0</v>
      </c>
      <c r="I112">
        <f>I$4*MIN(param[GAP_MAX],param[ZETA]*POWER(MAX(0,(I$3-'(IN)tau'!I109)/param[ZETA]),param[NU]))</f>
        <v>0.30704484894285811</v>
      </c>
      <c r="J112">
        <f>J$4*MIN(param[GAP_MAX],param[ZETA]*POWER(MAX(0,(J$3-'(IN)tau'!J109)/param[ZETA]),param[NU]))</f>
        <v>0</v>
      </c>
      <c r="K112">
        <f>K$4*MIN(param[GAP_MAX],param[ZETA]*POWER(MAX(0,(K$3-'(IN)tau'!K109)/param[ZETA]),param[NU]))</f>
        <v>2.1549510319331446</v>
      </c>
      <c r="L112">
        <f>L$4*MIN(param[GAP_MAX],param[ZETA]*POWER(MAX(0,(L$3-'(IN)tau'!L109)/param[ZETA]),param[NU]))</f>
        <v>0</v>
      </c>
      <c r="M112">
        <f>M$4*MIN(param[GAP_MAX],param[ZETA]*POWER(MAX(0,(M$3-'(IN)tau'!M109)/param[ZETA]),param[NU]))</f>
        <v>68.292682926829272</v>
      </c>
      <c r="N112">
        <f>N$4*MIN(param[GAP_MAX],param[ZETA]*POWER(MAX(0,(N$3-'(IN)tau'!N109)/param[ZETA]),param[NU]))</f>
        <v>0</v>
      </c>
      <c r="O112">
        <f>O$4*MIN(param[GAP_MAX],param[ZETA]*POWER(MAX(0,(O$3-'(IN)tau'!O109)/param[ZETA]),param[NU]))</f>
        <v>0</v>
      </c>
      <c r="P112">
        <f>P$4*MIN(param[GAP_MAX],param[ZETA]*POWER(MAX(0,(P$3-'(IN)tau'!P109)/param[ZETA]),param[NU]))</f>
        <v>0</v>
      </c>
      <c r="Q112">
        <f>Q$4*MIN(param[GAP_MAX],param[ZETA]*POWER(MAX(0,(Q$3-'(IN)tau'!Q109)/param[ZETA]),param[NU]))</f>
        <v>0</v>
      </c>
      <c r="R112">
        <f>R$4*MIN(param[GAP_MAX],param[ZETA]*POWER(MAX(0,(R$3-'(IN)tau'!R109)/param[ZETA]),param[NU]))</f>
        <v>0</v>
      </c>
      <c r="S112">
        <f>S$4*MIN(param[GAP_MAX],param[ZETA]*POWER(MAX(0,(S$3-'(IN)tau'!S109)/param[ZETA]),param[NU]))</f>
        <v>0</v>
      </c>
      <c r="T112">
        <f>T$4*MIN(param[GAP_MAX],param[ZETA]*POWER(MAX(0,(T$3-'(IN)tau'!T109)/param[ZETA]),param[NU]))</f>
        <v>0</v>
      </c>
      <c r="U112">
        <f>U$4*MIN(param[GAP_MAX],param[ZETA]*POWER(MAX(0,(U$3-'(IN)tau'!U109)/param[ZETA]),param[NU]))</f>
        <v>0</v>
      </c>
      <c r="V112">
        <f>V$4*MIN(param[GAP_MAX],param[ZETA]*POWER(MAX(0,(V$3-'(IN)tau'!V109)/param[ZETA]),param[NU]))</f>
        <v>0</v>
      </c>
      <c r="W112">
        <f>W$4*MIN(param[GAP_MAX],param[ZETA]*POWER(MAX(0,(W$3-'(IN)tau'!W109)/param[ZETA]),param[NU]))</f>
        <v>0</v>
      </c>
      <c r="X112">
        <f>X$4*MIN(param[GAP_MAX],param[ZETA]*POWER(MAX(0,(X$3-'(IN)tau'!X109)/param[ZETA]),param[NU]))</f>
        <v>0</v>
      </c>
      <c r="Y112">
        <f>Y$4*MIN(param[GAP_MAX],param[ZETA]*POWER(MAX(0,(Y$3-'(IN)tau'!Y109)/param[ZETA]),param[NU]))</f>
        <v>0</v>
      </c>
      <c r="Z112">
        <f>Z$4*MIN(param[GAP_MAX],param[ZETA]*POWER(MAX(0,(Z$3-'(IN)tau'!Z109)/param[ZETA]),param[NU]))</f>
        <v>0</v>
      </c>
      <c r="AA112">
        <f>AA$4*MIN(param[GAP_MAX],param[ZETA]*POWER(MAX(0,(AA$3-'(IN)tau'!AA109)/param[ZETA]),param[NU]))</f>
        <v>0</v>
      </c>
      <c r="AB112">
        <f>AB$4*MIN(param[GAP_MAX],param[ZETA]*POWER(MAX(0,(AB$3-'(IN)tau'!AB109)/param[ZETA]),param[NU]))</f>
        <v>0</v>
      </c>
      <c r="AC112">
        <f>AC$4*MIN(param[GAP_MAX],param[ZETA]*POWER(MAX(0,(AC$3-'(IN)tau'!AC109)/param[ZETA]),param[NU]))</f>
        <v>0</v>
      </c>
      <c r="AD112">
        <f>AD$4*MIN(param[GAP_MAX],param[ZETA]*POWER(MAX(0,(AD$3-'(IN)tau'!AD109)/param[ZETA]),param[NU]))</f>
        <v>0</v>
      </c>
      <c r="AE112">
        <f>AE$4*MIN(param[GAP_MAX],param[ZETA]*POWER(MAX(0,(AE$3-'(IN)tau'!AE109)/param[ZETA]),param[NU]))</f>
        <v>0</v>
      </c>
      <c r="AF112">
        <f>AF$4*MIN(param[GAP_MAX],param[ZETA]*POWER(MAX(0,(AF$3-'(IN)tau'!AF109)/param[ZETA]),param[NU]))</f>
        <v>0</v>
      </c>
      <c r="AG112">
        <f>AG$4*MIN(param[GAP_MAX],param[ZETA]*POWER(MAX(0,(AG$3-'(IN)tau'!AG109)/param[ZETA]),param[NU]))</f>
        <v>0</v>
      </c>
      <c r="AH112">
        <f>AH$4*MIN(param[GAP_MAX],param[ZETA]*POWER(MAX(0,(AH$3-'(IN)tau'!AH109)/param[ZETA]),param[NU]))</f>
        <v>0</v>
      </c>
      <c r="AI112">
        <f>AI$4*MIN(param[GAP_MAX],param[ZETA]*POWER(MAX(0,(AI$3-'(IN)tau'!AI109)/param[ZETA]),param[NU]))</f>
        <v>0</v>
      </c>
      <c r="AJ112">
        <f>AJ$4*MIN(param[GAP_MAX],param[ZETA]*POWER(MAX(0,(AJ$3-'(IN)tau'!AJ109)/param[ZETA]),param[NU]))</f>
        <v>0</v>
      </c>
      <c r="AK112">
        <f>AK$4*MIN(param[GAP_MAX],param[ZETA]*POWER(MAX(0,(AK$3-'(IN)tau'!AK109)/param[ZETA]),param[NU]))</f>
        <v>0</v>
      </c>
      <c r="AL112">
        <f>AL$4*MIN(param[GAP_MAX],param[ZETA]*POWER(MAX(0,(AL$3-'(IN)tau'!AL109)/param[ZETA]),param[NU]))</f>
        <v>0</v>
      </c>
      <c r="AM112">
        <f>AM$4*MIN(param[GAP_MAX],param[ZETA]*POWER(MAX(0,(AM$3-'(IN)tau'!AM109)/param[ZETA]),param[NU]))</f>
        <v>0</v>
      </c>
      <c r="AN112">
        <f>AN$4*MIN(param[GAP_MAX],param[ZETA]*POWER(MAX(0,(AN$3-'(IN)tau'!AN109)/param[ZETA]),param[NU]))</f>
        <v>0</v>
      </c>
      <c r="AO112">
        <f>AO$4*MIN(param[GAP_MAX],param[ZETA]*POWER(MAX(0,(AO$3-'(IN)tau'!AO109)/param[ZETA]),param[NU]))</f>
        <v>0</v>
      </c>
      <c r="AP112">
        <f>AP$4*MIN(param[GAP_MAX],param[ZETA]*POWER(MAX(0,(AP$3-'(IN)tau'!AP109)/param[ZETA]),param[NU]))</f>
        <v>0</v>
      </c>
      <c r="AQ112">
        <f>AQ$4*MIN(param[GAP_MAX],param[ZETA]*POWER(MAX(0,(AQ$3-'(IN)tau'!AQ109)/param[ZETA]),param[NU]))</f>
        <v>0</v>
      </c>
      <c r="AR112">
        <f>AR$4*MIN(param[GAP_MAX],param[ZETA]*POWER(MAX(0,(AR$3-'(IN)tau'!AR109)/param[ZETA]),param[NU]))</f>
        <v>0</v>
      </c>
      <c r="AS112">
        <f>AS$4*MIN(param[GAP_MAX],param[ZETA]*POWER(MAX(0,(AS$3-'(IN)tau'!AS109)/param[ZETA]),param[NU]))</f>
        <v>20.53238505562075</v>
      </c>
      <c r="AT112" s="4">
        <f>SUM(Delta[[#This Row],[Column2]:[Column244]])</f>
        <v>99.250980184831803</v>
      </c>
      <c r="AU112" t="str">
        <f>IF(Delta[[#This Row],[delta]]&lt;20,"ok","")</f>
        <v/>
      </c>
    </row>
    <row r="113" spans="1:47" ht="15" x14ac:dyDescent="0.25">
      <c r="A113">
        <f>'(IN)tau'!A110</f>
        <v>220</v>
      </c>
      <c r="B113">
        <f>B$4*MIN(param[GAP_MAX],param[ZETA]*POWER(MAX(0,(B$3-'(IN)tau'!B110)/param[ZETA]),param[NU]))</f>
        <v>0</v>
      </c>
      <c r="C113">
        <f>C$4*MIN(param[GAP_MAX],param[ZETA]*POWER(MAX(0,(C$3-'(IN)tau'!C110)/param[ZETA]),param[NU]))</f>
        <v>0</v>
      </c>
      <c r="D113">
        <f>D$4*MIN(param[GAP_MAX],param[ZETA]*POWER(MAX(0,(D$3-'(IN)tau'!D110)/param[ZETA]),param[NU]))</f>
        <v>7.9639163215057822</v>
      </c>
      <c r="E113">
        <f>E$4*MIN(param[GAP_MAX],param[ZETA]*POWER(MAX(0,(E$3-'(IN)tau'!E110)/param[ZETA]),param[NU]))</f>
        <v>0</v>
      </c>
      <c r="F113">
        <f>F$4*MIN(param[GAP_MAX],param[ZETA]*POWER(MAX(0,(F$3-'(IN)tau'!F110)/param[ZETA]),param[NU]))</f>
        <v>0</v>
      </c>
      <c r="G113">
        <f>G$4*MIN(param[GAP_MAX],param[ZETA]*POWER(MAX(0,(G$3-'(IN)tau'!G110)/param[ZETA]),param[NU]))</f>
        <v>0</v>
      </c>
      <c r="H113">
        <f>H$4*MIN(param[GAP_MAX],param[ZETA]*POWER(MAX(0,(H$3-'(IN)tau'!H110)/param[ZETA]),param[NU]))</f>
        <v>0</v>
      </c>
      <c r="I113">
        <f>I$4*MIN(param[GAP_MAX],param[ZETA]*POWER(MAX(0,(I$3-'(IN)tau'!I110)/param[ZETA]),param[NU]))</f>
        <v>0.30704484894285811</v>
      </c>
      <c r="J113">
        <f>J$4*MIN(param[GAP_MAX],param[ZETA]*POWER(MAX(0,(J$3-'(IN)tau'!J110)/param[ZETA]),param[NU]))</f>
        <v>0</v>
      </c>
      <c r="K113">
        <f>K$4*MIN(param[GAP_MAX],param[ZETA]*POWER(MAX(0,(K$3-'(IN)tau'!K110)/param[ZETA]),param[NU]))</f>
        <v>33.895833170965439</v>
      </c>
      <c r="L113">
        <f>L$4*MIN(param[GAP_MAX],param[ZETA]*POWER(MAX(0,(L$3-'(IN)tau'!L110)/param[ZETA]),param[NU]))</f>
        <v>0</v>
      </c>
      <c r="M113">
        <f>M$4*MIN(param[GAP_MAX],param[ZETA]*POWER(MAX(0,(M$3-'(IN)tau'!M110)/param[ZETA]),param[NU]))</f>
        <v>68.292682926829272</v>
      </c>
      <c r="N113">
        <f>N$4*MIN(param[GAP_MAX],param[ZETA]*POWER(MAX(0,(N$3-'(IN)tau'!N110)/param[ZETA]),param[NU]))</f>
        <v>0</v>
      </c>
      <c r="O113">
        <f>O$4*MIN(param[GAP_MAX],param[ZETA]*POWER(MAX(0,(O$3-'(IN)tau'!O110)/param[ZETA]),param[NU]))</f>
        <v>0</v>
      </c>
      <c r="P113">
        <f>P$4*MIN(param[GAP_MAX],param[ZETA]*POWER(MAX(0,(P$3-'(IN)tau'!P110)/param[ZETA]),param[NU]))</f>
        <v>0</v>
      </c>
      <c r="Q113">
        <f>Q$4*MIN(param[GAP_MAX],param[ZETA]*POWER(MAX(0,(Q$3-'(IN)tau'!Q110)/param[ZETA]),param[NU]))</f>
        <v>0</v>
      </c>
      <c r="R113">
        <f>R$4*MIN(param[GAP_MAX],param[ZETA]*POWER(MAX(0,(R$3-'(IN)tau'!R110)/param[ZETA]),param[NU]))</f>
        <v>0</v>
      </c>
      <c r="S113">
        <f>S$4*MIN(param[GAP_MAX],param[ZETA]*POWER(MAX(0,(S$3-'(IN)tau'!S110)/param[ZETA]),param[NU]))</f>
        <v>0</v>
      </c>
      <c r="T113">
        <f>T$4*MIN(param[GAP_MAX],param[ZETA]*POWER(MAX(0,(T$3-'(IN)tau'!T110)/param[ZETA]),param[NU]))</f>
        <v>0</v>
      </c>
      <c r="U113">
        <f>U$4*MIN(param[GAP_MAX],param[ZETA]*POWER(MAX(0,(U$3-'(IN)tau'!U110)/param[ZETA]),param[NU]))</f>
        <v>0</v>
      </c>
      <c r="V113">
        <f>V$4*MIN(param[GAP_MAX],param[ZETA]*POWER(MAX(0,(V$3-'(IN)tau'!V110)/param[ZETA]),param[NU]))</f>
        <v>0</v>
      </c>
      <c r="W113">
        <f>W$4*MIN(param[GAP_MAX],param[ZETA]*POWER(MAX(0,(W$3-'(IN)tau'!W110)/param[ZETA]),param[NU]))</f>
        <v>0</v>
      </c>
      <c r="X113">
        <f>X$4*MIN(param[GAP_MAX],param[ZETA]*POWER(MAX(0,(X$3-'(IN)tau'!X110)/param[ZETA]),param[NU]))</f>
        <v>0</v>
      </c>
      <c r="Y113">
        <f>Y$4*MIN(param[GAP_MAX],param[ZETA]*POWER(MAX(0,(Y$3-'(IN)tau'!Y110)/param[ZETA]),param[NU]))</f>
        <v>0</v>
      </c>
      <c r="Z113">
        <f>Z$4*MIN(param[GAP_MAX],param[ZETA]*POWER(MAX(0,(Z$3-'(IN)tau'!Z110)/param[ZETA]),param[NU]))</f>
        <v>0</v>
      </c>
      <c r="AA113">
        <f>AA$4*MIN(param[GAP_MAX],param[ZETA]*POWER(MAX(0,(AA$3-'(IN)tau'!AA110)/param[ZETA]),param[NU]))</f>
        <v>0</v>
      </c>
      <c r="AB113">
        <f>AB$4*MIN(param[GAP_MAX],param[ZETA]*POWER(MAX(0,(AB$3-'(IN)tau'!AB110)/param[ZETA]),param[NU]))</f>
        <v>0</v>
      </c>
      <c r="AC113">
        <f>AC$4*MIN(param[GAP_MAX],param[ZETA]*POWER(MAX(0,(AC$3-'(IN)tau'!AC110)/param[ZETA]),param[NU]))</f>
        <v>0</v>
      </c>
      <c r="AD113">
        <f>AD$4*MIN(param[GAP_MAX],param[ZETA]*POWER(MAX(0,(AD$3-'(IN)tau'!AD110)/param[ZETA]),param[NU]))</f>
        <v>0</v>
      </c>
      <c r="AE113">
        <f>AE$4*MIN(param[GAP_MAX],param[ZETA]*POWER(MAX(0,(AE$3-'(IN)tau'!AE110)/param[ZETA]),param[NU]))</f>
        <v>0</v>
      </c>
      <c r="AF113">
        <f>AF$4*MIN(param[GAP_MAX],param[ZETA]*POWER(MAX(0,(AF$3-'(IN)tau'!AF110)/param[ZETA]),param[NU]))</f>
        <v>0</v>
      </c>
      <c r="AG113">
        <f>AG$4*MIN(param[GAP_MAX],param[ZETA]*POWER(MAX(0,(AG$3-'(IN)tau'!AG110)/param[ZETA]),param[NU]))</f>
        <v>0</v>
      </c>
      <c r="AH113">
        <f>AH$4*MIN(param[GAP_MAX],param[ZETA]*POWER(MAX(0,(AH$3-'(IN)tau'!AH110)/param[ZETA]),param[NU]))</f>
        <v>0</v>
      </c>
      <c r="AI113">
        <f>AI$4*MIN(param[GAP_MAX],param[ZETA]*POWER(MAX(0,(AI$3-'(IN)tau'!AI110)/param[ZETA]),param[NU]))</f>
        <v>0</v>
      </c>
      <c r="AJ113">
        <f>AJ$4*MIN(param[GAP_MAX],param[ZETA]*POWER(MAX(0,(AJ$3-'(IN)tau'!AJ110)/param[ZETA]),param[NU]))</f>
        <v>0</v>
      </c>
      <c r="AK113">
        <f>AK$4*MIN(param[GAP_MAX],param[ZETA]*POWER(MAX(0,(AK$3-'(IN)tau'!AK110)/param[ZETA]),param[NU]))</f>
        <v>0</v>
      </c>
      <c r="AL113">
        <f>AL$4*MIN(param[GAP_MAX],param[ZETA]*POWER(MAX(0,(AL$3-'(IN)tau'!AL110)/param[ZETA]),param[NU]))</f>
        <v>0</v>
      </c>
      <c r="AM113">
        <f>AM$4*MIN(param[GAP_MAX],param[ZETA]*POWER(MAX(0,(AM$3-'(IN)tau'!AM110)/param[ZETA]),param[NU]))</f>
        <v>0</v>
      </c>
      <c r="AN113">
        <f>AN$4*MIN(param[GAP_MAX],param[ZETA]*POWER(MAX(0,(AN$3-'(IN)tau'!AN110)/param[ZETA]),param[NU]))</f>
        <v>0</v>
      </c>
      <c r="AO113">
        <f>AO$4*MIN(param[GAP_MAX],param[ZETA]*POWER(MAX(0,(AO$3-'(IN)tau'!AO110)/param[ZETA]),param[NU]))</f>
        <v>0</v>
      </c>
      <c r="AP113">
        <f>AP$4*MIN(param[GAP_MAX],param[ZETA]*POWER(MAX(0,(AP$3-'(IN)tau'!AP110)/param[ZETA]),param[NU]))</f>
        <v>0</v>
      </c>
      <c r="AQ113">
        <f>AQ$4*MIN(param[GAP_MAX],param[ZETA]*POWER(MAX(0,(AQ$3-'(IN)tau'!AQ110)/param[ZETA]),param[NU]))</f>
        <v>0</v>
      </c>
      <c r="AR113">
        <f>AR$4*MIN(param[GAP_MAX],param[ZETA]*POWER(MAX(0,(AR$3-'(IN)tau'!AR110)/param[ZETA]),param[NU]))</f>
        <v>0</v>
      </c>
      <c r="AS113">
        <f>AS$4*MIN(param[GAP_MAX],param[ZETA]*POWER(MAX(0,(AS$3-'(IN)tau'!AS110)/param[ZETA]),param[NU]))</f>
        <v>20.53238505562075</v>
      </c>
      <c r="AT113" s="4">
        <f>SUM(Delta[[#This Row],[Column2]:[Column244]])</f>
        <v>130.9918623238641</v>
      </c>
      <c r="AU113" t="str">
        <f>IF(Delta[[#This Row],[delta]]&lt;20,"ok","")</f>
        <v/>
      </c>
    </row>
    <row r="114" spans="1:47" ht="15" x14ac:dyDescent="0.25">
      <c r="A114">
        <f>'(IN)tau'!A111</f>
        <v>221</v>
      </c>
      <c r="B114">
        <f>B$4*MIN(param[GAP_MAX],param[ZETA]*POWER(MAX(0,(B$3-'(IN)tau'!B111)/param[ZETA]),param[NU]))</f>
        <v>0</v>
      </c>
      <c r="C114">
        <f>C$4*MIN(param[GAP_MAX],param[ZETA]*POWER(MAX(0,(C$3-'(IN)tau'!C111)/param[ZETA]),param[NU]))</f>
        <v>0</v>
      </c>
      <c r="D114">
        <f>D$4*MIN(param[GAP_MAX],param[ZETA]*POWER(MAX(0,(D$3-'(IN)tau'!D111)/param[ZETA]),param[NU]))</f>
        <v>0</v>
      </c>
      <c r="E114">
        <f>E$4*MIN(param[GAP_MAX],param[ZETA]*POWER(MAX(0,(E$3-'(IN)tau'!E111)/param[ZETA]),param[NU]))</f>
        <v>0</v>
      </c>
      <c r="F114">
        <f>F$4*MIN(param[GAP_MAX],param[ZETA]*POWER(MAX(0,(F$3-'(IN)tau'!F111)/param[ZETA]),param[NU]))</f>
        <v>0</v>
      </c>
      <c r="G114">
        <f>G$4*MIN(param[GAP_MAX],param[ZETA]*POWER(MAX(0,(G$3-'(IN)tau'!G111)/param[ZETA]),param[NU]))</f>
        <v>0</v>
      </c>
      <c r="H114">
        <f>H$4*MIN(param[GAP_MAX],param[ZETA]*POWER(MAX(0,(H$3-'(IN)tau'!H111)/param[ZETA]),param[NU]))</f>
        <v>0</v>
      </c>
      <c r="I114">
        <f>I$4*MIN(param[GAP_MAX],param[ZETA]*POWER(MAX(0,(I$3-'(IN)tau'!I111)/param[ZETA]),param[NU]))</f>
        <v>31.992803839440555</v>
      </c>
      <c r="J114">
        <f>J$4*MIN(param[GAP_MAX],param[ZETA]*POWER(MAX(0,(J$3-'(IN)tau'!J111)/param[ZETA]),param[NU]))</f>
        <v>0</v>
      </c>
      <c r="K114">
        <f>K$4*MIN(param[GAP_MAX],param[ZETA]*POWER(MAX(0,(K$3-'(IN)tau'!K111)/param[ZETA]),param[NU]))</f>
        <v>0</v>
      </c>
      <c r="L114">
        <f>L$4*MIN(param[GAP_MAX],param[ZETA]*POWER(MAX(0,(L$3-'(IN)tau'!L111)/param[ZETA]),param[NU]))</f>
        <v>0</v>
      </c>
      <c r="M114">
        <f>M$4*MIN(param[GAP_MAX],param[ZETA]*POWER(MAX(0,(M$3-'(IN)tau'!M111)/param[ZETA]),param[NU]))</f>
        <v>68.292682926829272</v>
      </c>
      <c r="N114">
        <f>N$4*MIN(param[GAP_MAX],param[ZETA]*POWER(MAX(0,(N$3-'(IN)tau'!N111)/param[ZETA]),param[NU]))</f>
        <v>0</v>
      </c>
      <c r="O114">
        <f>O$4*MIN(param[GAP_MAX],param[ZETA]*POWER(MAX(0,(O$3-'(IN)tau'!O111)/param[ZETA]),param[NU]))</f>
        <v>0</v>
      </c>
      <c r="P114">
        <f>P$4*MIN(param[GAP_MAX],param[ZETA]*POWER(MAX(0,(P$3-'(IN)tau'!P111)/param[ZETA]),param[NU]))</f>
        <v>0</v>
      </c>
      <c r="Q114">
        <f>Q$4*MIN(param[GAP_MAX],param[ZETA]*POWER(MAX(0,(Q$3-'(IN)tau'!Q111)/param[ZETA]),param[NU]))</f>
        <v>0</v>
      </c>
      <c r="R114">
        <f>R$4*MIN(param[GAP_MAX],param[ZETA]*POWER(MAX(0,(R$3-'(IN)tau'!R111)/param[ZETA]),param[NU]))</f>
        <v>0</v>
      </c>
      <c r="S114">
        <f>S$4*MIN(param[GAP_MAX],param[ZETA]*POWER(MAX(0,(S$3-'(IN)tau'!S111)/param[ZETA]),param[NU]))</f>
        <v>0</v>
      </c>
      <c r="T114">
        <f>T$4*MIN(param[GAP_MAX],param[ZETA]*POWER(MAX(0,(T$3-'(IN)tau'!T111)/param[ZETA]),param[NU]))</f>
        <v>0</v>
      </c>
      <c r="U114">
        <f>U$4*MIN(param[GAP_MAX],param[ZETA]*POWER(MAX(0,(U$3-'(IN)tau'!U111)/param[ZETA]),param[NU]))</f>
        <v>0</v>
      </c>
      <c r="V114">
        <f>V$4*MIN(param[GAP_MAX],param[ZETA]*POWER(MAX(0,(V$3-'(IN)tau'!V111)/param[ZETA]),param[NU]))</f>
        <v>0</v>
      </c>
      <c r="W114">
        <f>W$4*MIN(param[GAP_MAX],param[ZETA]*POWER(MAX(0,(W$3-'(IN)tau'!W111)/param[ZETA]),param[NU]))</f>
        <v>0</v>
      </c>
      <c r="X114">
        <f>X$4*MIN(param[GAP_MAX],param[ZETA]*POWER(MAX(0,(X$3-'(IN)tau'!X111)/param[ZETA]),param[NU]))</f>
        <v>0</v>
      </c>
      <c r="Y114">
        <f>Y$4*MIN(param[GAP_MAX],param[ZETA]*POWER(MAX(0,(Y$3-'(IN)tau'!Y111)/param[ZETA]),param[NU]))</f>
        <v>0</v>
      </c>
      <c r="Z114">
        <f>Z$4*MIN(param[GAP_MAX],param[ZETA]*POWER(MAX(0,(Z$3-'(IN)tau'!Z111)/param[ZETA]),param[NU]))</f>
        <v>0</v>
      </c>
      <c r="AA114">
        <f>AA$4*MIN(param[GAP_MAX],param[ZETA]*POWER(MAX(0,(AA$3-'(IN)tau'!AA111)/param[ZETA]),param[NU]))</f>
        <v>0</v>
      </c>
      <c r="AB114">
        <f>AB$4*MIN(param[GAP_MAX],param[ZETA]*POWER(MAX(0,(AB$3-'(IN)tau'!AB111)/param[ZETA]),param[NU]))</f>
        <v>0</v>
      </c>
      <c r="AC114">
        <f>AC$4*MIN(param[GAP_MAX],param[ZETA]*POWER(MAX(0,(AC$3-'(IN)tau'!AC111)/param[ZETA]),param[NU]))</f>
        <v>0</v>
      </c>
      <c r="AD114">
        <f>AD$4*MIN(param[GAP_MAX],param[ZETA]*POWER(MAX(0,(AD$3-'(IN)tau'!AD111)/param[ZETA]),param[NU]))</f>
        <v>0</v>
      </c>
      <c r="AE114">
        <f>AE$4*MIN(param[GAP_MAX],param[ZETA]*POWER(MAX(0,(AE$3-'(IN)tau'!AE111)/param[ZETA]),param[NU]))</f>
        <v>0</v>
      </c>
      <c r="AF114">
        <f>AF$4*MIN(param[GAP_MAX],param[ZETA]*POWER(MAX(0,(AF$3-'(IN)tau'!AF111)/param[ZETA]),param[NU]))</f>
        <v>0</v>
      </c>
      <c r="AG114">
        <f>AG$4*MIN(param[GAP_MAX],param[ZETA]*POWER(MAX(0,(AG$3-'(IN)tau'!AG111)/param[ZETA]),param[NU]))</f>
        <v>0</v>
      </c>
      <c r="AH114">
        <f>AH$4*MIN(param[GAP_MAX],param[ZETA]*POWER(MAX(0,(AH$3-'(IN)tau'!AH111)/param[ZETA]),param[NU]))</f>
        <v>0</v>
      </c>
      <c r="AI114">
        <f>AI$4*MIN(param[GAP_MAX],param[ZETA]*POWER(MAX(0,(AI$3-'(IN)tau'!AI111)/param[ZETA]),param[NU]))</f>
        <v>0</v>
      </c>
      <c r="AJ114">
        <f>AJ$4*MIN(param[GAP_MAX],param[ZETA]*POWER(MAX(0,(AJ$3-'(IN)tau'!AJ111)/param[ZETA]),param[NU]))</f>
        <v>0</v>
      </c>
      <c r="AK114">
        <f>AK$4*MIN(param[GAP_MAX],param[ZETA]*POWER(MAX(0,(AK$3-'(IN)tau'!AK111)/param[ZETA]),param[NU]))</f>
        <v>0</v>
      </c>
      <c r="AL114">
        <f>AL$4*MIN(param[GAP_MAX],param[ZETA]*POWER(MAX(0,(AL$3-'(IN)tau'!AL111)/param[ZETA]),param[NU]))</f>
        <v>0</v>
      </c>
      <c r="AM114">
        <f>AM$4*MIN(param[GAP_MAX],param[ZETA]*POWER(MAX(0,(AM$3-'(IN)tau'!AM111)/param[ZETA]),param[NU]))</f>
        <v>0</v>
      </c>
      <c r="AN114">
        <f>AN$4*MIN(param[GAP_MAX],param[ZETA]*POWER(MAX(0,(AN$3-'(IN)tau'!AN111)/param[ZETA]),param[NU]))</f>
        <v>0</v>
      </c>
      <c r="AO114">
        <f>AO$4*MIN(param[GAP_MAX],param[ZETA]*POWER(MAX(0,(AO$3-'(IN)tau'!AO111)/param[ZETA]),param[NU]))</f>
        <v>0</v>
      </c>
      <c r="AP114">
        <f>AP$4*MIN(param[GAP_MAX],param[ZETA]*POWER(MAX(0,(AP$3-'(IN)tau'!AP111)/param[ZETA]),param[NU]))</f>
        <v>0</v>
      </c>
      <c r="AQ114">
        <f>AQ$4*MIN(param[GAP_MAX],param[ZETA]*POWER(MAX(0,(AQ$3-'(IN)tau'!AQ111)/param[ZETA]),param[NU]))</f>
        <v>0</v>
      </c>
      <c r="AR114">
        <f>AR$4*MIN(param[GAP_MAX],param[ZETA]*POWER(MAX(0,(AR$3-'(IN)tau'!AR111)/param[ZETA]),param[NU]))</f>
        <v>0</v>
      </c>
      <c r="AS114">
        <f>AS$4*MIN(param[GAP_MAX],param[ZETA]*POWER(MAX(0,(AS$3-'(IN)tau'!AS111)/param[ZETA]),param[NU]))</f>
        <v>8.0446215537575281</v>
      </c>
      <c r="AT114" s="4">
        <f>SUM(Delta[[#This Row],[Column2]:[Column244]])</f>
        <v>108.33010832002735</v>
      </c>
      <c r="AU114" t="str">
        <f>IF(Delta[[#This Row],[delta]]&lt;20,"ok","")</f>
        <v/>
      </c>
    </row>
    <row r="115" spans="1:47" ht="15" x14ac:dyDescent="0.25">
      <c r="A115">
        <f>'(IN)tau'!A112</f>
        <v>222</v>
      </c>
      <c r="B115">
        <f>B$4*MIN(param[GAP_MAX],param[ZETA]*POWER(MAX(0,(B$3-'(IN)tau'!B112)/param[ZETA]),param[NU]))</f>
        <v>0</v>
      </c>
      <c r="C115">
        <f>C$4*MIN(param[GAP_MAX],param[ZETA]*POWER(MAX(0,(C$3-'(IN)tau'!C112)/param[ZETA]),param[NU]))</f>
        <v>0</v>
      </c>
      <c r="D115">
        <f>D$4*MIN(param[GAP_MAX],param[ZETA]*POWER(MAX(0,(D$3-'(IN)tau'!D112)/param[ZETA]),param[NU]))</f>
        <v>49.285998589358307</v>
      </c>
      <c r="E115">
        <f>E$4*MIN(param[GAP_MAX],param[ZETA]*POWER(MAX(0,(E$3-'(IN)tau'!E112)/param[ZETA]),param[NU]))</f>
        <v>0</v>
      </c>
      <c r="F115">
        <f>F$4*MIN(param[GAP_MAX],param[ZETA]*POWER(MAX(0,(F$3-'(IN)tau'!F112)/param[ZETA]),param[NU]))</f>
        <v>0</v>
      </c>
      <c r="G115">
        <f>G$4*MIN(param[GAP_MAX],param[ZETA]*POWER(MAX(0,(G$3-'(IN)tau'!G112)/param[ZETA]),param[NU]))</f>
        <v>0</v>
      </c>
      <c r="H115">
        <f>H$4*MIN(param[GAP_MAX],param[ZETA]*POWER(MAX(0,(H$3-'(IN)tau'!H112)/param[ZETA]),param[NU]))</f>
        <v>0</v>
      </c>
      <c r="I115">
        <f>I$4*MIN(param[GAP_MAX],param[ZETA]*POWER(MAX(0,(I$3-'(IN)tau'!I112)/param[ZETA]),param[NU]))</f>
        <v>0</v>
      </c>
      <c r="J115">
        <f>J$4*MIN(param[GAP_MAX],param[ZETA]*POWER(MAX(0,(J$3-'(IN)tau'!J112)/param[ZETA]),param[NU]))</f>
        <v>0</v>
      </c>
      <c r="K115">
        <f>K$4*MIN(param[GAP_MAX],param[ZETA]*POWER(MAX(0,(K$3-'(IN)tau'!K112)/param[ZETA]),param[NU]))</f>
        <v>33.895833170965439</v>
      </c>
      <c r="L115">
        <f>L$4*MIN(param[GAP_MAX],param[ZETA]*POWER(MAX(0,(L$3-'(IN)tau'!L112)/param[ZETA]),param[NU]))</f>
        <v>0</v>
      </c>
      <c r="M115">
        <f>M$4*MIN(param[GAP_MAX],param[ZETA]*POWER(MAX(0,(M$3-'(IN)tau'!M112)/param[ZETA]),param[NU]))</f>
        <v>68.292682926829272</v>
      </c>
      <c r="N115">
        <f>N$4*MIN(param[GAP_MAX],param[ZETA]*POWER(MAX(0,(N$3-'(IN)tau'!N112)/param[ZETA]),param[NU]))</f>
        <v>0</v>
      </c>
      <c r="O115">
        <f>O$4*MIN(param[GAP_MAX],param[ZETA]*POWER(MAX(0,(O$3-'(IN)tau'!O112)/param[ZETA]),param[NU]))</f>
        <v>0</v>
      </c>
      <c r="P115">
        <f>P$4*MIN(param[GAP_MAX],param[ZETA]*POWER(MAX(0,(P$3-'(IN)tau'!P112)/param[ZETA]),param[NU]))</f>
        <v>0</v>
      </c>
      <c r="Q115">
        <f>Q$4*MIN(param[GAP_MAX],param[ZETA]*POWER(MAX(0,(Q$3-'(IN)tau'!Q112)/param[ZETA]),param[NU]))</f>
        <v>0</v>
      </c>
      <c r="R115">
        <f>R$4*MIN(param[GAP_MAX],param[ZETA]*POWER(MAX(0,(R$3-'(IN)tau'!R112)/param[ZETA]),param[NU]))</f>
        <v>0</v>
      </c>
      <c r="S115">
        <f>S$4*MIN(param[GAP_MAX],param[ZETA]*POWER(MAX(0,(S$3-'(IN)tau'!S112)/param[ZETA]),param[NU]))</f>
        <v>0</v>
      </c>
      <c r="T115">
        <f>T$4*MIN(param[GAP_MAX],param[ZETA]*POWER(MAX(0,(T$3-'(IN)tau'!T112)/param[ZETA]),param[NU]))</f>
        <v>0</v>
      </c>
      <c r="U115">
        <f>U$4*MIN(param[GAP_MAX],param[ZETA]*POWER(MAX(0,(U$3-'(IN)tau'!U112)/param[ZETA]),param[NU]))</f>
        <v>0</v>
      </c>
      <c r="V115">
        <f>V$4*MIN(param[GAP_MAX],param[ZETA]*POWER(MAX(0,(V$3-'(IN)tau'!V112)/param[ZETA]),param[NU]))</f>
        <v>0</v>
      </c>
      <c r="W115">
        <f>W$4*MIN(param[GAP_MAX],param[ZETA]*POWER(MAX(0,(W$3-'(IN)tau'!W112)/param[ZETA]),param[NU]))</f>
        <v>0</v>
      </c>
      <c r="X115">
        <f>X$4*MIN(param[GAP_MAX],param[ZETA]*POWER(MAX(0,(X$3-'(IN)tau'!X112)/param[ZETA]),param[NU]))</f>
        <v>0</v>
      </c>
      <c r="Y115">
        <f>Y$4*MIN(param[GAP_MAX],param[ZETA]*POWER(MAX(0,(Y$3-'(IN)tau'!Y112)/param[ZETA]),param[NU]))</f>
        <v>0</v>
      </c>
      <c r="Z115">
        <f>Z$4*MIN(param[GAP_MAX],param[ZETA]*POWER(MAX(0,(Z$3-'(IN)tau'!Z112)/param[ZETA]),param[NU]))</f>
        <v>0</v>
      </c>
      <c r="AA115">
        <f>AA$4*MIN(param[GAP_MAX],param[ZETA]*POWER(MAX(0,(AA$3-'(IN)tau'!AA112)/param[ZETA]),param[NU]))</f>
        <v>0</v>
      </c>
      <c r="AB115">
        <f>AB$4*MIN(param[GAP_MAX],param[ZETA]*POWER(MAX(0,(AB$3-'(IN)tau'!AB112)/param[ZETA]),param[NU]))</f>
        <v>0</v>
      </c>
      <c r="AC115">
        <f>AC$4*MIN(param[GAP_MAX],param[ZETA]*POWER(MAX(0,(AC$3-'(IN)tau'!AC112)/param[ZETA]),param[NU]))</f>
        <v>0</v>
      </c>
      <c r="AD115">
        <f>AD$4*MIN(param[GAP_MAX],param[ZETA]*POWER(MAX(0,(AD$3-'(IN)tau'!AD112)/param[ZETA]),param[NU]))</f>
        <v>0</v>
      </c>
      <c r="AE115">
        <f>AE$4*MIN(param[GAP_MAX],param[ZETA]*POWER(MAX(0,(AE$3-'(IN)tau'!AE112)/param[ZETA]),param[NU]))</f>
        <v>0</v>
      </c>
      <c r="AF115">
        <f>AF$4*MIN(param[GAP_MAX],param[ZETA]*POWER(MAX(0,(AF$3-'(IN)tau'!AF112)/param[ZETA]),param[NU]))</f>
        <v>0</v>
      </c>
      <c r="AG115">
        <f>AG$4*MIN(param[GAP_MAX],param[ZETA]*POWER(MAX(0,(AG$3-'(IN)tau'!AG112)/param[ZETA]),param[NU]))</f>
        <v>0</v>
      </c>
      <c r="AH115">
        <f>AH$4*MIN(param[GAP_MAX],param[ZETA]*POWER(MAX(0,(AH$3-'(IN)tau'!AH112)/param[ZETA]),param[NU]))</f>
        <v>0</v>
      </c>
      <c r="AI115">
        <f>AI$4*MIN(param[GAP_MAX],param[ZETA]*POWER(MAX(0,(AI$3-'(IN)tau'!AI112)/param[ZETA]),param[NU]))</f>
        <v>0</v>
      </c>
      <c r="AJ115">
        <f>AJ$4*MIN(param[GAP_MAX],param[ZETA]*POWER(MAX(0,(AJ$3-'(IN)tau'!AJ112)/param[ZETA]),param[NU]))</f>
        <v>0</v>
      </c>
      <c r="AK115">
        <f>AK$4*MIN(param[GAP_MAX],param[ZETA]*POWER(MAX(0,(AK$3-'(IN)tau'!AK112)/param[ZETA]),param[NU]))</f>
        <v>0</v>
      </c>
      <c r="AL115">
        <f>AL$4*MIN(param[GAP_MAX],param[ZETA]*POWER(MAX(0,(AL$3-'(IN)tau'!AL112)/param[ZETA]),param[NU]))</f>
        <v>0</v>
      </c>
      <c r="AM115">
        <f>AM$4*MIN(param[GAP_MAX],param[ZETA]*POWER(MAX(0,(AM$3-'(IN)tau'!AM112)/param[ZETA]),param[NU]))</f>
        <v>0</v>
      </c>
      <c r="AN115">
        <f>AN$4*MIN(param[GAP_MAX],param[ZETA]*POWER(MAX(0,(AN$3-'(IN)tau'!AN112)/param[ZETA]),param[NU]))</f>
        <v>0</v>
      </c>
      <c r="AO115">
        <f>AO$4*MIN(param[GAP_MAX],param[ZETA]*POWER(MAX(0,(AO$3-'(IN)tau'!AO112)/param[ZETA]),param[NU]))</f>
        <v>0</v>
      </c>
      <c r="AP115">
        <f>AP$4*MIN(param[GAP_MAX],param[ZETA]*POWER(MAX(0,(AP$3-'(IN)tau'!AP112)/param[ZETA]),param[NU]))</f>
        <v>0</v>
      </c>
      <c r="AQ115">
        <f>AQ$4*MIN(param[GAP_MAX],param[ZETA]*POWER(MAX(0,(AQ$3-'(IN)tau'!AQ112)/param[ZETA]),param[NU]))</f>
        <v>0</v>
      </c>
      <c r="AR115">
        <f>AR$4*MIN(param[GAP_MAX],param[ZETA]*POWER(MAX(0,(AR$3-'(IN)tau'!AR112)/param[ZETA]),param[NU]))</f>
        <v>0</v>
      </c>
      <c r="AS115">
        <f>AS$4*MIN(param[GAP_MAX],param[ZETA]*POWER(MAX(0,(AS$3-'(IN)tau'!AS112)/param[ZETA]),param[NU]))</f>
        <v>0</v>
      </c>
      <c r="AT115" s="4">
        <f>SUM(Delta[[#This Row],[Column2]:[Column244]])</f>
        <v>151.47451468715303</v>
      </c>
      <c r="AU115" t="str">
        <f>IF(Delta[[#This Row],[delta]]&lt;20,"ok","")</f>
        <v/>
      </c>
    </row>
    <row r="116" spans="1:47" ht="15" x14ac:dyDescent="0.25">
      <c r="A116">
        <f>'(IN)tau'!A113</f>
        <v>225</v>
      </c>
      <c r="B116">
        <f>B$4*MIN(param[GAP_MAX],param[ZETA]*POWER(MAX(0,(B$3-'(IN)tau'!B113)/param[ZETA]),param[NU]))</f>
        <v>0</v>
      </c>
      <c r="C116">
        <f>C$4*MIN(param[GAP_MAX],param[ZETA]*POWER(MAX(0,(C$3-'(IN)tau'!C113)/param[ZETA]),param[NU]))</f>
        <v>0</v>
      </c>
      <c r="D116">
        <f>D$4*MIN(param[GAP_MAX],param[ZETA]*POWER(MAX(0,(D$3-'(IN)tau'!D113)/param[ZETA]),param[NU]))</f>
        <v>0</v>
      </c>
      <c r="E116">
        <f>E$4*MIN(param[GAP_MAX],param[ZETA]*POWER(MAX(0,(E$3-'(IN)tau'!E113)/param[ZETA]),param[NU]))</f>
        <v>0</v>
      </c>
      <c r="F116">
        <f>F$4*MIN(param[GAP_MAX],param[ZETA]*POWER(MAX(0,(F$3-'(IN)tau'!F113)/param[ZETA]),param[NU]))</f>
        <v>0</v>
      </c>
      <c r="G116">
        <f>G$4*MIN(param[GAP_MAX],param[ZETA]*POWER(MAX(0,(G$3-'(IN)tau'!G113)/param[ZETA]),param[NU]))</f>
        <v>0</v>
      </c>
      <c r="H116">
        <f>H$4*MIN(param[GAP_MAX],param[ZETA]*POWER(MAX(0,(H$3-'(IN)tau'!H113)/param[ZETA]),param[NU]))</f>
        <v>0</v>
      </c>
      <c r="I116">
        <f>I$4*MIN(param[GAP_MAX],param[ZETA]*POWER(MAX(0,(I$3-'(IN)tau'!I113)/param[ZETA]),param[NU]))</f>
        <v>1.6720255471728191</v>
      </c>
      <c r="J116">
        <f>J$4*MIN(param[GAP_MAX],param[ZETA]*POWER(MAX(0,(J$3-'(IN)tau'!J113)/param[ZETA]),param[NU]))</f>
        <v>0</v>
      </c>
      <c r="K116">
        <f>K$4*MIN(param[GAP_MAX],param[ZETA]*POWER(MAX(0,(K$3-'(IN)tau'!K113)/param[ZETA]),param[NU]))</f>
        <v>0</v>
      </c>
      <c r="L116">
        <f>L$4*MIN(param[GAP_MAX],param[ZETA]*POWER(MAX(0,(L$3-'(IN)tau'!L113)/param[ZETA]),param[NU]))</f>
        <v>0</v>
      </c>
      <c r="M116">
        <f>M$4*MIN(param[GAP_MAX],param[ZETA]*POWER(MAX(0,(M$3-'(IN)tau'!M113)/param[ZETA]),param[NU]))</f>
        <v>68.292682926829272</v>
      </c>
      <c r="N116">
        <f>N$4*MIN(param[GAP_MAX],param[ZETA]*POWER(MAX(0,(N$3-'(IN)tau'!N113)/param[ZETA]),param[NU]))</f>
        <v>0</v>
      </c>
      <c r="O116">
        <f>O$4*MIN(param[GAP_MAX],param[ZETA]*POWER(MAX(0,(O$3-'(IN)tau'!O113)/param[ZETA]),param[NU]))</f>
        <v>0</v>
      </c>
      <c r="P116">
        <f>P$4*MIN(param[GAP_MAX],param[ZETA]*POWER(MAX(0,(P$3-'(IN)tau'!P113)/param[ZETA]),param[NU]))</f>
        <v>0</v>
      </c>
      <c r="Q116">
        <f>Q$4*MIN(param[GAP_MAX],param[ZETA]*POWER(MAX(0,(Q$3-'(IN)tau'!Q113)/param[ZETA]),param[NU]))</f>
        <v>0</v>
      </c>
      <c r="R116">
        <f>R$4*MIN(param[GAP_MAX],param[ZETA]*POWER(MAX(0,(R$3-'(IN)tau'!R113)/param[ZETA]),param[NU]))</f>
        <v>0</v>
      </c>
      <c r="S116">
        <f>S$4*MIN(param[GAP_MAX],param[ZETA]*POWER(MAX(0,(S$3-'(IN)tau'!S113)/param[ZETA]),param[NU]))</f>
        <v>0</v>
      </c>
      <c r="T116">
        <f>T$4*MIN(param[GAP_MAX],param[ZETA]*POWER(MAX(0,(T$3-'(IN)tau'!T113)/param[ZETA]),param[NU]))</f>
        <v>0</v>
      </c>
      <c r="U116">
        <f>U$4*MIN(param[GAP_MAX],param[ZETA]*POWER(MAX(0,(U$3-'(IN)tau'!U113)/param[ZETA]),param[NU]))</f>
        <v>0</v>
      </c>
      <c r="V116">
        <f>V$4*MIN(param[GAP_MAX],param[ZETA]*POWER(MAX(0,(V$3-'(IN)tau'!V113)/param[ZETA]),param[NU]))</f>
        <v>0</v>
      </c>
      <c r="W116">
        <f>W$4*MIN(param[GAP_MAX],param[ZETA]*POWER(MAX(0,(W$3-'(IN)tau'!W113)/param[ZETA]),param[NU]))</f>
        <v>0</v>
      </c>
      <c r="X116">
        <f>X$4*MIN(param[GAP_MAX],param[ZETA]*POWER(MAX(0,(X$3-'(IN)tau'!X113)/param[ZETA]),param[NU]))</f>
        <v>0</v>
      </c>
      <c r="Y116">
        <f>Y$4*MIN(param[GAP_MAX],param[ZETA]*POWER(MAX(0,(Y$3-'(IN)tau'!Y113)/param[ZETA]),param[NU]))</f>
        <v>0</v>
      </c>
      <c r="Z116">
        <f>Z$4*MIN(param[GAP_MAX],param[ZETA]*POWER(MAX(0,(Z$3-'(IN)tau'!Z113)/param[ZETA]),param[NU]))</f>
        <v>0</v>
      </c>
      <c r="AA116">
        <f>AA$4*MIN(param[GAP_MAX],param[ZETA]*POWER(MAX(0,(AA$3-'(IN)tau'!AA113)/param[ZETA]),param[NU]))</f>
        <v>0</v>
      </c>
      <c r="AB116">
        <f>AB$4*MIN(param[GAP_MAX],param[ZETA]*POWER(MAX(0,(AB$3-'(IN)tau'!AB113)/param[ZETA]),param[NU]))</f>
        <v>0</v>
      </c>
      <c r="AC116">
        <f>AC$4*MIN(param[GAP_MAX],param[ZETA]*POWER(MAX(0,(AC$3-'(IN)tau'!AC113)/param[ZETA]),param[NU]))</f>
        <v>0</v>
      </c>
      <c r="AD116">
        <f>AD$4*MIN(param[GAP_MAX],param[ZETA]*POWER(MAX(0,(AD$3-'(IN)tau'!AD113)/param[ZETA]),param[NU]))</f>
        <v>0</v>
      </c>
      <c r="AE116">
        <f>AE$4*MIN(param[GAP_MAX],param[ZETA]*POWER(MAX(0,(AE$3-'(IN)tau'!AE113)/param[ZETA]),param[NU]))</f>
        <v>0</v>
      </c>
      <c r="AF116">
        <f>AF$4*MIN(param[GAP_MAX],param[ZETA]*POWER(MAX(0,(AF$3-'(IN)tau'!AF113)/param[ZETA]),param[NU]))</f>
        <v>0</v>
      </c>
      <c r="AG116">
        <f>AG$4*MIN(param[GAP_MAX],param[ZETA]*POWER(MAX(0,(AG$3-'(IN)tau'!AG113)/param[ZETA]),param[NU]))</f>
        <v>0</v>
      </c>
      <c r="AH116">
        <f>AH$4*MIN(param[GAP_MAX],param[ZETA]*POWER(MAX(0,(AH$3-'(IN)tau'!AH113)/param[ZETA]),param[NU]))</f>
        <v>0</v>
      </c>
      <c r="AI116">
        <f>AI$4*MIN(param[GAP_MAX],param[ZETA]*POWER(MAX(0,(AI$3-'(IN)tau'!AI113)/param[ZETA]),param[NU]))</f>
        <v>0</v>
      </c>
      <c r="AJ116">
        <f>AJ$4*MIN(param[GAP_MAX],param[ZETA]*POWER(MAX(0,(AJ$3-'(IN)tau'!AJ113)/param[ZETA]),param[NU]))</f>
        <v>0</v>
      </c>
      <c r="AK116">
        <f>AK$4*MIN(param[GAP_MAX],param[ZETA]*POWER(MAX(0,(AK$3-'(IN)tau'!AK113)/param[ZETA]),param[NU]))</f>
        <v>0</v>
      </c>
      <c r="AL116">
        <f>AL$4*MIN(param[GAP_MAX],param[ZETA]*POWER(MAX(0,(AL$3-'(IN)tau'!AL113)/param[ZETA]),param[NU]))</f>
        <v>0</v>
      </c>
      <c r="AM116">
        <f>AM$4*MIN(param[GAP_MAX],param[ZETA]*POWER(MAX(0,(AM$3-'(IN)tau'!AM113)/param[ZETA]),param[NU]))</f>
        <v>0</v>
      </c>
      <c r="AN116">
        <f>AN$4*MIN(param[GAP_MAX],param[ZETA]*POWER(MAX(0,(AN$3-'(IN)tau'!AN113)/param[ZETA]),param[NU]))</f>
        <v>0</v>
      </c>
      <c r="AO116">
        <f>AO$4*MIN(param[GAP_MAX],param[ZETA]*POWER(MAX(0,(AO$3-'(IN)tau'!AO113)/param[ZETA]),param[NU]))</f>
        <v>0</v>
      </c>
      <c r="AP116">
        <f>AP$4*MIN(param[GAP_MAX],param[ZETA]*POWER(MAX(0,(AP$3-'(IN)tau'!AP113)/param[ZETA]),param[NU]))</f>
        <v>0</v>
      </c>
      <c r="AQ116">
        <f>AQ$4*MIN(param[GAP_MAX],param[ZETA]*POWER(MAX(0,(AQ$3-'(IN)tau'!AQ113)/param[ZETA]),param[NU]))</f>
        <v>0</v>
      </c>
      <c r="AR116">
        <f>AR$4*MIN(param[GAP_MAX],param[ZETA]*POWER(MAX(0,(AR$3-'(IN)tau'!AR113)/param[ZETA]),param[NU]))</f>
        <v>0</v>
      </c>
      <c r="AS116">
        <f>AS$4*MIN(param[GAP_MAX],param[ZETA]*POWER(MAX(0,(AS$3-'(IN)tau'!AS113)/param[ZETA]),param[NU]))</f>
        <v>0.16425908044496648</v>
      </c>
      <c r="AT116" s="4">
        <f>SUM(Delta[[#This Row],[Column2]:[Column244]])</f>
        <v>70.128967554447058</v>
      </c>
      <c r="AU116" t="str">
        <f>IF(Delta[[#This Row],[delta]]&lt;20,"ok","")</f>
        <v/>
      </c>
    </row>
    <row r="117" spans="1:47" ht="15" x14ac:dyDescent="0.25">
      <c r="A117">
        <f>'(IN)tau'!A114</f>
        <v>228</v>
      </c>
      <c r="B117">
        <f>B$4*MIN(param[GAP_MAX],param[ZETA]*POWER(MAX(0,(B$3-'(IN)tau'!B114)/param[ZETA]),param[NU]))</f>
        <v>0</v>
      </c>
      <c r="C117">
        <f>C$4*MIN(param[GAP_MAX],param[ZETA]*POWER(MAX(0,(C$3-'(IN)tau'!C114)/param[ZETA]),param[NU]))</f>
        <v>0</v>
      </c>
      <c r="D117">
        <f>D$4*MIN(param[GAP_MAX],param[ZETA]*POWER(MAX(0,(D$3-'(IN)tau'!D114)/param[ZETA]),param[NU]))</f>
        <v>7.9639163215057822</v>
      </c>
      <c r="E117">
        <f>E$4*MIN(param[GAP_MAX],param[ZETA]*POWER(MAX(0,(E$3-'(IN)tau'!E114)/param[ZETA]),param[NU]))</f>
        <v>0</v>
      </c>
      <c r="F117">
        <f>F$4*MIN(param[GAP_MAX],param[ZETA]*POWER(MAX(0,(F$3-'(IN)tau'!F114)/param[ZETA]),param[NU]))</f>
        <v>0</v>
      </c>
      <c r="G117">
        <f>G$4*MIN(param[GAP_MAX],param[ZETA]*POWER(MAX(0,(G$3-'(IN)tau'!G114)/param[ZETA]),param[NU]))</f>
        <v>0</v>
      </c>
      <c r="H117">
        <f>H$4*MIN(param[GAP_MAX],param[ZETA]*POWER(MAX(0,(H$3-'(IN)tau'!H114)/param[ZETA]),param[NU]))</f>
        <v>0</v>
      </c>
      <c r="I117">
        <f>I$4*MIN(param[GAP_MAX],param[ZETA]*POWER(MAX(0,(I$3-'(IN)tau'!I114)/param[ZETA]),param[NU]))</f>
        <v>0</v>
      </c>
      <c r="J117">
        <f>J$4*MIN(param[GAP_MAX],param[ZETA]*POWER(MAX(0,(J$3-'(IN)tau'!J114)/param[ZETA]),param[NU]))</f>
        <v>0</v>
      </c>
      <c r="K117">
        <f>K$4*MIN(param[GAP_MAX],param[ZETA]*POWER(MAX(0,(K$3-'(IN)tau'!K114)/param[ZETA]),param[NU]))</f>
        <v>0</v>
      </c>
      <c r="L117">
        <f>L$4*MIN(param[GAP_MAX],param[ZETA]*POWER(MAX(0,(L$3-'(IN)tau'!L114)/param[ZETA]),param[NU]))</f>
        <v>0</v>
      </c>
      <c r="M117">
        <f>M$4*MIN(param[GAP_MAX],param[ZETA]*POWER(MAX(0,(M$3-'(IN)tau'!M114)/param[ZETA]),param[NU]))</f>
        <v>68.292682926829272</v>
      </c>
      <c r="N117">
        <f>N$4*MIN(param[GAP_MAX],param[ZETA]*POWER(MAX(0,(N$3-'(IN)tau'!N114)/param[ZETA]),param[NU]))</f>
        <v>0</v>
      </c>
      <c r="O117">
        <f>O$4*MIN(param[GAP_MAX],param[ZETA]*POWER(MAX(0,(O$3-'(IN)tau'!O114)/param[ZETA]),param[NU]))</f>
        <v>0</v>
      </c>
      <c r="P117">
        <f>P$4*MIN(param[GAP_MAX],param[ZETA]*POWER(MAX(0,(P$3-'(IN)tau'!P114)/param[ZETA]),param[NU]))</f>
        <v>0</v>
      </c>
      <c r="Q117">
        <f>Q$4*MIN(param[GAP_MAX],param[ZETA]*POWER(MAX(0,(Q$3-'(IN)tau'!Q114)/param[ZETA]),param[NU]))</f>
        <v>0</v>
      </c>
      <c r="R117">
        <f>R$4*MIN(param[GAP_MAX],param[ZETA]*POWER(MAX(0,(R$3-'(IN)tau'!R114)/param[ZETA]),param[NU]))</f>
        <v>0</v>
      </c>
      <c r="S117">
        <f>S$4*MIN(param[GAP_MAX],param[ZETA]*POWER(MAX(0,(S$3-'(IN)tau'!S114)/param[ZETA]),param[NU]))</f>
        <v>0</v>
      </c>
      <c r="T117">
        <f>T$4*MIN(param[GAP_MAX],param[ZETA]*POWER(MAX(0,(T$3-'(IN)tau'!T114)/param[ZETA]),param[NU]))</f>
        <v>0</v>
      </c>
      <c r="U117">
        <f>U$4*MIN(param[GAP_MAX],param[ZETA]*POWER(MAX(0,(U$3-'(IN)tau'!U114)/param[ZETA]),param[NU]))</f>
        <v>0</v>
      </c>
      <c r="V117">
        <f>V$4*MIN(param[GAP_MAX],param[ZETA]*POWER(MAX(0,(V$3-'(IN)tau'!V114)/param[ZETA]),param[NU]))</f>
        <v>0</v>
      </c>
      <c r="W117">
        <f>W$4*MIN(param[GAP_MAX],param[ZETA]*POWER(MAX(0,(W$3-'(IN)tau'!W114)/param[ZETA]),param[NU]))</f>
        <v>0</v>
      </c>
      <c r="X117">
        <f>X$4*MIN(param[GAP_MAX],param[ZETA]*POWER(MAX(0,(X$3-'(IN)tau'!X114)/param[ZETA]),param[NU]))</f>
        <v>0</v>
      </c>
      <c r="Y117">
        <f>Y$4*MIN(param[GAP_MAX],param[ZETA]*POWER(MAX(0,(Y$3-'(IN)tau'!Y114)/param[ZETA]),param[NU]))</f>
        <v>0</v>
      </c>
      <c r="Z117">
        <f>Z$4*MIN(param[GAP_MAX],param[ZETA]*POWER(MAX(0,(Z$3-'(IN)tau'!Z114)/param[ZETA]),param[NU]))</f>
        <v>0</v>
      </c>
      <c r="AA117">
        <f>AA$4*MIN(param[GAP_MAX],param[ZETA]*POWER(MAX(0,(AA$3-'(IN)tau'!AA114)/param[ZETA]),param[NU]))</f>
        <v>0</v>
      </c>
      <c r="AB117">
        <f>AB$4*MIN(param[GAP_MAX],param[ZETA]*POWER(MAX(0,(AB$3-'(IN)tau'!AB114)/param[ZETA]),param[NU]))</f>
        <v>0</v>
      </c>
      <c r="AC117">
        <f>AC$4*MIN(param[GAP_MAX],param[ZETA]*POWER(MAX(0,(AC$3-'(IN)tau'!AC114)/param[ZETA]),param[NU]))</f>
        <v>0</v>
      </c>
      <c r="AD117">
        <f>AD$4*MIN(param[GAP_MAX],param[ZETA]*POWER(MAX(0,(AD$3-'(IN)tau'!AD114)/param[ZETA]),param[NU]))</f>
        <v>0</v>
      </c>
      <c r="AE117">
        <f>AE$4*MIN(param[GAP_MAX],param[ZETA]*POWER(MAX(0,(AE$3-'(IN)tau'!AE114)/param[ZETA]),param[NU]))</f>
        <v>0</v>
      </c>
      <c r="AF117">
        <f>AF$4*MIN(param[GAP_MAX],param[ZETA]*POWER(MAX(0,(AF$3-'(IN)tau'!AF114)/param[ZETA]),param[NU]))</f>
        <v>0</v>
      </c>
      <c r="AG117">
        <f>AG$4*MIN(param[GAP_MAX],param[ZETA]*POWER(MAX(0,(AG$3-'(IN)tau'!AG114)/param[ZETA]),param[NU]))</f>
        <v>0</v>
      </c>
      <c r="AH117">
        <f>AH$4*MIN(param[GAP_MAX],param[ZETA]*POWER(MAX(0,(AH$3-'(IN)tau'!AH114)/param[ZETA]),param[NU]))</f>
        <v>0</v>
      </c>
      <c r="AI117">
        <f>AI$4*MIN(param[GAP_MAX],param[ZETA]*POWER(MAX(0,(AI$3-'(IN)tau'!AI114)/param[ZETA]),param[NU]))</f>
        <v>0</v>
      </c>
      <c r="AJ117">
        <f>AJ$4*MIN(param[GAP_MAX],param[ZETA]*POWER(MAX(0,(AJ$3-'(IN)tau'!AJ114)/param[ZETA]),param[NU]))</f>
        <v>0</v>
      </c>
      <c r="AK117">
        <f>AK$4*MIN(param[GAP_MAX],param[ZETA]*POWER(MAX(0,(AK$3-'(IN)tau'!AK114)/param[ZETA]),param[NU]))</f>
        <v>0</v>
      </c>
      <c r="AL117">
        <f>AL$4*MIN(param[GAP_MAX],param[ZETA]*POWER(MAX(0,(AL$3-'(IN)tau'!AL114)/param[ZETA]),param[NU]))</f>
        <v>0</v>
      </c>
      <c r="AM117">
        <f>AM$4*MIN(param[GAP_MAX],param[ZETA]*POWER(MAX(0,(AM$3-'(IN)tau'!AM114)/param[ZETA]),param[NU]))</f>
        <v>0</v>
      </c>
      <c r="AN117">
        <f>AN$4*MIN(param[GAP_MAX],param[ZETA]*POWER(MAX(0,(AN$3-'(IN)tau'!AN114)/param[ZETA]),param[NU]))</f>
        <v>0</v>
      </c>
      <c r="AO117">
        <f>AO$4*MIN(param[GAP_MAX],param[ZETA]*POWER(MAX(0,(AO$3-'(IN)tau'!AO114)/param[ZETA]),param[NU]))</f>
        <v>0</v>
      </c>
      <c r="AP117">
        <f>AP$4*MIN(param[GAP_MAX],param[ZETA]*POWER(MAX(0,(AP$3-'(IN)tau'!AP114)/param[ZETA]),param[NU]))</f>
        <v>0</v>
      </c>
      <c r="AQ117">
        <f>AQ$4*MIN(param[GAP_MAX],param[ZETA]*POWER(MAX(0,(AQ$3-'(IN)tau'!AQ114)/param[ZETA]),param[NU]))</f>
        <v>0</v>
      </c>
      <c r="AR117">
        <f>AR$4*MIN(param[GAP_MAX],param[ZETA]*POWER(MAX(0,(AR$3-'(IN)tau'!AR114)/param[ZETA]),param[NU]))</f>
        <v>0</v>
      </c>
      <c r="AS117">
        <f>AS$4*MIN(param[GAP_MAX],param[ZETA]*POWER(MAX(0,(AS$3-'(IN)tau'!AS114)/param[ZETA]),param[NU]))</f>
        <v>0.63906608852037172</v>
      </c>
      <c r="AT117" s="4">
        <f>SUM(Delta[[#This Row],[Column2]:[Column244]])</f>
        <v>76.895665336855416</v>
      </c>
      <c r="AU117" t="str">
        <f>IF(Delta[[#This Row],[delta]]&lt;20,"ok","")</f>
        <v/>
      </c>
    </row>
    <row r="118" spans="1:47" ht="15" x14ac:dyDescent="0.25">
      <c r="A118">
        <f>'(IN)tau'!A115</f>
        <v>229</v>
      </c>
      <c r="B118">
        <f>B$4*MIN(param[GAP_MAX],param[ZETA]*POWER(MAX(0,(B$3-'(IN)tau'!B115)/param[ZETA]),param[NU]))</f>
        <v>0</v>
      </c>
      <c r="C118">
        <f>C$4*MIN(param[GAP_MAX],param[ZETA]*POWER(MAX(0,(C$3-'(IN)tau'!C115)/param[ZETA]),param[NU]))</f>
        <v>0</v>
      </c>
      <c r="D118">
        <f>D$4*MIN(param[GAP_MAX],param[ZETA]*POWER(MAX(0,(D$3-'(IN)tau'!D115)/param[ZETA]),param[NU]))</f>
        <v>49.285998589358307</v>
      </c>
      <c r="E118">
        <f>E$4*MIN(param[GAP_MAX],param[ZETA]*POWER(MAX(0,(E$3-'(IN)tau'!E115)/param[ZETA]),param[NU]))</f>
        <v>0</v>
      </c>
      <c r="F118">
        <f>F$4*MIN(param[GAP_MAX],param[ZETA]*POWER(MAX(0,(F$3-'(IN)tau'!F115)/param[ZETA]),param[NU]))</f>
        <v>0</v>
      </c>
      <c r="G118">
        <f>G$4*MIN(param[GAP_MAX],param[ZETA]*POWER(MAX(0,(G$3-'(IN)tau'!G115)/param[ZETA]),param[NU]))</f>
        <v>0</v>
      </c>
      <c r="H118">
        <f>H$4*MIN(param[GAP_MAX],param[ZETA]*POWER(MAX(0,(H$3-'(IN)tau'!H115)/param[ZETA]),param[NU]))</f>
        <v>0</v>
      </c>
      <c r="I118">
        <f>I$4*MIN(param[GAP_MAX],param[ZETA]*POWER(MAX(0,(I$3-'(IN)tau'!I115)/param[ZETA]),param[NU]))</f>
        <v>0</v>
      </c>
      <c r="J118">
        <f>J$4*MIN(param[GAP_MAX],param[ZETA]*POWER(MAX(0,(J$3-'(IN)tau'!J115)/param[ZETA]),param[NU]))</f>
        <v>0</v>
      </c>
      <c r="K118">
        <f>K$4*MIN(param[GAP_MAX],param[ZETA]*POWER(MAX(0,(K$3-'(IN)tau'!K115)/param[ZETA]),param[NU]))</f>
        <v>0</v>
      </c>
      <c r="L118">
        <f>L$4*MIN(param[GAP_MAX],param[ZETA]*POWER(MAX(0,(L$3-'(IN)tau'!L115)/param[ZETA]),param[NU]))</f>
        <v>0</v>
      </c>
      <c r="M118">
        <f>M$4*MIN(param[GAP_MAX],param[ZETA]*POWER(MAX(0,(M$3-'(IN)tau'!M115)/param[ZETA]),param[NU]))</f>
        <v>68.292682926829272</v>
      </c>
      <c r="N118">
        <f>N$4*MIN(param[GAP_MAX],param[ZETA]*POWER(MAX(0,(N$3-'(IN)tau'!N115)/param[ZETA]),param[NU]))</f>
        <v>0</v>
      </c>
      <c r="O118">
        <f>O$4*MIN(param[GAP_MAX],param[ZETA]*POWER(MAX(0,(O$3-'(IN)tau'!O115)/param[ZETA]),param[NU]))</f>
        <v>0</v>
      </c>
      <c r="P118">
        <f>P$4*MIN(param[GAP_MAX],param[ZETA]*POWER(MAX(0,(P$3-'(IN)tau'!P115)/param[ZETA]),param[NU]))</f>
        <v>0</v>
      </c>
      <c r="Q118">
        <f>Q$4*MIN(param[GAP_MAX],param[ZETA]*POWER(MAX(0,(Q$3-'(IN)tau'!Q115)/param[ZETA]),param[NU]))</f>
        <v>0</v>
      </c>
      <c r="R118">
        <f>R$4*MIN(param[GAP_MAX],param[ZETA]*POWER(MAX(0,(R$3-'(IN)tau'!R115)/param[ZETA]),param[NU]))</f>
        <v>0</v>
      </c>
      <c r="S118">
        <f>S$4*MIN(param[GAP_MAX],param[ZETA]*POWER(MAX(0,(S$3-'(IN)tau'!S115)/param[ZETA]),param[NU]))</f>
        <v>0</v>
      </c>
      <c r="T118">
        <f>T$4*MIN(param[GAP_MAX],param[ZETA]*POWER(MAX(0,(T$3-'(IN)tau'!T115)/param[ZETA]),param[NU]))</f>
        <v>0</v>
      </c>
      <c r="U118">
        <f>U$4*MIN(param[GAP_MAX],param[ZETA]*POWER(MAX(0,(U$3-'(IN)tau'!U115)/param[ZETA]),param[NU]))</f>
        <v>0</v>
      </c>
      <c r="V118">
        <f>V$4*MIN(param[GAP_MAX],param[ZETA]*POWER(MAX(0,(V$3-'(IN)tau'!V115)/param[ZETA]),param[NU]))</f>
        <v>0</v>
      </c>
      <c r="W118">
        <f>W$4*MIN(param[GAP_MAX],param[ZETA]*POWER(MAX(0,(W$3-'(IN)tau'!W115)/param[ZETA]),param[NU]))</f>
        <v>0</v>
      </c>
      <c r="X118">
        <f>X$4*MIN(param[GAP_MAX],param[ZETA]*POWER(MAX(0,(X$3-'(IN)tau'!X115)/param[ZETA]),param[NU]))</f>
        <v>0</v>
      </c>
      <c r="Y118">
        <f>Y$4*MIN(param[GAP_MAX],param[ZETA]*POWER(MAX(0,(Y$3-'(IN)tau'!Y115)/param[ZETA]),param[NU]))</f>
        <v>0</v>
      </c>
      <c r="Z118">
        <f>Z$4*MIN(param[GAP_MAX],param[ZETA]*POWER(MAX(0,(Z$3-'(IN)tau'!Z115)/param[ZETA]),param[NU]))</f>
        <v>0</v>
      </c>
      <c r="AA118">
        <f>AA$4*MIN(param[GAP_MAX],param[ZETA]*POWER(MAX(0,(AA$3-'(IN)tau'!AA115)/param[ZETA]),param[NU]))</f>
        <v>0</v>
      </c>
      <c r="AB118">
        <f>AB$4*MIN(param[GAP_MAX],param[ZETA]*POWER(MAX(0,(AB$3-'(IN)tau'!AB115)/param[ZETA]),param[NU]))</f>
        <v>0</v>
      </c>
      <c r="AC118">
        <f>AC$4*MIN(param[GAP_MAX],param[ZETA]*POWER(MAX(0,(AC$3-'(IN)tau'!AC115)/param[ZETA]),param[NU]))</f>
        <v>0</v>
      </c>
      <c r="AD118">
        <f>AD$4*MIN(param[GAP_MAX],param[ZETA]*POWER(MAX(0,(AD$3-'(IN)tau'!AD115)/param[ZETA]),param[NU]))</f>
        <v>0</v>
      </c>
      <c r="AE118">
        <f>AE$4*MIN(param[GAP_MAX],param[ZETA]*POWER(MAX(0,(AE$3-'(IN)tau'!AE115)/param[ZETA]),param[NU]))</f>
        <v>0</v>
      </c>
      <c r="AF118">
        <f>AF$4*MIN(param[GAP_MAX],param[ZETA]*POWER(MAX(0,(AF$3-'(IN)tau'!AF115)/param[ZETA]),param[NU]))</f>
        <v>0</v>
      </c>
      <c r="AG118">
        <f>AG$4*MIN(param[GAP_MAX],param[ZETA]*POWER(MAX(0,(AG$3-'(IN)tau'!AG115)/param[ZETA]),param[NU]))</f>
        <v>0</v>
      </c>
      <c r="AH118">
        <f>AH$4*MIN(param[GAP_MAX],param[ZETA]*POWER(MAX(0,(AH$3-'(IN)tau'!AH115)/param[ZETA]),param[NU]))</f>
        <v>0</v>
      </c>
      <c r="AI118">
        <f>AI$4*MIN(param[GAP_MAX],param[ZETA]*POWER(MAX(0,(AI$3-'(IN)tau'!AI115)/param[ZETA]),param[NU]))</f>
        <v>0</v>
      </c>
      <c r="AJ118">
        <f>AJ$4*MIN(param[GAP_MAX],param[ZETA]*POWER(MAX(0,(AJ$3-'(IN)tau'!AJ115)/param[ZETA]),param[NU]))</f>
        <v>0</v>
      </c>
      <c r="AK118">
        <f>AK$4*MIN(param[GAP_MAX],param[ZETA]*POWER(MAX(0,(AK$3-'(IN)tau'!AK115)/param[ZETA]),param[NU]))</f>
        <v>0</v>
      </c>
      <c r="AL118">
        <f>AL$4*MIN(param[GAP_MAX],param[ZETA]*POWER(MAX(0,(AL$3-'(IN)tau'!AL115)/param[ZETA]),param[NU]))</f>
        <v>0</v>
      </c>
      <c r="AM118">
        <f>AM$4*MIN(param[GAP_MAX],param[ZETA]*POWER(MAX(0,(AM$3-'(IN)tau'!AM115)/param[ZETA]),param[NU]))</f>
        <v>0</v>
      </c>
      <c r="AN118">
        <f>AN$4*MIN(param[GAP_MAX],param[ZETA]*POWER(MAX(0,(AN$3-'(IN)tau'!AN115)/param[ZETA]),param[NU]))</f>
        <v>0</v>
      </c>
      <c r="AO118">
        <f>AO$4*MIN(param[GAP_MAX],param[ZETA]*POWER(MAX(0,(AO$3-'(IN)tau'!AO115)/param[ZETA]),param[NU]))</f>
        <v>0</v>
      </c>
      <c r="AP118">
        <f>AP$4*MIN(param[GAP_MAX],param[ZETA]*POWER(MAX(0,(AP$3-'(IN)tau'!AP115)/param[ZETA]),param[NU]))</f>
        <v>0</v>
      </c>
      <c r="AQ118">
        <f>AQ$4*MIN(param[GAP_MAX],param[ZETA]*POWER(MAX(0,(AQ$3-'(IN)tau'!AQ115)/param[ZETA]),param[NU]))</f>
        <v>0</v>
      </c>
      <c r="AR118">
        <f>AR$4*MIN(param[GAP_MAX],param[ZETA]*POWER(MAX(0,(AR$3-'(IN)tau'!AR115)/param[ZETA]),param[NU]))</f>
        <v>0</v>
      </c>
      <c r="AS118">
        <f>AS$4*MIN(param[GAP_MAX],param[ZETA]*POWER(MAX(0,(AS$3-'(IN)tau'!AS115)/param[ZETA]),param[NU]))</f>
        <v>0</v>
      </c>
      <c r="AT118" s="4">
        <f>SUM(Delta[[#This Row],[Column2]:[Column244]])</f>
        <v>117.57868151618757</v>
      </c>
      <c r="AU118" t="str">
        <f>IF(Delta[[#This Row],[delta]]&lt;20,"ok","")</f>
        <v/>
      </c>
    </row>
    <row r="119" spans="1:47" ht="15" x14ac:dyDescent="0.25">
      <c r="A119">
        <f>'(IN)tau'!A116</f>
        <v>230</v>
      </c>
      <c r="B119">
        <f>B$4*MIN(param[GAP_MAX],param[ZETA]*POWER(MAX(0,(B$3-'(IN)tau'!B116)/param[ZETA]),param[NU]))</f>
        <v>0</v>
      </c>
      <c r="C119">
        <f>C$4*MIN(param[GAP_MAX],param[ZETA]*POWER(MAX(0,(C$3-'(IN)tau'!C116)/param[ZETA]),param[NU]))</f>
        <v>0</v>
      </c>
      <c r="D119">
        <f>D$4*MIN(param[GAP_MAX],param[ZETA]*POWER(MAX(0,(D$3-'(IN)tau'!D116)/param[ZETA]),param[NU]))</f>
        <v>0</v>
      </c>
      <c r="E119">
        <f>E$4*MIN(param[GAP_MAX],param[ZETA]*POWER(MAX(0,(E$3-'(IN)tau'!E116)/param[ZETA]),param[NU]))</f>
        <v>0</v>
      </c>
      <c r="F119">
        <f>F$4*MIN(param[GAP_MAX],param[ZETA]*POWER(MAX(0,(F$3-'(IN)tau'!F116)/param[ZETA]),param[NU]))</f>
        <v>0</v>
      </c>
      <c r="G119">
        <f>G$4*MIN(param[GAP_MAX],param[ZETA]*POWER(MAX(0,(G$3-'(IN)tau'!G116)/param[ZETA]),param[NU]))</f>
        <v>0</v>
      </c>
      <c r="H119">
        <f>H$4*MIN(param[GAP_MAX],param[ZETA]*POWER(MAX(0,(H$3-'(IN)tau'!H116)/param[ZETA]),param[NU]))</f>
        <v>0</v>
      </c>
      <c r="I119">
        <f>I$4*MIN(param[GAP_MAX],param[ZETA]*POWER(MAX(0,(I$3-'(IN)tau'!I116)/param[ZETA]),param[NU]))</f>
        <v>1.8287170327910818</v>
      </c>
      <c r="J119">
        <f>J$4*MIN(param[GAP_MAX],param[ZETA]*POWER(MAX(0,(J$3-'(IN)tau'!J116)/param[ZETA]),param[NU]))</f>
        <v>0</v>
      </c>
      <c r="K119">
        <f>K$4*MIN(param[GAP_MAX],param[ZETA]*POWER(MAX(0,(K$3-'(IN)tau'!K116)/param[ZETA]),param[NU]))</f>
        <v>0</v>
      </c>
      <c r="L119">
        <f>L$4*MIN(param[GAP_MAX],param[ZETA]*POWER(MAX(0,(L$3-'(IN)tau'!L116)/param[ZETA]),param[NU]))</f>
        <v>0</v>
      </c>
      <c r="M119">
        <f>M$4*MIN(param[GAP_MAX],param[ZETA]*POWER(MAX(0,(M$3-'(IN)tau'!M116)/param[ZETA]),param[NU]))</f>
        <v>68.292682926829272</v>
      </c>
      <c r="N119">
        <f>N$4*MIN(param[GAP_MAX],param[ZETA]*POWER(MAX(0,(N$3-'(IN)tau'!N116)/param[ZETA]),param[NU]))</f>
        <v>0</v>
      </c>
      <c r="O119">
        <f>O$4*MIN(param[GAP_MAX],param[ZETA]*POWER(MAX(0,(O$3-'(IN)tau'!O116)/param[ZETA]),param[NU]))</f>
        <v>0</v>
      </c>
      <c r="P119">
        <f>P$4*MIN(param[GAP_MAX],param[ZETA]*POWER(MAX(0,(P$3-'(IN)tau'!P116)/param[ZETA]),param[NU]))</f>
        <v>0</v>
      </c>
      <c r="Q119">
        <f>Q$4*MIN(param[GAP_MAX],param[ZETA]*POWER(MAX(0,(Q$3-'(IN)tau'!Q116)/param[ZETA]),param[NU]))</f>
        <v>0</v>
      </c>
      <c r="R119">
        <f>R$4*MIN(param[GAP_MAX],param[ZETA]*POWER(MAX(0,(R$3-'(IN)tau'!R116)/param[ZETA]),param[NU]))</f>
        <v>0</v>
      </c>
      <c r="S119">
        <f>S$4*MIN(param[GAP_MAX],param[ZETA]*POWER(MAX(0,(S$3-'(IN)tau'!S116)/param[ZETA]),param[NU]))</f>
        <v>0</v>
      </c>
      <c r="T119">
        <f>T$4*MIN(param[GAP_MAX],param[ZETA]*POWER(MAX(0,(T$3-'(IN)tau'!T116)/param[ZETA]),param[NU]))</f>
        <v>0</v>
      </c>
      <c r="U119">
        <f>U$4*MIN(param[GAP_MAX],param[ZETA]*POWER(MAX(0,(U$3-'(IN)tau'!U116)/param[ZETA]),param[NU]))</f>
        <v>0</v>
      </c>
      <c r="V119">
        <f>V$4*MIN(param[GAP_MAX],param[ZETA]*POWER(MAX(0,(V$3-'(IN)tau'!V116)/param[ZETA]),param[NU]))</f>
        <v>0</v>
      </c>
      <c r="W119">
        <f>W$4*MIN(param[GAP_MAX],param[ZETA]*POWER(MAX(0,(W$3-'(IN)tau'!W116)/param[ZETA]),param[NU]))</f>
        <v>0</v>
      </c>
      <c r="X119">
        <f>X$4*MIN(param[GAP_MAX],param[ZETA]*POWER(MAX(0,(X$3-'(IN)tau'!X116)/param[ZETA]),param[NU]))</f>
        <v>0</v>
      </c>
      <c r="Y119">
        <f>Y$4*MIN(param[GAP_MAX],param[ZETA]*POWER(MAX(0,(Y$3-'(IN)tau'!Y116)/param[ZETA]),param[NU]))</f>
        <v>0</v>
      </c>
      <c r="Z119">
        <f>Z$4*MIN(param[GAP_MAX],param[ZETA]*POWER(MAX(0,(Z$3-'(IN)tau'!Z116)/param[ZETA]),param[NU]))</f>
        <v>0</v>
      </c>
      <c r="AA119">
        <f>AA$4*MIN(param[GAP_MAX],param[ZETA]*POWER(MAX(0,(AA$3-'(IN)tau'!AA116)/param[ZETA]),param[NU]))</f>
        <v>0</v>
      </c>
      <c r="AB119">
        <f>AB$4*MIN(param[GAP_MAX],param[ZETA]*POWER(MAX(0,(AB$3-'(IN)tau'!AB116)/param[ZETA]),param[NU]))</f>
        <v>0</v>
      </c>
      <c r="AC119">
        <f>AC$4*MIN(param[GAP_MAX],param[ZETA]*POWER(MAX(0,(AC$3-'(IN)tau'!AC116)/param[ZETA]),param[NU]))</f>
        <v>0</v>
      </c>
      <c r="AD119">
        <f>AD$4*MIN(param[GAP_MAX],param[ZETA]*POWER(MAX(0,(AD$3-'(IN)tau'!AD116)/param[ZETA]),param[NU]))</f>
        <v>0</v>
      </c>
      <c r="AE119">
        <f>AE$4*MIN(param[GAP_MAX],param[ZETA]*POWER(MAX(0,(AE$3-'(IN)tau'!AE116)/param[ZETA]),param[NU]))</f>
        <v>0</v>
      </c>
      <c r="AF119">
        <f>AF$4*MIN(param[GAP_MAX],param[ZETA]*POWER(MAX(0,(AF$3-'(IN)tau'!AF116)/param[ZETA]),param[NU]))</f>
        <v>0</v>
      </c>
      <c r="AG119">
        <f>AG$4*MIN(param[GAP_MAX],param[ZETA]*POWER(MAX(0,(AG$3-'(IN)tau'!AG116)/param[ZETA]),param[NU]))</f>
        <v>0</v>
      </c>
      <c r="AH119">
        <f>AH$4*MIN(param[GAP_MAX],param[ZETA]*POWER(MAX(0,(AH$3-'(IN)tau'!AH116)/param[ZETA]),param[NU]))</f>
        <v>0</v>
      </c>
      <c r="AI119">
        <f>AI$4*MIN(param[GAP_MAX],param[ZETA]*POWER(MAX(0,(AI$3-'(IN)tau'!AI116)/param[ZETA]),param[NU]))</f>
        <v>0</v>
      </c>
      <c r="AJ119">
        <f>AJ$4*MIN(param[GAP_MAX],param[ZETA]*POWER(MAX(0,(AJ$3-'(IN)tau'!AJ116)/param[ZETA]),param[NU]))</f>
        <v>0</v>
      </c>
      <c r="AK119">
        <f>AK$4*MIN(param[GAP_MAX],param[ZETA]*POWER(MAX(0,(AK$3-'(IN)tau'!AK116)/param[ZETA]),param[NU]))</f>
        <v>0</v>
      </c>
      <c r="AL119">
        <f>AL$4*MIN(param[GAP_MAX],param[ZETA]*POWER(MAX(0,(AL$3-'(IN)tau'!AL116)/param[ZETA]),param[NU]))</f>
        <v>0</v>
      </c>
      <c r="AM119">
        <f>AM$4*MIN(param[GAP_MAX],param[ZETA]*POWER(MAX(0,(AM$3-'(IN)tau'!AM116)/param[ZETA]),param[NU]))</f>
        <v>0</v>
      </c>
      <c r="AN119">
        <f>AN$4*MIN(param[GAP_MAX],param[ZETA]*POWER(MAX(0,(AN$3-'(IN)tau'!AN116)/param[ZETA]),param[NU]))</f>
        <v>0</v>
      </c>
      <c r="AO119">
        <f>AO$4*MIN(param[GAP_MAX],param[ZETA]*POWER(MAX(0,(AO$3-'(IN)tau'!AO116)/param[ZETA]),param[NU]))</f>
        <v>0</v>
      </c>
      <c r="AP119">
        <f>AP$4*MIN(param[GAP_MAX],param[ZETA]*POWER(MAX(0,(AP$3-'(IN)tau'!AP116)/param[ZETA]),param[NU]))</f>
        <v>0</v>
      </c>
      <c r="AQ119">
        <f>AQ$4*MIN(param[GAP_MAX],param[ZETA]*POWER(MAX(0,(AQ$3-'(IN)tau'!AQ116)/param[ZETA]),param[NU]))</f>
        <v>0</v>
      </c>
      <c r="AR119">
        <f>AR$4*MIN(param[GAP_MAX],param[ZETA]*POWER(MAX(0,(AR$3-'(IN)tau'!AR116)/param[ZETA]),param[NU]))</f>
        <v>0</v>
      </c>
      <c r="AS119">
        <f>AS$4*MIN(param[GAP_MAX],param[ZETA]*POWER(MAX(0,(AS$3-'(IN)tau'!AS116)/param[ZETA]),param[NU]))</f>
        <v>20.53238505562075</v>
      </c>
      <c r="AT119" s="4">
        <f>SUM(Delta[[#This Row],[Column2]:[Column244]])</f>
        <v>90.653785015241098</v>
      </c>
      <c r="AU119" t="str">
        <f>IF(Delta[[#This Row],[delta]]&lt;20,"ok","")</f>
        <v/>
      </c>
    </row>
    <row r="120" spans="1:47" ht="15" x14ac:dyDescent="0.25">
      <c r="A120">
        <f>'(IN)tau'!A117</f>
        <v>232</v>
      </c>
      <c r="B120">
        <f>B$4*MIN(param[GAP_MAX],param[ZETA]*POWER(MAX(0,(B$3-'(IN)tau'!B117)/param[ZETA]),param[NU]))</f>
        <v>0</v>
      </c>
      <c r="C120">
        <f>C$4*MIN(param[GAP_MAX],param[ZETA]*POWER(MAX(0,(C$3-'(IN)tau'!C117)/param[ZETA]),param[NU]))</f>
        <v>0</v>
      </c>
      <c r="D120">
        <f>D$4*MIN(param[GAP_MAX],param[ZETA]*POWER(MAX(0,(D$3-'(IN)tau'!D117)/param[ZETA]),param[NU]))</f>
        <v>7.9639163215057822</v>
      </c>
      <c r="E120">
        <f>E$4*MIN(param[GAP_MAX],param[ZETA]*POWER(MAX(0,(E$3-'(IN)tau'!E117)/param[ZETA]),param[NU]))</f>
        <v>0</v>
      </c>
      <c r="F120">
        <f>F$4*MIN(param[GAP_MAX],param[ZETA]*POWER(MAX(0,(F$3-'(IN)tau'!F117)/param[ZETA]),param[NU]))</f>
        <v>0</v>
      </c>
      <c r="G120">
        <f>G$4*MIN(param[GAP_MAX],param[ZETA]*POWER(MAX(0,(G$3-'(IN)tau'!G117)/param[ZETA]),param[NU]))</f>
        <v>0</v>
      </c>
      <c r="H120">
        <f>H$4*MIN(param[GAP_MAX],param[ZETA]*POWER(MAX(0,(H$3-'(IN)tau'!H117)/param[ZETA]),param[NU]))</f>
        <v>0</v>
      </c>
      <c r="I120">
        <f>I$4*MIN(param[GAP_MAX],param[ZETA]*POWER(MAX(0,(I$3-'(IN)tau'!I117)/param[ZETA]),param[NU]))</f>
        <v>6.038235123790102</v>
      </c>
      <c r="J120">
        <f>J$4*MIN(param[GAP_MAX],param[ZETA]*POWER(MAX(0,(J$3-'(IN)tau'!J117)/param[ZETA]),param[NU]))</f>
        <v>0</v>
      </c>
      <c r="K120">
        <f>K$4*MIN(param[GAP_MAX],param[ZETA]*POWER(MAX(0,(K$3-'(IN)tau'!K117)/param[ZETA]),param[NU]))</f>
        <v>0</v>
      </c>
      <c r="L120">
        <f>L$4*MIN(param[GAP_MAX],param[ZETA]*POWER(MAX(0,(L$3-'(IN)tau'!L117)/param[ZETA]),param[NU]))</f>
        <v>0</v>
      </c>
      <c r="M120">
        <f>M$4*MIN(param[GAP_MAX],param[ZETA]*POWER(MAX(0,(M$3-'(IN)tau'!M117)/param[ZETA]),param[NU]))</f>
        <v>68.292682926829272</v>
      </c>
      <c r="N120">
        <f>N$4*MIN(param[GAP_MAX],param[ZETA]*POWER(MAX(0,(N$3-'(IN)tau'!N117)/param[ZETA]),param[NU]))</f>
        <v>0</v>
      </c>
      <c r="O120">
        <f>O$4*MIN(param[GAP_MAX],param[ZETA]*POWER(MAX(0,(O$3-'(IN)tau'!O117)/param[ZETA]),param[NU]))</f>
        <v>0</v>
      </c>
      <c r="P120">
        <f>P$4*MIN(param[GAP_MAX],param[ZETA]*POWER(MAX(0,(P$3-'(IN)tau'!P117)/param[ZETA]),param[NU]))</f>
        <v>0</v>
      </c>
      <c r="Q120">
        <f>Q$4*MIN(param[GAP_MAX],param[ZETA]*POWER(MAX(0,(Q$3-'(IN)tau'!Q117)/param[ZETA]),param[NU]))</f>
        <v>0</v>
      </c>
      <c r="R120">
        <f>R$4*MIN(param[GAP_MAX],param[ZETA]*POWER(MAX(0,(R$3-'(IN)tau'!R117)/param[ZETA]),param[NU]))</f>
        <v>0</v>
      </c>
      <c r="S120">
        <f>S$4*MIN(param[GAP_MAX],param[ZETA]*POWER(MAX(0,(S$3-'(IN)tau'!S117)/param[ZETA]),param[NU]))</f>
        <v>0</v>
      </c>
      <c r="T120">
        <f>T$4*MIN(param[GAP_MAX],param[ZETA]*POWER(MAX(0,(T$3-'(IN)tau'!T117)/param[ZETA]),param[NU]))</f>
        <v>0</v>
      </c>
      <c r="U120">
        <f>U$4*MIN(param[GAP_MAX],param[ZETA]*POWER(MAX(0,(U$3-'(IN)tau'!U117)/param[ZETA]),param[NU]))</f>
        <v>0</v>
      </c>
      <c r="V120">
        <f>V$4*MIN(param[GAP_MAX],param[ZETA]*POWER(MAX(0,(V$3-'(IN)tau'!V117)/param[ZETA]),param[NU]))</f>
        <v>0</v>
      </c>
      <c r="W120">
        <f>W$4*MIN(param[GAP_MAX],param[ZETA]*POWER(MAX(0,(W$3-'(IN)tau'!W117)/param[ZETA]),param[NU]))</f>
        <v>0</v>
      </c>
      <c r="X120">
        <f>X$4*MIN(param[GAP_MAX],param[ZETA]*POWER(MAX(0,(X$3-'(IN)tau'!X117)/param[ZETA]),param[NU]))</f>
        <v>0</v>
      </c>
      <c r="Y120">
        <f>Y$4*MIN(param[GAP_MAX],param[ZETA]*POWER(MAX(0,(Y$3-'(IN)tau'!Y117)/param[ZETA]),param[NU]))</f>
        <v>0</v>
      </c>
      <c r="Z120">
        <f>Z$4*MIN(param[GAP_MAX],param[ZETA]*POWER(MAX(0,(Z$3-'(IN)tau'!Z117)/param[ZETA]),param[NU]))</f>
        <v>0</v>
      </c>
      <c r="AA120">
        <f>AA$4*MIN(param[GAP_MAX],param[ZETA]*POWER(MAX(0,(AA$3-'(IN)tau'!AA117)/param[ZETA]),param[NU]))</f>
        <v>0</v>
      </c>
      <c r="AB120">
        <f>AB$4*MIN(param[GAP_MAX],param[ZETA]*POWER(MAX(0,(AB$3-'(IN)tau'!AB117)/param[ZETA]),param[NU]))</f>
        <v>0</v>
      </c>
      <c r="AC120">
        <f>AC$4*MIN(param[GAP_MAX],param[ZETA]*POWER(MAX(0,(AC$3-'(IN)tau'!AC117)/param[ZETA]),param[NU]))</f>
        <v>0</v>
      </c>
      <c r="AD120">
        <f>AD$4*MIN(param[GAP_MAX],param[ZETA]*POWER(MAX(0,(AD$3-'(IN)tau'!AD117)/param[ZETA]),param[NU]))</f>
        <v>0</v>
      </c>
      <c r="AE120">
        <f>AE$4*MIN(param[GAP_MAX],param[ZETA]*POWER(MAX(0,(AE$3-'(IN)tau'!AE117)/param[ZETA]),param[NU]))</f>
        <v>0</v>
      </c>
      <c r="AF120">
        <f>AF$4*MIN(param[GAP_MAX],param[ZETA]*POWER(MAX(0,(AF$3-'(IN)tau'!AF117)/param[ZETA]),param[NU]))</f>
        <v>0</v>
      </c>
      <c r="AG120">
        <f>AG$4*MIN(param[GAP_MAX],param[ZETA]*POWER(MAX(0,(AG$3-'(IN)tau'!AG117)/param[ZETA]),param[NU]))</f>
        <v>0</v>
      </c>
      <c r="AH120">
        <f>AH$4*MIN(param[GAP_MAX],param[ZETA]*POWER(MAX(0,(AH$3-'(IN)tau'!AH117)/param[ZETA]),param[NU]))</f>
        <v>0</v>
      </c>
      <c r="AI120">
        <f>AI$4*MIN(param[GAP_MAX],param[ZETA]*POWER(MAX(0,(AI$3-'(IN)tau'!AI117)/param[ZETA]),param[NU]))</f>
        <v>0</v>
      </c>
      <c r="AJ120">
        <f>AJ$4*MIN(param[GAP_MAX],param[ZETA]*POWER(MAX(0,(AJ$3-'(IN)tau'!AJ117)/param[ZETA]),param[NU]))</f>
        <v>0</v>
      </c>
      <c r="AK120">
        <f>AK$4*MIN(param[GAP_MAX],param[ZETA]*POWER(MAX(0,(AK$3-'(IN)tau'!AK117)/param[ZETA]),param[NU]))</f>
        <v>0</v>
      </c>
      <c r="AL120">
        <f>AL$4*MIN(param[GAP_MAX],param[ZETA]*POWER(MAX(0,(AL$3-'(IN)tau'!AL117)/param[ZETA]),param[NU]))</f>
        <v>0</v>
      </c>
      <c r="AM120">
        <f>AM$4*MIN(param[GAP_MAX],param[ZETA]*POWER(MAX(0,(AM$3-'(IN)tau'!AM117)/param[ZETA]),param[NU]))</f>
        <v>0</v>
      </c>
      <c r="AN120">
        <f>AN$4*MIN(param[GAP_MAX],param[ZETA]*POWER(MAX(0,(AN$3-'(IN)tau'!AN117)/param[ZETA]),param[NU]))</f>
        <v>0</v>
      </c>
      <c r="AO120">
        <f>AO$4*MIN(param[GAP_MAX],param[ZETA]*POWER(MAX(0,(AO$3-'(IN)tau'!AO117)/param[ZETA]),param[NU]))</f>
        <v>0</v>
      </c>
      <c r="AP120">
        <f>AP$4*MIN(param[GAP_MAX],param[ZETA]*POWER(MAX(0,(AP$3-'(IN)tau'!AP117)/param[ZETA]),param[NU]))</f>
        <v>0</v>
      </c>
      <c r="AQ120">
        <f>AQ$4*MIN(param[GAP_MAX],param[ZETA]*POWER(MAX(0,(AQ$3-'(IN)tau'!AQ117)/param[ZETA]),param[NU]))</f>
        <v>0</v>
      </c>
      <c r="AR120">
        <f>AR$4*MIN(param[GAP_MAX],param[ZETA]*POWER(MAX(0,(AR$3-'(IN)tau'!AR117)/param[ZETA]),param[NU]))</f>
        <v>0</v>
      </c>
      <c r="AS120">
        <f>AS$4*MIN(param[GAP_MAX],param[ZETA]*POWER(MAX(0,(AS$3-'(IN)tau'!AS117)/param[ZETA]),param[NU]))</f>
        <v>20.53238505562075</v>
      </c>
      <c r="AT120" s="4">
        <f>SUM(Delta[[#This Row],[Column2]:[Column244]])</f>
        <v>102.8272194277459</v>
      </c>
      <c r="AU120" t="str">
        <f>IF(Delta[[#This Row],[delta]]&lt;20,"ok","")</f>
        <v/>
      </c>
    </row>
    <row r="121" spans="1:47" ht="15" x14ac:dyDescent="0.25">
      <c r="A121">
        <f>'(IN)tau'!A118</f>
        <v>233</v>
      </c>
      <c r="B121">
        <f>B$4*MIN(param[GAP_MAX],param[ZETA]*POWER(MAX(0,(B$3-'(IN)tau'!B118)/param[ZETA]),param[NU]))</f>
        <v>0</v>
      </c>
      <c r="C121">
        <f>C$4*MIN(param[GAP_MAX],param[ZETA]*POWER(MAX(0,(C$3-'(IN)tau'!C118)/param[ZETA]),param[NU]))</f>
        <v>0</v>
      </c>
      <c r="D121">
        <f>D$4*MIN(param[GAP_MAX],param[ZETA]*POWER(MAX(0,(D$3-'(IN)tau'!D118)/param[ZETA]),param[NU]))</f>
        <v>0</v>
      </c>
      <c r="E121">
        <f>E$4*MIN(param[GAP_MAX],param[ZETA]*POWER(MAX(0,(E$3-'(IN)tau'!E118)/param[ZETA]),param[NU]))</f>
        <v>0</v>
      </c>
      <c r="F121">
        <f>F$4*MIN(param[GAP_MAX],param[ZETA]*POWER(MAX(0,(F$3-'(IN)tau'!F118)/param[ZETA]),param[NU]))</f>
        <v>0</v>
      </c>
      <c r="G121">
        <f>G$4*MIN(param[GAP_MAX],param[ZETA]*POWER(MAX(0,(G$3-'(IN)tau'!G118)/param[ZETA]),param[NU]))</f>
        <v>0</v>
      </c>
      <c r="H121">
        <f>H$4*MIN(param[GAP_MAX],param[ZETA]*POWER(MAX(0,(H$3-'(IN)tau'!H118)/param[ZETA]),param[NU]))</f>
        <v>0</v>
      </c>
      <c r="I121">
        <f>I$4*MIN(param[GAP_MAX],param[ZETA]*POWER(MAX(0,(I$3-'(IN)tau'!I118)/param[ZETA]),param[NU]))</f>
        <v>8.9567919913672753</v>
      </c>
      <c r="J121">
        <f>J$4*MIN(param[GAP_MAX],param[ZETA]*POWER(MAX(0,(J$3-'(IN)tau'!J118)/param[ZETA]),param[NU]))</f>
        <v>0</v>
      </c>
      <c r="K121">
        <f>K$4*MIN(param[GAP_MAX],param[ZETA]*POWER(MAX(0,(K$3-'(IN)tau'!K118)/param[ZETA]),param[NU]))</f>
        <v>0</v>
      </c>
      <c r="L121">
        <f>L$4*MIN(param[GAP_MAX],param[ZETA]*POWER(MAX(0,(L$3-'(IN)tau'!L118)/param[ZETA]),param[NU]))</f>
        <v>0</v>
      </c>
      <c r="M121">
        <f>M$4*MIN(param[GAP_MAX],param[ZETA]*POWER(MAX(0,(M$3-'(IN)tau'!M118)/param[ZETA]),param[NU]))</f>
        <v>68.292682926829272</v>
      </c>
      <c r="N121">
        <f>N$4*MIN(param[GAP_MAX],param[ZETA]*POWER(MAX(0,(N$3-'(IN)tau'!N118)/param[ZETA]),param[NU]))</f>
        <v>0</v>
      </c>
      <c r="O121">
        <f>O$4*MIN(param[GAP_MAX],param[ZETA]*POWER(MAX(0,(O$3-'(IN)tau'!O118)/param[ZETA]),param[NU]))</f>
        <v>0</v>
      </c>
      <c r="P121">
        <f>P$4*MIN(param[GAP_MAX],param[ZETA]*POWER(MAX(0,(P$3-'(IN)tau'!P118)/param[ZETA]),param[NU]))</f>
        <v>0</v>
      </c>
      <c r="Q121">
        <f>Q$4*MIN(param[GAP_MAX],param[ZETA]*POWER(MAX(0,(Q$3-'(IN)tau'!Q118)/param[ZETA]),param[NU]))</f>
        <v>0</v>
      </c>
      <c r="R121">
        <f>R$4*MIN(param[GAP_MAX],param[ZETA]*POWER(MAX(0,(R$3-'(IN)tau'!R118)/param[ZETA]),param[NU]))</f>
        <v>0</v>
      </c>
      <c r="S121">
        <f>S$4*MIN(param[GAP_MAX],param[ZETA]*POWER(MAX(0,(S$3-'(IN)tau'!S118)/param[ZETA]),param[NU]))</f>
        <v>0</v>
      </c>
      <c r="T121">
        <f>T$4*MIN(param[GAP_MAX],param[ZETA]*POWER(MAX(0,(T$3-'(IN)tau'!T118)/param[ZETA]),param[NU]))</f>
        <v>0</v>
      </c>
      <c r="U121">
        <f>U$4*MIN(param[GAP_MAX],param[ZETA]*POWER(MAX(0,(U$3-'(IN)tau'!U118)/param[ZETA]),param[NU]))</f>
        <v>0</v>
      </c>
      <c r="V121">
        <f>V$4*MIN(param[GAP_MAX],param[ZETA]*POWER(MAX(0,(V$3-'(IN)tau'!V118)/param[ZETA]),param[NU]))</f>
        <v>0</v>
      </c>
      <c r="W121">
        <f>W$4*MIN(param[GAP_MAX],param[ZETA]*POWER(MAX(0,(W$3-'(IN)tau'!W118)/param[ZETA]),param[NU]))</f>
        <v>0</v>
      </c>
      <c r="X121">
        <f>X$4*MIN(param[GAP_MAX],param[ZETA]*POWER(MAX(0,(X$3-'(IN)tau'!X118)/param[ZETA]),param[NU]))</f>
        <v>0</v>
      </c>
      <c r="Y121">
        <f>Y$4*MIN(param[GAP_MAX],param[ZETA]*POWER(MAX(0,(Y$3-'(IN)tau'!Y118)/param[ZETA]),param[NU]))</f>
        <v>0</v>
      </c>
      <c r="Z121">
        <f>Z$4*MIN(param[GAP_MAX],param[ZETA]*POWER(MAX(0,(Z$3-'(IN)tau'!Z118)/param[ZETA]),param[NU]))</f>
        <v>0</v>
      </c>
      <c r="AA121">
        <f>AA$4*MIN(param[GAP_MAX],param[ZETA]*POWER(MAX(0,(AA$3-'(IN)tau'!AA118)/param[ZETA]),param[NU]))</f>
        <v>0</v>
      </c>
      <c r="AB121">
        <f>AB$4*MIN(param[GAP_MAX],param[ZETA]*POWER(MAX(0,(AB$3-'(IN)tau'!AB118)/param[ZETA]),param[NU]))</f>
        <v>0</v>
      </c>
      <c r="AC121">
        <f>AC$4*MIN(param[GAP_MAX],param[ZETA]*POWER(MAX(0,(AC$3-'(IN)tau'!AC118)/param[ZETA]),param[NU]))</f>
        <v>0</v>
      </c>
      <c r="AD121">
        <f>AD$4*MIN(param[GAP_MAX],param[ZETA]*POWER(MAX(0,(AD$3-'(IN)tau'!AD118)/param[ZETA]),param[NU]))</f>
        <v>0</v>
      </c>
      <c r="AE121">
        <f>AE$4*MIN(param[GAP_MAX],param[ZETA]*POWER(MAX(0,(AE$3-'(IN)tau'!AE118)/param[ZETA]),param[NU]))</f>
        <v>0</v>
      </c>
      <c r="AF121">
        <f>AF$4*MIN(param[GAP_MAX],param[ZETA]*POWER(MAX(0,(AF$3-'(IN)tau'!AF118)/param[ZETA]),param[NU]))</f>
        <v>0</v>
      </c>
      <c r="AG121">
        <f>AG$4*MIN(param[GAP_MAX],param[ZETA]*POWER(MAX(0,(AG$3-'(IN)tau'!AG118)/param[ZETA]),param[NU]))</f>
        <v>0</v>
      </c>
      <c r="AH121">
        <f>AH$4*MIN(param[GAP_MAX],param[ZETA]*POWER(MAX(0,(AH$3-'(IN)tau'!AH118)/param[ZETA]),param[NU]))</f>
        <v>0</v>
      </c>
      <c r="AI121">
        <f>AI$4*MIN(param[GAP_MAX],param[ZETA]*POWER(MAX(0,(AI$3-'(IN)tau'!AI118)/param[ZETA]),param[NU]))</f>
        <v>0</v>
      </c>
      <c r="AJ121">
        <f>AJ$4*MIN(param[GAP_MAX],param[ZETA]*POWER(MAX(0,(AJ$3-'(IN)tau'!AJ118)/param[ZETA]),param[NU]))</f>
        <v>0</v>
      </c>
      <c r="AK121">
        <f>AK$4*MIN(param[GAP_MAX],param[ZETA]*POWER(MAX(0,(AK$3-'(IN)tau'!AK118)/param[ZETA]),param[NU]))</f>
        <v>0</v>
      </c>
      <c r="AL121">
        <f>AL$4*MIN(param[GAP_MAX],param[ZETA]*POWER(MAX(0,(AL$3-'(IN)tau'!AL118)/param[ZETA]),param[NU]))</f>
        <v>0</v>
      </c>
      <c r="AM121">
        <f>AM$4*MIN(param[GAP_MAX],param[ZETA]*POWER(MAX(0,(AM$3-'(IN)tau'!AM118)/param[ZETA]),param[NU]))</f>
        <v>0</v>
      </c>
      <c r="AN121">
        <f>AN$4*MIN(param[GAP_MAX],param[ZETA]*POWER(MAX(0,(AN$3-'(IN)tau'!AN118)/param[ZETA]),param[NU]))</f>
        <v>0</v>
      </c>
      <c r="AO121">
        <f>AO$4*MIN(param[GAP_MAX],param[ZETA]*POWER(MAX(0,(AO$3-'(IN)tau'!AO118)/param[ZETA]),param[NU]))</f>
        <v>0</v>
      </c>
      <c r="AP121">
        <f>AP$4*MIN(param[GAP_MAX],param[ZETA]*POWER(MAX(0,(AP$3-'(IN)tau'!AP118)/param[ZETA]),param[NU]))</f>
        <v>0</v>
      </c>
      <c r="AQ121">
        <f>AQ$4*MIN(param[GAP_MAX],param[ZETA]*POWER(MAX(0,(AQ$3-'(IN)tau'!AQ118)/param[ZETA]),param[NU]))</f>
        <v>0</v>
      </c>
      <c r="AR121">
        <f>AR$4*MIN(param[GAP_MAX],param[ZETA]*POWER(MAX(0,(AR$3-'(IN)tau'!AR118)/param[ZETA]),param[NU]))</f>
        <v>0</v>
      </c>
      <c r="AS121">
        <f>AS$4*MIN(param[GAP_MAX],param[ZETA]*POWER(MAX(0,(AS$3-'(IN)tau'!AS118)/param[ZETA]),param[NU]))</f>
        <v>20.53238505562075</v>
      </c>
      <c r="AT121" s="4">
        <f>SUM(Delta[[#This Row],[Column2]:[Column244]])</f>
        <v>97.781859973817291</v>
      </c>
      <c r="AU121" t="str">
        <f>IF(Delta[[#This Row],[delta]]&lt;20,"ok","")</f>
        <v/>
      </c>
    </row>
    <row r="122" spans="1:47" ht="15" x14ac:dyDescent="0.25">
      <c r="A122">
        <f>'(IN)tau'!A119</f>
        <v>234</v>
      </c>
      <c r="B122">
        <f>B$4*MIN(param[GAP_MAX],param[ZETA]*POWER(MAX(0,(B$3-'(IN)tau'!B119)/param[ZETA]),param[NU]))</f>
        <v>0</v>
      </c>
      <c r="C122">
        <f>C$4*MIN(param[GAP_MAX],param[ZETA]*POWER(MAX(0,(C$3-'(IN)tau'!C119)/param[ZETA]),param[NU]))</f>
        <v>0</v>
      </c>
      <c r="D122">
        <f>D$4*MIN(param[GAP_MAX],param[ZETA]*POWER(MAX(0,(D$3-'(IN)tau'!D119)/param[ZETA]),param[NU]))</f>
        <v>0</v>
      </c>
      <c r="E122">
        <f>E$4*MIN(param[GAP_MAX],param[ZETA]*POWER(MAX(0,(E$3-'(IN)tau'!E119)/param[ZETA]),param[NU]))</f>
        <v>0</v>
      </c>
      <c r="F122">
        <f>F$4*MIN(param[GAP_MAX],param[ZETA]*POWER(MAX(0,(F$3-'(IN)tau'!F119)/param[ZETA]),param[NU]))</f>
        <v>0</v>
      </c>
      <c r="G122">
        <f>G$4*MIN(param[GAP_MAX],param[ZETA]*POWER(MAX(0,(G$3-'(IN)tau'!G119)/param[ZETA]),param[NU]))</f>
        <v>0</v>
      </c>
      <c r="H122">
        <f>H$4*MIN(param[GAP_MAX],param[ZETA]*POWER(MAX(0,(H$3-'(IN)tau'!H119)/param[ZETA]),param[NU]))</f>
        <v>0</v>
      </c>
      <c r="I122">
        <f>I$4*MIN(param[GAP_MAX],param[ZETA]*POWER(MAX(0,(I$3-'(IN)tau'!I119)/param[ZETA]),param[NU]))</f>
        <v>1.6720255471728191</v>
      </c>
      <c r="J122">
        <f>J$4*MIN(param[GAP_MAX],param[ZETA]*POWER(MAX(0,(J$3-'(IN)tau'!J119)/param[ZETA]),param[NU]))</f>
        <v>0</v>
      </c>
      <c r="K122">
        <f>K$4*MIN(param[GAP_MAX],param[ZETA]*POWER(MAX(0,(K$3-'(IN)tau'!K119)/param[ZETA]),param[NU]))</f>
        <v>0</v>
      </c>
      <c r="L122">
        <f>L$4*MIN(param[GAP_MAX],param[ZETA]*POWER(MAX(0,(L$3-'(IN)tau'!L119)/param[ZETA]),param[NU]))</f>
        <v>0</v>
      </c>
      <c r="M122">
        <f>M$4*MIN(param[GAP_MAX],param[ZETA]*POWER(MAX(0,(M$3-'(IN)tau'!M119)/param[ZETA]),param[NU]))</f>
        <v>0</v>
      </c>
      <c r="N122">
        <f>N$4*MIN(param[GAP_MAX],param[ZETA]*POWER(MAX(0,(N$3-'(IN)tau'!N119)/param[ZETA]),param[NU]))</f>
        <v>0</v>
      </c>
      <c r="O122">
        <f>O$4*MIN(param[GAP_MAX],param[ZETA]*POWER(MAX(0,(O$3-'(IN)tau'!O119)/param[ZETA]),param[NU]))</f>
        <v>0</v>
      </c>
      <c r="P122">
        <f>P$4*MIN(param[GAP_MAX],param[ZETA]*POWER(MAX(0,(P$3-'(IN)tau'!P119)/param[ZETA]),param[NU]))</f>
        <v>0</v>
      </c>
      <c r="Q122">
        <f>Q$4*MIN(param[GAP_MAX],param[ZETA]*POWER(MAX(0,(Q$3-'(IN)tau'!Q119)/param[ZETA]),param[NU]))</f>
        <v>0</v>
      </c>
      <c r="R122">
        <f>R$4*MIN(param[GAP_MAX],param[ZETA]*POWER(MAX(0,(R$3-'(IN)tau'!R119)/param[ZETA]),param[NU]))</f>
        <v>0</v>
      </c>
      <c r="S122">
        <f>S$4*MIN(param[GAP_MAX],param[ZETA]*POWER(MAX(0,(S$3-'(IN)tau'!S119)/param[ZETA]),param[NU]))</f>
        <v>0</v>
      </c>
      <c r="T122">
        <f>T$4*MIN(param[GAP_MAX],param[ZETA]*POWER(MAX(0,(T$3-'(IN)tau'!T119)/param[ZETA]),param[NU]))</f>
        <v>0</v>
      </c>
      <c r="U122">
        <f>U$4*MIN(param[GAP_MAX],param[ZETA]*POWER(MAX(0,(U$3-'(IN)tau'!U119)/param[ZETA]),param[NU]))</f>
        <v>0</v>
      </c>
      <c r="V122">
        <f>V$4*MIN(param[GAP_MAX],param[ZETA]*POWER(MAX(0,(V$3-'(IN)tau'!V119)/param[ZETA]),param[NU]))</f>
        <v>0</v>
      </c>
      <c r="W122">
        <f>W$4*MIN(param[GAP_MAX],param[ZETA]*POWER(MAX(0,(W$3-'(IN)tau'!W119)/param[ZETA]),param[NU]))</f>
        <v>0</v>
      </c>
      <c r="X122">
        <f>X$4*MIN(param[GAP_MAX],param[ZETA]*POWER(MAX(0,(X$3-'(IN)tau'!X119)/param[ZETA]),param[NU]))</f>
        <v>0</v>
      </c>
      <c r="Y122">
        <f>Y$4*MIN(param[GAP_MAX],param[ZETA]*POWER(MAX(0,(Y$3-'(IN)tau'!Y119)/param[ZETA]),param[NU]))</f>
        <v>0</v>
      </c>
      <c r="Z122">
        <f>Z$4*MIN(param[GAP_MAX],param[ZETA]*POWER(MAX(0,(Z$3-'(IN)tau'!Z119)/param[ZETA]),param[NU]))</f>
        <v>0</v>
      </c>
      <c r="AA122">
        <f>AA$4*MIN(param[GAP_MAX],param[ZETA]*POWER(MAX(0,(AA$3-'(IN)tau'!AA119)/param[ZETA]),param[NU]))</f>
        <v>0</v>
      </c>
      <c r="AB122">
        <f>AB$4*MIN(param[GAP_MAX],param[ZETA]*POWER(MAX(0,(AB$3-'(IN)tau'!AB119)/param[ZETA]),param[NU]))</f>
        <v>0</v>
      </c>
      <c r="AC122">
        <f>AC$4*MIN(param[GAP_MAX],param[ZETA]*POWER(MAX(0,(AC$3-'(IN)tau'!AC119)/param[ZETA]),param[NU]))</f>
        <v>0</v>
      </c>
      <c r="AD122">
        <f>AD$4*MIN(param[GAP_MAX],param[ZETA]*POWER(MAX(0,(AD$3-'(IN)tau'!AD119)/param[ZETA]),param[NU]))</f>
        <v>0</v>
      </c>
      <c r="AE122">
        <f>AE$4*MIN(param[GAP_MAX],param[ZETA]*POWER(MAX(0,(AE$3-'(IN)tau'!AE119)/param[ZETA]),param[NU]))</f>
        <v>0</v>
      </c>
      <c r="AF122">
        <f>AF$4*MIN(param[GAP_MAX],param[ZETA]*POWER(MAX(0,(AF$3-'(IN)tau'!AF119)/param[ZETA]),param[NU]))</f>
        <v>0</v>
      </c>
      <c r="AG122">
        <f>AG$4*MIN(param[GAP_MAX],param[ZETA]*POWER(MAX(0,(AG$3-'(IN)tau'!AG119)/param[ZETA]),param[NU]))</f>
        <v>0</v>
      </c>
      <c r="AH122">
        <f>AH$4*MIN(param[GAP_MAX],param[ZETA]*POWER(MAX(0,(AH$3-'(IN)tau'!AH119)/param[ZETA]),param[NU]))</f>
        <v>0</v>
      </c>
      <c r="AI122">
        <f>AI$4*MIN(param[GAP_MAX],param[ZETA]*POWER(MAX(0,(AI$3-'(IN)tau'!AI119)/param[ZETA]),param[NU]))</f>
        <v>0</v>
      </c>
      <c r="AJ122">
        <f>AJ$4*MIN(param[GAP_MAX],param[ZETA]*POWER(MAX(0,(AJ$3-'(IN)tau'!AJ119)/param[ZETA]),param[NU]))</f>
        <v>0</v>
      </c>
      <c r="AK122">
        <f>AK$4*MIN(param[GAP_MAX],param[ZETA]*POWER(MAX(0,(AK$3-'(IN)tau'!AK119)/param[ZETA]),param[NU]))</f>
        <v>0</v>
      </c>
      <c r="AL122">
        <f>AL$4*MIN(param[GAP_MAX],param[ZETA]*POWER(MAX(0,(AL$3-'(IN)tau'!AL119)/param[ZETA]),param[NU]))</f>
        <v>0</v>
      </c>
      <c r="AM122">
        <f>AM$4*MIN(param[GAP_MAX],param[ZETA]*POWER(MAX(0,(AM$3-'(IN)tau'!AM119)/param[ZETA]),param[NU]))</f>
        <v>0</v>
      </c>
      <c r="AN122">
        <f>AN$4*MIN(param[GAP_MAX],param[ZETA]*POWER(MAX(0,(AN$3-'(IN)tau'!AN119)/param[ZETA]),param[NU]))</f>
        <v>0</v>
      </c>
      <c r="AO122">
        <f>AO$4*MIN(param[GAP_MAX],param[ZETA]*POWER(MAX(0,(AO$3-'(IN)tau'!AO119)/param[ZETA]),param[NU]))</f>
        <v>0</v>
      </c>
      <c r="AP122">
        <f>AP$4*MIN(param[GAP_MAX],param[ZETA]*POWER(MAX(0,(AP$3-'(IN)tau'!AP119)/param[ZETA]),param[NU]))</f>
        <v>0</v>
      </c>
      <c r="AQ122">
        <f>AQ$4*MIN(param[GAP_MAX],param[ZETA]*POWER(MAX(0,(AQ$3-'(IN)tau'!AQ119)/param[ZETA]),param[NU]))</f>
        <v>0</v>
      </c>
      <c r="AR122">
        <f>AR$4*MIN(param[GAP_MAX],param[ZETA]*POWER(MAX(0,(AR$3-'(IN)tau'!AR119)/param[ZETA]),param[NU]))</f>
        <v>0</v>
      </c>
      <c r="AS122">
        <f>AS$4*MIN(param[GAP_MAX],param[ZETA]*POWER(MAX(0,(AS$3-'(IN)tau'!AS119)/param[ZETA]),param[NU]))</f>
        <v>20.53238505562075</v>
      </c>
      <c r="AT122" s="4">
        <f>SUM(Delta[[#This Row],[Column2]:[Column244]])</f>
        <v>22.204410602793569</v>
      </c>
      <c r="AU122" t="str">
        <f>IF(Delta[[#This Row],[delta]]&lt;20,"ok","")</f>
        <v/>
      </c>
    </row>
    <row r="123" spans="1:47" ht="15" x14ac:dyDescent="0.25">
      <c r="A123">
        <f>'(IN)tau'!A120</f>
        <v>235</v>
      </c>
      <c r="B123">
        <f>B$4*MIN(param[GAP_MAX],param[ZETA]*POWER(MAX(0,(B$3-'(IN)tau'!B120)/param[ZETA]),param[NU]))</f>
        <v>0</v>
      </c>
      <c r="C123">
        <f>C$4*MIN(param[GAP_MAX],param[ZETA]*POWER(MAX(0,(C$3-'(IN)tau'!C120)/param[ZETA]),param[NU]))</f>
        <v>0</v>
      </c>
      <c r="D123">
        <f>D$4*MIN(param[GAP_MAX],param[ZETA]*POWER(MAX(0,(D$3-'(IN)tau'!D120)/param[ZETA]),param[NU]))</f>
        <v>0</v>
      </c>
      <c r="E123">
        <f>E$4*MIN(param[GAP_MAX],param[ZETA]*POWER(MAX(0,(E$3-'(IN)tau'!E120)/param[ZETA]),param[NU]))</f>
        <v>0</v>
      </c>
      <c r="F123">
        <f>F$4*MIN(param[GAP_MAX],param[ZETA]*POWER(MAX(0,(F$3-'(IN)tau'!F120)/param[ZETA]),param[NU]))</f>
        <v>0</v>
      </c>
      <c r="G123">
        <f>G$4*MIN(param[GAP_MAX],param[ZETA]*POWER(MAX(0,(G$3-'(IN)tau'!G120)/param[ZETA]),param[NU]))</f>
        <v>0</v>
      </c>
      <c r="H123">
        <f>H$4*MIN(param[GAP_MAX],param[ZETA]*POWER(MAX(0,(H$3-'(IN)tau'!H120)/param[ZETA]),param[NU]))</f>
        <v>0</v>
      </c>
      <c r="I123">
        <f>I$4*MIN(param[GAP_MAX],param[ZETA]*POWER(MAX(0,(I$3-'(IN)tau'!I120)/param[ZETA]),param[NU]))</f>
        <v>1.6720255471728191</v>
      </c>
      <c r="J123">
        <f>J$4*MIN(param[GAP_MAX],param[ZETA]*POWER(MAX(0,(J$3-'(IN)tau'!J120)/param[ZETA]),param[NU]))</f>
        <v>0</v>
      </c>
      <c r="K123">
        <f>K$4*MIN(param[GAP_MAX],param[ZETA]*POWER(MAX(0,(K$3-'(IN)tau'!K120)/param[ZETA]),param[NU]))</f>
        <v>0</v>
      </c>
      <c r="L123">
        <f>L$4*MIN(param[GAP_MAX],param[ZETA]*POWER(MAX(0,(L$3-'(IN)tau'!L120)/param[ZETA]),param[NU]))</f>
        <v>0</v>
      </c>
      <c r="M123">
        <f>M$4*MIN(param[GAP_MAX],param[ZETA]*POWER(MAX(0,(M$3-'(IN)tau'!M120)/param[ZETA]),param[NU]))</f>
        <v>0</v>
      </c>
      <c r="N123">
        <f>N$4*MIN(param[GAP_MAX],param[ZETA]*POWER(MAX(0,(N$3-'(IN)tau'!N120)/param[ZETA]),param[NU]))</f>
        <v>0</v>
      </c>
      <c r="O123">
        <f>O$4*MIN(param[GAP_MAX],param[ZETA]*POWER(MAX(0,(O$3-'(IN)tau'!O120)/param[ZETA]),param[NU]))</f>
        <v>0</v>
      </c>
      <c r="P123">
        <f>P$4*MIN(param[GAP_MAX],param[ZETA]*POWER(MAX(0,(P$3-'(IN)tau'!P120)/param[ZETA]),param[NU]))</f>
        <v>0</v>
      </c>
      <c r="Q123">
        <f>Q$4*MIN(param[GAP_MAX],param[ZETA]*POWER(MAX(0,(Q$3-'(IN)tau'!Q120)/param[ZETA]),param[NU]))</f>
        <v>0</v>
      </c>
      <c r="R123">
        <f>R$4*MIN(param[GAP_MAX],param[ZETA]*POWER(MAX(0,(R$3-'(IN)tau'!R120)/param[ZETA]),param[NU]))</f>
        <v>0</v>
      </c>
      <c r="S123">
        <f>S$4*MIN(param[GAP_MAX],param[ZETA]*POWER(MAX(0,(S$3-'(IN)tau'!S120)/param[ZETA]),param[NU]))</f>
        <v>0</v>
      </c>
      <c r="T123">
        <f>T$4*MIN(param[GAP_MAX],param[ZETA]*POWER(MAX(0,(T$3-'(IN)tau'!T120)/param[ZETA]),param[NU]))</f>
        <v>0</v>
      </c>
      <c r="U123">
        <f>U$4*MIN(param[GAP_MAX],param[ZETA]*POWER(MAX(0,(U$3-'(IN)tau'!U120)/param[ZETA]),param[NU]))</f>
        <v>0</v>
      </c>
      <c r="V123">
        <f>V$4*MIN(param[GAP_MAX],param[ZETA]*POWER(MAX(0,(V$3-'(IN)tau'!V120)/param[ZETA]),param[NU]))</f>
        <v>0</v>
      </c>
      <c r="W123">
        <f>W$4*MIN(param[GAP_MAX],param[ZETA]*POWER(MAX(0,(W$3-'(IN)tau'!W120)/param[ZETA]),param[NU]))</f>
        <v>0</v>
      </c>
      <c r="X123">
        <f>X$4*MIN(param[GAP_MAX],param[ZETA]*POWER(MAX(0,(X$3-'(IN)tau'!X120)/param[ZETA]),param[NU]))</f>
        <v>0</v>
      </c>
      <c r="Y123">
        <f>Y$4*MIN(param[GAP_MAX],param[ZETA]*POWER(MAX(0,(Y$3-'(IN)tau'!Y120)/param[ZETA]),param[NU]))</f>
        <v>0</v>
      </c>
      <c r="Z123">
        <f>Z$4*MIN(param[GAP_MAX],param[ZETA]*POWER(MAX(0,(Z$3-'(IN)tau'!Z120)/param[ZETA]),param[NU]))</f>
        <v>0</v>
      </c>
      <c r="AA123">
        <f>AA$4*MIN(param[GAP_MAX],param[ZETA]*POWER(MAX(0,(AA$3-'(IN)tau'!AA120)/param[ZETA]),param[NU]))</f>
        <v>0</v>
      </c>
      <c r="AB123">
        <f>AB$4*MIN(param[GAP_MAX],param[ZETA]*POWER(MAX(0,(AB$3-'(IN)tau'!AB120)/param[ZETA]),param[NU]))</f>
        <v>0</v>
      </c>
      <c r="AC123">
        <f>AC$4*MIN(param[GAP_MAX],param[ZETA]*POWER(MAX(0,(AC$3-'(IN)tau'!AC120)/param[ZETA]),param[NU]))</f>
        <v>0</v>
      </c>
      <c r="AD123">
        <f>AD$4*MIN(param[GAP_MAX],param[ZETA]*POWER(MAX(0,(AD$3-'(IN)tau'!AD120)/param[ZETA]),param[NU]))</f>
        <v>0</v>
      </c>
      <c r="AE123">
        <f>AE$4*MIN(param[GAP_MAX],param[ZETA]*POWER(MAX(0,(AE$3-'(IN)tau'!AE120)/param[ZETA]),param[NU]))</f>
        <v>0</v>
      </c>
      <c r="AF123">
        <f>AF$4*MIN(param[GAP_MAX],param[ZETA]*POWER(MAX(0,(AF$3-'(IN)tau'!AF120)/param[ZETA]),param[NU]))</f>
        <v>0</v>
      </c>
      <c r="AG123">
        <f>AG$4*MIN(param[GAP_MAX],param[ZETA]*POWER(MAX(0,(AG$3-'(IN)tau'!AG120)/param[ZETA]),param[NU]))</f>
        <v>0</v>
      </c>
      <c r="AH123">
        <f>AH$4*MIN(param[GAP_MAX],param[ZETA]*POWER(MAX(0,(AH$3-'(IN)tau'!AH120)/param[ZETA]),param[NU]))</f>
        <v>0</v>
      </c>
      <c r="AI123">
        <f>AI$4*MIN(param[GAP_MAX],param[ZETA]*POWER(MAX(0,(AI$3-'(IN)tau'!AI120)/param[ZETA]),param[NU]))</f>
        <v>0</v>
      </c>
      <c r="AJ123">
        <f>AJ$4*MIN(param[GAP_MAX],param[ZETA]*POWER(MAX(0,(AJ$3-'(IN)tau'!AJ120)/param[ZETA]),param[NU]))</f>
        <v>0</v>
      </c>
      <c r="AK123">
        <f>AK$4*MIN(param[GAP_MAX],param[ZETA]*POWER(MAX(0,(AK$3-'(IN)tau'!AK120)/param[ZETA]),param[NU]))</f>
        <v>0</v>
      </c>
      <c r="AL123">
        <f>AL$4*MIN(param[GAP_MAX],param[ZETA]*POWER(MAX(0,(AL$3-'(IN)tau'!AL120)/param[ZETA]),param[NU]))</f>
        <v>0</v>
      </c>
      <c r="AM123">
        <f>AM$4*MIN(param[GAP_MAX],param[ZETA]*POWER(MAX(0,(AM$3-'(IN)tau'!AM120)/param[ZETA]),param[NU]))</f>
        <v>0</v>
      </c>
      <c r="AN123">
        <f>AN$4*MIN(param[GAP_MAX],param[ZETA]*POWER(MAX(0,(AN$3-'(IN)tau'!AN120)/param[ZETA]),param[NU]))</f>
        <v>0</v>
      </c>
      <c r="AO123">
        <f>AO$4*MIN(param[GAP_MAX],param[ZETA]*POWER(MAX(0,(AO$3-'(IN)tau'!AO120)/param[ZETA]),param[NU]))</f>
        <v>0</v>
      </c>
      <c r="AP123">
        <f>AP$4*MIN(param[GAP_MAX],param[ZETA]*POWER(MAX(0,(AP$3-'(IN)tau'!AP120)/param[ZETA]),param[NU]))</f>
        <v>0</v>
      </c>
      <c r="AQ123">
        <f>AQ$4*MIN(param[GAP_MAX],param[ZETA]*POWER(MAX(0,(AQ$3-'(IN)tau'!AQ120)/param[ZETA]),param[NU]))</f>
        <v>0</v>
      </c>
      <c r="AR123">
        <f>AR$4*MIN(param[GAP_MAX],param[ZETA]*POWER(MAX(0,(AR$3-'(IN)tau'!AR120)/param[ZETA]),param[NU]))</f>
        <v>0</v>
      </c>
      <c r="AS123">
        <f>AS$4*MIN(param[GAP_MAX],param[ZETA]*POWER(MAX(0,(AS$3-'(IN)tau'!AS120)/param[ZETA]),param[NU]))</f>
        <v>20.53238505562075</v>
      </c>
      <c r="AT123" s="4">
        <f>SUM(Delta[[#This Row],[Column2]:[Column244]])</f>
        <v>22.204410602793569</v>
      </c>
      <c r="AU123" t="str">
        <f>IF(Delta[[#This Row],[delta]]&lt;20,"ok","")</f>
        <v/>
      </c>
    </row>
    <row r="124" spans="1:47" ht="15" x14ac:dyDescent="0.25">
      <c r="A124">
        <f>'(IN)tau'!A121</f>
        <v>236</v>
      </c>
      <c r="B124">
        <f>B$4*MIN(param[GAP_MAX],param[ZETA]*POWER(MAX(0,(B$3-'(IN)tau'!B121)/param[ZETA]),param[NU]))</f>
        <v>0</v>
      </c>
      <c r="C124">
        <f>C$4*MIN(param[GAP_MAX],param[ZETA]*POWER(MAX(0,(C$3-'(IN)tau'!C121)/param[ZETA]),param[NU]))</f>
        <v>0</v>
      </c>
      <c r="D124">
        <f>D$4*MIN(param[GAP_MAX],param[ZETA]*POWER(MAX(0,(D$3-'(IN)tau'!D121)/param[ZETA]),param[NU]))</f>
        <v>0</v>
      </c>
      <c r="E124">
        <f>E$4*MIN(param[GAP_MAX],param[ZETA]*POWER(MAX(0,(E$3-'(IN)tau'!E121)/param[ZETA]),param[NU]))</f>
        <v>0</v>
      </c>
      <c r="F124">
        <f>F$4*MIN(param[GAP_MAX],param[ZETA]*POWER(MAX(0,(F$3-'(IN)tau'!F121)/param[ZETA]),param[NU]))</f>
        <v>0</v>
      </c>
      <c r="G124">
        <f>G$4*MIN(param[GAP_MAX],param[ZETA]*POWER(MAX(0,(G$3-'(IN)tau'!G121)/param[ZETA]),param[NU]))</f>
        <v>0</v>
      </c>
      <c r="H124">
        <f>H$4*MIN(param[GAP_MAX],param[ZETA]*POWER(MAX(0,(H$3-'(IN)tau'!H121)/param[ZETA]),param[NU]))</f>
        <v>0</v>
      </c>
      <c r="I124">
        <f>I$4*MIN(param[GAP_MAX],param[ZETA]*POWER(MAX(0,(I$3-'(IN)tau'!I121)/param[ZETA]),param[NU]))</f>
        <v>12.085991493675118</v>
      </c>
      <c r="J124">
        <f>J$4*MIN(param[GAP_MAX],param[ZETA]*POWER(MAX(0,(J$3-'(IN)tau'!J121)/param[ZETA]),param[NU]))</f>
        <v>0</v>
      </c>
      <c r="K124">
        <f>K$4*MIN(param[GAP_MAX],param[ZETA]*POWER(MAX(0,(K$3-'(IN)tau'!K121)/param[ZETA]),param[NU]))</f>
        <v>0</v>
      </c>
      <c r="L124">
        <f>L$4*MIN(param[GAP_MAX],param[ZETA]*POWER(MAX(0,(L$3-'(IN)tau'!L121)/param[ZETA]),param[NU]))</f>
        <v>0</v>
      </c>
      <c r="M124">
        <f>M$4*MIN(param[GAP_MAX],param[ZETA]*POWER(MAX(0,(M$3-'(IN)tau'!M121)/param[ZETA]),param[NU]))</f>
        <v>68.292682926829272</v>
      </c>
      <c r="N124">
        <f>N$4*MIN(param[GAP_MAX],param[ZETA]*POWER(MAX(0,(N$3-'(IN)tau'!N121)/param[ZETA]),param[NU]))</f>
        <v>0</v>
      </c>
      <c r="O124">
        <f>O$4*MIN(param[GAP_MAX],param[ZETA]*POWER(MAX(0,(O$3-'(IN)tau'!O121)/param[ZETA]),param[NU]))</f>
        <v>0</v>
      </c>
      <c r="P124">
        <f>P$4*MIN(param[GAP_MAX],param[ZETA]*POWER(MAX(0,(P$3-'(IN)tau'!P121)/param[ZETA]),param[NU]))</f>
        <v>0</v>
      </c>
      <c r="Q124">
        <f>Q$4*MIN(param[GAP_MAX],param[ZETA]*POWER(MAX(0,(Q$3-'(IN)tau'!Q121)/param[ZETA]),param[NU]))</f>
        <v>0</v>
      </c>
      <c r="R124">
        <f>R$4*MIN(param[GAP_MAX],param[ZETA]*POWER(MAX(0,(R$3-'(IN)tau'!R121)/param[ZETA]),param[NU]))</f>
        <v>0</v>
      </c>
      <c r="S124">
        <f>S$4*MIN(param[GAP_MAX],param[ZETA]*POWER(MAX(0,(S$3-'(IN)tau'!S121)/param[ZETA]),param[NU]))</f>
        <v>0</v>
      </c>
      <c r="T124">
        <f>T$4*MIN(param[GAP_MAX],param[ZETA]*POWER(MAX(0,(T$3-'(IN)tau'!T121)/param[ZETA]),param[NU]))</f>
        <v>0</v>
      </c>
      <c r="U124">
        <f>U$4*MIN(param[GAP_MAX],param[ZETA]*POWER(MAX(0,(U$3-'(IN)tau'!U121)/param[ZETA]),param[NU]))</f>
        <v>0</v>
      </c>
      <c r="V124">
        <f>V$4*MIN(param[GAP_MAX],param[ZETA]*POWER(MAX(0,(V$3-'(IN)tau'!V121)/param[ZETA]),param[NU]))</f>
        <v>0</v>
      </c>
      <c r="W124">
        <f>W$4*MIN(param[GAP_MAX],param[ZETA]*POWER(MAX(0,(W$3-'(IN)tau'!W121)/param[ZETA]),param[NU]))</f>
        <v>0</v>
      </c>
      <c r="X124">
        <f>X$4*MIN(param[GAP_MAX],param[ZETA]*POWER(MAX(0,(X$3-'(IN)tau'!X121)/param[ZETA]),param[NU]))</f>
        <v>0</v>
      </c>
      <c r="Y124">
        <f>Y$4*MIN(param[GAP_MAX],param[ZETA]*POWER(MAX(0,(Y$3-'(IN)tau'!Y121)/param[ZETA]),param[NU]))</f>
        <v>0</v>
      </c>
      <c r="Z124">
        <f>Z$4*MIN(param[GAP_MAX],param[ZETA]*POWER(MAX(0,(Z$3-'(IN)tau'!Z121)/param[ZETA]),param[NU]))</f>
        <v>0</v>
      </c>
      <c r="AA124">
        <f>AA$4*MIN(param[GAP_MAX],param[ZETA]*POWER(MAX(0,(AA$3-'(IN)tau'!AA121)/param[ZETA]),param[NU]))</f>
        <v>0</v>
      </c>
      <c r="AB124">
        <f>AB$4*MIN(param[GAP_MAX],param[ZETA]*POWER(MAX(0,(AB$3-'(IN)tau'!AB121)/param[ZETA]),param[NU]))</f>
        <v>0</v>
      </c>
      <c r="AC124">
        <f>AC$4*MIN(param[GAP_MAX],param[ZETA]*POWER(MAX(0,(AC$3-'(IN)tau'!AC121)/param[ZETA]),param[NU]))</f>
        <v>0</v>
      </c>
      <c r="AD124">
        <f>AD$4*MIN(param[GAP_MAX],param[ZETA]*POWER(MAX(0,(AD$3-'(IN)tau'!AD121)/param[ZETA]),param[NU]))</f>
        <v>0</v>
      </c>
      <c r="AE124">
        <f>AE$4*MIN(param[GAP_MAX],param[ZETA]*POWER(MAX(0,(AE$3-'(IN)tau'!AE121)/param[ZETA]),param[NU]))</f>
        <v>0</v>
      </c>
      <c r="AF124">
        <f>AF$4*MIN(param[GAP_MAX],param[ZETA]*POWER(MAX(0,(AF$3-'(IN)tau'!AF121)/param[ZETA]),param[NU]))</f>
        <v>0</v>
      </c>
      <c r="AG124">
        <f>AG$4*MIN(param[GAP_MAX],param[ZETA]*POWER(MAX(0,(AG$3-'(IN)tau'!AG121)/param[ZETA]),param[NU]))</f>
        <v>0</v>
      </c>
      <c r="AH124">
        <f>AH$4*MIN(param[GAP_MAX],param[ZETA]*POWER(MAX(0,(AH$3-'(IN)tau'!AH121)/param[ZETA]),param[NU]))</f>
        <v>0</v>
      </c>
      <c r="AI124">
        <f>AI$4*MIN(param[GAP_MAX],param[ZETA]*POWER(MAX(0,(AI$3-'(IN)tau'!AI121)/param[ZETA]),param[NU]))</f>
        <v>0</v>
      </c>
      <c r="AJ124">
        <f>AJ$4*MIN(param[GAP_MAX],param[ZETA]*POWER(MAX(0,(AJ$3-'(IN)tau'!AJ121)/param[ZETA]),param[NU]))</f>
        <v>0</v>
      </c>
      <c r="AK124">
        <f>AK$4*MIN(param[GAP_MAX],param[ZETA]*POWER(MAX(0,(AK$3-'(IN)tau'!AK121)/param[ZETA]),param[NU]))</f>
        <v>0</v>
      </c>
      <c r="AL124">
        <f>AL$4*MIN(param[GAP_MAX],param[ZETA]*POWER(MAX(0,(AL$3-'(IN)tau'!AL121)/param[ZETA]),param[NU]))</f>
        <v>0</v>
      </c>
      <c r="AM124">
        <f>AM$4*MIN(param[GAP_MAX],param[ZETA]*POWER(MAX(0,(AM$3-'(IN)tau'!AM121)/param[ZETA]),param[NU]))</f>
        <v>0</v>
      </c>
      <c r="AN124">
        <f>AN$4*MIN(param[GAP_MAX],param[ZETA]*POWER(MAX(0,(AN$3-'(IN)tau'!AN121)/param[ZETA]),param[NU]))</f>
        <v>0</v>
      </c>
      <c r="AO124">
        <f>AO$4*MIN(param[GAP_MAX],param[ZETA]*POWER(MAX(0,(AO$3-'(IN)tau'!AO121)/param[ZETA]),param[NU]))</f>
        <v>0</v>
      </c>
      <c r="AP124">
        <f>AP$4*MIN(param[GAP_MAX],param[ZETA]*POWER(MAX(0,(AP$3-'(IN)tau'!AP121)/param[ZETA]),param[NU]))</f>
        <v>0</v>
      </c>
      <c r="AQ124">
        <f>AQ$4*MIN(param[GAP_MAX],param[ZETA]*POWER(MAX(0,(AQ$3-'(IN)tau'!AQ121)/param[ZETA]),param[NU]))</f>
        <v>0</v>
      </c>
      <c r="AR124">
        <f>AR$4*MIN(param[GAP_MAX],param[ZETA]*POWER(MAX(0,(AR$3-'(IN)tau'!AR121)/param[ZETA]),param[NU]))</f>
        <v>0</v>
      </c>
      <c r="AS124">
        <f>AS$4*MIN(param[GAP_MAX],param[ZETA]*POWER(MAX(0,(AS$3-'(IN)tau'!AS121)/param[ZETA]),param[NU]))</f>
        <v>20.53238505562075</v>
      </c>
      <c r="AT124" s="4">
        <f>SUM(Delta[[#This Row],[Column2]:[Column244]])</f>
        <v>100.91105947612515</v>
      </c>
      <c r="AU124" t="str">
        <f>IF(Delta[[#This Row],[delta]]&lt;20,"ok","")</f>
        <v/>
      </c>
    </row>
    <row r="125" spans="1:47" ht="15" x14ac:dyDescent="0.25">
      <c r="A125">
        <f>'(IN)tau'!A122</f>
        <v>237</v>
      </c>
      <c r="B125">
        <f>B$4*MIN(param[GAP_MAX],param[ZETA]*POWER(MAX(0,(B$3-'(IN)tau'!B122)/param[ZETA]),param[NU]))</f>
        <v>0</v>
      </c>
      <c r="C125">
        <f>C$4*MIN(param[GAP_MAX],param[ZETA]*POWER(MAX(0,(C$3-'(IN)tau'!C122)/param[ZETA]),param[NU]))</f>
        <v>0</v>
      </c>
      <c r="D125">
        <f>D$4*MIN(param[GAP_MAX],param[ZETA]*POWER(MAX(0,(D$3-'(IN)tau'!D122)/param[ZETA]),param[NU]))</f>
        <v>0</v>
      </c>
      <c r="E125">
        <f>E$4*MIN(param[GAP_MAX],param[ZETA]*POWER(MAX(0,(E$3-'(IN)tau'!E122)/param[ZETA]),param[NU]))</f>
        <v>0</v>
      </c>
      <c r="F125">
        <f>F$4*MIN(param[GAP_MAX],param[ZETA]*POWER(MAX(0,(F$3-'(IN)tau'!F122)/param[ZETA]),param[NU]))</f>
        <v>0</v>
      </c>
      <c r="G125">
        <f>G$4*MIN(param[GAP_MAX],param[ZETA]*POWER(MAX(0,(G$3-'(IN)tau'!G122)/param[ZETA]),param[NU]))</f>
        <v>0</v>
      </c>
      <c r="H125">
        <f>H$4*MIN(param[GAP_MAX],param[ZETA]*POWER(MAX(0,(H$3-'(IN)tau'!H122)/param[ZETA]),param[NU]))</f>
        <v>0</v>
      </c>
      <c r="I125">
        <f>I$4*MIN(param[GAP_MAX],param[ZETA]*POWER(MAX(0,(I$3-'(IN)tau'!I122)/param[ZETA]),param[NU]))</f>
        <v>12.085991493675118</v>
      </c>
      <c r="J125">
        <f>J$4*MIN(param[GAP_MAX],param[ZETA]*POWER(MAX(0,(J$3-'(IN)tau'!J122)/param[ZETA]),param[NU]))</f>
        <v>0</v>
      </c>
      <c r="K125">
        <f>K$4*MIN(param[GAP_MAX],param[ZETA]*POWER(MAX(0,(K$3-'(IN)tau'!K122)/param[ZETA]),param[NU]))</f>
        <v>0</v>
      </c>
      <c r="L125">
        <f>L$4*MIN(param[GAP_MAX],param[ZETA]*POWER(MAX(0,(L$3-'(IN)tau'!L122)/param[ZETA]),param[NU]))</f>
        <v>0</v>
      </c>
      <c r="M125">
        <f>M$4*MIN(param[GAP_MAX],param[ZETA]*POWER(MAX(0,(M$3-'(IN)tau'!M122)/param[ZETA]),param[NU]))</f>
        <v>68.292682926829272</v>
      </c>
      <c r="N125">
        <f>N$4*MIN(param[GAP_MAX],param[ZETA]*POWER(MAX(0,(N$3-'(IN)tau'!N122)/param[ZETA]),param[NU]))</f>
        <v>0</v>
      </c>
      <c r="O125">
        <f>O$4*MIN(param[GAP_MAX],param[ZETA]*POWER(MAX(0,(O$3-'(IN)tau'!O122)/param[ZETA]),param[NU]))</f>
        <v>0</v>
      </c>
      <c r="P125">
        <f>P$4*MIN(param[GAP_MAX],param[ZETA]*POWER(MAX(0,(P$3-'(IN)tau'!P122)/param[ZETA]),param[NU]))</f>
        <v>0</v>
      </c>
      <c r="Q125">
        <f>Q$4*MIN(param[GAP_MAX],param[ZETA]*POWER(MAX(0,(Q$3-'(IN)tau'!Q122)/param[ZETA]),param[NU]))</f>
        <v>0</v>
      </c>
      <c r="R125">
        <f>R$4*MIN(param[GAP_MAX],param[ZETA]*POWER(MAX(0,(R$3-'(IN)tau'!R122)/param[ZETA]),param[NU]))</f>
        <v>0</v>
      </c>
      <c r="S125">
        <f>S$4*MIN(param[GAP_MAX],param[ZETA]*POWER(MAX(0,(S$3-'(IN)tau'!S122)/param[ZETA]),param[NU]))</f>
        <v>0</v>
      </c>
      <c r="T125">
        <f>T$4*MIN(param[GAP_MAX],param[ZETA]*POWER(MAX(0,(T$3-'(IN)tau'!T122)/param[ZETA]),param[NU]))</f>
        <v>0</v>
      </c>
      <c r="U125">
        <f>U$4*MIN(param[GAP_MAX],param[ZETA]*POWER(MAX(0,(U$3-'(IN)tau'!U122)/param[ZETA]),param[NU]))</f>
        <v>0</v>
      </c>
      <c r="V125">
        <f>V$4*MIN(param[GAP_MAX],param[ZETA]*POWER(MAX(0,(V$3-'(IN)tau'!V122)/param[ZETA]),param[NU]))</f>
        <v>0</v>
      </c>
      <c r="W125">
        <f>W$4*MIN(param[GAP_MAX],param[ZETA]*POWER(MAX(0,(W$3-'(IN)tau'!W122)/param[ZETA]),param[NU]))</f>
        <v>0</v>
      </c>
      <c r="X125">
        <f>X$4*MIN(param[GAP_MAX],param[ZETA]*POWER(MAX(0,(X$3-'(IN)tau'!X122)/param[ZETA]),param[NU]))</f>
        <v>0</v>
      </c>
      <c r="Y125">
        <f>Y$4*MIN(param[GAP_MAX],param[ZETA]*POWER(MAX(0,(Y$3-'(IN)tau'!Y122)/param[ZETA]),param[NU]))</f>
        <v>0</v>
      </c>
      <c r="Z125">
        <f>Z$4*MIN(param[GAP_MAX],param[ZETA]*POWER(MAX(0,(Z$3-'(IN)tau'!Z122)/param[ZETA]),param[NU]))</f>
        <v>0</v>
      </c>
      <c r="AA125">
        <f>AA$4*MIN(param[GAP_MAX],param[ZETA]*POWER(MAX(0,(AA$3-'(IN)tau'!AA122)/param[ZETA]),param[NU]))</f>
        <v>0</v>
      </c>
      <c r="AB125">
        <f>AB$4*MIN(param[GAP_MAX],param[ZETA]*POWER(MAX(0,(AB$3-'(IN)tau'!AB122)/param[ZETA]),param[NU]))</f>
        <v>0</v>
      </c>
      <c r="AC125">
        <f>AC$4*MIN(param[GAP_MAX],param[ZETA]*POWER(MAX(0,(AC$3-'(IN)tau'!AC122)/param[ZETA]),param[NU]))</f>
        <v>0</v>
      </c>
      <c r="AD125">
        <f>AD$4*MIN(param[GAP_MAX],param[ZETA]*POWER(MAX(0,(AD$3-'(IN)tau'!AD122)/param[ZETA]),param[NU]))</f>
        <v>0</v>
      </c>
      <c r="AE125">
        <f>AE$4*MIN(param[GAP_MAX],param[ZETA]*POWER(MAX(0,(AE$3-'(IN)tau'!AE122)/param[ZETA]),param[NU]))</f>
        <v>0</v>
      </c>
      <c r="AF125">
        <f>AF$4*MIN(param[GAP_MAX],param[ZETA]*POWER(MAX(0,(AF$3-'(IN)tau'!AF122)/param[ZETA]),param[NU]))</f>
        <v>0</v>
      </c>
      <c r="AG125">
        <f>AG$4*MIN(param[GAP_MAX],param[ZETA]*POWER(MAX(0,(AG$3-'(IN)tau'!AG122)/param[ZETA]),param[NU]))</f>
        <v>0</v>
      </c>
      <c r="AH125">
        <f>AH$4*MIN(param[GAP_MAX],param[ZETA]*POWER(MAX(0,(AH$3-'(IN)tau'!AH122)/param[ZETA]),param[NU]))</f>
        <v>0</v>
      </c>
      <c r="AI125">
        <f>AI$4*MIN(param[GAP_MAX],param[ZETA]*POWER(MAX(0,(AI$3-'(IN)tau'!AI122)/param[ZETA]),param[NU]))</f>
        <v>0</v>
      </c>
      <c r="AJ125">
        <f>AJ$4*MIN(param[GAP_MAX],param[ZETA]*POWER(MAX(0,(AJ$3-'(IN)tau'!AJ122)/param[ZETA]),param[NU]))</f>
        <v>0</v>
      </c>
      <c r="AK125">
        <f>AK$4*MIN(param[GAP_MAX],param[ZETA]*POWER(MAX(0,(AK$3-'(IN)tau'!AK122)/param[ZETA]),param[NU]))</f>
        <v>0</v>
      </c>
      <c r="AL125">
        <f>AL$4*MIN(param[GAP_MAX],param[ZETA]*POWER(MAX(0,(AL$3-'(IN)tau'!AL122)/param[ZETA]),param[NU]))</f>
        <v>0</v>
      </c>
      <c r="AM125">
        <f>AM$4*MIN(param[GAP_MAX],param[ZETA]*POWER(MAX(0,(AM$3-'(IN)tau'!AM122)/param[ZETA]),param[NU]))</f>
        <v>0</v>
      </c>
      <c r="AN125">
        <f>AN$4*MIN(param[GAP_MAX],param[ZETA]*POWER(MAX(0,(AN$3-'(IN)tau'!AN122)/param[ZETA]),param[NU]))</f>
        <v>0</v>
      </c>
      <c r="AO125">
        <f>AO$4*MIN(param[GAP_MAX],param[ZETA]*POWER(MAX(0,(AO$3-'(IN)tau'!AO122)/param[ZETA]),param[NU]))</f>
        <v>0</v>
      </c>
      <c r="AP125">
        <f>AP$4*MIN(param[GAP_MAX],param[ZETA]*POWER(MAX(0,(AP$3-'(IN)tau'!AP122)/param[ZETA]),param[NU]))</f>
        <v>0</v>
      </c>
      <c r="AQ125">
        <f>AQ$4*MIN(param[GAP_MAX],param[ZETA]*POWER(MAX(0,(AQ$3-'(IN)tau'!AQ122)/param[ZETA]),param[NU]))</f>
        <v>0</v>
      </c>
      <c r="AR125">
        <f>AR$4*MIN(param[GAP_MAX],param[ZETA]*POWER(MAX(0,(AR$3-'(IN)tau'!AR122)/param[ZETA]),param[NU]))</f>
        <v>0</v>
      </c>
      <c r="AS125">
        <f>AS$4*MIN(param[GAP_MAX],param[ZETA]*POWER(MAX(0,(AS$3-'(IN)tau'!AS122)/param[ZETA]),param[NU]))</f>
        <v>20.53238505562075</v>
      </c>
      <c r="AT125" s="4">
        <f>SUM(Delta[[#This Row],[Column2]:[Column244]])</f>
        <v>100.91105947612515</v>
      </c>
      <c r="AU125" t="str">
        <f>IF(Delta[[#This Row],[delta]]&lt;20,"ok","")</f>
        <v/>
      </c>
    </row>
    <row r="126" spans="1:47" ht="15" x14ac:dyDescent="0.25">
      <c r="A126">
        <f>'(IN)tau'!A123</f>
        <v>238</v>
      </c>
      <c r="B126">
        <f>B$4*MIN(param[GAP_MAX],param[ZETA]*POWER(MAX(0,(B$3-'(IN)tau'!B123)/param[ZETA]),param[NU]))</f>
        <v>0</v>
      </c>
      <c r="C126">
        <f>C$4*MIN(param[GAP_MAX],param[ZETA]*POWER(MAX(0,(C$3-'(IN)tau'!C123)/param[ZETA]),param[NU]))</f>
        <v>0</v>
      </c>
      <c r="D126">
        <f>D$4*MIN(param[GAP_MAX],param[ZETA]*POWER(MAX(0,(D$3-'(IN)tau'!D123)/param[ZETA]),param[NU]))</f>
        <v>49.285998589358307</v>
      </c>
      <c r="E126">
        <f>E$4*MIN(param[GAP_MAX],param[ZETA]*POWER(MAX(0,(E$3-'(IN)tau'!E123)/param[ZETA]),param[NU]))</f>
        <v>0</v>
      </c>
      <c r="F126">
        <f>F$4*MIN(param[GAP_MAX],param[ZETA]*POWER(MAX(0,(F$3-'(IN)tau'!F123)/param[ZETA]),param[NU]))</f>
        <v>0</v>
      </c>
      <c r="G126">
        <f>G$4*MIN(param[GAP_MAX],param[ZETA]*POWER(MAX(0,(G$3-'(IN)tau'!G123)/param[ZETA]),param[NU]))</f>
        <v>0</v>
      </c>
      <c r="H126">
        <f>H$4*MIN(param[GAP_MAX],param[ZETA]*POWER(MAX(0,(H$3-'(IN)tau'!H123)/param[ZETA]),param[NU]))</f>
        <v>0</v>
      </c>
      <c r="I126">
        <f>I$4*MIN(param[GAP_MAX],param[ZETA]*POWER(MAX(0,(I$3-'(IN)tau'!I123)/param[ZETA]),param[NU]))</f>
        <v>0</v>
      </c>
      <c r="J126">
        <f>J$4*MIN(param[GAP_MAX],param[ZETA]*POWER(MAX(0,(J$3-'(IN)tau'!J123)/param[ZETA]),param[NU]))</f>
        <v>0</v>
      </c>
      <c r="K126">
        <f>K$4*MIN(param[GAP_MAX],param[ZETA]*POWER(MAX(0,(K$3-'(IN)tau'!K123)/param[ZETA]),param[NU]))</f>
        <v>36.170262384892766</v>
      </c>
      <c r="L126">
        <f>L$4*MIN(param[GAP_MAX],param[ZETA]*POWER(MAX(0,(L$3-'(IN)tau'!L123)/param[ZETA]),param[NU]))</f>
        <v>0</v>
      </c>
      <c r="M126">
        <f>M$4*MIN(param[GAP_MAX],param[ZETA]*POWER(MAX(0,(M$3-'(IN)tau'!M123)/param[ZETA]),param[NU]))</f>
        <v>68.292682926829272</v>
      </c>
      <c r="N126">
        <f>N$4*MIN(param[GAP_MAX],param[ZETA]*POWER(MAX(0,(N$3-'(IN)tau'!N123)/param[ZETA]),param[NU]))</f>
        <v>0</v>
      </c>
      <c r="O126">
        <f>O$4*MIN(param[GAP_MAX],param[ZETA]*POWER(MAX(0,(O$3-'(IN)tau'!O123)/param[ZETA]),param[NU]))</f>
        <v>0</v>
      </c>
      <c r="P126">
        <f>P$4*MIN(param[GAP_MAX],param[ZETA]*POWER(MAX(0,(P$3-'(IN)tau'!P123)/param[ZETA]),param[NU]))</f>
        <v>0</v>
      </c>
      <c r="Q126">
        <f>Q$4*MIN(param[GAP_MAX],param[ZETA]*POWER(MAX(0,(Q$3-'(IN)tau'!Q123)/param[ZETA]),param[NU]))</f>
        <v>0</v>
      </c>
      <c r="R126">
        <f>R$4*MIN(param[GAP_MAX],param[ZETA]*POWER(MAX(0,(R$3-'(IN)tau'!R123)/param[ZETA]),param[NU]))</f>
        <v>0</v>
      </c>
      <c r="S126">
        <f>S$4*MIN(param[GAP_MAX],param[ZETA]*POWER(MAX(0,(S$3-'(IN)tau'!S123)/param[ZETA]),param[NU]))</f>
        <v>0</v>
      </c>
      <c r="T126">
        <f>T$4*MIN(param[GAP_MAX],param[ZETA]*POWER(MAX(0,(T$3-'(IN)tau'!T123)/param[ZETA]),param[NU]))</f>
        <v>0</v>
      </c>
      <c r="U126">
        <f>U$4*MIN(param[GAP_MAX],param[ZETA]*POWER(MAX(0,(U$3-'(IN)tau'!U123)/param[ZETA]),param[NU]))</f>
        <v>0</v>
      </c>
      <c r="V126">
        <f>V$4*MIN(param[GAP_MAX],param[ZETA]*POWER(MAX(0,(V$3-'(IN)tau'!V123)/param[ZETA]),param[NU]))</f>
        <v>0</v>
      </c>
      <c r="W126">
        <f>W$4*MIN(param[GAP_MAX],param[ZETA]*POWER(MAX(0,(W$3-'(IN)tau'!W123)/param[ZETA]),param[NU]))</f>
        <v>0</v>
      </c>
      <c r="X126">
        <f>X$4*MIN(param[GAP_MAX],param[ZETA]*POWER(MAX(0,(X$3-'(IN)tau'!X123)/param[ZETA]),param[NU]))</f>
        <v>0</v>
      </c>
      <c r="Y126">
        <f>Y$4*MIN(param[GAP_MAX],param[ZETA]*POWER(MAX(0,(Y$3-'(IN)tau'!Y123)/param[ZETA]),param[NU]))</f>
        <v>0</v>
      </c>
      <c r="Z126">
        <f>Z$4*MIN(param[GAP_MAX],param[ZETA]*POWER(MAX(0,(Z$3-'(IN)tau'!Z123)/param[ZETA]),param[NU]))</f>
        <v>0</v>
      </c>
      <c r="AA126">
        <f>AA$4*MIN(param[GAP_MAX],param[ZETA]*POWER(MAX(0,(AA$3-'(IN)tau'!AA123)/param[ZETA]),param[NU]))</f>
        <v>0</v>
      </c>
      <c r="AB126">
        <f>AB$4*MIN(param[GAP_MAX],param[ZETA]*POWER(MAX(0,(AB$3-'(IN)tau'!AB123)/param[ZETA]),param[NU]))</f>
        <v>0</v>
      </c>
      <c r="AC126">
        <f>AC$4*MIN(param[GAP_MAX],param[ZETA]*POWER(MAX(0,(AC$3-'(IN)tau'!AC123)/param[ZETA]),param[NU]))</f>
        <v>0</v>
      </c>
      <c r="AD126">
        <f>AD$4*MIN(param[GAP_MAX],param[ZETA]*POWER(MAX(0,(AD$3-'(IN)tau'!AD123)/param[ZETA]),param[NU]))</f>
        <v>0</v>
      </c>
      <c r="AE126">
        <f>AE$4*MIN(param[GAP_MAX],param[ZETA]*POWER(MAX(0,(AE$3-'(IN)tau'!AE123)/param[ZETA]),param[NU]))</f>
        <v>0</v>
      </c>
      <c r="AF126">
        <f>AF$4*MIN(param[GAP_MAX],param[ZETA]*POWER(MAX(0,(AF$3-'(IN)tau'!AF123)/param[ZETA]),param[NU]))</f>
        <v>0</v>
      </c>
      <c r="AG126">
        <f>AG$4*MIN(param[GAP_MAX],param[ZETA]*POWER(MAX(0,(AG$3-'(IN)tau'!AG123)/param[ZETA]),param[NU]))</f>
        <v>0</v>
      </c>
      <c r="AH126">
        <f>AH$4*MIN(param[GAP_MAX],param[ZETA]*POWER(MAX(0,(AH$3-'(IN)tau'!AH123)/param[ZETA]),param[NU]))</f>
        <v>0</v>
      </c>
      <c r="AI126">
        <f>AI$4*MIN(param[GAP_MAX],param[ZETA]*POWER(MAX(0,(AI$3-'(IN)tau'!AI123)/param[ZETA]),param[NU]))</f>
        <v>0</v>
      </c>
      <c r="AJ126">
        <f>AJ$4*MIN(param[GAP_MAX],param[ZETA]*POWER(MAX(0,(AJ$3-'(IN)tau'!AJ123)/param[ZETA]),param[NU]))</f>
        <v>0</v>
      </c>
      <c r="AK126">
        <f>AK$4*MIN(param[GAP_MAX],param[ZETA]*POWER(MAX(0,(AK$3-'(IN)tau'!AK123)/param[ZETA]),param[NU]))</f>
        <v>0</v>
      </c>
      <c r="AL126">
        <f>AL$4*MIN(param[GAP_MAX],param[ZETA]*POWER(MAX(0,(AL$3-'(IN)tau'!AL123)/param[ZETA]),param[NU]))</f>
        <v>0</v>
      </c>
      <c r="AM126">
        <f>AM$4*MIN(param[GAP_MAX],param[ZETA]*POWER(MAX(0,(AM$3-'(IN)tau'!AM123)/param[ZETA]),param[NU]))</f>
        <v>0</v>
      </c>
      <c r="AN126">
        <f>AN$4*MIN(param[GAP_MAX],param[ZETA]*POWER(MAX(0,(AN$3-'(IN)tau'!AN123)/param[ZETA]),param[NU]))</f>
        <v>0</v>
      </c>
      <c r="AO126">
        <f>AO$4*MIN(param[GAP_MAX],param[ZETA]*POWER(MAX(0,(AO$3-'(IN)tau'!AO123)/param[ZETA]),param[NU]))</f>
        <v>0</v>
      </c>
      <c r="AP126">
        <f>AP$4*MIN(param[GAP_MAX],param[ZETA]*POWER(MAX(0,(AP$3-'(IN)tau'!AP123)/param[ZETA]),param[NU]))</f>
        <v>0</v>
      </c>
      <c r="AQ126">
        <f>AQ$4*MIN(param[GAP_MAX],param[ZETA]*POWER(MAX(0,(AQ$3-'(IN)tau'!AQ123)/param[ZETA]),param[NU]))</f>
        <v>0</v>
      </c>
      <c r="AR126">
        <f>AR$4*MIN(param[GAP_MAX],param[ZETA]*POWER(MAX(0,(AR$3-'(IN)tau'!AR123)/param[ZETA]),param[NU]))</f>
        <v>0</v>
      </c>
      <c r="AS126">
        <f>AS$4*MIN(param[GAP_MAX],param[ZETA]*POWER(MAX(0,(AS$3-'(IN)tau'!AS123)/param[ZETA]),param[NU]))</f>
        <v>0</v>
      </c>
      <c r="AT126" s="4">
        <f>SUM(Delta[[#This Row],[Column2]:[Column244]])</f>
        <v>153.74894390108034</v>
      </c>
      <c r="AU126" t="str">
        <f>IF(Delta[[#This Row],[delta]]&lt;20,"ok","")</f>
        <v/>
      </c>
    </row>
    <row r="128" spans="1:47" s="8" customFormat="1" ht="15" x14ac:dyDescent="0.25">
      <c r="A128" s="8" t="s">
        <v>195</v>
      </c>
    </row>
    <row r="129" spans="1:47" ht="15" x14ac:dyDescent="0.25">
      <c r="A129" t="s">
        <v>196</v>
      </c>
      <c r="B129" t="s">
        <v>103</v>
      </c>
      <c r="C129" t="s">
        <v>123</v>
      </c>
      <c r="D129" t="s">
        <v>124</v>
      </c>
      <c r="E129" t="s">
        <v>125</v>
      </c>
      <c r="F129" t="s">
        <v>126</v>
      </c>
      <c r="G129" t="s">
        <v>127</v>
      </c>
      <c r="H129" t="s">
        <v>128</v>
      </c>
      <c r="I129" t="s">
        <v>129</v>
      </c>
      <c r="J129" t="s">
        <v>130</v>
      </c>
      <c r="K129" t="s">
        <v>147</v>
      </c>
      <c r="L129" t="s">
        <v>148</v>
      </c>
      <c r="M129" t="s">
        <v>149</v>
      </c>
      <c r="N129" t="s">
        <v>150</v>
      </c>
      <c r="O129" t="s">
        <v>151</v>
      </c>
      <c r="P129" t="s">
        <v>152</v>
      </c>
      <c r="Q129" t="s">
        <v>153</v>
      </c>
      <c r="R129" t="s">
        <v>154</v>
      </c>
      <c r="S129" t="s">
        <v>155</v>
      </c>
      <c r="T129" t="s">
        <v>156</v>
      </c>
      <c r="U129" t="s">
        <v>157</v>
      </c>
      <c r="V129" t="s">
        <v>158</v>
      </c>
      <c r="W129" t="s">
        <v>159</v>
      </c>
      <c r="X129" t="s">
        <v>160</v>
      </c>
      <c r="Y129" t="s">
        <v>161</v>
      </c>
      <c r="Z129" t="s">
        <v>162</v>
      </c>
      <c r="AA129" t="s">
        <v>163</v>
      </c>
      <c r="AB129" t="s">
        <v>164</v>
      </c>
      <c r="AC129" t="s">
        <v>165</v>
      </c>
      <c r="AD129" t="s">
        <v>166</v>
      </c>
      <c r="AE129" t="s">
        <v>167</v>
      </c>
      <c r="AF129" t="s">
        <v>168</v>
      </c>
      <c r="AG129" t="s">
        <v>169</v>
      </c>
      <c r="AH129" t="s">
        <v>170</v>
      </c>
      <c r="AI129" t="s">
        <v>171</v>
      </c>
      <c r="AJ129" t="s">
        <v>172</v>
      </c>
      <c r="AK129" t="s">
        <v>173</v>
      </c>
      <c r="AL129" t="s">
        <v>174</v>
      </c>
      <c r="AM129" t="s">
        <v>175</v>
      </c>
      <c r="AN129" t="s">
        <v>176</v>
      </c>
      <c r="AO129" t="s">
        <v>177</v>
      </c>
      <c r="AP129" t="s">
        <v>178</v>
      </c>
      <c r="AQ129" t="s">
        <v>179</v>
      </c>
      <c r="AR129" t="s">
        <v>180</v>
      </c>
      <c r="AS129" t="s">
        <v>181</v>
      </c>
      <c r="AT129" s="4" t="s">
        <v>99</v>
      </c>
      <c r="AU129" t="s">
        <v>104</v>
      </c>
    </row>
    <row r="130" spans="1:47" ht="15" x14ac:dyDescent="0.25">
      <c r="A130">
        <f t="shared" ref="A130:A161" si="0">A7</f>
        <v>16</v>
      </c>
      <c r="B130">
        <f>B$4*LN(1+param[LAMBDA]*ABS('(IN)tau'!B4-B$3))*SIGN('(IN)tau'!B4-B$3)/param[LAMBDA]</f>
        <v>0</v>
      </c>
      <c r="C130">
        <f>C$4*LN(1+param[LAMBDA]*ABS('(IN)tau'!C4-C$3))*SIGN('(IN)tau'!C4-C$3)/param[LAMBDA]</f>
        <v>29.286584648336941</v>
      </c>
      <c r="D130">
        <f>D$4*LN(1+param[LAMBDA]*ABS('(IN)tau'!D4-D$3))*SIGN('(IN)tau'!D4-D$3)/param[LAMBDA]</f>
        <v>-6.983103661113196</v>
      </c>
      <c r="E130">
        <f>E$4*LN(1+param[LAMBDA]*ABS('(IN)tau'!E4-E$3))*SIGN('(IN)tau'!E4-E$3)/param[LAMBDA]</f>
        <v>21.264762764284239</v>
      </c>
      <c r="F130">
        <f>F$4*LN(1+param[LAMBDA]*ABS('(IN)tau'!F4-F$3))*SIGN('(IN)tau'!F4-F$3)/param[LAMBDA]</f>
        <v>9.9061731464366751</v>
      </c>
      <c r="G130">
        <f>G$4*LN(1+param[LAMBDA]*ABS('(IN)tau'!G4-G$3))*SIGN('(IN)tau'!G4-G$3)/param[LAMBDA]</f>
        <v>10.940684080047207</v>
      </c>
      <c r="H130">
        <f>H$4*LN(1+param[LAMBDA]*ABS('(IN)tau'!H4-H$3))*SIGN('(IN)tau'!H4-H$3)/param[LAMBDA]</f>
        <v>0</v>
      </c>
      <c r="I130">
        <f>I$4*LN(1+param[LAMBDA]*ABS('(IN)tau'!I4-I$3))*SIGN('(IN)tau'!I4-I$3)/param[LAMBDA]</f>
        <v>-5.8458818601614873</v>
      </c>
      <c r="J130">
        <f>J$4*LN(1+param[LAMBDA]*ABS('(IN)tau'!J4-J$3))*SIGN('(IN)tau'!J4-J$3)/param[LAMBDA]</f>
        <v>0</v>
      </c>
      <c r="K130">
        <f>K$4*LN(1+param[LAMBDA]*ABS('(IN)tau'!K4-K$3))*SIGN('(IN)tau'!K4-K$3)/param[LAMBDA]</f>
        <v>-30.442486189343732</v>
      </c>
      <c r="L130">
        <f>L$4*LN(1+param[LAMBDA]*ABS('(IN)tau'!L4-L$3))*SIGN('(IN)tau'!L4-L$3)/param[LAMBDA]</f>
        <v>0</v>
      </c>
      <c r="M130">
        <f>M$4*LN(1+param[LAMBDA]*ABS('(IN)tau'!M4-M$3))*SIGN('(IN)tau'!M4-M$3)/param[LAMBDA]</f>
        <v>-28.518181396642525</v>
      </c>
      <c r="N130">
        <f>N$4*LN(1+param[LAMBDA]*ABS('(IN)tau'!N4-N$3))*SIGN('(IN)tau'!N4-N$3)/param[LAMBDA]</f>
        <v>0</v>
      </c>
      <c r="O130">
        <f>O$4*LN(1+param[LAMBDA]*ABS('(IN)tau'!O4-O$3))*SIGN('(IN)tau'!O4-O$3)/param[LAMBDA]</f>
        <v>0</v>
      </c>
      <c r="P130">
        <f>P$4*LN(1+param[LAMBDA]*ABS('(IN)tau'!P4-P$3))*SIGN('(IN)tau'!P4-P$3)/param[LAMBDA]</f>
        <v>0</v>
      </c>
      <c r="Q130">
        <f>Q$4*LN(1+param[LAMBDA]*ABS('(IN)tau'!Q4-Q$3))*SIGN('(IN)tau'!Q4-Q$3)/param[LAMBDA]</f>
        <v>0</v>
      </c>
      <c r="R130">
        <f>R$4*LN(1+param[LAMBDA]*ABS('(IN)tau'!R4-R$3))*SIGN('(IN)tau'!R4-R$3)/param[LAMBDA]</f>
        <v>0</v>
      </c>
      <c r="S130">
        <f>S$4*LN(1+param[LAMBDA]*ABS('(IN)tau'!S4-S$3))*SIGN('(IN)tau'!S4-S$3)/param[LAMBDA]</f>
        <v>0</v>
      </c>
      <c r="T130">
        <f>T$4*LN(1+param[LAMBDA]*ABS('(IN)tau'!T4-T$3))*SIGN('(IN)tau'!T4-T$3)/param[LAMBDA]</f>
        <v>0</v>
      </c>
      <c r="U130">
        <f>U$4*LN(1+param[LAMBDA]*ABS('(IN)tau'!U4-U$3))*SIGN('(IN)tau'!U4-U$3)/param[LAMBDA]</f>
        <v>0</v>
      </c>
      <c r="V130">
        <f>V$4*LN(1+param[LAMBDA]*ABS('(IN)tau'!V4-V$3))*SIGN('(IN)tau'!V4-V$3)/param[LAMBDA]</f>
        <v>0</v>
      </c>
      <c r="W130">
        <f>W$4*LN(1+param[LAMBDA]*ABS('(IN)tau'!W4-W$3))*SIGN('(IN)tau'!W4-W$3)/param[LAMBDA]</f>
        <v>0</v>
      </c>
      <c r="X130">
        <f>X$4*LN(1+param[LAMBDA]*ABS('(IN)tau'!X4-X$3))*SIGN('(IN)tau'!X4-X$3)/param[LAMBDA]</f>
        <v>0</v>
      </c>
      <c r="Y130">
        <f>Y$4*LN(1+param[LAMBDA]*ABS('(IN)tau'!Y4-Y$3))*SIGN('(IN)tau'!Y4-Y$3)/param[LAMBDA]</f>
        <v>0</v>
      </c>
      <c r="Z130">
        <f>Z$4*LN(1+param[LAMBDA]*ABS('(IN)tau'!Z4-Z$3))*SIGN('(IN)tau'!Z4-Z$3)/param[LAMBDA]</f>
        <v>0</v>
      </c>
      <c r="AA130">
        <f>AA$4*LN(1+param[LAMBDA]*ABS('(IN)tau'!AA4-AA$3))*SIGN('(IN)tau'!AA4-AA$3)/param[LAMBDA]</f>
        <v>0</v>
      </c>
      <c r="AB130">
        <f>AB$4*LN(1+param[LAMBDA]*ABS('(IN)tau'!AB4-AB$3))*SIGN('(IN)tau'!AB4-AB$3)/param[LAMBDA]</f>
        <v>0</v>
      </c>
      <c r="AC130">
        <f>AC$4*LN(1+param[LAMBDA]*ABS('(IN)tau'!AC4-AC$3))*SIGN('(IN)tau'!AC4-AC$3)/param[LAMBDA]</f>
        <v>0</v>
      </c>
      <c r="AD130">
        <f>AD$4*LN(1+param[LAMBDA]*ABS('(IN)tau'!AD4-AD$3))*SIGN('(IN)tau'!AD4-AD$3)/param[LAMBDA]</f>
        <v>0</v>
      </c>
      <c r="AE130">
        <f>AE$4*LN(1+param[LAMBDA]*ABS('(IN)tau'!AE4-AE$3))*SIGN('(IN)tau'!AE4-AE$3)/param[LAMBDA]</f>
        <v>0</v>
      </c>
      <c r="AF130">
        <f>AF$4*LN(1+param[LAMBDA]*ABS('(IN)tau'!AF4-AF$3))*SIGN('(IN)tau'!AF4-AF$3)/param[LAMBDA]</f>
        <v>0</v>
      </c>
      <c r="AG130">
        <f>AG$4*LN(1+param[LAMBDA]*ABS('(IN)tau'!AG4-AG$3))*SIGN('(IN)tau'!AG4-AG$3)/param[LAMBDA]</f>
        <v>0</v>
      </c>
      <c r="AH130">
        <f>AH$4*LN(1+param[LAMBDA]*ABS('(IN)tau'!AH4-AH$3))*SIGN('(IN)tau'!AH4-AH$3)/param[LAMBDA]</f>
        <v>0</v>
      </c>
      <c r="AI130">
        <f>AI$4*LN(1+param[LAMBDA]*ABS('(IN)tau'!AI4-AI$3))*SIGN('(IN)tau'!AI4-AI$3)/param[LAMBDA]</f>
        <v>0</v>
      </c>
      <c r="AJ130">
        <f>AJ$4*LN(1+param[LAMBDA]*ABS('(IN)tau'!AJ4-AJ$3))*SIGN('(IN)tau'!AJ4-AJ$3)/param[LAMBDA]</f>
        <v>0</v>
      </c>
      <c r="AK130">
        <f>AK$4*LN(1+param[LAMBDA]*ABS('(IN)tau'!AK4-AK$3))*SIGN('(IN)tau'!AK4-AK$3)/param[LAMBDA]</f>
        <v>0</v>
      </c>
      <c r="AL130">
        <f>AL$4*LN(1+param[LAMBDA]*ABS('(IN)tau'!AL4-AL$3))*SIGN('(IN)tau'!AL4-AL$3)/param[LAMBDA]</f>
        <v>0</v>
      </c>
      <c r="AM130">
        <f>AM$4*LN(1+param[LAMBDA]*ABS('(IN)tau'!AM4-AM$3))*SIGN('(IN)tau'!AM4-AM$3)/param[LAMBDA]</f>
        <v>0</v>
      </c>
      <c r="AN130">
        <f>AN$4*LN(1+param[LAMBDA]*ABS('(IN)tau'!AN4-AN$3))*SIGN('(IN)tau'!AN4-AN$3)/param[LAMBDA]</f>
        <v>0</v>
      </c>
      <c r="AO130">
        <f>AO$4*LN(1+param[LAMBDA]*ABS('(IN)tau'!AO4-AO$3))*SIGN('(IN)tau'!AO4-AO$3)/param[LAMBDA]</f>
        <v>0</v>
      </c>
      <c r="AP130">
        <f>AP$4*LN(1+param[LAMBDA]*ABS('(IN)tau'!AP4-AP$3))*SIGN('(IN)tau'!AP4-AP$3)/param[LAMBDA]</f>
        <v>0</v>
      </c>
      <c r="AQ130">
        <f>AQ$4*LN(1+param[LAMBDA]*ABS('(IN)tau'!AQ4-AQ$3))*SIGN('(IN)tau'!AQ4-AQ$3)/param[LAMBDA]</f>
        <v>0</v>
      </c>
      <c r="AR130">
        <f>AR$4*LN(1+param[LAMBDA]*ABS('(IN)tau'!AR4-AR$3))*SIGN('(IN)tau'!AR4-AR$3)/param[LAMBDA]</f>
        <v>0</v>
      </c>
      <c r="AS130">
        <f>AS$4*LN(1+param[LAMBDA]*ABS('(IN)tau'!AS4-AS$3))*SIGN('(IN)tau'!AS4-AS$3)/param[LAMBDA]</f>
        <v>-8.782177952556852</v>
      </c>
      <c r="AT130" s="4">
        <f>SUM(Pi[[#This Row],[Column2]:[Column244]])</f>
        <v>-9.173626420712738</v>
      </c>
      <c r="AU130" t="str">
        <f t="shared" ref="AU130:AU161" si="1">IF(AT7&lt;20,"ok","")</f>
        <v/>
      </c>
    </row>
    <row r="131" spans="1:47" ht="15" x14ac:dyDescent="0.25">
      <c r="A131">
        <f t="shared" si="0"/>
        <v>32</v>
      </c>
      <c r="B131">
        <f>B$4*LN(1+param[LAMBDA]*ABS('(IN)tau'!B5-B$3))*SIGN('(IN)tau'!B5-B$3)/param[LAMBDA]</f>
        <v>0</v>
      </c>
      <c r="C131">
        <f>C$4*LN(1+param[LAMBDA]*ABS('(IN)tau'!C5-C$3))*SIGN('(IN)tau'!C5-C$3)/param[LAMBDA]</f>
        <v>29.286584648336941</v>
      </c>
      <c r="D131">
        <f>D$4*LN(1+param[LAMBDA]*ABS('(IN)tau'!D5-D$3))*SIGN('(IN)tau'!D5-D$3)/param[LAMBDA]</f>
        <v>-6.983103661113196</v>
      </c>
      <c r="E131">
        <f>E$4*LN(1+param[LAMBDA]*ABS('(IN)tau'!E5-E$3))*SIGN('(IN)tau'!E5-E$3)/param[LAMBDA]</f>
        <v>21.264762764284239</v>
      </c>
      <c r="F131">
        <f>F$4*LN(1+param[LAMBDA]*ABS('(IN)tau'!F5-F$3))*SIGN('(IN)tau'!F5-F$3)/param[LAMBDA]</f>
        <v>9.9061731464366751</v>
      </c>
      <c r="G131">
        <f>G$4*LN(1+param[LAMBDA]*ABS('(IN)tau'!G5-G$3))*SIGN('(IN)tau'!G5-G$3)/param[LAMBDA]</f>
        <v>10.940684080047207</v>
      </c>
      <c r="H131">
        <f>H$4*LN(1+param[LAMBDA]*ABS('(IN)tau'!H5-H$3))*SIGN('(IN)tau'!H5-H$3)/param[LAMBDA]</f>
        <v>0</v>
      </c>
      <c r="I131">
        <f>I$4*LN(1+param[LAMBDA]*ABS('(IN)tau'!I5-I$3))*SIGN('(IN)tau'!I5-I$3)/param[LAMBDA]</f>
        <v>-6.0406547628016254</v>
      </c>
      <c r="J131">
        <f>J$4*LN(1+param[LAMBDA]*ABS('(IN)tau'!J5-J$3))*SIGN('(IN)tau'!J5-J$3)/param[LAMBDA]</f>
        <v>0</v>
      </c>
      <c r="K131">
        <f>K$4*LN(1+param[LAMBDA]*ABS('(IN)tau'!K5-K$3))*SIGN('(IN)tau'!K5-K$3)/param[LAMBDA]</f>
        <v>-33.796125027567108</v>
      </c>
      <c r="L131">
        <f>L$4*LN(1+param[LAMBDA]*ABS('(IN)tau'!L5-L$3))*SIGN('(IN)tau'!L5-L$3)/param[LAMBDA]</f>
        <v>0</v>
      </c>
      <c r="M131">
        <f>M$4*LN(1+param[LAMBDA]*ABS('(IN)tau'!M5-M$3))*SIGN('(IN)tau'!M5-M$3)/param[LAMBDA]</f>
        <v>-28.518181396642525</v>
      </c>
      <c r="N131">
        <f>N$4*LN(1+param[LAMBDA]*ABS('(IN)tau'!N5-N$3))*SIGN('(IN)tau'!N5-N$3)/param[LAMBDA]</f>
        <v>0</v>
      </c>
      <c r="O131">
        <f>O$4*LN(1+param[LAMBDA]*ABS('(IN)tau'!O5-O$3))*SIGN('(IN)tau'!O5-O$3)/param[LAMBDA]</f>
        <v>0</v>
      </c>
      <c r="P131">
        <f>P$4*LN(1+param[LAMBDA]*ABS('(IN)tau'!P5-P$3))*SIGN('(IN)tau'!P5-P$3)/param[LAMBDA]</f>
        <v>0</v>
      </c>
      <c r="Q131">
        <f>Q$4*LN(1+param[LAMBDA]*ABS('(IN)tau'!Q5-Q$3))*SIGN('(IN)tau'!Q5-Q$3)/param[LAMBDA]</f>
        <v>0</v>
      </c>
      <c r="R131">
        <f>R$4*LN(1+param[LAMBDA]*ABS('(IN)tau'!R5-R$3))*SIGN('(IN)tau'!R5-R$3)/param[LAMBDA]</f>
        <v>0</v>
      </c>
      <c r="S131">
        <f>S$4*LN(1+param[LAMBDA]*ABS('(IN)tau'!S5-S$3))*SIGN('(IN)tau'!S5-S$3)/param[LAMBDA]</f>
        <v>0</v>
      </c>
      <c r="T131">
        <f>T$4*LN(1+param[LAMBDA]*ABS('(IN)tau'!T5-T$3))*SIGN('(IN)tau'!T5-T$3)/param[LAMBDA]</f>
        <v>0</v>
      </c>
      <c r="U131">
        <f>U$4*LN(1+param[LAMBDA]*ABS('(IN)tau'!U5-U$3))*SIGN('(IN)tau'!U5-U$3)/param[LAMBDA]</f>
        <v>0</v>
      </c>
      <c r="V131">
        <f>V$4*LN(1+param[LAMBDA]*ABS('(IN)tau'!V5-V$3))*SIGN('(IN)tau'!V5-V$3)/param[LAMBDA]</f>
        <v>0</v>
      </c>
      <c r="W131">
        <f>W$4*LN(1+param[LAMBDA]*ABS('(IN)tau'!W5-W$3))*SIGN('(IN)tau'!W5-W$3)/param[LAMBDA]</f>
        <v>0</v>
      </c>
      <c r="X131">
        <f>X$4*LN(1+param[LAMBDA]*ABS('(IN)tau'!X5-X$3))*SIGN('(IN)tau'!X5-X$3)/param[LAMBDA]</f>
        <v>0</v>
      </c>
      <c r="Y131">
        <f>Y$4*LN(1+param[LAMBDA]*ABS('(IN)tau'!Y5-Y$3))*SIGN('(IN)tau'!Y5-Y$3)/param[LAMBDA]</f>
        <v>0</v>
      </c>
      <c r="Z131">
        <f>Z$4*LN(1+param[LAMBDA]*ABS('(IN)tau'!Z5-Z$3))*SIGN('(IN)tau'!Z5-Z$3)/param[LAMBDA]</f>
        <v>0</v>
      </c>
      <c r="AA131">
        <f>AA$4*LN(1+param[LAMBDA]*ABS('(IN)tau'!AA5-AA$3))*SIGN('(IN)tau'!AA5-AA$3)/param[LAMBDA]</f>
        <v>0</v>
      </c>
      <c r="AB131">
        <f>AB$4*LN(1+param[LAMBDA]*ABS('(IN)tau'!AB5-AB$3))*SIGN('(IN)tau'!AB5-AB$3)/param[LAMBDA]</f>
        <v>0</v>
      </c>
      <c r="AC131">
        <f>AC$4*LN(1+param[LAMBDA]*ABS('(IN)tau'!AC5-AC$3))*SIGN('(IN)tau'!AC5-AC$3)/param[LAMBDA]</f>
        <v>0</v>
      </c>
      <c r="AD131">
        <f>AD$4*LN(1+param[LAMBDA]*ABS('(IN)tau'!AD5-AD$3))*SIGN('(IN)tau'!AD5-AD$3)/param[LAMBDA]</f>
        <v>0</v>
      </c>
      <c r="AE131">
        <f>AE$4*LN(1+param[LAMBDA]*ABS('(IN)tau'!AE5-AE$3))*SIGN('(IN)tau'!AE5-AE$3)/param[LAMBDA]</f>
        <v>0</v>
      </c>
      <c r="AF131">
        <f>AF$4*LN(1+param[LAMBDA]*ABS('(IN)tau'!AF5-AF$3))*SIGN('(IN)tau'!AF5-AF$3)/param[LAMBDA]</f>
        <v>0</v>
      </c>
      <c r="AG131">
        <f>AG$4*LN(1+param[LAMBDA]*ABS('(IN)tau'!AG5-AG$3))*SIGN('(IN)tau'!AG5-AG$3)/param[LAMBDA]</f>
        <v>0</v>
      </c>
      <c r="AH131">
        <f>AH$4*LN(1+param[LAMBDA]*ABS('(IN)tau'!AH5-AH$3))*SIGN('(IN)tau'!AH5-AH$3)/param[LAMBDA]</f>
        <v>0</v>
      </c>
      <c r="AI131">
        <f>AI$4*LN(1+param[LAMBDA]*ABS('(IN)tau'!AI5-AI$3))*SIGN('(IN)tau'!AI5-AI$3)/param[LAMBDA]</f>
        <v>0</v>
      </c>
      <c r="AJ131">
        <f>AJ$4*LN(1+param[LAMBDA]*ABS('(IN)tau'!AJ5-AJ$3))*SIGN('(IN)tau'!AJ5-AJ$3)/param[LAMBDA]</f>
        <v>0</v>
      </c>
      <c r="AK131">
        <f>AK$4*LN(1+param[LAMBDA]*ABS('(IN)tau'!AK5-AK$3))*SIGN('(IN)tau'!AK5-AK$3)/param[LAMBDA]</f>
        <v>0</v>
      </c>
      <c r="AL131">
        <f>AL$4*LN(1+param[LAMBDA]*ABS('(IN)tau'!AL5-AL$3))*SIGN('(IN)tau'!AL5-AL$3)/param[LAMBDA]</f>
        <v>0</v>
      </c>
      <c r="AM131">
        <f>AM$4*LN(1+param[LAMBDA]*ABS('(IN)tau'!AM5-AM$3))*SIGN('(IN)tau'!AM5-AM$3)/param[LAMBDA]</f>
        <v>0</v>
      </c>
      <c r="AN131">
        <f>AN$4*LN(1+param[LAMBDA]*ABS('(IN)tau'!AN5-AN$3))*SIGN('(IN)tau'!AN5-AN$3)/param[LAMBDA]</f>
        <v>0</v>
      </c>
      <c r="AO131">
        <f>AO$4*LN(1+param[LAMBDA]*ABS('(IN)tau'!AO5-AO$3))*SIGN('(IN)tau'!AO5-AO$3)/param[LAMBDA]</f>
        <v>0</v>
      </c>
      <c r="AP131">
        <f>AP$4*LN(1+param[LAMBDA]*ABS('(IN)tau'!AP5-AP$3))*SIGN('(IN)tau'!AP5-AP$3)/param[LAMBDA]</f>
        <v>0</v>
      </c>
      <c r="AQ131">
        <f>AQ$4*LN(1+param[LAMBDA]*ABS('(IN)tau'!AQ5-AQ$3))*SIGN('(IN)tau'!AQ5-AQ$3)/param[LAMBDA]</f>
        <v>0</v>
      </c>
      <c r="AR131">
        <f>AR$4*LN(1+param[LAMBDA]*ABS('(IN)tau'!AR5-AR$3))*SIGN('(IN)tau'!AR5-AR$3)/param[LAMBDA]</f>
        <v>0</v>
      </c>
      <c r="AS131">
        <f>AS$4*LN(1+param[LAMBDA]*ABS('(IN)tau'!AS5-AS$3))*SIGN('(IN)tau'!AS5-AS$3)/param[LAMBDA]</f>
        <v>-8.782177952556852</v>
      </c>
      <c r="AT131" s="4">
        <f>SUM(Pi[[#This Row],[Column2]:[Column244]])</f>
        <v>-12.722038161576252</v>
      </c>
      <c r="AU131" t="str">
        <f t="shared" si="1"/>
        <v/>
      </c>
    </row>
    <row r="132" spans="1:47" ht="15" x14ac:dyDescent="0.25">
      <c r="A132">
        <f t="shared" si="0"/>
        <v>33</v>
      </c>
      <c r="B132">
        <f>B$4*LN(1+param[LAMBDA]*ABS('(IN)tau'!B6-B$3))*SIGN('(IN)tau'!B6-B$3)/param[LAMBDA]</f>
        <v>0</v>
      </c>
      <c r="C132">
        <f>C$4*LN(1+param[LAMBDA]*ABS('(IN)tau'!C6-C$3))*SIGN('(IN)tau'!C6-C$3)/param[LAMBDA]</f>
        <v>29.286584648336941</v>
      </c>
      <c r="D132">
        <f>D$4*LN(1+param[LAMBDA]*ABS('(IN)tau'!D6-D$3))*SIGN('(IN)tau'!D6-D$3)/param[LAMBDA]</f>
        <v>-8.6173086881928871</v>
      </c>
      <c r="E132">
        <f>E$4*LN(1+param[LAMBDA]*ABS('(IN)tau'!E6-E$3))*SIGN('(IN)tau'!E6-E$3)/param[LAMBDA]</f>
        <v>21.264762764284239</v>
      </c>
      <c r="F132">
        <f>F$4*LN(1+param[LAMBDA]*ABS('(IN)tau'!F6-F$3))*SIGN('(IN)tau'!F6-F$3)/param[LAMBDA]</f>
        <v>8.4065959020836516</v>
      </c>
      <c r="G132">
        <f>G$4*LN(1+param[LAMBDA]*ABS('(IN)tau'!G6-G$3))*SIGN('(IN)tau'!G6-G$3)/param[LAMBDA]</f>
        <v>3.5550405296121141</v>
      </c>
      <c r="H132">
        <f>H$4*LN(1+param[LAMBDA]*ABS('(IN)tau'!H6-H$3))*SIGN('(IN)tau'!H6-H$3)/param[LAMBDA]</f>
        <v>0</v>
      </c>
      <c r="I132">
        <f>I$4*LN(1+param[LAMBDA]*ABS('(IN)tau'!I6-I$3))*SIGN('(IN)tau'!I6-I$3)/param[LAMBDA]</f>
        <v>5.9759637240556991</v>
      </c>
      <c r="J132">
        <f>J$4*LN(1+param[LAMBDA]*ABS('(IN)tau'!J6-J$3))*SIGN('(IN)tau'!J6-J$3)/param[LAMBDA]</f>
        <v>0</v>
      </c>
      <c r="K132">
        <f>K$4*LN(1+param[LAMBDA]*ABS('(IN)tau'!K6-K$3))*SIGN('(IN)tau'!K6-K$3)/param[LAMBDA]</f>
        <v>-26.171438720960222</v>
      </c>
      <c r="L132">
        <f>L$4*LN(1+param[LAMBDA]*ABS('(IN)tau'!L6-L$3))*SIGN('(IN)tau'!L6-L$3)/param[LAMBDA]</f>
        <v>0</v>
      </c>
      <c r="M132">
        <f>M$4*LN(1+param[LAMBDA]*ABS('(IN)tau'!M6-M$3))*SIGN('(IN)tau'!M6-M$3)/param[LAMBDA]</f>
        <v>-28.518181396642525</v>
      </c>
      <c r="N132">
        <f>N$4*LN(1+param[LAMBDA]*ABS('(IN)tau'!N6-N$3))*SIGN('(IN)tau'!N6-N$3)/param[LAMBDA]</f>
        <v>0</v>
      </c>
      <c r="O132">
        <f>O$4*LN(1+param[LAMBDA]*ABS('(IN)tau'!O6-O$3))*SIGN('(IN)tau'!O6-O$3)/param[LAMBDA]</f>
        <v>0</v>
      </c>
      <c r="P132">
        <f>P$4*LN(1+param[LAMBDA]*ABS('(IN)tau'!P6-P$3))*SIGN('(IN)tau'!P6-P$3)/param[LAMBDA]</f>
        <v>0</v>
      </c>
      <c r="Q132">
        <f>Q$4*LN(1+param[LAMBDA]*ABS('(IN)tau'!Q6-Q$3))*SIGN('(IN)tau'!Q6-Q$3)/param[LAMBDA]</f>
        <v>0</v>
      </c>
      <c r="R132">
        <f>R$4*LN(1+param[LAMBDA]*ABS('(IN)tau'!R6-R$3))*SIGN('(IN)tau'!R6-R$3)/param[LAMBDA]</f>
        <v>0</v>
      </c>
      <c r="S132">
        <f>S$4*LN(1+param[LAMBDA]*ABS('(IN)tau'!S6-S$3))*SIGN('(IN)tau'!S6-S$3)/param[LAMBDA]</f>
        <v>0</v>
      </c>
      <c r="T132">
        <f>T$4*LN(1+param[LAMBDA]*ABS('(IN)tau'!T6-T$3))*SIGN('(IN)tau'!T6-T$3)/param[LAMBDA]</f>
        <v>0</v>
      </c>
      <c r="U132">
        <f>U$4*LN(1+param[LAMBDA]*ABS('(IN)tau'!U6-U$3))*SIGN('(IN)tau'!U6-U$3)/param[LAMBDA]</f>
        <v>0</v>
      </c>
      <c r="V132">
        <f>V$4*LN(1+param[LAMBDA]*ABS('(IN)tau'!V6-V$3))*SIGN('(IN)tau'!V6-V$3)/param[LAMBDA]</f>
        <v>0</v>
      </c>
      <c r="W132">
        <f>W$4*LN(1+param[LAMBDA]*ABS('(IN)tau'!W6-W$3))*SIGN('(IN)tau'!W6-W$3)/param[LAMBDA]</f>
        <v>0</v>
      </c>
      <c r="X132">
        <f>X$4*LN(1+param[LAMBDA]*ABS('(IN)tau'!X6-X$3))*SIGN('(IN)tau'!X6-X$3)/param[LAMBDA]</f>
        <v>0</v>
      </c>
      <c r="Y132">
        <f>Y$4*LN(1+param[LAMBDA]*ABS('(IN)tau'!Y6-Y$3))*SIGN('(IN)tau'!Y6-Y$3)/param[LAMBDA]</f>
        <v>0</v>
      </c>
      <c r="Z132">
        <f>Z$4*LN(1+param[LAMBDA]*ABS('(IN)tau'!Z6-Z$3))*SIGN('(IN)tau'!Z6-Z$3)/param[LAMBDA]</f>
        <v>0</v>
      </c>
      <c r="AA132">
        <f>AA$4*LN(1+param[LAMBDA]*ABS('(IN)tau'!AA6-AA$3))*SIGN('(IN)tau'!AA6-AA$3)/param[LAMBDA]</f>
        <v>0</v>
      </c>
      <c r="AB132">
        <f>AB$4*LN(1+param[LAMBDA]*ABS('(IN)tau'!AB6-AB$3))*SIGN('(IN)tau'!AB6-AB$3)/param[LAMBDA]</f>
        <v>0</v>
      </c>
      <c r="AC132">
        <f>AC$4*LN(1+param[LAMBDA]*ABS('(IN)tau'!AC6-AC$3))*SIGN('(IN)tau'!AC6-AC$3)/param[LAMBDA]</f>
        <v>0</v>
      </c>
      <c r="AD132">
        <f>AD$4*LN(1+param[LAMBDA]*ABS('(IN)tau'!AD6-AD$3))*SIGN('(IN)tau'!AD6-AD$3)/param[LAMBDA]</f>
        <v>0</v>
      </c>
      <c r="AE132">
        <f>AE$4*LN(1+param[LAMBDA]*ABS('(IN)tau'!AE6-AE$3))*SIGN('(IN)tau'!AE6-AE$3)/param[LAMBDA]</f>
        <v>0</v>
      </c>
      <c r="AF132">
        <f>AF$4*LN(1+param[LAMBDA]*ABS('(IN)tau'!AF6-AF$3))*SIGN('(IN)tau'!AF6-AF$3)/param[LAMBDA]</f>
        <v>0</v>
      </c>
      <c r="AG132">
        <f>AG$4*LN(1+param[LAMBDA]*ABS('(IN)tau'!AG6-AG$3))*SIGN('(IN)tau'!AG6-AG$3)/param[LAMBDA]</f>
        <v>0</v>
      </c>
      <c r="AH132">
        <f>AH$4*LN(1+param[LAMBDA]*ABS('(IN)tau'!AH6-AH$3))*SIGN('(IN)tau'!AH6-AH$3)/param[LAMBDA]</f>
        <v>0</v>
      </c>
      <c r="AI132">
        <f>AI$4*LN(1+param[LAMBDA]*ABS('(IN)tau'!AI6-AI$3))*SIGN('(IN)tau'!AI6-AI$3)/param[LAMBDA]</f>
        <v>0</v>
      </c>
      <c r="AJ132">
        <f>AJ$4*LN(1+param[LAMBDA]*ABS('(IN)tau'!AJ6-AJ$3))*SIGN('(IN)tau'!AJ6-AJ$3)/param[LAMBDA]</f>
        <v>0</v>
      </c>
      <c r="AK132">
        <f>AK$4*LN(1+param[LAMBDA]*ABS('(IN)tau'!AK6-AK$3))*SIGN('(IN)tau'!AK6-AK$3)/param[LAMBDA]</f>
        <v>0</v>
      </c>
      <c r="AL132">
        <f>AL$4*LN(1+param[LAMBDA]*ABS('(IN)tau'!AL6-AL$3))*SIGN('(IN)tau'!AL6-AL$3)/param[LAMBDA]</f>
        <v>0</v>
      </c>
      <c r="AM132">
        <f>AM$4*LN(1+param[LAMBDA]*ABS('(IN)tau'!AM6-AM$3))*SIGN('(IN)tau'!AM6-AM$3)/param[LAMBDA]</f>
        <v>0</v>
      </c>
      <c r="AN132">
        <f>AN$4*LN(1+param[LAMBDA]*ABS('(IN)tau'!AN6-AN$3))*SIGN('(IN)tau'!AN6-AN$3)/param[LAMBDA]</f>
        <v>0</v>
      </c>
      <c r="AO132">
        <f>AO$4*LN(1+param[LAMBDA]*ABS('(IN)tau'!AO6-AO$3))*SIGN('(IN)tau'!AO6-AO$3)/param[LAMBDA]</f>
        <v>0</v>
      </c>
      <c r="AP132">
        <f>AP$4*LN(1+param[LAMBDA]*ABS('(IN)tau'!AP6-AP$3))*SIGN('(IN)tau'!AP6-AP$3)/param[LAMBDA]</f>
        <v>0</v>
      </c>
      <c r="AQ132">
        <f>AQ$4*LN(1+param[LAMBDA]*ABS('(IN)tau'!AQ6-AQ$3))*SIGN('(IN)tau'!AQ6-AQ$3)/param[LAMBDA]</f>
        <v>0</v>
      </c>
      <c r="AR132">
        <f>AR$4*LN(1+param[LAMBDA]*ABS('(IN)tau'!AR6-AR$3))*SIGN('(IN)tau'!AR6-AR$3)/param[LAMBDA]</f>
        <v>0</v>
      </c>
      <c r="AS132">
        <f>AS$4*LN(1+param[LAMBDA]*ABS('(IN)tau'!AS6-AS$3))*SIGN('(IN)tau'!AS6-AS$3)/param[LAMBDA]</f>
        <v>-8.782177952556852</v>
      </c>
      <c r="AT132" s="4">
        <f>SUM(Pi[[#This Row],[Column2]:[Column244]])</f>
        <v>-3.6001591899798431</v>
      </c>
      <c r="AU132" t="str">
        <f t="shared" si="1"/>
        <v/>
      </c>
    </row>
    <row r="133" spans="1:47" ht="15" x14ac:dyDescent="0.25">
      <c r="A133">
        <f t="shared" si="0"/>
        <v>37</v>
      </c>
      <c r="B133">
        <f>B$4*LN(1+param[LAMBDA]*ABS('(IN)tau'!B7-B$3))*SIGN('(IN)tau'!B7-B$3)/param[LAMBDA]</f>
        <v>0</v>
      </c>
      <c r="C133">
        <f>C$4*LN(1+param[LAMBDA]*ABS('(IN)tau'!C7-C$3))*SIGN('(IN)tau'!C7-C$3)/param[LAMBDA]</f>
        <v>-25.844435632221721</v>
      </c>
      <c r="D133">
        <f>D$4*LN(1+param[LAMBDA]*ABS('(IN)tau'!D7-D$3))*SIGN('(IN)tau'!D7-D$3)/param[LAMBDA]</f>
        <v>-17.382209005742784</v>
      </c>
      <c r="E133">
        <f>E$4*LN(1+param[LAMBDA]*ABS('(IN)tau'!E7-E$3))*SIGN('(IN)tau'!E7-E$3)/param[LAMBDA]</f>
        <v>-13.818898766002391</v>
      </c>
      <c r="F133">
        <f>F$4*LN(1+param[LAMBDA]*ABS('(IN)tau'!F7-F$3))*SIGN('(IN)tau'!F7-F$3)/param[LAMBDA]</f>
        <v>-4.9309250649589602</v>
      </c>
      <c r="G133">
        <f>G$4*LN(1+param[LAMBDA]*ABS('(IN)tau'!G7-G$3))*SIGN('(IN)tau'!G7-G$3)/param[LAMBDA]</f>
        <v>-9.9791600078176508</v>
      </c>
      <c r="H133">
        <f>H$4*LN(1+param[LAMBDA]*ABS('(IN)tau'!H7-H$3))*SIGN('(IN)tau'!H7-H$3)/param[LAMBDA]</f>
        <v>0</v>
      </c>
      <c r="I133">
        <f>I$4*LN(1+param[LAMBDA]*ABS('(IN)tau'!I7-I$3))*SIGN('(IN)tau'!I7-I$3)/param[LAMBDA]</f>
        <v>26.482942134195202</v>
      </c>
      <c r="J133">
        <f>J$4*LN(1+param[LAMBDA]*ABS('(IN)tau'!J7-J$3))*SIGN('(IN)tau'!J7-J$3)/param[LAMBDA]</f>
        <v>0</v>
      </c>
      <c r="K133">
        <f>K$4*LN(1+param[LAMBDA]*ABS('(IN)tau'!K7-K$3))*SIGN('(IN)tau'!K7-K$3)/param[LAMBDA]</f>
        <v>-59.599720707972793</v>
      </c>
      <c r="L133">
        <f>L$4*LN(1+param[LAMBDA]*ABS('(IN)tau'!L7-L$3))*SIGN('(IN)tau'!L7-L$3)/param[LAMBDA]</f>
        <v>0</v>
      </c>
      <c r="M133">
        <f>M$4*LN(1+param[LAMBDA]*ABS('(IN)tau'!M7-M$3))*SIGN('(IN)tau'!M7-M$3)/param[LAMBDA]</f>
        <v>-40.788020437711822</v>
      </c>
      <c r="N133">
        <f>N$4*LN(1+param[LAMBDA]*ABS('(IN)tau'!N7-N$3))*SIGN('(IN)tau'!N7-N$3)/param[LAMBDA]</f>
        <v>0</v>
      </c>
      <c r="O133">
        <f>O$4*LN(1+param[LAMBDA]*ABS('(IN)tau'!O7-O$3))*SIGN('(IN)tau'!O7-O$3)/param[LAMBDA]</f>
        <v>0</v>
      </c>
      <c r="P133">
        <f>P$4*LN(1+param[LAMBDA]*ABS('(IN)tau'!P7-P$3))*SIGN('(IN)tau'!P7-P$3)/param[LAMBDA]</f>
        <v>0</v>
      </c>
      <c r="Q133">
        <f>Q$4*LN(1+param[LAMBDA]*ABS('(IN)tau'!Q7-Q$3))*SIGN('(IN)tau'!Q7-Q$3)/param[LAMBDA]</f>
        <v>0</v>
      </c>
      <c r="R133">
        <f>R$4*LN(1+param[LAMBDA]*ABS('(IN)tau'!R7-R$3))*SIGN('(IN)tau'!R7-R$3)/param[LAMBDA]</f>
        <v>0</v>
      </c>
      <c r="S133">
        <f>S$4*LN(1+param[LAMBDA]*ABS('(IN)tau'!S7-S$3))*SIGN('(IN)tau'!S7-S$3)/param[LAMBDA]</f>
        <v>0</v>
      </c>
      <c r="T133">
        <f>T$4*LN(1+param[LAMBDA]*ABS('(IN)tau'!T7-T$3))*SIGN('(IN)tau'!T7-T$3)/param[LAMBDA]</f>
        <v>0</v>
      </c>
      <c r="U133">
        <f>U$4*LN(1+param[LAMBDA]*ABS('(IN)tau'!U7-U$3))*SIGN('(IN)tau'!U7-U$3)/param[LAMBDA]</f>
        <v>0</v>
      </c>
      <c r="V133">
        <f>V$4*LN(1+param[LAMBDA]*ABS('(IN)tau'!V7-V$3))*SIGN('(IN)tau'!V7-V$3)/param[LAMBDA]</f>
        <v>0</v>
      </c>
      <c r="W133">
        <f>W$4*LN(1+param[LAMBDA]*ABS('(IN)tau'!W7-W$3))*SIGN('(IN)tau'!W7-W$3)/param[LAMBDA]</f>
        <v>0</v>
      </c>
      <c r="X133">
        <f>X$4*LN(1+param[LAMBDA]*ABS('(IN)tau'!X7-X$3))*SIGN('(IN)tau'!X7-X$3)/param[LAMBDA]</f>
        <v>0</v>
      </c>
      <c r="Y133">
        <f>Y$4*LN(1+param[LAMBDA]*ABS('(IN)tau'!Y7-Y$3))*SIGN('(IN)tau'!Y7-Y$3)/param[LAMBDA]</f>
        <v>0</v>
      </c>
      <c r="Z133">
        <f>Z$4*LN(1+param[LAMBDA]*ABS('(IN)tau'!Z7-Z$3))*SIGN('(IN)tau'!Z7-Z$3)/param[LAMBDA]</f>
        <v>0</v>
      </c>
      <c r="AA133">
        <f>AA$4*LN(1+param[LAMBDA]*ABS('(IN)tau'!AA7-AA$3))*SIGN('(IN)tau'!AA7-AA$3)/param[LAMBDA]</f>
        <v>0</v>
      </c>
      <c r="AB133">
        <f>AB$4*LN(1+param[LAMBDA]*ABS('(IN)tau'!AB7-AB$3))*SIGN('(IN)tau'!AB7-AB$3)/param[LAMBDA]</f>
        <v>0</v>
      </c>
      <c r="AC133">
        <f>AC$4*LN(1+param[LAMBDA]*ABS('(IN)tau'!AC7-AC$3))*SIGN('(IN)tau'!AC7-AC$3)/param[LAMBDA]</f>
        <v>0</v>
      </c>
      <c r="AD133">
        <f>AD$4*LN(1+param[LAMBDA]*ABS('(IN)tau'!AD7-AD$3))*SIGN('(IN)tau'!AD7-AD$3)/param[LAMBDA]</f>
        <v>0</v>
      </c>
      <c r="AE133">
        <f>AE$4*LN(1+param[LAMBDA]*ABS('(IN)tau'!AE7-AE$3))*SIGN('(IN)tau'!AE7-AE$3)/param[LAMBDA]</f>
        <v>0</v>
      </c>
      <c r="AF133">
        <f>AF$4*LN(1+param[LAMBDA]*ABS('(IN)tau'!AF7-AF$3))*SIGN('(IN)tau'!AF7-AF$3)/param[LAMBDA]</f>
        <v>0</v>
      </c>
      <c r="AG133">
        <f>AG$4*LN(1+param[LAMBDA]*ABS('(IN)tau'!AG7-AG$3))*SIGN('(IN)tau'!AG7-AG$3)/param[LAMBDA]</f>
        <v>0</v>
      </c>
      <c r="AH133">
        <f>AH$4*LN(1+param[LAMBDA]*ABS('(IN)tau'!AH7-AH$3))*SIGN('(IN)tau'!AH7-AH$3)/param[LAMBDA]</f>
        <v>0</v>
      </c>
      <c r="AI133">
        <f>AI$4*LN(1+param[LAMBDA]*ABS('(IN)tau'!AI7-AI$3))*SIGN('(IN)tau'!AI7-AI$3)/param[LAMBDA]</f>
        <v>0</v>
      </c>
      <c r="AJ133">
        <f>AJ$4*LN(1+param[LAMBDA]*ABS('(IN)tau'!AJ7-AJ$3))*SIGN('(IN)tau'!AJ7-AJ$3)/param[LAMBDA]</f>
        <v>0</v>
      </c>
      <c r="AK133">
        <f>AK$4*LN(1+param[LAMBDA]*ABS('(IN)tau'!AK7-AK$3))*SIGN('(IN)tau'!AK7-AK$3)/param[LAMBDA]</f>
        <v>0</v>
      </c>
      <c r="AL133">
        <f>AL$4*LN(1+param[LAMBDA]*ABS('(IN)tau'!AL7-AL$3))*SIGN('(IN)tau'!AL7-AL$3)/param[LAMBDA]</f>
        <v>0</v>
      </c>
      <c r="AM133">
        <f>AM$4*LN(1+param[LAMBDA]*ABS('(IN)tau'!AM7-AM$3))*SIGN('(IN)tau'!AM7-AM$3)/param[LAMBDA]</f>
        <v>0</v>
      </c>
      <c r="AN133">
        <f>AN$4*LN(1+param[LAMBDA]*ABS('(IN)tau'!AN7-AN$3))*SIGN('(IN)tau'!AN7-AN$3)/param[LAMBDA]</f>
        <v>0</v>
      </c>
      <c r="AO133">
        <f>AO$4*LN(1+param[LAMBDA]*ABS('(IN)tau'!AO7-AO$3))*SIGN('(IN)tau'!AO7-AO$3)/param[LAMBDA]</f>
        <v>0</v>
      </c>
      <c r="AP133">
        <f>AP$4*LN(1+param[LAMBDA]*ABS('(IN)tau'!AP7-AP$3))*SIGN('(IN)tau'!AP7-AP$3)/param[LAMBDA]</f>
        <v>0</v>
      </c>
      <c r="AQ133">
        <f>AQ$4*LN(1+param[LAMBDA]*ABS('(IN)tau'!AQ7-AQ$3))*SIGN('(IN)tau'!AQ7-AQ$3)/param[LAMBDA]</f>
        <v>0</v>
      </c>
      <c r="AR133">
        <f>AR$4*LN(1+param[LAMBDA]*ABS('(IN)tau'!AR7-AR$3))*SIGN('(IN)tau'!AR7-AR$3)/param[LAMBDA]</f>
        <v>0</v>
      </c>
      <c r="AS133">
        <f>AS$4*LN(1+param[LAMBDA]*ABS('(IN)tau'!AS7-AS$3))*SIGN('(IN)tau'!AS7-AS$3)/param[LAMBDA]</f>
        <v>-8.782177952556852</v>
      </c>
      <c r="AT133" s="4">
        <f>SUM(Pi[[#This Row],[Column2]:[Column244]])</f>
        <v>-154.64260544078977</v>
      </c>
      <c r="AU133" t="str">
        <f t="shared" si="1"/>
        <v/>
      </c>
    </row>
    <row r="134" spans="1:47" ht="15" x14ac:dyDescent="0.25">
      <c r="A134">
        <f t="shared" si="0"/>
        <v>69</v>
      </c>
      <c r="B134">
        <f>B$4*LN(1+param[LAMBDA]*ABS('(IN)tau'!B8-B$3))*SIGN('(IN)tau'!B8-B$3)/param[LAMBDA]</f>
        <v>0</v>
      </c>
      <c r="C134">
        <f>C$4*LN(1+param[LAMBDA]*ABS('(IN)tau'!C8-C$3))*SIGN('(IN)tau'!C8-C$3)/param[LAMBDA]</f>
        <v>29.286584648336941</v>
      </c>
      <c r="D134">
        <f>D$4*LN(1+param[LAMBDA]*ABS('(IN)tau'!D8-D$3))*SIGN('(IN)tau'!D8-D$3)/param[LAMBDA]</f>
        <v>6.5851130560065236</v>
      </c>
      <c r="E134">
        <f>E$4*LN(1+param[LAMBDA]*ABS('(IN)tau'!E8-E$3))*SIGN('(IN)tau'!E8-E$3)/param[LAMBDA]</f>
        <v>31.55792041573735</v>
      </c>
      <c r="F134">
        <f>F$4*LN(1+param[LAMBDA]*ABS('(IN)tau'!F8-F$3))*SIGN('(IN)tau'!F8-F$3)/param[LAMBDA]</f>
        <v>8.7889230687979154</v>
      </c>
      <c r="G134">
        <f>G$4*LN(1+param[LAMBDA]*ABS('(IN)tau'!G8-G$3))*SIGN('(IN)tau'!G8-G$3)/param[LAMBDA]</f>
        <v>3.5550405296121141</v>
      </c>
      <c r="H134">
        <f>H$4*LN(1+param[LAMBDA]*ABS('(IN)tau'!H8-H$3))*SIGN('(IN)tau'!H8-H$3)/param[LAMBDA]</f>
        <v>0</v>
      </c>
      <c r="I134">
        <f>I$4*LN(1+param[LAMBDA]*ABS('(IN)tau'!I8-I$3))*SIGN('(IN)tau'!I8-I$3)/param[LAMBDA]</f>
        <v>4.4907405016210458</v>
      </c>
      <c r="J134">
        <f>J$4*LN(1+param[LAMBDA]*ABS('(IN)tau'!J8-J$3))*SIGN('(IN)tau'!J8-J$3)/param[LAMBDA]</f>
        <v>0</v>
      </c>
      <c r="K134">
        <f>K$4*LN(1+param[LAMBDA]*ABS('(IN)tau'!K8-K$3))*SIGN('(IN)tau'!K8-K$3)/param[LAMBDA]</f>
        <v>24.000543603781747</v>
      </c>
      <c r="L134">
        <f>L$4*LN(1+param[LAMBDA]*ABS('(IN)tau'!L8-L$3))*SIGN('(IN)tau'!L8-L$3)/param[LAMBDA]</f>
        <v>0</v>
      </c>
      <c r="M134">
        <f>M$4*LN(1+param[LAMBDA]*ABS('(IN)tau'!M8-M$3))*SIGN('(IN)tau'!M8-M$3)/param[LAMBDA]</f>
        <v>-40.788020437711822</v>
      </c>
      <c r="N134">
        <f>N$4*LN(1+param[LAMBDA]*ABS('(IN)tau'!N8-N$3))*SIGN('(IN)tau'!N8-N$3)/param[LAMBDA]</f>
        <v>0</v>
      </c>
      <c r="O134">
        <f>O$4*LN(1+param[LAMBDA]*ABS('(IN)tau'!O8-O$3))*SIGN('(IN)tau'!O8-O$3)/param[LAMBDA]</f>
        <v>0</v>
      </c>
      <c r="P134">
        <f>P$4*LN(1+param[LAMBDA]*ABS('(IN)tau'!P8-P$3))*SIGN('(IN)tau'!P8-P$3)/param[LAMBDA]</f>
        <v>0</v>
      </c>
      <c r="Q134">
        <f>Q$4*LN(1+param[LAMBDA]*ABS('(IN)tau'!Q8-Q$3))*SIGN('(IN)tau'!Q8-Q$3)/param[LAMBDA]</f>
        <v>0</v>
      </c>
      <c r="R134">
        <f>R$4*LN(1+param[LAMBDA]*ABS('(IN)tau'!R8-R$3))*SIGN('(IN)tau'!R8-R$3)/param[LAMBDA]</f>
        <v>0</v>
      </c>
      <c r="S134">
        <f>S$4*LN(1+param[LAMBDA]*ABS('(IN)tau'!S8-S$3))*SIGN('(IN)tau'!S8-S$3)/param[LAMBDA]</f>
        <v>0</v>
      </c>
      <c r="T134">
        <f>T$4*LN(1+param[LAMBDA]*ABS('(IN)tau'!T8-T$3))*SIGN('(IN)tau'!T8-T$3)/param[LAMBDA]</f>
        <v>0</v>
      </c>
      <c r="U134">
        <f>U$4*LN(1+param[LAMBDA]*ABS('(IN)tau'!U8-U$3))*SIGN('(IN)tau'!U8-U$3)/param[LAMBDA]</f>
        <v>0</v>
      </c>
      <c r="V134">
        <f>V$4*LN(1+param[LAMBDA]*ABS('(IN)tau'!V8-V$3))*SIGN('(IN)tau'!V8-V$3)/param[LAMBDA]</f>
        <v>0</v>
      </c>
      <c r="W134">
        <f>W$4*LN(1+param[LAMBDA]*ABS('(IN)tau'!W8-W$3))*SIGN('(IN)tau'!W8-W$3)/param[LAMBDA]</f>
        <v>0</v>
      </c>
      <c r="X134">
        <f>X$4*LN(1+param[LAMBDA]*ABS('(IN)tau'!X8-X$3))*SIGN('(IN)tau'!X8-X$3)/param[LAMBDA]</f>
        <v>0</v>
      </c>
      <c r="Y134">
        <f>Y$4*LN(1+param[LAMBDA]*ABS('(IN)tau'!Y8-Y$3))*SIGN('(IN)tau'!Y8-Y$3)/param[LAMBDA]</f>
        <v>0</v>
      </c>
      <c r="Z134">
        <f>Z$4*LN(1+param[LAMBDA]*ABS('(IN)tau'!Z8-Z$3))*SIGN('(IN)tau'!Z8-Z$3)/param[LAMBDA]</f>
        <v>0</v>
      </c>
      <c r="AA134">
        <f>AA$4*LN(1+param[LAMBDA]*ABS('(IN)tau'!AA8-AA$3))*SIGN('(IN)tau'!AA8-AA$3)/param[LAMBDA]</f>
        <v>0</v>
      </c>
      <c r="AB134">
        <f>AB$4*LN(1+param[LAMBDA]*ABS('(IN)tau'!AB8-AB$3))*SIGN('(IN)tau'!AB8-AB$3)/param[LAMBDA]</f>
        <v>0</v>
      </c>
      <c r="AC134">
        <f>AC$4*LN(1+param[LAMBDA]*ABS('(IN)tau'!AC8-AC$3))*SIGN('(IN)tau'!AC8-AC$3)/param[LAMBDA]</f>
        <v>0</v>
      </c>
      <c r="AD134">
        <f>AD$4*LN(1+param[LAMBDA]*ABS('(IN)tau'!AD8-AD$3))*SIGN('(IN)tau'!AD8-AD$3)/param[LAMBDA]</f>
        <v>0</v>
      </c>
      <c r="AE134">
        <f>AE$4*LN(1+param[LAMBDA]*ABS('(IN)tau'!AE8-AE$3))*SIGN('(IN)tau'!AE8-AE$3)/param[LAMBDA]</f>
        <v>0</v>
      </c>
      <c r="AF134">
        <f>AF$4*LN(1+param[LAMBDA]*ABS('(IN)tau'!AF8-AF$3))*SIGN('(IN)tau'!AF8-AF$3)/param[LAMBDA]</f>
        <v>0</v>
      </c>
      <c r="AG134">
        <f>AG$4*LN(1+param[LAMBDA]*ABS('(IN)tau'!AG8-AG$3))*SIGN('(IN)tau'!AG8-AG$3)/param[LAMBDA]</f>
        <v>0</v>
      </c>
      <c r="AH134">
        <f>AH$4*LN(1+param[LAMBDA]*ABS('(IN)tau'!AH8-AH$3))*SIGN('(IN)tau'!AH8-AH$3)/param[LAMBDA]</f>
        <v>0</v>
      </c>
      <c r="AI134">
        <f>AI$4*LN(1+param[LAMBDA]*ABS('(IN)tau'!AI8-AI$3))*SIGN('(IN)tau'!AI8-AI$3)/param[LAMBDA]</f>
        <v>0</v>
      </c>
      <c r="AJ134">
        <f>AJ$4*LN(1+param[LAMBDA]*ABS('(IN)tau'!AJ8-AJ$3))*SIGN('(IN)tau'!AJ8-AJ$3)/param[LAMBDA]</f>
        <v>0</v>
      </c>
      <c r="AK134">
        <f>AK$4*LN(1+param[LAMBDA]*ABS('(IN)tau'!AK8-AK$3))*SIGN('(IN)tau'!AK8-AK$3)/param[LAMBDA]</f>
        <v>0</v>
      </c>
      <c r="AL134">
        <f>AL$4*LN(1+param[LAMBDA]*ABS('(IN)tau'!AL8-AL$3))*SIGN('(IN)tau'!AL8-AL$3)/param[LAMBDA]</f>
        <v>0</v>
      </c>
      <c r="AM134">
        <f>AM$4*LN(1+param[LAMBDA]*ABS('(IN)tau'!AM8-AM$3))*SIGN('(IN)tau'!AM8-AM$3)/param[LAMBDA]</f>
        <v>0</v>
      </c>
      <c r="AN134">
        <f>AN$4*LN(1+param[LAMBDA]*ABS('(IN)tau'!AN8-AN$3))*SIGN('(IN)tau'!AN8-AN$3)/param[LAMBDA]</f>
        <v>0</v>
      </c>
      <c r="AO134">
        <f>AO$4*LN(1+param[LAMBDA]*ABS('(IN)tau'!AO8-AO$3))*SIGN('(IN)tau'!AO8-AO$3)/param[LAMBDA]</f>
        <v>0</v>
      </c>
      <c r="AP134">
        <f>AP$4*LN(1+param[LAMBDA]*ABS('(IN)tau'!AP8-AP$3))*SIGN('(IN)tau'!AP8-AP$3)/param[LAMBDA]</f>
        <v>0</v>
      </c>
      <c r="AQ134">
        <f>AQ$4*LN(1+param[LAMBDA]*ABS('(IN)tau'!AQ8-AQ$3))*SIGN('(IN)tau'!AQ8-AQ$3)/param[LAMBDA]</f>
        <v>0</v>
      </c>
      <c r="AR134">
        <f>AR$4*LN(1+param[LAMBDA]*ABS('(IN)tau'!AR8-AR$3))*SIGN('(IN)tau'!AR8-AR$3)/param[LAMBDA]</f>
        <v>0</v>
      </c>
      <c r="AS134">
        <f>AS$4*LN(1+param[LAMBDA]*ABS('(IN)tau'!AS8-AS$3))*SIGN('(IN)tau'!AS8-AS$3)/param[LAMBDA]</f>
        <v>-8.782177952556852</v>
      </c>
      <c r="AT134" s="4">
        <f>SUM(Pi[[#This Row],[Column2]:[Column244]])</f>
        <v>58.694667433624971</v>
      </c>
      <c r="AU134" t="str">
        <f t="shared" si="1"/>
        <v/>
      </c>
    </row>
    <row r="135" spans="1:47" ht="15" x14ac:dyDescent="0.25">
      <c r="A135">
        <f t="shared" si="0"/>
        <v>73</v>
      </c>
      <c r="B135">
        <f>B$4*LN(1+param[LAMBDA]*ABS('(IN)tau'!B9-B$3))*SIGN('(IN)tau'!B9-B$3)/param[LAMBDA]</f>
        <v>0</v>
      </c>
      <c r="C135">
        <f>C$4*LN(1+param[LAMBDA]*ABS('(IN)tau'!C9-C$3))*SIGN('(IN)tau'!C9-C$3)/param[LAMBDA]</f>
        <v>29.286584648336941</v>
      </c>
      <c r="D135">
        <f>D$4*LN(1+param[LAMBDA]*ABS('(IN)tau'!D9-D$3))*SIGN('(IN)tau'!D9-D$3)/param[LAMBDA]</f>
        <v>-17.382209005742784</v>
      </c>
      <c r="E135">
        <f>E$4*LN(1+param[LAMBDA]*ABS('(IN)tau'!E9-E$3))*SIGN('(IN)tau'!E9-E$3)/param[LAMBDA]</f>
        <v>27.588900220571681</v>
      </c>
      <c r="F135">
        <f>F$4*LN(1+param[LAMBDA]*ABS('(IN)tau'!F9-F$3))*SIGN('(IN)tau'!F9-F$3)/param[LAMBDA]</f>
        <v>8.4065959020836516</v>
      </c>
      <c r="G135">
        <f>G$4*LN(1+param[LAMBDA]*ABS('(IN)tau'!G9-G$3))*SIGN('(IN)tau'!G9-G$3)/param[LAMBDA]</f>
        <v>3.5550405296121141</v>
      </c>
      <c r="H135">
        <f>H$4*LN(1+param[LAMBDA]*ABS('(IN)tau'!H9-H$3))*SIGN('(IN)tau'!H9-H$3)/param[LAMBDA]</f>
        <v>0</v>
      </c>
      <c r="I135">
        <f>I$4*LN(1+param[LAMBDA]*ABS('(IN)tau'!I9-I$3))*SIGN('(IN)tau'!I9-I$3)/param[LAMBDA]</f>
        <v>10.98098547701445</v>
      </c>
      <c r="J135">
        <f>J$4*LN(1+param[LAMBDA]*ABS('(IN)tau'!J9-J$3))*SIGN('(IN)tau'!J9-J$3)/param[LAMBDA]</f>
        <v>0</v>
      </c>
      <c r="K135">
        <f>K$4*LN(1+param[LAMBDA]*ABS('(IN)tau'!K9-K$3))*SIGN('(IN)tau'!K9-K$3)/param[LAMBDA]</f>
        <v>-25.277025161614709</v>
      </c>
      <c r="L135">
        <f>L$4*LN(1+param[LAMBDA]*ABS('(IN)tau'!L9-L$3))*SIGN('(IN)tau'!L9-L$3)/param[LAMBDA]</f>
        <v>0</v>
      </c>
      <c r="M135">
        <f>M$4*LN(1+param[LAMBDA]*ABS('(IN)tau'!M9-M$3))*SIGN('(IN)tau'!M9-M$3)/param[LAMBDA]</f>
        <v>-28.518181396642525</v>
      </c>
      <c r="N135">
        <f>N$4*LN(1+param[LAMBDA]*ABS('(IN)tau'!N9-N$3))*SIGN('(IN)tau'!N9-N$3)/param[LAMBDA]</f>
        <v>0</v>
      </c>
      <c r="O135">
        <f>O$4*LN(1+param[LAMBDA]*ABS('(IN)tau'!O9-O$3))*SIGN('(IN)tau'!O9-O$3)/param[LAMBDA]</f>
        <v>0</v>
      </c>
      <c r="P135">
        <f>P$4*LN(1+param[LAMBDA]*ABS('(IN)tau'!P9-P$3))*SIGN('(IN)tau'!P9-P$3)/param[LAMBDA]</f>
        <v>0</v>
      </c>
      <c r="Q135">
        <f>Q$4*LN(1+param[LAMBDA]*ABS('(IN)tau'!Q9-Q$3))*SIGN('(IN)tau'!Q9-Q$3)/param[LAMBDA]</f>
        <v>0</v>
      </c>
      <c r="R135">
        <f>R$4*LN(1+param[LAMBDA]*ABS('(IN)tau'!R9-R$3))*SIGN('(IN)tau'!R9-R$3)/param[LAMBDA]</f>
        <v>0</v>
      </c>
      <c r="S135">
        <f>S$4*LN(1+param[LAMBDA]*ABS('(IN)tau'!S9-S$3))*SIGN('(IN)tau'!S9-S$3)/param[LAMBDA]</f>
        <v>0</v>
      </c>
      <c r="T135">
        <f>T$4*LN(1+param[LAMBDA]*ABS('(IN)tau'!T9-T$3))*SIGN('(IN)tau'!T9-T$3)/param[LAMBDA]</f>
        <v>0</v>
      </c>
      <c r="U135">
        <f>U$4*LN(1+param[LAMBDA]*ABS('(IN)tau'!U9-U$3))*SIGN('(IN)tau'!U9-U$3)/param[LAMBDA]</f>
        <v>0</v>
      </c>
      <c r="V135">
        <f>V$4*LN(1+param[LAMBDA]*ABS('(IN)tau'!V9-V$3))*SIGN('(IN)tau'!V9-V$3)/param[LAMBDA]</f>
        <v>0</v>
      </c>
      <c r="W135">
        <f>W$4*LN(1+param[LAMBDA]*ABS('(IN)tau'!W9-W$3))*SIGN('(IN)tau'!W9-W$3)/param[LAMBDA]</f>
        <v>0</v>
      </c>
      <c r="X135">
        <f>X$4*LN(1+param[LAMBDA]*ABS('(IN)tau'!X9-X$3))*SIGN('(IN)tau'!X9-X$3)/param[LAMBDA]</f>
        <v>0</v>
      </c>
      <c r="Y135">
        <f>Y$4*LN(1+param[LAMBDA]*ABS('(IN)tau'!Y9-Y$3))*SIGN('(IN)tau'!Y9-Y$3)/param[LAMBDA]</f>
        <v>0</v>
      </c>
      <c r="Z135">
        <f>Z$4*LN(1+param[LAMBDA]*ABS('(IN)tau'!Z9-Z$3))*SIGN('(IN)tau'!Z9-Z$3)/param[LAMBDA]</f>
        <v>0</v>
      </c>
      <c r="AA135">
        <f>AA$4*LN(1+param[LAMBDA]*ABS('(IN)tau'!AA9-AA$3))*SIGN('(IN)tau'!AA9-AA$3)/param[LAMBDA]</f>
        <v>0</v>
      </c>
      <c r="AB135">
        <f>AB$4*LN(1+param[LAMBDA]*ABS('(IN)tau'!AB9-AB$3))*SIGN('(IN)tau'!AB9-AB$3)/param[LAMBDA]</f>
        <v>0</v>
      </c>
      <c r="AC135">
        <f>AC$4*LN(1+param[LAMBDA]*ABS('(IN)tau'!AC9-AC$3))*SIGN('(IN)tau'!AC9-AC$3)/param[LAMBDA]</f>
        <v>0</v>
      </c>
      <c r="AD135">
        <f>AD$4*LN(1+param[LAMBDA]*ABS('(IN)tau'!AD9-AD$3))*SIGN('(IN)tau'!AD9-AD$3)/param[LAMBDA]</f>
        <v>0</v>
      </c>
      <c r="AE135">
        <f>AE$4*LN(1+param[LAMBDA]*ABS('(IN)tau'!AE9-AE$3))*SIGN('(IN)tau'!AE9-AE$3)/param[LAMBDA]</f>
        <v>0</v>
      </c>
      <c r="AF135">
        <f>AF$4*LN(1+param[LAMBDA]*ABS('(IN)tau'!AF9-AF$3))*SIGN('(IN)tau'!AF9-AF$3)/param[LAMBDA]</f>
        <v>0</v>
      </c>
      <c r="AG135">
        <f>AG$4*LN(1+param[LAMBDA]*ABS('(IN)tau'!AG9-AG$3))*SIGN('(IN)tau'!AG9-AG$3)/param[LAMBDA]</f>
        <v>0</v>
      </c>
      <c r="AH135">
        <f>AH$4*LN(1+param[LAMBDA]*ABS('(IN)tau'!AH9-AH$3))*SIGN('(IN)tau'!AH9-AH$3)/param[LAMBDA]</f>
        <v>0</v>
      </c>
      <c r="AI135">
        <f>AI$4*LN(1+param[LAMBDA]*ABS('(IN)tau'!AI9-AI$3))*SIGN('(IN)tau'!AI9-AI$3)/param[LAMBDA]</f>
        <v>0</v>
      </c>
      <c r="AJ135">
        <f>AJ$4*LN(1+param[LAMBDA]*ABS('(IN)tau'!AJ9-AJ$3))*SIGN('(IN)tau'!AJ9-AJ$3)/param[LAMBDA]</f>
        <v>0</v>
      </c>
      <c r="AK135">
        <f>AK$4*LN(1+param[LAMBDA]*ABS('(IN)tau'!AK9-AK$3))*SIGN('(IN)tau'!AK9-AK$3)/param[LAMBDA]</f>
        <v>0</v>
      </c>
      <c r="AL135">
        <f>AL$4*LN(1+param[LAMBDA]*ABS('(IN)tau'!AL9-AL$3))*SIGN('(IN)tau'!AL9-AL$3)/param[LAMBDA]</f>
        <v>0</v>
      </c>
      <c r="AM135">
        <f>AM$4*LN(1+param[LAMBDA]*ABS('(IN)tau'!AM9-AM$3))*SIGN('(IN)tau'!AM9-AM$3)/param[LAMBDA]</f>
        <v>0</v>
      </c>
      <c r="AN135">
        <f>AN$4*LN(1+param[LAMBDA]*ABS('(IN)tau'!AN9-AN$3))*SIGN('(IN)tau'!AN9-AN$3)/param[LAMBDA]</f>
        <v>0</v>
      </c>
      <c r="AO135">
        <f>AO$4*LN(1+param[LAMBDA]*ABS('(IN)tau'!AO9-AO$3))*SIGN('(IN)tau'!AO9-AO$3)/param[LAMBDA]</f>
        <v>0</v>
      </c>
      <c r="AP135">
        <f>AP$4*LN(1+param[LAMBDA]*ABS('(IN)tau'!AP9-AP$3))*SIGN('(IN)tau'!AP9-AP$3)/param[LAMBDA]</f>
        <v>0</v>
      </c>
      <c r="AQ135">
        <f>AQ$4*LN(1+param[LAMBDA]*ABS('(IN)tau'!AQ9-AQ$3))*SIGN('(IN)tau'!AQ9-AQ$3)/param[LAMBDA]</f>
        <v>0</v>
      </c>
      <c r="AR135">
        <f>AR$4*LN(1+param[LAMBDA]*ABS('(IN)tau'!AR9-AR$3))*SIGN('(IN)tau'!AR9-AR$3)/param[LAMBDA]</f>
        <v>0</v>
      </c>
      <c r="AS135">
        <f>AS$4*LN(1+param[LAMBDA]*ABS('(IN)tau'!AS9-AS$3))*SIGN('(IN)tau'!AS9-AS$3)/param[LAMBDA]</f>
        <v>-8.782177952556852</v>
      </c>
      <c r="AT135" s="4">
        <f>SUM(Pi[[#This Row],[Column2]:[Column244]])</f>
        <v>-0.14148673893803654</v>
      </c>
      <c r="AU135" t="str">
        <f t="shared" si="1"/>
        <v/>
      </c>
    </row>
    <row r="136" spans="1:47" ht="15" x14ac:dyDescent="0.25">
      <c r="A136">
        <f t="shared" si="0"/>
        <v>74</v>
      </c>
      <c r="B136">
        <f>B$4*LN(1+param[LAMBDA]*ABS('(IN)tau'!B10-B$3))*SIGN('(IN)tau'!B10-B$3)/param[LAMBDA]</f>
        <v>0</v>
      </c>
      <c r="C136">
        <f>C$4*LN(1+param[LAMBDA]*ABS('(IN)tau'!C10-C$3))*SIGN('(IN)tau'!C10-C$3)/param[LAMBDA]</f>
        <v>-25.844435632221721</v>
      </c>
      <c r="D136">
        <f>D$4*LN(1+param[LAMBDA]*ABS('(IN)tau'!D10-D$3))*SIGN('(IN)tau'!D10-D$3)/param[LAMBDA]</f>
        <v>-17.382209005742784</v>
      </c>
      <c r="E136">
        <f>E$4*LN(1+param[LAMBDA]*ABS('(IN)tau'!E10-E$3))*SIGN('(IN)tau'!E10-E$3)/param[LAMBDA]</f>
        <v>-1.8571053949494634</v>
      </c>
      <c r="F136">
        <f>F$4*LN(1+param[LAMBDA]*ABS('(IN)tau'!F10-F$3))*SIGN('(IN)tau'!F10-F$3)/param[LAMBDA]</f>
        <v>-4.9309250649589602</v>
      </c>
      <c r="G136">
        <f>G$4*LN(1+param[LAMBDA]*ABS('(IN)tau'!G10-G$3))*SIGN('(IN)tau'!G10-G$3)/param[LAMBDA]</f>
        <v>-9.9791600078176508</v>
      </c>
      <c r="H136">
        <f>H$4*LN(1+param[LAMBDA]*ABS('(IN)tau'!H10-H$3))*SIGN('(IN)tau'!H10-H$3)/param[LAMBDA]</f>
        <v>0</v>
      </c>
      <c r="I136">
        <f>I$4*LN(1+param[LAMBDA]*ABS('(IN)tau'!I10-I$3))*SIGN('(IN)tau'!I10-I$3)/param[LAMBDA]</f>
        <v>26.482942134195202</v>
      </c>
      <c r="J136">
        <f>J$4*LN(1+param[LAMBDA]*ABS('(IN)tau'!J10-J$3))*SIGN('(IN)tau'!J10-J$3)/param[LAMBDA]</f>
        <v>0</v>
      </c>
      <c r="K136">
        <f>K$4*LN(1+param[LAMBDA]*ABS('(IN)tau'!K10-K$3))*SIGN('(IN)tau'!K10-K$3)/param[LAMBDA]</f>
        <v>-59.599720707972793</v>
      </c>
      <c r="L136">
        <f>L$4*LN(1+param[LAMBDA]*ABS('(IN)tau'!L10-L$3))*SIGN('(IN)tau'!L10-L$3)/param[LAMBDA]</f>
        <v>0</v>
      </c>
      <c r="M136">
        <f>M$4*LN(1+param[LAMBDA]*ABS('(IN)tau'!M10-M$3))*SIGN('(IN)tau'!M10-M$3)/param[LAMBDA]</f>
        <v>-40.788020437711822</v>
      </c>
      <c r="N136">
        <f>N$4*LN(1+param[LAMBDA]*ABS('(IN)tau'!N10-N$3))*SIGN('(IN)tau'!N10-N$3)/param[LAMBDA]</f>
        <v>0</v>
      </c>
      <c r="O136">
        <f>O$4*LN(1+param[LAMBDA]*ABS('(IN)tau'!O10-O$3))*SIGN('(IN)tau'!O10-O$3)/param[LAMBDA]</f>
        <v>0</v>
      </c>
      <c r="P136">
        <f>P$4*LN(1+param[LAMBDA]*ABS('(IN)tau'!P10-P$3))*SIGN('(IN)tau'!P10-P$3)/param[LAMBDA]</f>
        <v>0</v>
      </c>
      <c r="Q136">
        <f>Q$4*LN(1+param[LAMBDA]*ABS('(IN)tau'!Q10-Q$3))*SIGN('(IN)tau'!Q10-Q$3)/param[LAMBDA]</f>
        <v>0</v>
      </c>
      <c r="R136">
        <f>R$4*LN(1+param[LAMBDA]*ABS('(IN)tau'!R10-R$3))*SIGN('(IN)tau'!R10-R$3)/param[LAMBDA]</f>
        <v>0</v>
      </c>
      <c r="S136">
        <f>S$4*LN(1+param[LAMBDA]*ABS('(IN)tau'!S10-S$3))*SIGN('(IN)tau'!S10-S$3)/param[LAMBDA]</f>
        <v>0</v>
      </c>
      <c r="T136">
        <f>T$4*LN(1+param[LAMBDA]*ABS('(IN)tau'!T10-T$3))*SIGN('(IN)tau'!T10-T$3)/param[LAMBDA]</f>
        <v>0</v>
      </c>
      <c r="U136">
        <f>U$4*LN(1+param[LAMBDA]*ABS('(IN)tau'!U10-U$3))*SIGN('(IN)tau'!U10-U$3)/param[LAMBDA]</f>
        <v>0</v>
      </c>
      <c r="V136">
        <f>V$4*LN(1+param[LAMBDA]*ABS('(IN)tau'!V10-V$3))*SIGN('(IN)tau'!V10-V$3)/param[LAMBDA]</f>
        <v>0</v>
      </c>
      <c r="W136">
        <f>W$4*LN(1+param[LAMBDA]*ABS('(IN)tau'!W10-W$3))*SIGN('(IN)tau'!W10-W$3)/param[LAMBDA]</f>
        <v>0</v>
      </c>
      <c r="X136">
        <f>X$4*LN(1+param[LAMBDA]*ABS('(IN)tau'!X10-X$3))*SIGN('(IN)tau'!X10-X$3)/param[LAMBDA]</f>
        <v>0</v>
      </c>
      <c r="Y136">
        <f>Y$4*LN(1+param[LAMBDA]*ABS('(IN)tau'!Y10-Y$3))*SIGN('(IN)tau'!Y10-Y$3)/param[LAMBDA]</f>
        <v>0</v>
      </c>
      <c r="Z136">
        <f>Z$4*LN(1+param[LAMBDA]*ABS('(IN)tau'!Z10-Z$3))*SIGN('(IN)tau'!Z10-Z$3)/param[LAMBDA]</f>
        <v>0</v>
      </c>
      <c r="AA136">
        <f>AA$4*LN(1+param[LAMBDA]*ABS('(IN)tau'!AA10-AA$3))*SIGN('(IN)tau'!AA10-AA$3)/param[LAMBDA]</f>
        <v>0</v>
      </c>
      <c r="AB136">
        <f>AB$4*LN(1+param[LAMBDA]*ABS('(IN)tau'!AB10-AB$3))*SIGN('(IN)tau'!AB10-AB$3)/param[LAMBDA]</f>
        <v>0</v>
      </c>
      <c r="AC136">
        <f>AC$4*LN(1+param[LAMBDA]*ABS('(IN)tau'!AC10-AC$3))*SIGN('(IN)tau'!AC10-AC$3)/param[LAMBDA]</f>
        <v>0</v>
      </c>
      <c r="AD136">
        <f>AD$4*LN(1+param[LAMBDA]*ABS('(IN)tau'!AD10-AD$3))*SIGN('(IN)tau'!AD10-AD$3)/param[LAMBDA]</f>
        <v>0</v>
      </c>
      <c r="AE136">
        <f>AE$4*LN(1+param[LAMBDA]*ABS('(IN)tau'!AE10-AE$3))*SIGN('(IN)tau'!AE10-AE$3)/param[LAMBDA]</f>
        <v>0</v>
      </c>
      <c r="AF136">
        <f>AF$4*LN(1+param[LAMBDA]*ABS('(IN)tau'!AF10-AF$3))*SIGN('(IN)tau'!AF10-AF$3)/param[LAMBDA]</f>
        <v>0</v>
      </c>
      <c r="AG136">
        <f>AG$4*LN(1+param[LAMBDA]*ABS('(IN)tau'!AG10-AG$3))*SIGN('(IN)tau'!AG10-AG$3)/param[LAMBDA]</f>
        <v>0</v>
      </c>
      <c r="AH136">
        <f>AH$4*LN(1+param[LAMBDA]*ABS('(IN)tau'!AH10-AH$3))*SIGN('(IN)tau'!AH10-AH$3)/param[LAMBDA]</f>
        <v>0</v>
      </c>
      <c r="AI136">
        <f>AI$4*LN(1+param[LAMBDA]*ABS('(IN)tau'!AI10-AI$3))*SIGN('(IN)tau'!AI10-AI$3)/param[LAMBDA]</f>
        <v>0</v>
      </c>
      <c r="AJ136">
        <f>AJ$4*LN(1+param[LAMBDA]*ABS('(IN)tau'!AJ10-AJ$3))*SIGN('(IN)tau'!AJ10-AJ$3)/param[LAMBDA]</f>
        <v>0</v>
      </c>
      <c r="AK136">
        <f>AK$4*LN(1+param[LAMBDA]*ABS('(IN)tau'!AK10-AK$3))*SIGN('(IN)tau'!AK10-AK$3)/param[LAMBDA]</f>
        <v>0</v>
      </c>
      <c r="AL136">
        <f>AL$4*LN(1+param[LAMBDA]*ABS('(IN)tau'!AL10-AL$3))*SIGN('(IN)tau'!AL10-AL$3)/param[LAMBDA]</f>
        <v>0</v>
      </c>
      <c r="AM136">
        <f>AM$4*LN(1+param[LAMBDA]*ABS('(IN)tau'!AM10-AM$3))*SIGN('(IN)tau'!AM10-AM$3)/param[LAMBDA]</f>
        <v>0</v>
      </c>
      <c r="AN136">
        <f>AN$4*LN(1+param[LAMBDA]*ABS('(IN)tau'!AN10-AN$3))*SIGN('(IN)tau'!AN10-AN$3)/param[LAMBDA]</f>
        <v>0</v>
      </c>
      <c r="AO136">
        <f>AO$4*LN(1+param[LAMBDA]*ABS('(IN)tau'!AO10-AO$3))*SIGN('(IN)tau'!AO10-AO$3)/param[LAMBDA]</f>
        <v>0</v>
      </c>
      <c r="AP136">
        <f>AP$4*LN(1+param[LAMBDA]*ABS('(IN)tau'!AP10-AP$3))*SIGN('(IN)tau'!AP10-AP$3)/param[LAMBDA]</f>
        <v>0</v>
      </c>
      <c r="AQ136">
        <f>AQ$4*LN(1+param[LAMBDA]*ABS('(IN)tau'!AQ10-AQ$3))*SIGN('(IN)tau'!AQ10-AQ$3)/param[LAMBDA]</f>
        <v>0</v>
      </c>
      <c r="AR136">
        <f>AR$4*LN(1+param[LAMBDA]*ABS('(IN)tau'!AR10-AR$3))*SIGN('(IN)tau'!AR10-AR$3)/param[LAMBDA]</f>
        <v>0</v>
      </c>
      <c r="AS136">
        <f>AS$4*LN(1+param[LAMBDA]*ABS('(IN)tau'!AS10-AS$3))*SIGN('(IN)tau'!AS10-AS$3)/param[LAMBDA]</f>
        <v>-8.782177952556852</v>
      </c>
      <c r="AT136" s="4">
        <f>SUM(Pi[[#This Row],[Column2]:[Column244]])</f>
        <v>-142.68081206973685</v>
      </c>
      <c r="AU136" t="str">
        <f t="shared" si="1"/>
        <v/>
      </c>
    </row>
    <row r="137" spans="1:47" ht="15" x14ac:dyDescent="0.25">
      <c r="A137">
        <f t="shared" si="0"/>
        <v>76</v>
      </c>
      <c r="B137">
        <f>B$4*LN(1+param[LAMBDA]*ABS('(IN)tau'!B11-B$3))*SIGN('(IN)tau'!B11-B$3)/param[LAMBDA]</f>
        <v>0</v>
      </c>
      <c r="C137">
        <f>C$4*LN(1+param[LAMBDA]*ABS('(IN)tau'!C11-C$3))*SIGN('(IN)tau'!C11-C$3)/param[LAMBDA]</f>
        <v>29.286584648336941</v>
      </c>
      <c r="D137">
        <f>D$4*LN(1+param[LAMBDA]*ABS('(IN)tau'!D11-D$3))*SIGN('(IN)tau'!D11-D$3)/param[LAMBDA]</f>
        <v>-8.6173086881928871</v>
      </c>
      <c r="E137">
        <f>E$4*LN(1+param[LAMBDA]*ABS('(IN)tau'!E11-E$3))*SIGN('(IN)tau'!E11-E$3)/param[LAMBDA]</f>
        <v>21.264762764284239</v>
      </c>
      <c r="F137">
        <f>F$4*LN(1+param[LAMBDA]*ABS('(IN)tau'!F11-F$3))*SIGN('(IN)tau'!F11-F$3)/param[LAMBDA]</f>
        <v>5.4454013160335357</v>
      </c>
      <c r="G137">
        <f>G$4*LN(1+param[LAMBDA]*ABS('(IN)tau'!G11-G$3))*SIGN('(IN)tau'!G11-G$3)/param[LAMBDA]</f>
        <v>3.5550405296121141</v>
      </c>
      <c r="H137">
        <f>H$4*LN(1+param[LAMBDA]*ABS('(IN)tau'!H11-H$3))*SIGN('(IN)tau'!H11-H$3)/param[LAMBDA]</f>
        <v>0</v>
      </c>
      <c r="I137">
        <f>I$4*LN(1+param[LAMBDA]*ABS('(IN)tau'!I11-I$3))*SIGN('(IN)tau'!I11-I$3)/param[LAMBDA]</f>
        <v>16.265147551400954</v>
      </c>
      <c r="J137">
        <f>J$4*LN(1+param[LAMBDA]*ABS('(IN)tau'!J11-J$3))*SIGN('(IN)tau'!J11-J$3)/param[LAMBDA]</f>
        <v>0</v>
      </c>
      <c r="K137">
        <f>K$4*LN(1+param[LAMBDA]*ABS('(IN)tau'!K11-K$3))*SIGN('(IN)tau'!K11-K$3)/param[LAMBDA]</f>
        <v>-4.8635515561515241</v>
      </c>
      <c r="L137">
        <f>L$4*LN(1+param[LAMBDA]*ABS('(IN)tau'!L11-L$3))*SIGN('(IN)tau'!L11-L$3)/param[LAMBDA]</f>
        <v>0</v>
      </c>
      <c r="M137">
        <f>M$4*LN(1+param[LAMBDA]*ABS('(IN)tau'!M11-M$3))*SIGN('(IN)tau'!M11-M$3)/param[LAMBDA]</f>
        <v>-28.518181396642525</v>
      </c>
      <c r="N137">
        <f>N$4*LN(1+param[LAMBDA]*ABS('(IN)tau'!N11-N$3))*SIGN('(IN)tau'!N11-N$3)/param[LAMBDA]</f>
        <v>0</v>
      </c>
      <c r="O137">
        <f>O$4*LN(1+param[LAMBDA]*ABS('(IN)tau'!O11-O$3))*SIGN('(IN)tau'!O11-O$3)/param[LAMBDA]</f>
        <v>0</v>
      </c>
      <c r="P137">
        <f>P$4*LN(1+param[LAMBDA]*ABS('(IN)tau'!P11-P$3))*SIGN('(IN)tau'!P11-P$3)/param[LAMBDA]</f>
        <v>0</v>
      </c>
      <c r="Q137">
        <f>Q$4*LN(1+param[LAMBDA]*ABS('(IN)tau'!Q11-Q$3))*SIGN('(IN)tau'!Q11-Q$3)/param[LAMBDA]</f>
        <v>0</v>
      </c>
      <c r="R137">
        <f>R$4*LN(1+param[LAMBDA]*ABS('(IN)tau'!R11-R$3))*SIGN('(IN)tau'!R11-R$3)/param[LAMBDA]</f>
        <v>0</v>
      </c>
      <c r="S137">
        <f>S$4*LN(1+param[LAMBDA]*ABS('(IN)tau'!S11-S$3))*SIGN('(IN)tau'!S11-S$3)/param[LAMBDA]</f>
        <v>0</v>
      </c>
      <c r="T137">
        <f>T$4*LN(1+param[LAMBDA]*ABS('(IN)tau'!T11-T$3))*SIGN('(IN)tau'!T11-T$3)/param[LAMBDA]</f>
        <v>0</v>
      </c>
      <c r="U137">
        <f>U$4*LN(1+param[LAMBDA]*ABS('(IN)tau'!U11-U$3))*SIGN('(IN)tau'!U11-U$3)/param[LAMBDA]</f>
        <v>0</v>
      </c>
      <c r="V137">
        <f>V$4*LN(1+param[LAMBDA]*ABS('(IN)tau'!V11-V$3))*SIGN('(IN)tau'!V11-V$3)/param[LAMBDA]</f>
        <v>0</v>
      </c>
      <c r="W137">
        <f>W$4*LN(1+param[LAMBDA]*ABS('(IN)tau'!W11-W$3))*SIGN('(IN)tau'!W11-W$3)/param[LAMBDA]</f>
        <v>0</v>
      </c>
      <c r="X137">
        <f>X$4*LN(1+param[LAMBDA]*ABS('(IN)tau'!X11-X$3))*SIGN('(IN)tau'!X11-X$3)/param[LAMBDA]</f>
        <v>0</v>
      </c>
      <c r="Y137">
        <f>Y$4*LN(1+param[LAMBDA]*ABS('(IN)tau'!Y11-Y$3))*SIGN('(IN)tau'!Y11-Y$3)/param[LAMBDA]</f>
        <v>0</v>
      </c>
      <c r="Z137">
        <f>Z$4*LN(1+param[LAMBDA]*ABS('(IN)tau'!Z11-Z$3))*SIGN('(IN)tau'!Z11-Z$3)/param[LAMBDA]</f>
        <v>0</v>
      </c>
      <c r="AA137">
        <f>AA$4*LN(1+param[LAMBDA]*ABS('(IN)tau'!AA11-AA$3))*SIGN('(IN)tau'!AA11-AA$3)/param[LAMBDA]</f>
        <v>0</v>
      </c>
      <c r="AB137">
        <f>AB$4*LN(1+param[LAMBDA]*ABS('(IN)tau'!AB11-AB$3))*SIGN('(IN)tau'!AB11-AB$3)/param[LAMBDA]</f>
        <v>0</v>
      </c>
      <c r="AC137">
        <f>AC$4*LN(1+param[LAMBDA]*ABS('(IN)tau'!AC11-AC$3))*SIGN('(IN)tau'!AC11-AC$3)/param[LAMBDA]</f>
        <v>0</v>
      </c>
      <c r="AD137">
        <f>AD$4*LN(1+param[LAMBDA]*ABS('(IN)tau'!AD11-AD$3))*SIGN('(IN)tau'!AD11-AD$3)/param[LAMBDA]</f>
        <v>0</v>
      </c>
      <c r="AE137">
        <f>AE$4*LN(1+param[LAMBDA]*ABS('(IN)tau'!AE11-AE$3))*SIGN('(IN)tau'!AE11-AE$3)/param[LAMBDA]</f>
        <v>0</v>
      </c>
      <c r="AF137">
        <f>AF$4*LN(1+param[LAMBDA]*ABS('(IN)tau'!AF11-AF$3))*SIGN('(IN)tau'!AF11-AF$3)/param[LAMBDA]</f>
        <v>0</v>
      </c>
      <c r="AG137">
        <f>AG$4*LN(1+param[LAMBDA]*ABS('(IN)tau'!AG11-AG$3))*SIGN('(IN)tau'!AG11-AG$3)/param[LAMBDA]</f>
        <v>0</v>
      </c>
      <c r="AH137">
        <f>AH$4*LN(1+param[LAMBDA]*ABS('(IN)tau'!AH11-AH$3))*SIGN('(IN)tau'!AH11-AH$3)/param[LAMBDA]</f>
        <v>0</v>
      </c>
      <c r="AI137">
        <f>AI$4*LN(1+param[LAMBDA]*ABS('(IN)tau'!AI11-AI$3))*SIGN('(IN)tau'!AI11-AI$3)/param[LAMBDA]</f>
        <v>0</v>
      </c>
      <c r="AJ137">
        <f>AJ$4*LN(1+param[LAMBDA]*ABS('(IN)tau'!AJ11-AJ$3))*SIGN('(IN)tau'!AJ11-AJ$3)/param[LAMBDA]</f>
        <v>0</v>
      </c>
      <c r="AK137">
        <f>AK$4*LN(1+param[LAMBDA]*ABS('(IN)tau'!AK11-AK$3))*SIGN('(IN)tau'!AK11-AK$3)/param[LAMBDA]</f>
        <v>0</v>
      </c>
      <c r="AL137">
        <f>AL$4*LN(1+param[LAMBDA]*ABS('(IN)tau'!AL11-AL$3))*SIGN('(IN)tau'!AL11-AL$3)/param[LAMBDA]</f>
        <v>0</v>
      </c>
      <c r="AM137">
        <f>AM$4*LN(1+param[LAMBDA]*ABS('(IN)tau'!AM11-AM$3))*SIGN('(IN)tau'!AM11-AM$3)/param[LAMBDA]</f>
        <v>0</v>
      </c>
      <c r="AN137">
        <f>AN$4*LN(1+param[LAMBDA]*ABS('(IN)tau'!AN11-AN$3))*SIGN('(IN)tau'!AN11-AN$3)/param[LAMBDA]</f>
        <v>0</v>
      </c>
      <c r="AO137">
        <f>AO$4*LN(1+param[LAMBDA]*ABS('(IN)tau'!AO11-AO$3))*SIGN('(IN)tau'!AO11-AO$3)/param[LAMBDA]</f>
        <v>0</v>
      </c>
      <c r="AP137">
        <f>AP$4*LN(1+param[LAMBDA]*ABS('(IN)tau'!AP11-AP$3))*SIGN('(IN)tau'!AP11-AP$3)/param[LAMBDA]</f>
        <v>0</v>
      </c>
      <c r="AQ137">
        <f>AQ$4*LN(1+param[LAMBDA]*ABS('(IN)tau'!AQ11-AQ$3))*SIGN('(IN)tau'!AQ11-AQ$3)/param[LAMBDA]</f>
        <v>0</v>
      </c>
      <c r="AR137">
        <f>AR$4*LN(1+param[LAMBDA]*ABS('(IN)tau'!AR11-AR$3))*SIGN('(IN)tau'!AR11-AR$3)/param[LAMBDA]</f>
        <v>0</v>
      </c>
      <c r="AS137">
        <f>AS$4*LN(1+param[LAMBDA]*ABS('(IN)tau'!AS11-AS$3))*SIGN('(IN)tau'!AS11-AS$3)/param[LAMBDA]</f>
        <v>-8.782177952556852</v>
      </c>
      <c r="AT137" s="4">
        <f>SUM(Pi[[#This Row],[Column2]:[Column244]])</f>
        <v>25.035717216124006</v>
      </c>
      <c r="AU137" t="str">
        <f t="shared" si="1"/>
        <v/>
      </c>
    </row>
    <row r="138" spans="1:47" ht="15" x14ac:dyDescent="0.25">
      <c r="A138">
        <f t="shared" si="0"/>
        <v>78</v>
      </c>
      <c r="B138">
        <f>B$4*LN(1+param[LAMBDA]*ABS('(IN)tau'!B12-B$3))*SIGN('(IN)tau'!B12-B$3)/param[LAMBDA]</f>
        <v>0</v>
      </c>
      <c r="C138">
        <f>C$4*LN(1+param[LAMBDA]*ABS('(IN)tau'!C12-C$3))*SIGN('(IN)tau'!C12-C$3)/param[LAMBDA]</f>
        <v>29.286584648336941</v>
      </c>
      <c r="D138">
        <f>D$4*LN(1+param[LAMBDA]*ABS('(IN)tau'!D12-D$3))*SIGN('(IN)tau'!D12-D$3)/param[LAMBDA]</f>
        <v>-6.983103661113196</v>
      </c>
      <c r="E138">
        <f>E$4*LN(1+param[LAMBDA]*ABS('(IN)tau'!E12-E$3))*SIGN('(IN)tau'!E12-E$3)/param[LAMBDA]</f>
        <v>21.264762764284239</v>
      </c>
      <c r="F138">
        <f>F$4*LN(1+param[LAMBDA]*ABS('(IN)tau'!F12-F$3))*SIGN('(IN)tau'!F12-F$3)/param[LAMBDA]</f>
        <v>9.9061731464366751</v>
      </c>
      <c r="G138">
        <f>G$4*LN(1+param[LAMBDA]*ABS('(IN)tau'!G12-G$3))*SIGN('(IN)tau'!G12-G$3)/param[LAMBDA]</f>
        <v>10.940684080047207</v>
      </c>
      <c r="H138">
        <f>H$4*LN(1+param[LAMBDA]*ABS('(IN)tau'!H12-H$3))*SIGN('(IN)tau'!H12-H$3)/param[LAMBDA]</f>
        <v>0</v>
      </c>
      <c r="I138">
        <f>I$4*LN(1+param[LAMBDA]*ABS('(IN)tau'!I12-I$3))*SIGN('(IN)tau'!I12-I$3)/param[LAMBDA]</f>
        <v>-5.8458818601614873</v>
      </c>
      <c r="J138">
        <f>J$4*LN(1+param[LAMBDA]*ABS('(IN)tau'!J12-J$3))*SIGN('(IN)tau'!J12-J$3)/param[LAMBDA]</f>
        <v>0</v>
      </c>
      <c r="K138">
        <f>K$4*LN(1+param[LAMBDA]*ABS('(IN)tau'!K12-K$3))*SIGN('(IN)tau'!K12-K$3)/param[LAMBDA]</f>
        <v>0</v>
      </c>
      <c r="L138">
        <f>L$4*LN(1+param[LAMBDA]*ABS('(IN)tau'!L12-L$3))*SIGN('(IN)tau'!L12-L$3)/param[LAMBDA]</f>
        <v>0</v>
      </c>
      <c r="M138">
        <f>M$4*LN(1+param[LAMBDA]*ABS('(IN)tau'!M12-M$3))*SIGN('(IN)tau'!M12-M$3)/param[LAMBDA]</f>
        <v>-28.518181396642525</v>
      </c>
      <c r="N138">
        <f>N$4*LN(1+param[LAMBDA]*ABS('(IN)tau'!N12-N$3))*SIGN('(IN)tau'!N12-N$3)/param[LAMBDA]</f>
        <v>0</v>
      </c>
      <c r="O138">
        <f>O$4*LN(1+param[LAMBDA]*ABS('(IN)tau'!O12-O$3))*SIGN('(IN)tau'!O12-O$3)/param[LAMBDA]</f>
        <v>0</v>
      </c>
      <c r="P138">
        <f>P$4*LN(1+param[LAMBDA]*ABS('(IN)tau'!P12-P$3))*SIGN('(IN)tau'!P12-P$3)/param[LAMBDA]</f>
        <v>0</v>
      </c>
      <c r="Q138">
        <f>Q$4*LN(1+param[LAMBDA]*ABS('(IN)tau'!Q12-Q$3))*SIGN('(IN)tau'!Q12-Q$3)/param[LAMBDA]</f>
        <v>0</v>
      </c>
      <c r="R138">
        <f>R$4*LN(1+param[LAMBDA]*ABS('(IN)tau'!R12-R$3))*SIGN('(IN)tau'!R12-R$3)/param[LAMBDA]</f>
        <v>0</v>
      </c>
      <c r="S138">
        <f>S$4*LN(1+param[LAMBDA]*ABS('(IN)tau'!S12-S$3))*SIGN('(IN)tau'!S12-S$3)/param[LAMBDA]</f>
        <v>0</v>
      </c>
      <c r="T138">
        <f>T$4*LN(1+param[LAMBDA]*ABS('(IN)tau'!T12-T$3))*SIGN('(IN)tau'!T12-T$3)/param[LAMBDA]</f>
        <v>0</v>
      </c>
      <c r="U138">
        <f>U$4*LN(1+param[LAMBDA]*ABS('(IN)tau'!U12-U$3))*SIGN('(IN)tau'!U12-U$3)/param[LAMBDA]</f>
        <v>0</v>
      </c>
      <c r="V138">
        <f>V$4*LN(1+param[LAMBDA]*ABS('(IN)tau'!V12-V$3))*SIGN('(IN)tau'!V12-V$3)/param[LAMBDA]</f>
        <v>0</v>
      </c>
      <c r="W138">
        <f>W$4*LN(1+param[LAMBDA]*ABS('(IN)tau'!W12-W$3))*SIGN('(IN)tau'!W12-W$3)/param[LAMBDA]</f>
        <v>0</v>
      </c>
      <c r="X138">
        <f>X$4*LN(1+param[LAMBDA]*ABS('(IN)tau'!X12-X$3))*SIGN('(IN)tau'!X12-X$3)/param[LAMBDA]</f>
        <v>0</v>
      </c>
      <c r="Y138">
        <f>Y$4*LN(1+param[LAMBDA]*ABS('(IN)tau'!Y12-Y$3))*SIGN('(IN)tau'!Y12-Y$3)/param[LAMBDA]</f>
        <v>0</v>
      </c>
      <c r="Z138">
        <f>Z$4*LN(1+param[LAMBDA]*ABS('(IN)tau'!Z12-Z$3))*SIGN('(IN)tau'!Z12-Z$3)/param[LAMBDA]</f>
        <v>0</v>
      </c>
      <c r="AA138">
        <f>AA$4*LN(1+param[LAMBDA]*ABS('(IN)tau'!AA12-AA$3))*SIGN('(IN)tau'!AA12-AA$3)/param[LAMBDA]</f>
        <v>0</v>
      </c>
      <c r="AB138">
        <f>AB$4*LN(1+param[LAMBDA]*ABS('(IN)tau'!AB12-AB$3))*SIGN('(IN)tau'!AB12-AB$3)/param[LAMBDA]</f>
        <v>0</v>
      </c>
      <c r="AC138">
        <f>AC$4*LN(1+param[LAMBDA]*ABS('(IN)tau'!AC12-AC$3))*SIGN('(IN)tau'!AC12-AC$3)/param[LAMBDA]</f>
        <v>0</v>
      </c>
      <c r="AD138">
        <f>AD$4*LN(1+param[LAMBDA]*ABS('(IN)tau'!AD12-AD$3))*SIGN('(IN)tau'!AD12-AD$3)/param[LAMBDA]</f>
        <v>0</v>
      </c>
      <c r="AE138">
        <f>AE$4*LN(1+param[LAMBDA]*ABS('(IN)tau'!AE12-AE$3))*SIGN('(IN)tau'!AE12-AE$3)/param[LAMBDA]</f>
        <v>0</v>
      </c>
      <c r="AF138">
        <f>AF$4*LN(1+param[LAMBDA]*ABS('(IN)tau'!AF12-AF$3))*SIGN('(IN)tau'!AF12-AF$3)/param[LAMBDA]</f>
        <v>0</v>
      </c>
      <c r="AG138">
        <f>AG$4*LN(1+param[LAMBDA]*ABS('(IN)tau'!AG12-AG$3))*SIGN('(IN)tau'!AG12-AG$3)/param[LAMBDA]</f>
        <v>0</v>
      </c>
      <c r="AH138">
        <f>AH$4*LN(1+param[LAMBDA]*ABS('(IN)tau'!AH12-AH$3))*SIGN('(IN)tau'!AH12-AH$3)/param[LAMBDA]</f>
        <v>0</v>
      </c>
      <c r="AI138">
        <f>AI$4*LN(1+param[LAMBDA]*ABS('(IN)tau'!AI12-AI$3))*SIGN('(IN)tau'!AI12-AI$3)/param[LAMBDA]</f>
        <v>0</v>
      </c>
      <c r="AJ138">
        <f>AJ$4*LN(1+param[LAMBDA]*ABS('(IN)tau'!AJ12-AJ$3))*SIGN('(IN)tau'!AJ12-AJ$3)/param[LAMBDA]</f>
        <v>0</v>
      </c>
      <c r="AK138">
        <f>AK$4*LN(1+param[LAMBDA]*ABS('(IN)tau'!AK12-AK$3))*SIGN('(IN)tau'!AK12-AK$3)/param[LAMBDA]</f>
        <v>0</v>
      </c>
      <c r="AL138">
        <f>AL$4*LN(1+param[LAMBDA]*ABS('(IN)tau'!AL12-AL$3))*SIGN('(IN)tau'!AL12-AL$3)/param[LAMBDA]</f>
        <v>0</v>
      </c>
      <c r="AM138">
        <f>AM$4*LN(1+param[LAMBDA]*ABS('(IN)tau'!AM12-AM$3))*SIGN('(IN)tau'!AM12-AM$3)/param[LAMBDA]</f>
        <v>0</v>
      </c>
      <c r="AN138">
        <f>AN$4*LN(1+param[LAMBDA]*ABS('(IN)tau'!AN12-AN$3))*SIGN('(IN)tau'!AN12-AN$3)/param[LAMBDA]</f>
        <v>0</v>
      </c>
      <c r="AO138">
        <f>AO$4*LN(1+param[LAMBDA]*ABS('(IN)tau'!AO12-AO$3))*SIGN('(IN)tau'!AO12-AO$3)/param[LAMBDA]</f>
        <v>0</v>
      </c>
      <c r="AP138">
        <f>AP$4*LN(1+param[LAMBDA]*ABS('(IN)tau'!AP12-AP$3))*SIGN('(IN)tau'!AP12-AP$3)/param[LAMBDA]</f>
        <v>0</v>
      </c>
      <c r="AQ138">
        <f>AQ$4*LN(1+param[LAMBDA]*ABS('(IN)tau'!AQ12-AQ$3))*SIGN('(IN)tau'!AQ12-AQ$3)/param[LAMBDA]</f>
        <v>0</v>
      </c>
      <c r="AR138">
        <f>AR$4*LN(1+param[LAMBDA]*ABS('(IN)tau'!AR12-AR$3))*SIGN('(IN)tau'!AR12-AR$3)/param[LAMBDA]</f>
        <v>0</v>
      </c>
      <c r="AS138">
        <f>AS$4*LN(1+param[LAMBDA]*ABS('(IN)tau'!AS12-AS$3))*SIGN('(IN)tau'!AS12-AS$3)/param[LAMBDA]</f>
        <v>-8.782177952556852</v>
      </c>
      <c r="AT138" s="4">
        <f>SUM(Pi[[#This Row],[Column2]:[Column244]])</f>
        <v>21.268859768630996</v>
      </c>
      <c r="AU138" t="str">
        <f t="shared" si="1"/>
        <v/>
      </c>
    </row>
    <row r="139" spans="1:47" ht="15" x14ac:dyDescent="0.25">
      <c r="A139">
        <f t="shared" si="0"/>
        <v>81</v>
      </c>
      <c r="B139">
        <f>B$4*LN(1+param[LAMBDA]*ABS('(IN)tau'!B13-B$3))*SIGN('(IN)tau'!B13-B$3)/param[LAMBDA]</f>
        <v>0</v>
      </c>
      <c r="C139">
        <f>C$4*LN(1+param[LAMBDA]*ABS('(IN)tau'!C13-C$3))*SIGN('(IN)tau'!C13-C$3)/param[LAMBDA]</f>
        <v>29.286584648336941</v>
      </c>
      <c r="D139">
        <f>D$4*LN(1+param[LAMBDA]*ABS('(IN)tau'!D13-D$3))*SIGN('(IN)tau'!D13-D$3)/param[LAMBDA]</f>
        <v>4.6829825081861243</v>
      </c>
      <c r="E139">
        <f>E$4*LN(1+param[LAMBDA]*ABS('(IN)tau'!E13-E$3))*SIGN('(IN)tau'!E13-E$3)/param[LAMBDA]</f>
        <v>31.55792041573735</v>
      </c>
      <c r="F139">
        <f>F$4*LN(1+param[LAMBDA]*ABS('(IN)tau'!F13-F$3))*SIGN('(IN)tau'!F13-F$3)/param[LAMBDA]</f>
        <v>10.699737578693007</v>
      </c>
      <c r="G139">
        <f>G$4*LN(1+param[LAMBDA]*ABS('(IN)tau'!G13-G$3))*SIGN('(IN)tau'!G13-G$3)/param[LAMBDA]</f>
        <v>16.924922341237018</v>
      </c>
      <c r="H139">
        <f>H$4*LN(1+param[LAMBDA]*ABS('(IN)tau'!H13-H$3))*SIGN('(IN)tau'!H13-H$3)/param[LAMBDA]</f>
        <v>0</v>
      </c>
      <c r="I139">
        <f>I$4*LN(1+param[LAMBDA]*ABS('(IN)tau'!I13-I$3))*SIGN('(IN)tau'!I13-I$3)/param[LAMBDA]</f>
        <v>-13.752690119571959</v>
      </c>
      <c r="J139">
        <f>J$4*LN(1+param[LAMBDA]*ABS('(IN)tau'!J13-J$3))*SIGN('(IN)tau'!J13-J$3)/param[LAMBDA]</f>
        <v>0</v>
      </c>
      <c r="K139">
        <f>K$4*LN(1+param[LAMBDA]*ABS('(IN)tau'!K13-K$3))*SIGN('(IN)tau'!K13-K$3)/param[LAMBDA]</f>
        <v>51.712071792084778</v>
      </c>
      <c r="L139">
        <f>L$4*LN(1+param[LAMBDA]*ABS('(IN)tau'!L13-L$3))*SIGN('(IN)tau'!L13-L$3)/param[LAMBDA]</f>
        <v>0</v>
      </c>
      <c r="M139">
        <f>M$4*LN(1+param[LAMBDA]*ABS('(IN)tau'!M13-M$3))*SIGN('(IN)tau'!M13-M$3)/param[LAMBDA]</f>
        <v>0</v>
      </c>
      <c r="N139">
        <f>N$4*LN(1+param[LAMBDA]*ABS('(IN)tau'!N13-N$3))*SIGN('(IN)tau'!N13-N$3)/param[LAMBDA]</f>
        <v>0</v>
      </c>
      <c r="O139">
        <f>O$4*LN(1+param[LAMBDA]*ABS('(IN)tau'!O13-O$3))*SIGN('(IN)tau'!O13-O$3)/param[LAMBDA]</f>
        <v>0</v>
      </c>
      <c r="P139">
        <f>P$4*LN(1+param[LAMBDA]*ABS('(IN)tau'!P13-P$3))*SIGN('(IN)tau'!P13-P$3)/param[LAMBDA]</f>
        <v>0</v>
      </c>
      <c r="Q139">
        <f>Q$4*LN(1+param[LAMBDA]*ABS('(IN)tau'!Q13-Q$3))*SIGN('(IN)tau'!Q13-Q$3)/param[LAMBDA]</f>
        <v>0</v>
      </c>
      <c r="R139">
        <f>R$4*LN(1+param[LAMBDA]*ABS('(IN)tau'!R13-R$3))*SIGN('(IN)tau'!R13-R$3)/param[LAMBDA]</f>
        <v>0</v>
      </c>
      <c r="S139">
        <f>S$4*LN(1+param[LAMBDA]*ABS('(IN)tau'!S13-S$3))*SIGN('(IN)tau'!S13-S$3)/param[LAMBDA]</f>
        <v>0</v>
      </c>
      <c r="T139">
        <f>T$4*LN(1+param[LAMBDA]*ABS('(IN)tau'!T13-T$3))*SIGN('(IN)tau'!T13-T$3)/param[LAMBDA]</f>
        <v>0</v>
      </c>
      <c r="U139">
        <f>U$4*LN(1+param[LAMBDA]*ABS('(IN)tau'!U13-U$3))*SIGN('(IN)tau'!U13-U$3)/param[LAMBDA]</f>
        <v>0</v>
      </c>
      <c r="V139">
        <f>V$4*LN(1+param[LAMBDA]*ABS('(IN)tau'!V13-V$3))*SIGN('(IN)tau'!V13-V$3)/param[LAMBDA]</f>
        <v>0</v>
      </c>
      <c r="W139">
        <f>W$4*LN(1+param[LAMBDA]*ABS('(IN)tau'!W13-W$3))*SIGN('(IN)tau'!W13-W$3)/param[LAMBDA]</f>
        <v>0</v>
      </c>
      <c r="X139">
        <f>X$4*LN(1+param[LAMBDA]*ABS('(IN)tau'!X13-X$3))*SIGN('(IN)tau'!X13-X$3)/param[LAMBDA]</f>
        <v>0</v>
      </c>
      <c r="Y139">
        <f>Y$4*LN(1+param[LAMBDA]*ABS('(IN)tau'!Y13-Y$3))*SIGN('(IN)tau'!Y13-Y$3)/param[LAMBDA]</f>
        <v>0</v>
      </c>
      <c r="Z139">
        <f>Z$4*LN(1+param[LAMBDA]*ABS('(IN)tau'!Z13-Z$3))*SIGN('(IN)tau'!Z13-Z$3)/param[LAMBDA]</f>
        <v>0</v>
      </c>
      <c r="AA139">
        <f>AA$4*LN(1+param[LAMBDA]*ABS('(IN)tau'!AA13-AA$3))*SIGN('(IN)tau'!AA13-AA$3)/param[LAMBDA]</f>
        <v>0</v>
      </c>
      <c r="AB139">
        <f>AB$4*LN(1+param[LAMBDA]*ABS('(IN)tau'!AB13-AB$3))*SIGN('(IN)tau'!AB13-AB$3)/param[LAMBDA]</f>
        <v>0</v>
      </c>
      <c r="AC139">
        <f>AC$4*LN(1+param[LAMBDA]*ABS('(IN)tau'!AC13-AC$3))*SIGN('(IN)tau'!AC13-AC$3)/param[LAMBDA]</f>
        <v>0</v>
      </c>
      <c r="AD139">
        <f>AD$4*LN(1+param[LAMBDA]*ABS('(IN)tau'!AD13-AD$3))*SIGN('(IN)tau'!AD13-AD$3)/param[LAMBDA]</f>
        <v>0</v>
      </c>
      <c r="AE139">
        <f>AE$4*LN(1+param[LAMBDA]*ABS('(IN)tau'!AE13-AE$3))*SIGN('(IN)tau'!AE13-AE$3)/param[LAMBDA]</f>
        <v>0</v>
      </c>
      <c r="AF139">
        <f>AF$4*LN(1+param[LAMBDA]*ABS('(IN)tau'!AF13-AF$3))*SIGN('(IN)tau'!AF13-AF$3)/param[LAMBDA]</f>
        <v>0</v>
      </c>
      <c r="AG139">
        <f>AG$4*LN(1+param[LAMBDA]*ABS('(IN)tau'!AG13-AG$3))*SIGN('(IN)tau'!AG13-AG$3)/param[LAMBDA]</f>
        <v>0</v>
      </c>
      <c r="AH139">
        <f>AH$4*LN(1+param[LAMBDA]*ABS('(IN)tau'!AH13-AH$3))*SIGN('(IN)tau'!AH13-AH$3)/param[LAMBDA]</f>
        <v>0</v>
      </c>
      <c r="AI139">
        <f>AI$4*LN(1+param[LAMBDA]*ABS('(IN)tau'!AI13-AI$3))*SIGN('(IN)tau'!AI13-AI$3)/param[LAMBDA]</f>
        <v>0</v>
      </c>
      <c r="AJ139">
        <f>AJ$4*LN(1+param[LAMBDA]*ABS('(IN)tau'!AJ13-AJ$3))*SIGN('(IN)tau'!AJ13-AJ$3)/param[LAMBDA]</f>
        <v>0</v>
      </c>
      <c r="AK139">
        <f>AK$4*LN(1+param[LAMBDA]*ABS('(IN)tau'!AK13-AK$3))*SIGN('(IN)tau'!AK13-AK$3)/param[LAMBDA]</f>
        <v>0</v>
      </c>
      <c r="AL139">
        <f>AL$4*LN(1+param[LAMBDA]*ABS('(IN)tau'!AL13-AL$3))*SIGN('(IN)tau'!AL13-AL$3)/param[LAMBDA]</f>
        <v>0</v>
      </c>
      <c r="AM139">
        <f>AM$4*LN(1+param[LAMBDA]*ABS('(IN)tau'!AM13-AM$3))*SIGN('(IN)tau'!AM13-AM$3)/param[LAMBDA]</f>
        <v>0</v>
      </c>
      <c r="AN139">
        <f>AN$4*LN(1+param[LAMBDA]*ABS('(IN)tau'!AN13-AN$3))*SIGN('(IN)tau'!AN13-AN$3)/param[LAMBDA]</f>
        <v>0</v>
      </c>
      <c r="AO139">
        <f>AO$4*LN(1+param[LAMBDA]*ABS('(IN)tau'!AO13-AO$3))*SIGN('(IN)tau'!AO13-AO$3)/param[LAMBDA]</f>
        <v>0</v>
      </c>
      <c r="AP139">
        <f>AP$4*LN(1+param[LAMBDA]*ABS('(IN)tau'!AP13-AP$3))*SIGN('(IN)tau'!AP13-AP$3)/param[LAMBDA]</f>
        <v>0</v>
      </c>
      <c r="AQ139">
        <f>AQ$4*LN(1+param[LAMBDA]*ABS('(IN)tau'!AQ13-AQ$3))*SIGN('(IN)tau'!AQ13-AQ$3)/param[LAMBDA]</f>
        <v>0</v>
      </c>
      <c r="AR139">
        <f>AR$4*LN(1+param[LAMBDA]*ABS('(IN)tau'!AR13-AR$3))*SIGN('(IN)tau'!AR13-AR$3)/param[LAMBDA]</f>
        <v>0</v>
      </c>
      <c r="AS139">
        <f>AS$4*LN(1+param[LAMBDA]*ABS('(IN)tau'!AS13-AS$3))*SIGN('(IN)tau'!AS13-AS$3)/param[LAMBDA]</f>
        <v>-8.782177952556852</v>
      </c>
      <c r="AT139" s="4">
        <f>SUM(Pi[[#This Row],[Column2]:[Column244]])</f>
        <v>122.32935121214641</v>
      </c>
      <c r="AU139" t="str">
        <f t="shared" si="1"/>
        <v/>
      </c>
    </row>
    <row r="140" spans="1:47" ht="15" x14ac:dyDescent="0.25">
      <c r="A140">
        <f t="shared" si="0"/>
        <v>83</v>
      </c>
      <c r="B140">
        <f>B$4*LN(1+param[LAMBDA]*ABS('(IN)tau'!B14-B$3))*SIGN('(IN)tau'!B14-B$3)/param[LAMBDA]</f>
        <v>0</v>
      </c>
      <c r="C140">
        <f>C$4*LN(1+param[LAMBDA]*ABS('(IN)tau'!C14-C$3))*SIGN('(IN)tau'!C14-C$3)/param[LAMBDA]</f>
        <v>29.286584648336941</v>
      </c>
      <c r="D140">
        <f>D$4*LN(1+param[LAMBDA]*ABS('(IN)tau'!D14-D$3))*SIGN('(IN)tau'!D14-D$3)/param[LAMBDA]</f>
        <v>6.5851130560065236</v>
      </c>
      <c r="E140">
        <f>E$4*LN(1+param[LAMBDA]*ABS('(IN)tau'!E14-E$3))*SIGN('(IN)tau'!E14-E$3)/param[LAMBDA]</f>
        <v>21.264762764284239</v>
      </c>
      <c r="F140">
        <f>F$4*LN(1+param[LAMBDA]*ABS('(IN)tau'!F14-F$3))*SIGN('(IN)tau'!F14-F$3)/param[LAMBDA]</f>
        <v>8.4065959020836516</v>
      </c>
      <c r="G140">
        <f>G$4*LN(1+param[LAMBDA]*ABS('(IN)tau'!G14-G$3))*SIGN('(IN)tau'!G14-G$3)/param[LAMBDA]</f>
        <v>3.5550405296121141</v>
      </c>
      <c r="H140">
        <f>H$4*LN(1+param[LAMBDA]*ABS('(IN)tau'!H14-H$3))*SIGN('(IN)tau'!H14-H$3)/param[LAMBDA]</f>
        <v>0</v>
      </c>
      <c r="I140">
        <f>I$4*LN(1+param[LAMBDA]*ABS('(IN)tau'!I14-I$3))*SIGN('(IN)tau'!I14-I$3)/param[LAMBDA]</f>
        <v>5.9759637240556991</v>
      </c>
      <c r="J140">
        <f>J$4*LN(1+param[LAMBDA]*ABS('(IN)tau'!J14-J$3))*SIGN('(IN)tau'!J14-J$3)/param[LAMBDA]</f>
        <v>0</v>
      </c>
      <c r="K140">
        <f>K$4*LN(1+param[LAMBDA]*ABS('(IN)tau'!K14-K$3))*SIGN('(IN)tau'!K14-K$3)/param[LAMBDA]</f>
        <v>24.000543603781747</v>
      </c>
      <c r="L140">
        <f>L$4*LN(1+param[LAMBDA]*ABS('(IN)tau'!L14-L$3))*SIGN('(IN)tau'!L14-L$3)/param[LAMBDA]</f>
        <v>0</v>
      </c>
      <c r="M140">
        <f>M$4*LN(1+param[LAMBDA]*ABS('(IN)tau'!M14-M$3))*SIGN('(IN)tau'!M14-M$3)/param[LAMBDA]</f>
        <v>0</v>
      </c>
      <c r="N140">
        <f>N$4*LN(1+param[LAMBDA]*ABS('(IN)tau'!N14-N$3))*SIGN('(IN)tau'!N14-N$3)/param[LAMBDA]</f>
        <v>0</v>
      </c>
      <c r="O140">
        <f>O$4*LN(1+param[LAMBDA]*ABS('(IN)tau'!O14-O$3))*SIGN('(IN)tau'!O14-O$3)/param[LAMBDA]</f>
        <v>0</v>
      </c>
      <c r="P140">
        <f>P$4*LN(1+param[LAMBDA]*ABS('(IN)tau'!P14-P$3))*SIGN('(IN)tau'!P14-P$3)/param[LAMBDA]</f>
        <v>0</v>
      </c>
      <c r="Q140">
        <f>Q$4*LN(1+param[LAMBDA]*ABS('(IN)tau'!Q14-Q$3))*SIGN('(IN)tau'!Q14-Q$3)/param[LAMBDA]</f>
        <v>0</v>
      </c>
      <c r="R140">
        <f>R$4*LN(1+param[LAMBDA]*ABS('(IN)tau'!R14-R$3))*SIGN('(IN)tau'!R14-R$3)/param[LAMBDA]</f>
        <v>0</v>
      </c>
      <c r="S140">
        <f>S$4*LN(1+param[LAMBDA]*ABS('(IN)tau'!S14-S$3))*SIGN('(IN)tau'!S14-S$3)/param[LAMBDA]</f>
        <v>0</v>
      </c>
      <c r="T140">
        <f>T$4*LN(1+param[LAMBDA]*ABS('(IN)tau'!T14-T$3))*SIGN('(IN)tau'!T14-T$3)/param[LAMBDA]</f>
        <v>0</v>
      </c>
      <c r="U140">
        <f>U$4*LN(1+param[LAMBDA]*ABS('(IN)tau'!U14-U$3))*SIGN('(IN)tau'!U14-U$3)/param[LAMBDA]</f>
        <v>0</v>
      </c>
      <c r="V140">
        <f>V$4*LN(1+param[LAMBDA]*ABS('(IN)tau'!V14-V$3))*SIGN('(IN)tau'!V14-V$3)/param[LAMBDA]</f>
        <v>0</v>
      </c>
      <c r="W140">
        <f>W$4*LN(1+param[LAMBDA]*ABS('(IN)tau'!W14-W$3))*SIGN('(IN)tau'!W14-W$3)/param[LAMBDA]</f>
        <v>0</v>
      </c>
      <c r="X140">
        <f>X$4*LN(1+param[LAMBDA]*ABS('(IN)tau'!X14-X$3))*SIGN('(IN)tau'!X14-X$3)/param[LAMBDA]</f>
        <v>0</v>
      </c>
      <c r="Y140">
        <f>Y$4*LN(1+param[LAMBDA]*ABS('(IN)tau'!Y14-Y$3))*SIGN('(IN)tau'!Y14-Y$3)/param[LAMBDA]</f>
        <v>0</v>
      </c>
      <c r="Z140">
        <f>Z$4*LN(1+param[LAMBDA]*ABS('(IN)tau'!Z14-Z$3))*SIGN('(IN)tau'!Z14-Z$3)/param[LAMBDA]</f>
        <v>0</v>
      </c>
      <c r="AA140">
        <f>AA$4*LN(1+param[LAMBDA]*ABS('(IN)tau'!AA14-AA$3))*SIGN('(IN)tau'!AA14-AA$3)/param[LAMBDA]</f>
        <v>0</v>
      </c>
      <c r="AB140">
        <f>AB$4*LN(1+param[LAMBDA]*ABS('(IN)tau'!AB14-AB$3))*SIGN('(IN)tau'!AB14-AB$3)/param[LAMBDA]</f>
        <v>0</v>
      </c>
      <c r="AC140">
        <f>AC$4*LN(1+param[LAMBDA]*ABS('(IN)tau'!AC14-AC$3))*SIGN('(IN)tau'!AC14-AC$3)/param[LAMBDA]</f>
        <v>0</v>
      </c>
      <c r="AD140">
        <f>AD$4*LN(1+param[LAMBDA]*ABS('(IN)tau'!AD14-AD$3))*SIGN('(IN)tau'!AD14-AD$3)/param[LAMBDA]</f>
        <v>0</v>
      </c>
      <c r="AE140">
        <f>AE$4*LN(1+param[LAMBDA]*ABS('(IN)tau'!AE14-AE$3))*SIGN('(IN)tau'!AE14-AE$3)/param[LAMBDA]</f>
        <v>0</v>
      </c>
      <c r="AF140">
        <f>AF$4*LN(1+param[LAMBDA]*ABS('(IN)tau'!AF14-AF$3))*SIGN('(IN)tau'!AF14-AF$3)/param[LAMBDA]</f>
        <v>0</v>
      </c>
      <c r="AG140">
        <f>AG$4*LN(1+param[LAMBDA]*ABS('(IN)tau'!AG14-AG$3))*SIGN('(IN)tau'!AG14-AG$3)/param[LAMBDA]</f>
        <v>0</v>
      </c>
      <c r="AH140">
        <f>AH$4*LN(1+param[LAMBDA]*ABS('(IN)tau'!AH14-AH$3))*SIGN('(IN)tau'!AH14-AH$3)/param[LAMBDA]</f>
        <v>0</v>
      </c>
      <c r="AI140">
        <f>AI$4*LN(1+param[LAMBDA]*ABS('(IN)tau'!AI14-AI$3))*SIGN('(IN)tau'!AI14-AI$3)/param[LAMBDA]</f>
        <v>0</v>
      </c>
      <c r="AJ140">
        <f>AJ$4*LN(1+param[LAMBDA]*ABS('(IN)tau'!AJ14-AJ$3))*SIGN('(IN)tau'!AJ14-AJ$3)/param[LAMBDA]</f>
        <v>0</v>
      </c>
      <c r="AK140">
        <f>AK$4*LN(1+param[LAMBDA]*ABS('(IN)tau'!AK14-AK$3))*SIGN('(IN)tau'!AK14-AK$3)/param[LAMBDA]</f>
        <v>0</v>
      </c>
      <c r="AL140">
        <f>AL$4*LN(1+param[LAMBDA]*ABS('(IN)tau'!AL14-AL$3))*SIGN('(IN)tau'!AL14-AL$3)/param[LAMBDA]</f>
        <v>0</v>
      </c>
      <c r="AM140">
        <f>AM$4*LN(1+param[LAMBDA]*ABS('(IN)tau'!AM14-AM$3))*SIGN('(IN)tau'!AM14-AM$3)/param[LAMBDA]</f>
        <v>0</v>
      </c>
      <c r="AN140">
        <f>AN$4*LN(1+param[LAMBDA]*ABS('(IN)tau'!AN14-AN$3))*SIGN('(IN)tau'!AN14-AN$3)/param[LAMBDA]</f>
        <v>0</v>
      </c>
      <c r="AO140">
        <f>AO$4*LN(1+param[LAMBDA]*ABS('(IN)tau'!AO14-AO$3))*SIGN('(IN)tau'!AO14-AO$3)/param[LAMBDA]</f>
        <v>0</v>
      </c>
      <c r="AP140">
        <f>AP$4*LN(1+param[LAMBDA]*ABS('(IN)tau'!AP14-AP$3))*SIGN('(IN)tau'!AP14-AP$3)/param[LAMBDA]</f>
        <v>0</v>
      </c>
      <c r="AQ140">
        <f>AQ$4*LN(1+param[LAMBDA]*ABS('(IN)tau'!AQ14-AQ$3))*SIGN('(IN)tau'!AQ14-AQ$3)/param[LAMBDA]</f>
        <v>0</v>
      </c>
      <c r="AR140">
        <f>AR$4*LN(1+param[LAMBDA]*ABS('(IN)tau'!AR14-AR$3))*SIGN('(IN)tau'!AR14-AR$3)/param[LAMBDA]</f>
        <v>0</v>
      </c>
      <c r="AS140">
        <f>AS$4*LN(1+param[LAMBDA]*ABS('(IN)tau'!AS14-AS$3))*SIGN('(IN)tau'!AS14-AS$3)/param[LAMBDA]</f>
        <v>-8.782177952556852</v>
      </c>
      <c r="AT140" s="4">
        <f>SUM(Pi[[#This Row],[Column2]:[Column244]])</f>
        <v>90.292426275604072</v>
      </c>
      <c r="AU140" t="str">
        <f t="shared" si="1"/>
        <v/>
      </c>
    </row>
    <row r="141" spans="1:47" ht="15" x14ac:dyDescent="0.25">
      <c r="A141">
        <f t="shared" si="0"/>
        <v>94</v>
      </c>
      <c r="B141">
        <f>B$4*LN(1+param[LAMBDA]*ABS('(IN)tau'!B15-B$3))*SIGN('(IN)tau'!B15-B$3)/param[LAMBDA]</f>
        <v>0</v>
      </c>
      <c r="C141">
        <f>C$4*LN(1+param[LAMBDA]*ABS('(IN)tau'!C15-C$3))*SIGN('(IN)tau'!C15-C$3)/param[LAMBDA]</f>
        <v>-3.2523572199341597</v>
      </c>
      <c r="D141">
        <f>D$4*LN(1+param[LAMBDA]*ABS('(IN)tau'!D15-D$3))*SIGN('(IN)tau'!D15-D$3)/param[LAMBDA]</f>
        <v>-17.382209005742784</v>
      </c>
      <c r="E141">
        <f>E$4*LN(1+param[LAMBDA]*ABS('(IN)tau'!E15-E$3))*SIGN('(IN)tau'!E15-E$3)/param[LAMBDA]</f>
        <v>-20.858650806891337</v>
      </c>
      <c r="F141">
        <f>F$4*LN(1+param[LAMBDA]*ABS('(IN)tau'!F15-F$3))*SIGN('(IN)tau'!F15-F$3)/param[LAMBDA]</f>
        <v>-4.9309250649589602</v>
      </c>
      <c r="G141">
        <f>G$4*LN(1+param[LAMBDA]*ABS('(IN)tau'!G15-G$3))*SIGN('(IN)tau'!G15-G$3)/param[LAMBDA]</f>
        <v>7.6328017207640819</v>
      </c>
      <c r="H141">
        <f>H$4*LN(1+param[LAMBDA]*ABS('(IN)tau'!H15-H$3))*SIGN('(IN)tau'!H15-H$3)/param[LAMBDA]</f>
        <v>0</v>
      </c>
      <c r="I141">
        <f>I$4*LN(1+param[LAMBDA]*ABS('(IN)tau'!I15-I$3))*SIGN('(IN)tau'!I15-I$3)/param[LAMBDA]</f>
        <v>26.482942134195202</v>
      </c>
      <c r="J141">
        <f>J$4*LN(1+param[LAMBDA]*ABS('(IN)tau'!J15-J$3))*SIGN('(IN)tau'!J15-J$3)/param[LAMBDA]</f>
        <v>0</v>
      </c>
      <c r="K141">
        <f>K$4*LN(1+param[LAMBDA]*ABS('(IN)tau'!K15-K$3))*SIGN('(IN)tau'!K15-K$3)/param[LAMBDA]</f>
        <v>-61.053096673644298</v>
      </c>
      <c r="L141">
        <f>L$4*LN(1+param[LAMBDA]*ABS('(IN)tau'!L15-L$3))*SIGN('(IN)tau'!L15-L$3)/param[LAMBDA]</f>
        <v>0</v>
      </c>
      <c r="M141">
        <f>M$4*LN(1+param[LAMBDA]*ABS('(IN)tau'!M15-M$3))*SIGN('(IN)tau'!M15-M$3)/param[LAMBDA]</f>
        <v>-40.788020437711822</v>
      </c>
      <c r="N141">
        <f>N$4*LN(1+param[LAMBDA]*ABS('(IN)tau'!N15-N$3))*SIGN('(IN)tau'!N15-N$3)/param[LAMBDA]</f>
        <v>0</v>
      </c>
      <c r="O141">
        <f>O$4*LN(1+param[LAMBDA]*ABS('(IN)tau'!O15-O$3))*SIGN('(IN)tau'!O15-O$3)/param[LAMBDA]</f>
        <v>0</v>
      </c>
      <c r="P141">
        <f>P$4*LN(1+param[LAMBDA]*ABS('(IN)tau'!P15-P$3))*SIGN('(IN)tau'!P15-P$3)/param[LAMBDA]</f>
        <v>0</v>
      </c>
      <c r="Q141">
        <f>Q$4*LN(1+param[LAMBDA]*ABS('(IN)tau'!Q15-Q$3))*SIGN('(IN)tau'!Q15-Q$3)/param[LAMBDA]</f>
        <v>0</v>
      </c>
      <c r="R141">
        <f>R$4*LN(1+param[LAMBDA]*ABS('(IN)tau'!R15-R$3))*SIGN('(IN)tau'!R15-R$3)/param[LAMBDA]</f>
        <v>0</v>
      </c>
      <c r="S141">
        <f>S$4*LN(1+param[LAMBDA]*ABS('(IN)tau'!S15-S$3))*SIGN('(IN)tau'!S15-S$3)/param[LAMBDA]</f>
        <v>0</v>
      </c>
      <c r="T141">
        <f>T$4*LN(1+param[LAMBDA]*ABS('(IN)tau'!T15-T$3))*SIGN('(IN)tau'!T15-T$3)/param[LAMBDA]</f>
        <v>0</v>
      </c>
      <c r="U141">
        <f>U$4*LN(1+param[LAMBDA]*ABS('(IN)tau'!U15-U$3))*SIGN('(IN)tau'!U15-U$3)/param[LAMBDA]</f>
        <v>0</v>
      </c>
      <c r="V141">
        <f>V$4*LN(1+param[LAMBDA]*ABS('(IN)tau'!V15-V$3))*SIGN('(IN)tau'!V15-V$3)/param[LAMBDA]</f>
        <v>0</v>
      </c>
      <c r="W141">
        <f>W$4*LN(1+param[LAMBDA]*ABS('(IN)tau'!W15-W$3))*SIGN('(IN)tau'!W15-W$3)/param[LAMBDA]</f>
        <v>0</v>
      </c>
      <c r="X141">
        <f>X$4*LN(1+param[LAMBDA]*ABS('(IN)tau'!X15-X$3))*SIGN('(IN)tau'!X15-X$3)/param[LAMBDA]</f>
        <v>0</v>
      </c>
      <c r="Y141">
        <f>Y$4*LN(1+param[LAMBDA]*ABS('(IN)tau'!Y15-Y$3))*SIGN('(IN)tau'!Y15-Y$3)/param[LAMBDA]</f>
        <v>0</v>
      </c>
      <c r="Z141">
        <f>Z$4*LN(1+param[LAMBDA]*ABS('(IN)tau'!Z15-Z$3))*SIGN('(IN)tau'!Z15-Z$3)/param[LAMBDA]</f>
        <v>0</v>
      </c>
      <c r="AA141">
        <f>AA$4*LN(1+param[LAMBDA]*ABS('(IN)tau'!AA15-AA$3))*SIGN('(IN)tau'!AA15-AA$3)/param[LAMBDA]</f>
        <v>0</v>
      </c>
      <c r="AB141">
        <f>AB$4*LN(1+param[LAMBDA]*ABS('(IN)tau'!AB15-AB$3))*SIGN('(IN)tau'!AB15-AB$3)/param[LAMBDA]</f>
        <v>0</v>
      </c>
      <c r="AC141">
        <f>AC$4*LN(1+param[LAMBDA]*ABS('(IN)tau'!AC15-AC$3))*SIGN('(IN)tau'!AC15-AC$3)/param[LAMBDA]</f>
        <v>0</v>
      </c>
      <c r="AD141">
        <f>AD$4*LN(1+param[LAMBDA]*ABS('(IN)tau'!AD15-AD$3))*SIGN('(IN)tau'!AD15-AD$3)/param[LAMBDA]</f>
        <v>0</v>
      </c>
      <c r="AE141">
        <f>AE$4*LN(1+param[LAMBDA]*ABS('(IN)tau'!AE15-AE$3))*SIGN('(IN)tau'!AE15-AE$3)/param[LAMBDA]</f>
        <v>0</v>
      </c>
      <c r="AF141">
        <f>AF$4*LN(1+param[LAMBDA]*ABS('(IN)tau'!AF15-AF$3))*SIGN('(IN)tau'!AF15-AF$3)/param[LAMBDA]</f>
        <v>0</v>
      </c>
      <c r="AG141">
        <f>AG$4*LN(1+param[LAMBDA]*ABS('(IN)tau'!AG15-AG$3))*SIGN('(IN)tau'!AG15-AG$3)/param[LAMBDA]</f>
        <v>0</v>
      </c>
      <c r="AH141">
        <f>AH$4*LN(1+param[LAMBDA]*ABS('(IN)tau'!AH15-AH$3))*SIGN('(IN)tau'!AH15-AH$3)/param[LAMBDA]</f>
        <v>0</v>
      </c>
      <c r="AI141">
        <f>AI$4*LN(1+param[LAMBDA]*ABS('(IN)tau'!AI15-AI$3))*SIGN('(IN)tau'!AI15-AI$3)/param[LAMBDA]</f>
        <v>0</v>
      </c>
      <c r="AJ141">
        <f>AJ$4*LN(1+param[LAMBDA]*ABS('(IN)tau'!AJ15-AJ$3))*SIGN('(IN)tau'!AJ15-AJ$3)/param[LAMBDA]</f>
        <v>0</v>
      </c>
      <c r="AK141">
        <f>AK$4*LN(1+param[LAMBDA]*ABS('(IN)tau'!AK15-AK$3))*SIGN('(IN)tau'!AK15-AK$3)/param[LAMBDA]</f>
        <v>0</v>
      </c>
      <c r="AL141">
        <f>AL$4*LN(1+param[LAMBDA]*ABS('(IN)tau'!AL15-AL$3))*SIGN('(IN)tau'!AL15-AL$3)/param[LAMBDA]</f>
        <v>0</v>
      </c>
      <c r="AM141">
        <f>AM$4*LN(1+param[LAMBDA]*ABS('(IN)tau'!AM15-AM$3))*SIGN('(IN)tau'!AM15-AM$3)/param[LAMBDA]</f>
        <v>0</v>
      </c>
      <c r="AN141">
        <f>AN$4*LN(1+param[LAMBDA]*ABS('(IN)tau'!AN15-AN$3))*SIGN('(IN)tau'!AN15-AN$3)/param[LAMBDA]</f>
        <v>0</v>
      </c>
      <c r="AO141">
        <f>AO$4*LN(1+param[LAMBDA]*ABS('(IN)tau'!AO15-AO$3))*SIGN('(IN)tau'!AO15-AO$3)/param[LAMBDA]</f>
        <v>0</v>
      </c>
      <c r="AP141">
        <f>AP$4*LN(1+param[LAMBDA]*ABS('(IN)tau'!AP15-AP$3))*SIGN('(IN)tau'!AP15-AP$3)/param[LAMBDA]</f>
        <v>0</v>
      </c>
      <c r="AQ141">
        <f>AQ$4*LN(1+param[LAMBDA]*ABS('(IN)tau'!AQ15-AQ$3))*SIGN('(IN)tau'!AQ15-AQ$3)/param[LAMBDA]</f>
        <v>0</v>
      </c>
      <c r="AR141">
        <f>AR$4*LN(1+param[LAMBDA]*ABS('(IN)tau'!AR15-AR$3))*SIGN('(IN)tau'!AR15-AR$3)/param[LAMBDA]</f>
        <v>0</v>
      </c>
      <c r="AS141">
        <f>AS$4*LN(1+param[LAMBDA]*ABS('(IN)tau'!AS15-AS$3))*SIGN('(IN)tau'!AS15-AS$3)/param[LAMBDA]</f>
        <v>16.988713595084828</v>
      </c>
      <c r="AT141" s="4">
        <f>SUM(Pi[[#This Row],[Column2]:[Column244]])</f>
        <v>-97.160801758839241</v>
      </c>
      <c r="AU141" t="str">
        <f t="shared" si="1"/>
        <v/>
      </c>
    </row>
    <row r="142" spans="1:47" ht="15" x14ac:dyDescent="0.25">
      <c r="A142">
        <f t="shared" si="0"/>
        <v>96</v>
      </c>
      <c r="B142">
        <f>B$4*LN(1+param[LAMBDA]*ABS('(IN)tau'!B16-B$3))*SIGN('(IN)tau'!B16-B$3)/param[LAMBDA]</f>
        <v>0</v>
      </c>
      <c r="C142">
        <f>C$4*LN(1+param[LAMBDA]*ABS('(IN)tau'!C16-C$3))*SIGN('(IN)tau'!C16-C$3)/param[LAMBDA]</f>
        <v>29.286584648336941</v>
      </c>
      <c r="D142">
        <f>D$4*LN(1+param[LAMBDA]*ABS('(IN)tau'!D16-D$3))*SIGN('(IN)tau'!D16-D$3)/param[LAMBDA]</f>
        <v>10.232768467006295</v>
      </c>
      <c r="E142">
        <f>E$4*LN(1+param[LAMBDA]*ABS('(IN)tau'!E16-E$3))*SIGN('(IN)tau'!E16-E$3)/param[LAMBDA]</f>
        <v>21.264762764284239</v>
      </c>
      <c r="F142">
        <f>F$4*LN(1+param[LAMBDA]*ABS('(IN)tau'!F16-F$3))*SIGN('(IN)tau'!F16-F$3)/param[LAMBDA]</f>
        <v>10.699737578693007</v>
      </c>
      <c r="G142">
        <f>G$4*LN(1+param[LAMBDA]*ABS('(IN)tau'!G16-G$3))*SIGN('(IN)tau'!G16-G$3)/param[LAMBDA]</f>
        <v>16.924922341237018</v>
      </c>
      <c r="H142">
        <f>H$4*LN(1+param[LAMBDA]*ABS('(IN)tau'!H16-H$3))*SIGN('(IN)tau'!H16-H$3)/param[LAMBDA]</f>
        <v>0</v>
      </c>
      <c r="I142">
        <f>I$4*LN(1+param[LAMBDA]*ABS('(IN)tau'!I16-I$3))*SIGN('(IN)tau'!I16-I$3)/param[LAMBDA]</f>
        <v>-13.920391957797168</v>
      </c>
      <c r="J142">
        <f>J$4*LN(1+param[LAMBDA]*ABS('(IN)tau'!J16-J$3))*SIGN('(IN)tau'!J16-J$3)/param[LAMBDA]</f>
        <v>0</v>
      </c>
      <c r="K142">
        <f>K$4*LN(1+param[LAMBDA]*ABS('(IN)tau'!K16-K$3))*SIGN('(IN)tau'!K16-K$3)/param[LAMBDA]</f>
        <v>-26.171438720960222</v>
      </c>
      <c r="L142">
        <f>L$4*LN(1+param[LAMBDA]*ABS('(IN)tau'!L16-L$3))*SIGN('(IN)tau'!L16-L$3)/param[LAMBDA]</f>
        <v>0</v>
      </c>
      <c r="M142">
        <f>M$4*LN(1+param[LAMBDA]*ABS('(IN)tau'!M16-M$3))*SIGN('(IN)tau'!M16-M$3)/param[LAMBDA]</f>
        <v>0</v>
      </c>
      <c r="N142">
        <f>N$4*LN(1+param[LAMBDA]*ABS('(IN)tau'!N16-N$3))*SIGN('(IN)tau'!N16-N$3)/param[LAMBDA]</f>
        <v>0</v>
      </c>
      <c r="O142">
        <f>O$4*LN(1+param[LAMBDA]*ABS('(IN)tau'!O16-O$3))*SIGN('(IN)tau'!O16-O$3)/param[LAMBDA]</f>
        <v>0</v>
      </c>
      <c r="P142">
        <f>P$4*LN(1+param[LAMBDA]*ABS('(IN)tau'!P16-P$3))*SIGN('(IN)tau'!P16-P$3)/param[LAMBDA]</f>
        <v>0</v>
      </c>
      <c r="Q142">
        <f>Q$4*LN(1+param[LAMBDA]*ABS('(IN)tau'!Q16-Q$3))*SIGN('(IN)tau'!Q16-Q$3)/param[LAMBDA]</f>
        <v>0</v>
      </c>
      <c r="R142">
        <f>R$4*LN(1+param[LAMBDA]*ABS('(IN)tau'!R16-R$3))*SIGN('(IN)tau'!R16-R$3)/param[LAMBDA]</f>
        <v>0</v>
      </c>
      <c r="S142">
        <f>S$4*LN(1+param[LAMBDA]*ABS('(IN)tau'!S16-S$3))*SIGN('(IN)tau'!S16-S$3)/param[LAMBDA]</f>
        <v>0</v>
      </c>
      <c r="T142">
        <f>T$4*LN(1+param[LAMBDA]*ABS('(IN)tau'!T16-T$3))*SIGN('(IN)tau'!T16-T$3)/param[LAMBDA]</f>
        <v>0</v>
      </c>
      <c r="U142">
        <f>U$4*LN(1+param[LAMBDA]*ABS('(IN)tau'!U16-U$3))*SIGN('(IN)tau'!U16-U$3)/param[LAMBDA]</f>
        <v>0</v>
      </c>
      <c r="V142">
        <f>V$4*LN(1+param[LAMBDA]*ABS('(IN)tau'!V16-V$3))*SIGN('(IN)tau'!V16-V$3)/param[LAMBDA]</f>
        <v>0</v>
      </c>
      <c r="W142">
        <f>W$4*LN(1+param[LAMBDA]*ABS('(IN)tau'!W16-W$3))*SIGN('(IN)tau'!W16-W$3)/param[LAMBDA]</f>
        <v>0</v>
      </c>
      <c r="X142">
        <f>X$4*LN(1+param[LAMBDA]*ABS('(IN)tau'!X16-X$3))*SIGN('(IN)tau'!X16-X$3)/param[LAMBDA]</f>
        <v>0</v>
      </c>
      <c r="Y142">
        <f>Y$4*LN(1+param[LAMBDA]*ABS('(IN)tau'!Y16-Y$3))*SIGN('(IN)tau'!Y16-Y$3)/param[LAMBDA]</f>
        <v>0</v>
      </c>
      <c r="Z142">
        <f>Z$4*LN(1+param[LAMBDA]*ABS('(IN)tau'!Z16-Z$3))*SIGN('(IN)tau'!Z16-Z$3)/param[LAMBDA]</f>
        <v>0</v>
      </c>
      <c r="AA142">
        <f>AA$4*LN(1+param[LAMBDA]*ABS('(IN)tau'!AA16-AA$3))*SIGN('(IN)tau'!AA16-AA$3)/param[LAMBDA]</f>
        <v>0</v>
      </c>
      <c r="AB142">
        <f>AB$4*LN(1+param[LAMBDA]*ABS('(IN)tau'!AB16-AB$3))*SIGN('(IN)tau'!AB16-AB$3)/param[LAMBDA]</f>
        <v>0</v>
      </c>
      <c r="AC142">
        <f>AC$4*LN(1+param[LAMBDA]*ABS('(IN)tau'!AC16-AC$3))*SIGN('(IN)tau'!AC16-AC$3)/param[LAMBDA]</f>
        <v>0</v>
      </c>
      <c r="AD142">
        <f>AD$4*LN(1+param[LAMBDA]*ABS('(IN)tau'!AD16-AD$3))*SIGN('(IN)tau'!AD16-AD$3)/param[LAMBDA]</f>
        <v>0</v>
      </c>
      <c r="AE142">
        <f>AE$4*LN(1+param[LAMBDA]*ABS('(IN)tau'!AE16-AE$3))*SIGN('(IN)tau'!AE16-AE$3)/param[LAMBDA]</f>
        <v>0</v>
      </c>
      <c r="AF142">
        <f>AF$4*LN(1+param[LAMBDA]*ABS('(IN)tau'!AF16-AF$3))*SIGN('(IN)tau'!AF16-AF$3)/param[LAMBDA]</f>
        <v>0</v>
      </c>
      <c r="AG142">
        <f>AG$4*LN(1+param[LAMBDA]*ABS('(IN)tau'!AG16-AG$3))*SIGN('(IN)tau'!AG16-AG$3)/param[LAMBDA]</f>
        <v>0</v>
      </c>
      <c r="AH142">
        <f>AH$4*LN(1+param[LAMBDA]*ABS('(IN)tau'!AH16-AH$3))*SIGN('(IN)tau'!AH16-AH$3)/param[LAMBDA]</f>
        <v>0</v>
      </c>
      <c r="AI142">
        <f>AI$4*LN(1+param[LAMBDA]*ABS('(IN)tau'!AI16-AI$3))*SIGN('(IN)tau'!AI16-AI$3)/param[LAMBDA]</f>
        <v>0</v>
      </c>
      <c r="AJ142">
        <f>AJ$4*LN(1+param[LAMBDA]*ABS('(IN)tau'!AJ16-AJ$3))*SIGN('(IN)tau'!AJ16-AJ$3)/param[LAMBDA]</f>
        <v>0</v>
      </c>
      <c r="AK142">
        <f>AK$4*LN(1+param[LAMBDA]*ABS('(IN)tau'!AK16-AK$3))*SIGN('(IN)tau'!AK16-AK$3)/param[LAMBDA]</f>
        <v>0</v>
      </c>
      <c r="AL142">
        <f>AL$4*LN(1+param[LAMBDA]*ABS('(IN)tau'!AL16-AL$3))*SIGN('(IN)tau'!AL16-AL$3)/param[LAMBDA]</f>
        <v>0</v>
      </c>
      <c r="AM142">
        <f>AM$4*LN(1+param[LAMBDA]*ABS('(IN)tau'!AM16-AM$3))*SIGN('(IN)tau'!AM16-AM$3)/param[LAMBDA]</f>
        <v>0</v>
      </c>
      <c r="AN142">
        <f>AN$4*LN(1+param[LAMBDA]*ABS('(IN)tau'!AN16-AN$3))*SIGN('(IN)tau'!AN16-AN$3)/param[LAMBDA]</f>
        <v>0</v>
      </c>
      <c r="AO142">
        <f>AO$4*LN(1+param[LAMBDA]*ABS('(IN)tau'!AO16-AO$3))*SIGN('(IN)tau'!AO16-AO$3)/param[LAMBDA]</f>
        <v>0</v>
      </c>
      <c r="AP142">
        <f>AP$4*LN(1+param[LAMBDA]*ABS('(IN)tau'!AP16-AP$3))*SIGN('(IN)tau'!AP16-AP$3)/param[LAMBDA]</f>
        <v>0</v>
      </c>
      <c r="AQ142">
        <f>AQ$4*LN(1+param[LAMBDA]*ABS('(IN)tau'!AQ16-AQ$3))*SIGN('(IN)tau'!AQ16-AQ$3)/param[LAMBDA]</f>
        <v>0</v>
      </c>
      <c r="AR142">
        <f>AR$4*LN(1+param[LAMBDA]*ABS('(IN)tau'!AR16-AR$3))*SIGN('(IN)tau'!AR16-AR$3)/param[LAMBDA]</f>
        <v>0</v>
      </c>
      <c r="AS142">
        <f>AS$4*LN(1+param[LAMBDA]*ABS('(IN)tau'!AS16-AS$3))*SIGN('(IN)tau'!AS16-AS$3)/param[LAMBDA]</f>
        <v>-5.5217208190325273</v>
      </c>
      <c r="AT142" s="4">
        <f>SUM(Pi[[#This Row],[Column2]:[Column244]])</f>
        <v>42.79522430176759</v>
      </c>
      <c r="AU142" t="str">
        <f t="shared" si="1"/>
        <v/>
      </c>
    </row>
    <row r="143" spans="1:47" ht="15" x14ac:dyDescent="0.25">
      <c r="A143">
        <f t="shared" si="0"/>
        <v>97</v>
      </c>
      <c r="B143">
        <f>B$4*LN(1+param[LAMBDA]*ABS('(IN)tau'!B17-B$3))*SIGN('(IN)tau'!B17-B$3)/param[LAMBDA]</f>
        <v>0</v>
      </c>
      <c r="C143">
        <f>C$4*LN(1+param[LAMBDA]*ABS('(IN)tau'!C17-C$3))*SIGN('(IN)tau'!C17-C$3)/param[LAMBDA]</f>
        <v>29.286584648336941</v>
      </c>
      <c r="D143">
        <f>D$4*LN(1+param[LAMBDA]*ABS('(IN)tau'!D17-D$3))*SIGN('(IN)tau'!D17-D$3)/param[LAMBDA]</f>
        <v>-11.567368567334041</v>
      </c>
      <c r="E143">
        <f>E$4*LN(1+param[LAMBDA]*ABS('(IN)tau'!E17-E$3))*SIGN('(IN)tau'!E17-E$3)/param[LAMBDA]</f>
        <v>21.264762764284239</v>
      </c>
      <c r="F143">
        <f>F$4*LN(1+param[LAMBDA]*ABS('(IN)tau'!F17-F$3))*SIGN('(IN)tau'!F17-F$3)/param[LAMBDA]</f>
        <v>8.4065959020836516</v>
      </c>
      <c r="G143">
        <f>G$4*LN(1+param[LAMBDA]*ABS('(IN)tau'!G17-G$3))*SIGN('(IN)tau'!G17-G$3)/param[LAMBDA]</f>
        <v>3.5550405296121141</v>
      </c>
      <c r="H143">
        <f>H$4*LN(1+param[LAMBDA]*ABS('(IN)tau'!H17-H$3))*SIGN('(IN)tau'!H17-H$3)/param[LAMBDA]</f>
        <v>0</v>
      </c>
      <c r="I143">
        <f>I$4*LN(1+param[LAMBDA]*ABS('(IN)tau'!I17-I$3))*SIGN('(IN)tau'!I17-I$3)/param[LAMBDA]</f>
        <v>8.6793290992868215</v>
      </c>
      <c r="J143">
        <f>J$4*LN(1+param[LAMBDA]*ABS('(IN)tau'!J17-J$3))*SIGN('(IN)tau'!J17-J$3)/param[LAMBDA]</f>
        <v>0</v>
      </c>
      <c r="K143">
        <f>K$4*LN(1+param[LAMBDA]*ABS('(IN)tau'!K17-K$3))*SIGN('(IN)tau'!K17-K$3)/param[LAMBDA]</f>
        <v>-44.88111464180782</v>
      </c>
      <c r="L143">
        <f>L$4*LN(1+param[LAMBDA]*ABS('(IN)tau'!L17-L$3))*SIGN('(IN)tau'!L17-L$3)/param[LAMBDA]</f>
        <v>0</v>
      </c>
      <c r="M143">
        <f>M$4*LN(1+param[LAMBDA]*ABS('(IN)tau'!M17-M$3))*SIGN('(IN)tau'!M17-M$3)/param[LAMBDA]</f>
        <v>-28.518181396642525</v>
      </c>
      <c r="N143">
        <f>N$4*LN(1+param[LAMBDA]*ABS('(IN)tau'!N17-N$3))*SIGN('(IN)tau'!N17-N$3)/param[LAMBDA]</f>
        <v>0</v>
      </c>
      <c r="O143">
        <f>O$4*LN(1+param[LAMBDA]*ABS('(IN)tau'!O17-O$3))*SIGN('(IN)tau'!O17-O$3)/param[LAMBDA]</f>
        <v>0</v>
      </c>
      <c r="P143">
        <f>P$4*LN(1+param[LAMBDA]*ABS('(IN)tau'!P17-P$3))*SIGN('(IN)tau'!P17-P$3)/param[LAMBDA]</f>
        <v>0</v>
      </c>
      <c r="Q143">
        <f>Q$4*LN(1+param[LAMBDA]*ABS('(IN)tau'!Q17-Q$3))*SIGN('(IN)tau'!Q17-Q$3)/param[LAMBDA]</f>
        <v>0</v>
      </c>
      <c r="R143">
        <f>R$4*LN(1+param[LAMBDA]*ABS('(IN)tau'!R17-R$3))*SIGN('(IN)tau'!R17-R$3)/param[LAMBDA]</f>
        <v>0</v>
      </c>
      <c r="S143">
        <f>S$4*LN(1+param[LAMBDA]*ABS('(IN)tau'!S17-S$3))*SIGN('(IN)tau'!S17-S$3)/param[LAMBDA]</f>
        <v>0</v>
      </c>
      <c r="T143">
        <f>T$4*LN(1+param[LAMBDA]*ABS('(IN)tau'!T17-T$3))*SIGN('(IN)tau'!T17-T$3)/param[LAMBDA]</f>
        <v>0</v>
      </c>
      <c r="U143">
        <f>U$4*LN(1+param[LAMBDA]*ABS('(IN)tau'!U17-U$3))*SIGN('(IN)tau'!U17-U$3)/param[LAMBDA]</f>
        <v>0</v>
      </c>
      <c r="V143">
        <f>V$4*LN(1+param[LAMBDA]*ABS('(IN)tau'!V17-V$3))*SIGN('(IN)tau'!V17-V$3)/param[LAMBDA]</f>
        <v>0</v>
      </c>
      <c r="W143">
        <f>W$4*LN(1+param[LAMBDA]*ABS('(IN)tau'!W17-W$3))*SIGN('(IN)tau'!W17-W$3)/param[LAMBDA]</f>
        <v>0</v>
      </c>
      <c r="X143">
        <f>X$4*LN(1+param[LAMBDA]*ABS('(IN)tau'!X17-X$3))*SIGN('(IN)tau'!X17-X$3)/param[LAMBDA]</f>
        <v>0</v>
      </c>
      <c r="Y143">
        <f>Y$4*LN(1+param[LAMBDA]*ABS('(IN)tau'!Y17-Y$3))*SIGN('(IN)tau'!Y17-Y$3)/param[LAMBDA]</f>
        <v>0</v>
      </c>
      <c r="Z143">
        <f>Z$4*LN(1+param[LAMBDA]*ABS('(IN)tau'!Z17-Z$3))*SIGN('(IN)tau'!Z17-Z$3)/param[LAMBDA]</f>
        <v>0</v>
      </c>
      <c r="AA143">
        <f>AA$4*LN(1+param[LAMBDA]*ABS('(IN)tau'!AA17-AA$3))*SIGN('(IN)tau'!AA17-AA$3)/param[LAMBDA]</f>
        <v>0</v>
      </c>
      <c r="AB143">
        <f>AB$4*LN(1+param[LAMBDA]*ABS('(IN)tau'!AB17-AB$3))*SIGN('(IN)tau'!AB17-AB$3)/param[LAMBDA]</f>
        <v>0</v>
      </c>
      <c r="AC143">
        <f>AC$4*LN(1+param[LAMBDA]*ABS('(IN)tau'!AC17-AC$3))*SIGN('(IN)tau'!AC17-AC$3)/param[LAMBDA]</f>
        <v>0</v>
      </c>
      <c r="AD143">
        <f>AD$4*LN(1+param[LAMBDA]*ABS('(IN)tau'!AD17-AD$3))*SIGN('(IN)tau'!AD17-AD$3)/param[LAMBDA]</f>
        <v>0</v>
      </c>
      <c r="AE143">
        <f>AE$4*LN(1+param[LAMBDA]*ABS('(IN)tau'!AE17-AE$3))*SIGN('(IN)tau'!AE17-AE$3)/param[LAMBDA]</f>
        <v>0</v>
      </c>
      <c r="AF143">
        <f>AF$4*LN(1+param[LAMBDA]*ABS('(IN)tau'!AF17-AF$3))*SIGN('(IN)tau'!AF17-AF$3)/param[LAMBDA]</f>
        <v>0</v>
      </c>
      <c r="AG143">
        <f>AG$4*LN(1+param[LAMBDA]*ABS('(IN)tau'!AG17-AG$3))*SIGN('(IN)tau'!AG17-AG$3)/param[LAMBDA]</f>
        <v>0</v>
      </c>
      <c r="AH143">
        <f>AH$4*LN(1+param[LAMBDA]*ABS('(IN)tau'!AH17-AH$3))*SIGN('(IN)tau'!AH17-AH$3)/param[LAMBDA]</f>
        <v>0</v>
      </c>
      <c r="AI143">
        <f>AI$4*LN(1+param[LAMBDA]*ABS('(IN)tau'!AI17-AI$3))*SIGN('(IN)tau'!AI17-AI$3)/param[LAMBDA]</f>
        <v>0</v>
      </c>
      <c r="AJ143">
        <f>AJ$4*LN(1+param[LAMBDA]*ABS('(IN)tau'!AJ17-AJ$3))*SIGN('(IN)tau'!AJ17-AJ$3)/param[LAMBDA]</f>
        <v>0</v>
      </c>
      <c r="AK143">
        <f>AK$4*LN(1+param[LAMBDA]*ABS('(IN)tau'!AK17-AK$3))*SIGN('(IN)tau'!AK17-AK$3)/param[LAMBDA]</f>
        <v>0</v>
      </c>
      <c r="AL143">
        <f>AL$4*LN(1+param[LAMBDA]*ABS('(IN)tau'!AL17-AL$3))*SIGN('(IN)tau'!AL17-AL$3)/param[LAMBDA]</f>
        <v>0</v>
      </c>
      <c r="AM143">
        <f>AM$4*LN(1+param[LAMBDA]*ABS('(IN)tau'!AM17-AM$3))*SIGN('(IN)tau'!AM17-AM$3)/param[LAMBDA]</f>
        <v>0</v>
      </c>
      <c r="AN143">
        <f>AN$4*LN(1+param[LAMBDA]*ABS('(IN)tau'!AN17-AN$3))*SIGN('(IN)tau'!AN17-AN$3)/param[LAMBDA]</f>
        <v>0</v>
      </c>
      <c r="AO143">
        <f>AO$4*LN(1+param[LAMBDA]*ABS('(IN)tau'!AO17-AO$3))*SIGN('(IN)tau'!AO17-AO$3)/param[LAMBDA]</f>
        <v>0</v>
      </c>
      <c r="AP143">
        <f>AP$4*LN(1+param[LAMBDA]*ABS('(IN)tau'!AP17-AP$3))*SIGN('(IN)tau'!AP17-AP$3)/param[LAMBDA]</f>
        <v>0</v>
      </c>
      <c r="AQ143">
        <f>AQ$4*LN(1+param[LAMBDA]*ABS('(IN)tau'!AQ17-AQ$3))*SIGN('(IN)tau'!AQ17-AQ$3)/param[LAMBDA]</f>
        <v>0</v>
      </c>
      <c r="AR143">
        <f>AR$4*LN(1+param[LAMBDA]*ABS('(IN)tau'!AR17-AR$3))*SIGN('(IN)tau'!AR17-AR$3)/param[LAMBDA]</f>
        <v>0</v>
      </c>
      <c r="AS143">
        <f>AS$4*LN(1+param[LAMBDA]*ABS('(IN)tau'!AS17-AS$3))*SIGN('(IN)tau'!AS17-AS$3)/param[LAMBDA]</f>
        <v>4.6915606642015124</v>
      </c>
      <c r="AT143" s="4">
        <f>SUM(Pi[[#This Row],[Column2]:[Column244]])</f>
        <v>-9.0827909979791084</v>
      </c>
      <c r="AU143" t="str">
        <f t="shared" si="1"/>
        <v/>
      </c>
    </row>
    <row r="144" spans="1:47" ht="15" x14ac:dyDescent="0.25">
      <c r="A144">
        <f t="shared" si="0"/>
        <v>98</v>
      </c>
      <c r="B144">
        <f>B$4*LN(1+param[LAMBDA]*ABS('(IN)tau'!B18-B$3))*SIGN('(IN)tau'!B18-B$3)/param[LAMBDA]</f>
        <v>0</v>
      </c>
      <c r="C144">
        <f>C$4*LN(1+param[LAMBDA]*ABS('(IN)tau'!C18-C$3))*SIGN('(IN)tau'!C18-C$3)/param[LAMBDA]</f>
        <v>29.286584648336941</v>
      </c>
      <c r="D144">
        <f>D$4*LN(1+param[LAMBDA]*ABS('(IN)tau'!D18-D$3))*SIGN('(IN)tau'!D18-D$3)/param[LAMBDA]</f>
        <v>-10.507305670962234</v>
      </c>
      <c r="E144">
        <f>E$4*LN(1+param[LAMBDA]*ABS('(IN)tau'!E18-E$3))*SIGN('(IN)tau'!E18-E$3)/param[LAMBDA]</f>
        <v>9.230100021974474</v>
      </c>
      <c r="F144">
        <f>F$4*LN(1+param[LAMBDA]*ABS('(IN)tau'!F18-F$3))*SIGN('(IN)tau'!F18-F$3)/param[LAMBDA]</f>
        <v>6.504086488236152</v>
      </c>
      <c r="G144">
        <f>G$4*LN(1+param[LAMBDA]*ABS('(IN)tau'!G18-G$3))*SIGN('(IN)tau'!G18-G$3)/param[LAMBDA]</f>
        <v>3.5550405296121141</v>
      </c>
      <c r="H144">
        <f>H$4*LN(1+param[LAMBDA]*ABS('(IN)tau'!H18-H$3))*SIGN('(IN)tau'!H18-H$3)/param[LAMBDA]</f>
        <v>0</v>
      </c>
      <c r="I144">
        <f>I$4*LN(1+param[LAMBDA]*ABS('(IN)tau'!I18-I$3))*SIGN('(IN)tau'!I18-I$3)/param[LAMBDA]</f>
        <v>10.228844127345662</v>
      </c>
      <c r="J144">
        <f>J$4*LN(1+param[LAMBDA]*ABS('(IN)tau'!J18-J$3))*SIGN('(IN)tau'!J18-J$3)/param[LAMBDA]</f>
        <v>0</v>
      </c>
      <c r="K144">
        <f>K$4*LN(1+param[LAMBDA]*ABS('(IN)tau'!K18-K$3))*SIGN('(IN)tau'!K18-K$3)/param[LAMBDA]</f>
        <v>-26.171438720960222</v>
      </c>
      <c r="L144">
        <f>L$4*LN(1+param[LAMBDA]*ABS('(IN)tau'!L18-L$3))*SIGN('(IN)tau'!L18-L$3)/param[LAMBDA]</f>
        <v>0</v>
      </c>
      <c r="M144">
        <f>M$4*LN(1+param[LAMBDA]*ABS('(IN)tau'!M18-M$3))*SIGN('(IN)tau'!M18-M$3)/param[LAMBDA]</f>
        <v>-28.518181396642525</v>
      </c>
      <c r="N144">
        <f>N$4*LN(1+param[LAMBDA]*ABS('(IN)tau'!N18-N$3))*SIGN('(IN)tau'!N18-N$3)/param[LAMBDA]</f>
        <v>0</v>
      </c>
      <c r="O144">
        <f>O$4*LN(1+param[LAMBDA]*ABS('(IN)tau'!O18-O$3))*SIGN('(IN)tau'!O18-O$3)/param[LAMBDA]</f>
        <v>0</v>
      </c>
      <c r="P144">
        <f>P$4*LN(1+param[LAMBDA]*ABS('(IN)tau'!P18-P$3))*SIGN('(IN)tau'!P18-P$3)/param[LAMBDA]</f>
        <v>0</v>
      </c>
      <c r="Q144">
        <f>Q$4*LN(1+param[LAMBDA]*ABS('(IN)tau'!Q18-Q$3))*SIGN('(IN)tau'!Q18-Q$3)/param[LAMBDA]</f>
        <v>0</v>
      </c>
      <c r="R144">
        <f>R$4*LN(1+param[LAMBDA]*ABS('(IN)tau'!R18-R$3))*SIGN('(IN)tau'!R18-R$3)/param[LAMBDA]</f>
        <v>0</v>
      </c>
      <c r="S144">
        <f>S$4*LN(1+param[LAMBDA]*ABS('(IN)tau'!S18-S$3))*SIGN('(IN)tau'!S18-S$3)/param[LAMBDA]</f>
        <v>0</v>
      </c>
      <c r="T144">
        <f>T$4*LN(1+param[LAMBDA]*ABS('(IN)tau'!T18-T$3))*SIGN('(IN)tau'!T18-T$3)/param[LAMBDA]</f>
        <v>0</v>
      </c>
      <c r="U144">
        <f>U$4*LN(1+param[LAMBDA]*ABS('(IN)tau'!U18-U$3))*SIGN('(IN)tau'!U18-U$3)/param[LAMBDA]</f>
        <v>0</v>
      </c>
      <c r="V144">
        <f>V$4*LN(1+param[LAMBDA]*ABS('(IN)tau'!V18-V$3))*SIGN('(IN)tau'!V18-V$3)/param[LAMBDA]</f>
        <v>0</v>
      </c>
      <c r="W144">
        <f>W$4*LN(1+param[LAMBDA]*ABS('(IN)tau'!W18-W$3))*SIGN('(IN)tau'!W18-W$3)/param[LAMBDA]</f>
        <v>0</v>
      </c>
      <c r="X144">
        <f>X$4*LN(1+param[LAMBDA]*ABS('(IN)tau'!X18-X$3))*SIGN('(IN)tau'!X18-X$3)/param[LAMBDA]</f>
        <v>0</v>
      </c>
      <c r="Y144">
        <f>Y$4*LN(1+param[LAMBDA]*ABS('(IN)tau'!Y18-Y$3))*SIGN('(IN)tau'!Y18-Y$3)/param[LAMBDA]</f>
        <v>0</v>
      </c>
      <c r="Z144">
        <f>Z$4*LN(1+param[LAMBDA]*ABS('(IN)tau'!Z18-Z$3))*SIGN('(IN)tau'!Z18-Z$3)/param[LAMBDA]</f>
        <v>0</v>
      </c>
      <c r="AA144">
        <f>AA$4*LN(1+param[LAMBDA]*ABS('(IN)tau'!AA18-AA$3))*SIGN('(IN)tau'!AA18-AA$3)/param[LAMBDA]</f>
        <v>0</v>
      </c>
      <c r="AB144">
        <f>AB$4*LN(1+param[LAMBDA]*ABS('(IN)tau'!AB18-AB$3))*SIGN('(IN)tau'!AB18-AB$3)/param[LAMBDA]</f>
        <v>0</v>
      </c>
      <c r="AC144">
        <f>AC$4*LN(1+param[LAMBDA]*ABS('(IN)tau'!AC18-AC$3))*SIGN('(IN)tau'!AC18-AC$3)/param[LAMBDA]</f>
        <v>0</v>
      </c>
      <c r="AD144">
        <f>AD$4*LN(1+param[LAMBDA]*ABS('(IN)tau'!AD18-AD$3))*SIGN('(IN)tau'!AD18-AD$3)/param[LAMBDA]</f>
        <v>0</v>
      </c>
      <c r="AE144">
        <f>AE$4*LN(1+param[LAMBDA]*ABS('(IN)tau'!AE18-AE$3))*SIGN('(IN)tau'!AE18-AE$3)/param[LAMBDA]</f>
        <v>0</v>
      </c>
      <c r="AF144">
        <f>AF$4*LN(1+param[LAMBDA]*ABS('(IN)tau'!AF18-AF$3))*SIGN('(IN)tau'!AF18-AF$3)/param[LAMBDA]</f>
        <v>0</v>
      </c>
      <c r="AG144">
        <f>AG$4*LN(1+param[LAMBDA]*ABS('(IN)tau'!AG18-AG$3))*SIGN('(IN)tau'!AG18-AG$3)/param[LAMBDA]</f>
        <v>0</v>
      </c>
      <c r="AH144">
        <f>AH$4*LN(1+param[LAMBDA]*ABS('(IN)tau'!AH18-AH$3))*SIGN('(IN)tau'!AH18-AH$3)/param[LAMBDA]</f>
        <v>0</v>
      </c>
      <c r="AI144">
        <f>AI$4*LN(1+param[LAMBDA]*ABS('(IN)tau'!AI18-AI$3))*SIGN('(IN)tau'!AI18-AI$3)/param[LAMBDA]</f>
        <v>0</v>
      </c>
      <c r="AJ144">
        <f>AJ$4*LN(1+param[LAMBDA]*ABS('(IN)tau'!AJ18-AJ$3))*SIGN('(IN)tau'!AJ18-AJ$3)/param[LAMBDA]</f>
        <v>0</v>
      </c>
      <c r="AK144">
        <f>AK$4*LN(1+param[LAMBDA]*ABS('(IN)tau'!AK18-AK$3))*SIGN('(IN)tau'!AK18-AK$3)/param[LAMBDA]</f>
        <v>0</v>
      </c>
      <c r="AL144">
        <f>AL$4*LN(1+param[LAMBDA]*ABS('(IN)tau'!AL18-AL$3))*SIGN('(IN)tau'!AL18-AL$3)/param[LAMBDA]</f>
        <v>0</v>
      </c>
      <c r="AM144">
        <f>AM$4*LN(1+param[LAMBDA]*ABS('(IN)tau'!AM18-AM$3))*SIGN('(IN)tau'!AM18-AM$3)/param[LAMBDA]</f>
        <v>0</v>
      </c>
      <c r="AN144">
        <f>AN$4*LN(1+param[LAMBDA]*ABS('(IN)tau'!AN18-AN$3))*SIGN('(IN)tau'!AN18-AN$3)/param[LAMBDA]</f>
        <v>0</v>
      </c>
      <c r="AO144">
        <f>AO$4*LN(1+param[LAMBDA]*ABS('(IN)tau'!AO18-AO$3))*SIGN('(IN)tau'!AO18-AO$3)/param[LAMBDA]</f>
        <v>0</v>
      </c>
      <c r="AP144">
        <f>AP$4*LN(1+param[LAMBDA]*ABS('(IN)tau'!AP18-AP$3))*SIGN('(IN)tau'!AP18-AP$3)/param[LAMBDA]</f>
        <v>0</v>
      </c>
      <c r="AQ144">
        <f>AQ$4*LN(1+param[LAMBDA]*ABS('(IN)tau'!AQ18-AQ$3))*SIGN('(IN)tau'!AQ18-AQ$3)/param[LAMBDA]</f>
        <v>0</v>
      </c>
      <c r="AR144">
        <f>AR$4*LN(1+param[LAMBDA]*ABS('(IN)tau'!AR18-AR$3))*SIGN('(IN)tau'!AR18-AR$3)/param[LAMBDA]</f>
        <v>0</v>
      </c>
      <c r="AS144">
        <f>AS$4*LN(1+param[LAMBDA]*ABS('(IN)tau'!AS18-AS$3))*SIGN('(IN)tau'!AS18-AS$3)/param[LAMBDA]</f>
        <v>7.6214345346202554</v>
      </c>
      <c r="AT144" s="4">
        <f>SUM(Pi[[#This Row],[Column2]:[Column244]])</f>
        <v>1.2291645615606184</v>
      </c>
      <c r="AU144" t="str">
        <f t="shared" si="1"/>
        <v/>
      </c>
    </row>
    <row r="145" spans="1:47" ht="15" x14ac:dyDescent="0.25">
      <c r="A145">
        <f t="shared" si="0"/>
        <v>99</v>
      </c>
      <c r="B145">
        <f>B$4*LN(1+param[LAMBDA]*ABS('(IN)tau'!B19-B$3))*SIGN('(IN)tau'!B19-B$3)/param[LAMBDA]</f>
        <v>0</v>
      </c>
      <c r="C145">
        <f>C$4*LN(1+param[LAMBDA]*ABS('(IN)tau'!C19-C$3))*SIGN('(IN)tau'!C19-C$3)/param[LAMBDA]</f>
        <v>-25.844435632221721</v>
      </c>
      <c r="D145">
        <f>D$4*LN(1+param[LAMBDA]*ABS('(IN)tau'!D19-D$3))*SIGN('(IN)tau'!D19-D$3)/param[LAMBDA]</f>
        <v>-17.382209005742784</v>
      </c>
      <c r="E145">
        <f>E$4*LN(1+param[LAMBDA]*ABS('(IN)tau'!E19-E$3))*SIGN('(IN)tau'!E19-E$3)/param[LAMBDA]</f>
        <v>-13.818898766002391</v>
      </c>
      <c r="F145">
        <f>F$4*LN(1+param[LAMBDA]*ABS('(IN)tau'!F19-F$3))*SIGN('(IN)tau'!F19-F$3)/param[LAMBDA]</f>
        <v>-4.9309250649589602</v>
      </c>
      <c r="G145">
        <f>G$4*LN(1+param[LAMBDA]*ABS('(IN)tau'!G19-G$3))*SIGN('(IN)tau'!G19-G$3)/param[LAMBDA]</f>
        <v>3.5550405296121141</v>
      </c>
      <c r="H145">
        <f>H$4*LN(1+param[LAMBDA]*ABS('(IN)tau'!H19-H$3))*SIGN('(IN)tau'!H19-H$3)/param[LAMBDA]</f>
        <v>0</v>
      </c>
      <c r="I145">
        <f>I$4*LN(1+param[LAMBDA]*ABS('(IN)tau'!I19-I$3))*SIGN('(IN)tau'!I19-I$3)/param[LAMBDA]</f>
        <v>26.482942134195202</v>
      </c>
      <c r="J145">
        <f>J$4*LN(1+param[LAMBDA]*ABS('(IN)tau'!J19-J$3))*SIGN('(IN)tau'!J19-J$3)/param[LAMBDA]</f>
        <v>0</v>
      </c>
      <c r="K145">
        <f>K$4*LN(1+param[LAMBDA]*ABS('(IN)tau'!K19-K$3))*SIGN('(IN)tau'!K19-K$3)/param[LAMBDA]</f>
        <v>-59.795680329724419</v>
      </c>
      <c r="L145">
        <f>L$4*LN(1+param[LAMBDA]*ABS('(IN)tau'!L19-L$3))*SIGN('(IN)tau'!L19-L$3)/param[LAMBDA]</f>
        <v>0</v>
      </c>
      <c r="M145">
        <f>M$4*LN(1+param[LAMBDA]*ABS('(IN)tau'!M19-M$3))*SIGN('(IN)tau'!M19-M$3)/param[LAMBDA]</f>
        <v>-40.788020437711822</v>
      </c>
      <c r="N145">
        <f>N$4*LN(1+param[LAMBDA]*ABS('(IN)tau'!N19-N$3))*SIGN('(IN)tau'!N19-N$3)/param[LAMBDA]</f>
        <v>0</v>
      </c>
      <c r="O145">
        <f>O$4*LN(1+param[LAMBDA]*ABS('(IN)tau'!O19-O$3))*SIGN('(IN)tau'!O19-O$3)/param[LAMBDA]</f>
        <v>0</v>
      </c>
      <c r="P145">
        <f>P$4*LN(1+param[LAMBDA]*ABS('(IN)tau'!P19-P$3))*SIGN('(IN)tau'!P19-P$3)/param[LAMBDA]</f>
        <v>0</v>
      </c>
      <c r="Q145">
        <f>Q$4*LN(1+param[LAMBDA]*ABS('(IN)tau'!Q19-Q$3))*SIGN('(IN)tau'!Q19-Q$3)/param[LAMBDA]</f>
        <v>0</v>
      </c>
      <c r="R145">
        <f>R$4*LN(1+param[LAMBDA]*ABS('(IN)tau'!R19-R$3))*SIGN('(IN)tau'!R19-R$3)/param[LAMBDA]</f>
        <v>0</v>
      </c>
      <c r="S145">
        <f>S$4*LN(1+param[LAMBDA]*ABS('(IN)tau'!S19-S$3))*SIGN('(IN)tau'!S19-S$3)/param[LAMBDA]</f>
        <v>0</v>
      </c>
      <c r="T145">
        <f>T$4*LN(1+param[LAMBDA]*ABS('(IN)tau'!T19-T$3))*SIGN('(IN)tau'!T19-T$3)/param[LAMBDA]</f>
        <v>0</v>
      </c>
      <c r="U145">
        <f>U$4*LN(1+param[LAMBDA]*ABS('(IN)tau'!U19-U$3))*SIGN('(IN)tau'!U19-U$3)/param[LAMBDA]</f>
        <v>0</v>
      </c>
      <c r="V145">
        <f>V$4*LN(1+param[LAMBDA]*ABS('(IN)tau'!V19-V$3))*SIGN('(IN)tau'!V19-V$3)/param[LAMBDA]</f>
        <v>0</v>
      </c>
      <c r="W145">
        <f>W$4*LN(1+param[LAMBDA]*ABS('(IN)tau'!W19-W$3))*SIGN('(IN)tau'!W19-W$3)/param[LAMBDA]</f>
        <v>0</v>
      </c>
      <c r="X145">
        <f>X$4*LN(1+param[LAMBDA]*ABS('(IN)tau'!X19-X$3))*SIGN('(IN)tau'!X19-X$3)/param[LAMBDA]</f>
        <v>0</v>
      </c>
      <c r="Y145">
        <f>Y$4*LN(1+param[LAMBDA]*ABS('(IN)tau'!Y19-Y$3))*SIGN('(IN)tau'!Y19-Y$3)/param[LAMBDA]</f>
        <v>0</v>
      </c>
      <c r="Z145">
        <f>Z$4*LN(1+param[LAMBDA]*ABS('(IN)tau'!Z19-Z$3))*SIGN('(IN)tau'!Z19-Z$3)/param[LAMBDA]</f>
        <v>0</v>
      </c>
      <c r="AA145">
        <f>AA$4*LN(1+param[LAMBDA]*ABS('(IN)tau'!AA19-AA$3))*SIGN('(IN)tau'!AA19-AA$3)/param[LAMBDA]</f>
        <v>0</v>
      </c>
      <c r="AB145">
        <f>AB$4*LN(1+param[LAMBDA]*ABS('(IN)tau'!AB19-AB$3))*SIGN('(IN)tau'!AB19-AB$3)/param[LAMBDA]</f>
        <v>0</v>
      </c>
      <c r="AC145">
        <f>AC$4*LN(1+param[LAMBDA]*ABS('(IN)tau'!AC19-AC$3))*SIGN('(IN)tau'!AC19-AC$3)/param[LAMBDA]</f>
        <v>0</v>
      </c>
      <c r="AD145">
        <f>AD$4*LN(1+param[LAMBDA]*ABS('(IN)tau'!AD19-AD$3))*SIGN('(IN)tau'!AD19-AD$3)/param[LAMBDA]</f>
        <v>0</v>
      </c>
      <c r="AE145">
        <f>AE$4*LN(1+param[LAMBDA]*ABS('(IN)tau'!AE19-AE$3))*SIGN('(IN)tau'!AE19-AE$3)/param[LAMBDA]</f>
        <v>0</v>
      </c>
      <c r="AF145">
        <f>AF$4*LN(1+param[LAMBDA]*ABS('(IN)tau'!AF19-AF$3))*SIGN('(IN)tau'!AF19-AF$3)/param[LAMBDA]</f>
        <v>0</v>
      </c>
      <c r="AG145">
        <f>AG$4*LN(1+param[LAMBDA]*ABS('(IN)tau'!AG19-AG$3))*SIGN('(IN)tau'!AG19-AG$3)/param[LAMBDA]</f>
        <v>0</v>
      </c>
      <c r="AH145">
        <f>AH$4*LN(1+param[LAMBDA]*ABS('(IN)tau'!AH19-AH$3))*SIGN('(IN)tau'!AH19-AH$3)/param[LAMBDA]</f>
        <v>0</v>
      </c>
      <c r="AI145">
        <f>AI$4*LN(1+param[LAMBDA]*ABS('(IN)tau'!AI19-AI$3))*SIGN('(IN)tau'!AI19-AI$3)/param[LAMBDA]</f>
        <v>0</v>
      </c>
      <c r="AJ145">
        <f>AJ$4*LN(1+param[LAMBDA]*ABS('(IN)tau'!AJ19-AJ$3))*SIGN('(IN)tau'!AJ19-AJ$3)/param[LAMBDA]</f>
        <v>0</v>
      </c>
      <c r="AK145">
        <f>AK$4*LN(1+param[LAMBDA]*ABS('(IN)tau'!AK19-AK$3))*SIGN('(IN)tau'!AK19-AK$3)/param[LAMBDA]</f>
        <v>0</v>
      </c>
      <c r="AL145">
        <f>AL$4*LN(1+param[LAMBDA]*ABS('(IN)tau'!AL19-AL$3))*SIGN('(IN)tau'!AL19-AL$3)/param[LAMBDA]</f>
        <v>0</v>
      </c>
      <c r="AM145">
        <f>AM$4*LN(1+param[LAMBDA]*ABS('(IN)tau'!AM19-AM$3))*SIGN('(IN)tau'!AM19-AM$3)/param[LAMBDA]</f>
        <v>0</v>
      </c>
      <c r="AN145">
        <f>AN$4*LN(1+param[LAMBDA]*ABS('(IN)tau'!AN19-AN$3))*SIGN('(IN)tau'!AN19-AN$3)/param[LAMBDA]</f>
        <v>0</v>
      </c>
      <c r="AO145">
        <f>AO$4*LN(1+param[LAMBDA]*ABS('(IN)tau'!AO19-AO$3))*SIGN('(IN)tau'!AO19-AO$3)/param[LAMBDA]</f>
        <v>0</v>
      </c>
      <c r="AP145">
        <f>AP$4*LN(1+param[LAMBDA]*ABS('(IN)tau'!AP19-AP$3))*SIGN('(IN)tau'!AP19-AP$3)/param[LAMBDA]</f>
        <v>0</v>
      </c>
      <c r="AQ145">
        <f>AQ$4*LN(1+param[LAMBDA]*ABS('(IN)tau'!AQ19-AQ$3))*SIGN('(IN)tau'!AQ19-AQ$3)/param[LAMBDA]</f>
        <v>0</v>
      </c>
      <c r="AR145">
        <f>AR$4*LN(1+param[LAMBDA]*ABS('(IN)tau'!AR19-AR$3))*SIGN('(IN)tau'!AR19-AR$3)/param[LAMBDA]</f>
        <v>0</v>
      </c>
      <c r="AS145">
        <f>AS$4*LN(1+param[LAMBDA]*ABS('(IN)tau'!AS19-AS$3))*SIGN('(IN)tau'!AS19-AS$3)/param[LAMBDA]</f>
        <v>15.034503260372658</v>
      </c>
      <c r="AT145" s="4">
        <f>SUM(Pi[[#This Row],[Column2]:[Column244]])</f>
        <v>-117.48768331218214</v>
      </c>
      <c r="AU145" t="str">
        <f t="shared" si="1"/>
        <v/>
      </c>
    </row>
    <row r="146" spans="1:47" ht="15" x14ac:dyDescent="0.25">
      <c r="A146">
        <f t="shared" si="0"/>
        <v>101</v>
      </c>
      <c r="B146">
        <f>B$4*LN(1+param[LAMBDA]*ABS('(IN)tau'!B20-B$3))*SIGN('(IN)tau'!B20-B$3)/param[LAMBDA]</f>
        <v>0</v>
      </c>
      <c r="C146">
        <f>C$4*LN(1+param[LAMBDA]*ABS('(IN)tau'!C20-C$3))*SIGN('(IN)tau'!C20-C$3)/param[LAMBDA]</f>
        <v>29.286584648336941</v>
      </c>
      <c r="D146">
        <f>D$4*LN(1+param[LAMBDA]*ABS('(IN)tau'!D20-D$3))*SIGN('(IN)tau'!D20-D$3)/param[LAMBDA]</f>
        <v>-8.6774361226886967</v>
      </c>
      <c r="E146">
        <f>E$4*LN(1+param[LAMBDA]*ABS('(IN)tau'!E20-E$3))*SIGN('(IN)tau'!E20-E$3)/param[LAMBDA]</f>
        <v>21.264762764284239</v>
      </c>
      <c r="F146">
        <f>F$4*LN(1+param[LAMBDA]*ABS('(IN)tau'!F20-F$3))*SIGN('(IN)tau'!F20-F$3)/param[LAMBDA]</f>
        <v>8.4065959020836516</v>
      </c>
      <c r="G146">
        <f>G$4*LN(1+param[LAMBDA]*ABS('(IN)tau'!G20-G$3))*SIGN('(IN)tau'!G20-G$3)/param[LAMBDA]</f>
        <v>3.5550405296121141</v>
      </c>
      <c r="H146">
        <f>H$4*LN(1+param[LAMBDA]*ABS('(IN)tau'!H20-H$3))*SIGN('(IN)tau'!H20-H$3)/param[LAMBDA]</f>
        <v>0</v>
      </c>
      <c r="I146">
        <f>I$4*LN(1+param[LAMBDA]*ABS('(IN)tau'!I20-I$3))*SIGN('(IN)tau'!I20-I$3)/param[LAMBDA]</f>
        <v>2.8722508241546372</v>
      </c>
      <c r="J146">
        <f>J$4*LN(1+param[LAMBDA]*ABS('(IN)tau'!J20-J$3))*SIGN('(IN)tau'!J20-J$3)/param[LAMBDA]</f>
        <v>0</v>
      </c>
      <c r="K146">
        <f>K$4*LN(1+param[LAMBDA]*ABS('(IN)tau'!K20-K$3))*SIGN('(IN)tau'!K20-K$3)/param[LAMBDA]</f>
        <v>-26.525272571930746</v>
      </c>
      <c r="L146">
        <f>L$4*LN(1+param[LAMBDA]*ABS('(IN)tau'!L20-L$3))*SIGN('(IN)tau'!L20-L$3)/param[LAMBDA]</f>
        <v>0</v>
      </c>
      <c r="M146">
        <f>M$4*LN(1+param[LAMBDA]*ABS('(IN)tau'!M20-M$3))*SIGN('(IN)tau'!M20-M$3)/param[LAMBDA]</f>
        <v>-28.518181396642525</v>
      </c>
      <c r="N146">
        <f>N$4*LN(1+param[LAMBDA]*ABS('(IN)tau'!N20-N$3))*SIGN('(IN)tau'!N20-N$3)/param[LAMBDA]</f>
        <v>0</v>
      </c>
      <c r="O146">
        <f>O$4*LN(1+param[LAMBDA]*ABS('(IN)tau'!O20-O$3))*SIGN('(IN)tau'!O20-O$3)/param[LAMBDA]</f>
        <v>0</v>
      </c>
      <c r="P146">
        <f>P$4*LN(1+param[LAMBDA]*ABS('(IN)tau'!P20-P$3))*SIGN('(IN)tau'!P20-P$3)/param[LAMBDA]</f>
        <v>0</v>
      </c>
      <c r="Q146">
        <f>Q$4*LN(1+param[LAMBDA]*ABS('(IN)tau'!Q20-Q$3))*SIGN('(IN)tau'!Q20-Q$3)/param[LAMBDA]</f>
        <v>0</v>
      </c>
      <c r="R146">
        <f>R$4*LN(1+param[LAMBDA]*ABS('(IN)tau'!R20-R$3))*SIGN('(IN)tau'!R20-R$3)/param[LAMBDA]</f>
        <v>0</v>
      </c>
      <c r="S146">
        <f>S$4*LN(1+param[LAMBDA]*ABS('(IN)tau'!S20-S$3))*SIGN('(IN)tau'!S20-S$3)/param[LAMBDA]</f>
        <v>0</v>
      </c>
      <c r="T146">
        <f>T$4*LN(1+param[LAMBDA]*ABS('(IN)tau'!T20-T$3))*SIGN('(IN)tau'!T20-T$3)/param[LAMBDA]</f>
        <v>0</v>
      </c>
      <c r="U146">
        <f>U$4*LN(1+param[LAMBDA]*ABS('(IN)tau'!U20-U$3))*SIGN('(IN)tau'!U20-U$3)/param[LAMBDA]</f>
        <v>0</v>
      </c>
      <c r="V146">
        <f>V$4*LN(1+param[LAMBDA]*ABS('(IN)tau'!V20-V$3))*SIGN('(IN)tau'!V20-V$3)/param[LAMBDA]</f>
        <v>0</v>
      </c>
      <c r="W146">
        <f>W$4*LN(1+param[LAMBDA]*ABS('(IN)tau'!W20-W$3))*SIGN('(IN)tau'!W20-W$3)/param[LAMBDA]</f>
        <v>0</v>
      </c>
      <c r="X146">
        <f>X$4*LN(1+param[LAMBDA]*ABS('(IN)tau'!X20-X$3))*SIGN('(IN)tau'!X20-X$3)/param[LAMBDA]</f>
        <v>0</v>
      </c>
      <c r="Y146">
        <f>Y$4*LN(1+param[LAMBDA]*ABS('(IN)tau'!Y20-Y$3))*SIGN('(IN)tau'!Y20-Y$3)/param[LAMBDA]</f>
        <v>0</v>
      </c>
      <c r="Z146">
        <f>Z$4*LN(1+param[LAMBDA]*ABS('(IN)tau'!Z20-Z$3))*SIGN('(IN)tau'!Z20-Z$3)/param[LAMBDA]</f>
        <v>0</v>
      </c>
      <c r="AA146">
        <f>AA$4*LN(1+param[LAMBDA]*ABS('(IN)tau'!AA20-AA$3))*SIGN('(IN)tau'!AA20-AA$3)/param[LAMBDA]</f>
        <v>0</v>
      </c>
      <c r="AB146">
        <f>AB$4*LN(1+param[LAMBDA]*ABS('(IN)tau'!AB20-AB$3))*SIGN('(IN)tau'!AB20-AB$3)/param[LAMBDA]</f>
        <v>0</v>
      </c>
      <c r="AC146">
        <f>AC$4*LN(1+param[LAMBDA]*ABS('(IN)tau'!AC20-AC$3))*SIGN('(IN)tau'!AC20-AC$3)/param[LAMBDA]</f>
        <v>0</v>
      </c>
      <c r="AD146">
        <f>AD$4*LN(1+param[LAMBDA]*ABS('(IN)tau'!AD20-AD$3))*SIGN('(IN)tau'!AD20-AD$3)/param[LAMBDA]</f>
        <v>0</v>
      </c>
      <c r="AE146">
        <f>AE$4*LN(1+param[LAMBDA]*ABS('(IN)tau'!AE20-AE$3))*SIGN('(IN)tau'!AE20-AE$3)/param[LAMBDA]</f>
        <v>0</v>
      </c>
      <c r="AF146">
        <f>AF$4*LN(1+param[LAMBDA]*ABS('(IN)tau'!AF20-AF$3))*SIGN('(IN)tau'!AF20-AF$3)/param[LAMBDA]</f>
        <v>0</v>
      </c>
      <c r="AG146">
        <f>AG$4*LN(1+param[LAMBDA]*ABS('(IN)tau'!AG20-AG$3))*SIGN('(IN)tau'!AG20-AG$3)/param[LAMBDA]</f>
        <v>0</v>
      </c>
      <c r="AH146">
        <f>AH$4*LN(1+param[LAMBDA]*ABS('(IN)tau'!AH20-AH$3))*SIGN('(IN)tau'!AH20-AH$3)/param[LAMBDA]</f>
        <v>0</v>
      </c>
      <c r="AI146">
        <f>AI$4*LN(1+param[LAMBDA]*ABS('(IN)tau'!AI20-AI$3))*SIGN('(IN)tau'!AI20-AI$3)/param[LAMBDA]</f>
        <v>0</v>
      </c>
      <c r="AJ146">
        <f>AJ$4*LN(1+param[LAMBDA]*ABS('(IN)tau'!AJ20-AJ$3))*SIGN('(IN)tau'!AJ20-AJ$3)/param[LAMBDA]</f>
        <v>0</v>
      </c>
      <c r="AK146">
        <f>AK$4*LN(1+param[LAMBDA]*ABS('(IN)tau'!AK20-AK$3))*SIGN('(IN)tau'!AK20-AK$3)/param[LAMBDA]</f>
        <v>0</v>
      </c>
      <c r="AL146">
        <f>AL$4*LN(1+param[LAMBDA]*ABS('(IN)tau'!AL20-AL$3))*SIGN('(IN)tau'!AL20-AL$3)/param[LAMBDA]</f>
        <v>0</v>
      </c>
      <c r="AM146">
        <f>AM$4*LN(1+param[LAMBDA]*ABS('(IN)tau'!AM20-AM$3))*SIGN('(IN)tau'!AM20-AM$3)/param[LAMBDA]</f>
        <v>0</v>
      </c>
      <c r="AN146">
        <f>AN$4*LN(1+param[LAMBDA]*ABS('(IN)tau'!AN20-AN$3))*SIGN('(IN)tau'!AN20-AN$3)/param[LAMBDA]</f>
        <v>0</v>
      </c>
      <c r="AO146">
        <f>AO$4*LN(1+param[LAMBDA]*ABS('(IN)tau'!AO20-AO$3))*SIGN('(IN)tau'!AO20-AO$3)/param[LAMBDA]</f>
        <v>0</v>
      </c>
      <c r="AP146">
        <f>AP$4*LN(1+param[LAMBDA]*ABS('(IN)tau'!AP20-AP$3))*SIGN('(IN)tau'!AP20-AP$3)/param[LAMBDA]</f>
        <v>0</v>
      </c>
      <c r="AQ146">
        <f>AQ$4*LN(1+param[LAMBDA]*ABS('(IN)tau'!AQ20-AQ$3))*SIGN('(IN)tau'!AQ20-AQ$3)/param[LAMBDA]</f>
        <v>0</v>
      </c>
      <c r="AR146">
        <f>AR$4*LN(1+param[LAMBDA]*ABS('(IN)tau'!AR20-AR$3))*SIGN('(IN)tau'!AR20-AR$3)/param[LAMBDA]</f>
        <v>0</v>
      </c>
      <c r="AS146">
        <f>AS$4*LN(1+param[LAMBDA]*ABS('(IN)tau'!AS20-AS$3))*SIGN('(IN)tau'!AS20-AS$3)/param[LAMBDA]</f>
        <v>3.5797067557062614</v>
      </c>
      <c r="AT146" s="4">
        <f>SUM(Pi[[#This Row],[Column2]:[Column244]])</f>
        <v>5.2440513329158698</v>
      </c>
      <c r="AU146" t="str">
        <f t="shared" si="1"/>
        <v/>
      </c>
    </row>
    <row r="147" spans="1:47" ht="15" x14ac:dyDescent="0.25">
      <c r="A147">
        <f t="shared" si="0"/>
        <v>102</v>
      </c>
      <c r="B147">
        <f>B$4*LN(1+param[LAMBDA]*ABS('(IN)tau'!B21-B$3))*SIGN('(IN)tau'!B21-B$3)/param[LAMBDA]</f>
        <v>0</v>
      </c>
      <c r="C147">
        <f>C$4*LN(1+param[LAMBDA]*ABS('(IN)tau'!C21-C$3))*SIGN('(IN)tau'!C21-C$3)/param[LAMBDA]</f>
        <v>29.286584648336941</v>
      </c>
      <c r="D147">
        <f>D$4*LN(1+param[LAMBDA]*ABS('(IN)tau'!D21-D$3))*SIGN('(IN)tau'!D21-D$3)/param[LAMBDA]</f>
        <v>-17.382209005742784</v>
      </c>
      <c r="E147">
        <f>E$4*LN(1+param[LAMBDA]*ABS('(IN)tau'!E21-E$3))*SIGN('(IN)tau'!E21-E$3)/param[LAMBDA]</f>
        <v>-1.8571053949494634</v>
      </c>
      <c r="F147">
        <f>F$4*LN(1+param[LAMBDA]*ABS('(IN)tau'!F21-F$3))*SIGN('(IN)tau'!F21-F$3)/param[LAMBDA]</f>
        <v>0.44799145744890112</v>
      </c>
      <c r="G147">
        <f>G$4*LN(1+param[LAMBDA]*ABS('(IN)tau'!G21-G$3))*SIGN('(IN)tau'!G21-G$3)/param[LAMBDA]</f>
        <v>3.5550405296121141</v>
      </c>
      <c r="H147">
        <f>H$4*LN(1+param[LAMBDA]*ABS('(IN)tau'!H21-H$3))*SIGN('(IN)tau'!H21-H$3)/param[LAMBDA]</f>
        <v>0</v>
      </c>
      <c r="I147">
        <f>I$4*LN(1+param[LAMBDA]*ABS('(IN)tau'!I21-I$3))*SIGN('(IN)tau'!I21-I$3)/param[LAMBDA]</f>
        <v>26.482942134195202</v>
      </c>
      <c r="J147">
        <f>J$4*LN(1+param[LAMBDA]*ABS('(IN)tau'!J21-J$3))*SIGN('(IN)tau'!J21-J$3)/param[LAMBDA]</f>
        <v>0</v>
      </c>
      <c r="K147">
        <f>K$4*LN(1+param[LAMBDA]*ABS('(IN)tau'!K21-K$3))*SIGN('(IN)tau'!K21-K$3)/param[LAMBDA]</f>
        <v>-44.240513957253732</v>
      </c>
      <c r="L147">
        <f>L$4*LN(1+param[LAMBDA]*ABS('(IN)tau'!L21-L$3))*SIGN('(IN)tau'!L21-L$3)/param[LAMBDA]</f>
        <v>0</v>
      </c>
      <c r="M147">
        <f>M$4*LN(1+param[LAMBDA]*ABS('(IN)tau'!M21-M$3))*SIGN('(IN)tau'!M21-M$3)/param[LAMBDA]</f>
        <v>-40.788020437711822</v>
      </c>
      <c r="N147">
        <f>N$4*LN(1+param[LAMBDA]*ABS('(IN)tau'!N21-N$3))*SIGN('(IN)tau'!N21-N$3)/param[LAMBDA]</f>
        <v>0</v>
      </c>
      <c r="O147">
        <f>O$4*LN(1+param[LAMBDA]*ABS('(IN)tau'!O21-O$3))*SIGN('(IN)tau'!O21-O$3)/param[LAMBDA]</f>
        <v>0</v>
      </c>
      <c r="P147">
        <f>P$4*LN(1+param[LAMBDA]*ABS('(IN)tau'!P21-P$3))*SIGN('(IN)tau'!P21-P$3)/param[LAMBDA]</f>
        <v>0</v>
      </c>
      <c r="Q147">
        <f>Q$4*LN(1+param[LAMBDA]*ABS('(IN)tau'!Q21-Q$3))*SIGN('(IN)tau'!Q21-Q$3)/param[LAMBDA]</f>
        <v>0</v>
      </c>
      <c r="R147">
        <f>R$4*LN(1+param[LAMBDA]*ABS('(IN)tau'!R21-R$3))*SIGN('(IN)tau'!R21-R$3)/param[LAMBDA]</f>
        <v>0</v>
      </c>
      <c r="S147">
        <f>S$4*LN(1+param[LAMBDA]*ABS('(IN)tau'!S21-S$3))*SIGN('(IN)tau'!S21-S$3)/param[LAMBDA]</f>
        <v>0</v>
      </c>
      <c r="T147">
        <f>T$4*LN(1+param[LAMBDA]*ABS('(IN)tau'!T21-T$3))*SIGN('(IN)tau'!T21-T$3)/param[LAMBDA]</f>
        <v>0</v>
      </c>
      <c r="U147">
        <f>U$4*LN(1+param[LAMBDA]*ABS('(IN)tau'!U21-U$3))*SIGN('(IN)tau'!U21-U$3)/param[LAMBDA]</f>
        <v>0</v>
      </c>
      <c r="V147">
        <f>V$4*LN(1+param[LAMBDA]*ABS('(IN)tau'!V21-V$3))*SIGN('(IN)tau'!V21-V$3)/param[LAMBDA]</f>
        <v>0</v>
      </c>
      <c r="W147">
        <f>W$4*LN(1+param[LAMBDA]*ABS('(IN)tau'!W21-W$3))*SIGN('(IN)tau'!W21-W$3)/param[LAMBDA]</f>
        <v>0</v>
      </c>
      <c r="X147">
        <f>X$4*LN(1+param[LAMBDA]*ABS('(IN)tau'!X21-X$3))*SIGN('(IN)tau'!X21-X$3)/param[LAMBDA]</f>
        <v>0</v>
      </c>
      <c r="Y147">
        <f>Y$4*LN(1+param[LAMBDA]*ABS('(IN)tau'!Y21-Y$3))*SIGN('(IN)tau'!Y21-Y$3)/param[LAMBDA]</f>
        <v>0</v>
      </c>
      <c r="Z147">
        <f>Z$4*LN(1+param[LAMBDA]*ABS('(IN)tau'!Z21-Z$3))*SIGN('(IN)tau'!Z21-Z$3)/param[LAMBDA]</f>
        <v>0</v>
      </c>
      <c r="AA147">
        <f>AA$4*LN(1+param[LAMBDA]*ABS('(IN)tau'!AA21-AA$3))*SIGN('(IN)tau'!AA21-AA$3)/param[LAMBDA]</f>
        <v>0</v>
      </c>
      <c r="AB147">
        <f>AB$4*LN(1+param[LAMBDA]*ABS('(IN)tau'!AB21-AB$3))*SIGN('(IN)tau'!AB21-AB$3)/param[LAMBDA]</f>
        <v>0</v>
      </c>
      <c r="AC147">
        <f>AC$4*LN(1+param[LAMBDA]*ABS('(IN)tau'!AC21-AC$3))*SIGN('(IN)tau'!AC21-AC$3)/param[LAMBDA]</f>
        <v>0</v>
      </c>
      <c r="AD147">
        <f>AD$4*LN(1+param[LAMBDA]*ABS('(IN)tau'!AD21-AD$3))*SIGN('(IN)tau'!AD21-AD$3)/param[LAMBDA]</f>
        <v>0</v>
      </c>
      <c r="AE147">
        <f>AE$4*LN(1+param[LAMBDA]*ABS('(IN)tau'!AE21-AE$3))*SIGN('(IN)tau'!AE21-AE$3)/param[LAMBDA]</f>
        <v>0</v>
      </c>
      <c r="AF147">
        <f>AF$4*LN(1+param[LAMBDA]*ABS('(IN)tau'!AF21-AF$3))*SIGN('(IN)tau'!AF21-AF$3)/param[LAMBDA]</f>
        <v>0</v>
      </c>
      <c r="AG147">
        <f>AG$4*LN(1+param[LAMBDA]*ABS('(IN)tau'!AG21-AG$3))*SIGN('(IN)tau'!AG21-AG$3)/param[LAMBDA]</f>
        <v>0</v>
      </c>
      <c r="AH147">
        <f>AH$4*LN(1+param[LAMBDA]*ABS('(IN)tau'!AH21-AH$3))*SIGN('(IN)tau'!AH21-AH$3)/param[LAMBDA]</f>
        <v>0</v>
      </c>
      <c r="AI147">
        <f>AI$4*LN(1+param[LAMBDA]*ABS('(IN)tau'!AI21-AI$3))*SIGN('(IN)tau'!AI21-AI$3)/param[LAMBDA]</f>
        <v>0</v>
      </c>
      <c r="AJ147">
        <f>AJ$4*LN(1+param[LAMBDA]*ABS('(IN)tau'!AJ21-AJ$3))*SIGN('(IN)tau'!AJ21-AJ$3)/param[LAMBDA]</f>
        <v>0</v>
      </c>
      <c r="AK147">
        <f>AK$4*LN(1+param[LAMBDA]*ABS('(IN)tau'!AK21-AK$3))*SIGN('(IN)tau'!AK21-AK$3)/param[LAMBDA]</f>
        <v>0</v>
      </c>
      <c r="AL147">
        <f>AL$4*LN(1+param[LAMBDA]*ABS('(IN)tau'!AL21-AL$3))*SIGN('(IN)tau'!AL21-AL$3)/param[LAMBDA]</f>
        <v>0</v>
      </c>
      <c r="AM147">
        <f>AM$4*LN(1+param[LAMBDA]*ABS('(IN)tau'!AM21-AM$3))*SIGN('(IN)tau'!AM21-AM$3)/param[LAMBDA]</f>
        <v>0</v>
      </c>
      <c r="AN147">
        <f>AN$4*LN(1+param[LAMBDA]*ABS('(IN)tau'!AN21-AN$3))*SIGN('(IN)tau'!AN21-AN$3)/param[LAMBDA]</f>
        <v>0</v>
      </c>
      <c r="AO147">
        <f>AO$4*LN(1+param[LAMBDA]*ABS('(IN)tau'!AO21-AO$3))*SIGN('(IN)tau'!AO21-AO$3)/param[LAMBDA]</f>
        <v>0</v>
      </c>
      <c r="AP147">
        <f>AP$4*LN(1+param[LAMBDA]*ABS('(IN)tau'!AP21-AP$3))*SIGN('(IN)tau'!AP21-AP$3)/param[LAMBDA]</f>
        <v>0</v>
      </c>
      <c r="AQ147">
        <f>AQ$4*LN(1+param[LAMBDA]*ABS('(IN)tau'!AQ21-AQ$3))*SIGN('(IN)tau'!AQ21-AQ$3)/param[LAMBDA]</f>
        <v>0</v>
      </c>
      <c r="AR147">
        <f>AR$4*LN(1+param[LAMBDA]*ABS('(IN)tau'!AR21-AR$3))*SIGN('(IN)tau'!AR21-AR$3)/param[LAMBDA]</f>
        <v>0</v>
      </c>
      <c r="AS147">
        <f>AS$4*LN(1+param[LAMBDA]*ABS('(IN)tau'!AS21-AS$3))*SIGN('(IN)tau'!AS21-AS$3)/param[LAMBDA]</f>
        <v>13.180698937361019</v>
      </c>
      <c r="AT147" s="4">
        <f>SUM(Pi[[#This Row],[Column2]:[Column244]])</f>
        <v>-31.314591088703626</v>
      </c>
      <c r="AU147" t="str">
        <f t="shared" si="1"/>
        <v/>
      </c>
    </row>
    <row r="148" spans="1:47" ht="15" x14ac:dyDescent="0.25">
      <c r="A148">
        <f t="shared" si="0"/>
        <v>103</v>
      </c>
      <c r="B148">
        <f>B$4*LN(1+param[LAMBDA]*ABS('(IN)tau'!B22-B$3))*SIGN('(IN)tau'!B22-B$3)/param[LAMBDA]</f>
        <v>0</v>
      </c>
      <c r="C148">
        <f>C$4*LN(1+param[LAMBDA]*ABS('(IN)tau'!C22-C$3))*SIGN('(IN)tau'!C22-C$3)/param[LAMBDA]</f>
        <v>14.506026203233745</v>
      </c>
      <c r="D148">
        <f>D$4*LN(1+param[LAMBDA]*ABS('(IN)tau'!D22-D$3))*SIGN('(IN)tau'!D22-D$3)/param[LAMBDA]</f>
        <v>-17.382209005742784</v>
      </c>
      <c r="E148">
        <f>E$4*LN(1+param[LAMBDA]*ABS('(IN)tau'!E22-E$3))*SIGN('(IN)tau'!E22-E$3)/param[LAMBDA]</f>
        <v>9.230100021974474</v>
      </c>
      <c r="F148">
        <f>F$4*LN(1+param[LAMBDA]*ABS('(IN)tau'!F22-F$3))*SIGN('(IN)tau'!F22-F$3)/param[LAMBDA]</f>
        <v>5.4454013160335357</v>
      </c>
      <c r="G148">
        <f>G$4*LN(1+param[LAMBDA]*ABS('(IN)tau'!G22-G$3))*SIGN('(IN)tau'!G22-G$3)/param[LAMBDA]</f>
        <v>3.5550405296121141</v>
      </c>
      <c r="H148">
        <f>H$4*LN(1+param[LAMBDA]*ABS('(IN)tau'!H22-H$3))*SIGN('(IN)tau'!H22-H$3)/param[LAMBDA]</f>
        <v>0</v>
      </c>
      <c r="I148">
        <f>I$4*LN(1+param[LAMBDA]*ABS('(IN)tau'!I22-I$3))*SIGN('(IN)tau'!I22-I$3)/param[LAMBDA]</f>
        <v>-13.920391957797168</v>
      </c>
      <c r="J148">
        <f>J$4*LN(1+param[LAMBDA]*ABS('(IN)tau'!J22-J$3))*SIGN('(IN)tau'!J22-J$3)/param[LAMBDA]</f>
        <v>0</v>
      </c>
      <c r="K148">
        <f>K$4*LN(1+param[LAMBDA]*ABS('(IN)tau'!K22-K$3))*SIGN('(IN)tau'!K22-K$3)/param[LAMBDA]</f>
        <v>-44.625746267798661</v>
      </c>
      <c r="L148">
        <f>L$4*LN(1+param[LAMBDA]*ABS('(IN)tau'!L22-L$3))*SIGN('(IN)tau'!L22-L$3)/param[LAMBDA]</f>
        <v>0</v>
      </c>
      <c r="M148">
        <f>M$4*LN(1+param[LAMBDA]*ABS('(IN)tau'!M22-M$3))*SIGN('(IN)tau'!M22-M$3)/param[LAMBDA]</f>
        <v>-28.518181396642525</v>
      </c>
      <c r="N148">
        <f>N$4*LN(1+param[LAMBDA]*ABS('(IN)tau'!N22-N$3))*SIGN('(IN)tau'!N22-N$3)/param[LAMBDA]</f>
        <v>0</v>
      </c>
      <c r="O148">
        <f>O$4*LN(1+param[LAMBDA]*ABS('(IN)tau'!O22-O$3))*SIGN('(IN)tau'!O22-O$3)/param[LAMBDA]</f>
        <v>0</v>
      </c>
      <c r="P148">
        <f>P$4*LN(1+param[LAMBDA]*ABS('(IN)tau'!P22-P$3))*SIGN('(IN)tau'!P22-P$3)/param[LAMBDA]</f>
        <v>0</v>
      </c>
      <c r="Q148">
        <f>Q$4*LN(1+param[LAMBDA]*ABS('(IN)tau'!Q22-Q$3))*SIGN('(IN)tau'!Q22-Q$3)/param[LAMBDA]</f>
        <v>0</v>
      </c>
      <c r="R148">
        <f>R$4*LN(1+param[LAMBDA]*ABS('(IN)tau'!R22-R$3))*SIGN('(IN)tau'!R22-R$3)/param[LAMBDA]</f>
        <v>0</v>
      </c>
      <c r="S148">
        <f>S$4*LN(1+param[LAMBDA]*ABS('(IN)tau'!S22-S$3))*SIGN('(IN)tau'!S22-S$3)/param[LAMBDA]</f>
        <v>0</v>
      </c>
      <c r="T148">
        <f>T$4*LN(1+param[LAMBDA]*ABS('(IN)tau'!T22-T$3))*SIGN('(IN)tau'!T22-T$3)/param[LAMBDA]</f>
        <v>0</v>
      </c>
      <c r="U148">
        <f>U$4*LN(1+param[LAMBDA]*ABS('(IN)tau'!U22-U$3))*SIGN('(IN)tau'!U22-U$3)/param[LAMBDA]</f>
        <v>0</v>
      </c>
      <c r="V148">
        <f>V$4*LN(1+param[LAMBDA]*ABS('(IN)tau'!V22-V$3))*SIGN('(IN)tau'!V22-V$3)/param[LAMBDA]</f>
        <v>0</v>
      </c>
      <c r="W148">
        <f>W$4*LN(1+param[LAMBDA]*ABS('(IN)tau'!W22-W$3))*SIGN('(IN)tau'!W22-W$3)/param[LAMBDA]</f>
        <v>0</v>
      </c>
      <c r="X148">
        <f>X$4*LN(1+param[LAMBDA]*ABS('(IN)tau'!X22-X$3))*SIGN('(IN)tau'!X22-X$3)/param[LAMBDA]</f>
        <v>0</v>
      </c>
      <c r="Y148">
        <f>Y$4*LN(1+param[LAMBDA]*ABS('(IN)tau'!Y22-Y$3))*SIGN('(IN)tau'!Y22-Y$3)/param[LAMBDA]</f>
        <v>0</v>
      </c>
      <c r="Z148">
        <f>Z$4*LN(1+param[LAMBDA]*ABS('(IN)tau'!Z22-Z$3))*SIGN('(IN)tau'!Z22-Z$3)/param[LAMBDA]</f>
        <v>0</v>
      </c>
      <c r="AA148">
        <f>AA$4*LN(1+param[LAMBDA]*ABS('(IN)tau'!AA22-AA$3))*SIGN('(IN)tau'!AA22-AA$3)/param[LAMBDA]</f>
        <v>0</v>
      </c>
      <c r="AB148">
        <f>AB$4*LN(1+param[LAMBDA]*ABS('(IN)tau'!AB22-AB$3))*SIGN('(IN)tau'!AB22-AB$3)/param[LAMBDA]</f>
        <v>0</v>
      </c>
      <c r="AC148">
        <f>AC$4*LN(1+param[LAMBDA]*ABS('(IN)tau'!AC22-AC$3))*SIGN('(IN)tau'!AC22-AC$3)/param[LAMBDA]</f>
        <v>0</v>
      </c>
      <c r="AD148">
        <f>AD$4*LN(1+param[LAMBDA]*ABS('(IN)tau'!AD22-AD$3))*SIGN('(IN)tau'!AD22-AD$3)/param[LAMBDA]</f>
        <v>0</v>
      </c>
      <c r="AE148">
        <f>AE$4*LN(1+param[LAMBDA]*ABS('(IN)tau'!AE22-AE$3))*SIGN('(IN)tau'!AE22-AE$3)/param[LAMBDA]</f>
        <v>0</v>
      </c>
      <c r="AF148">
        <f>AF$4*LN(1+param[LAMBDA]*ABS('(IN)tau'!AF22-AF$3))*SIGN('(IN)tau'!AF22-AF$3)/param[LAMBDA]</f>
        <v>0</v>
      </c>
      <c r="AG148">
        <f>AG$4*LN(1+param[LAMBDA]*ABS('(IN)tau'!AG22-AG$3))*SIGN('(IN)tau'!AG22-AG$3)/param[LAMBDA]</f>
        <v>0</v>
      </c>
      <c r="AH148">
        <f>AH$4*LN(1+param[LAMBDA]*ABS('(IN)tau'!AH22-AH$3))*SIGN('(IN)tau'!AH22-AH$3)/param[LAMBDA]</f>
        <v>0</v>
      </c>
      <c r="AI148">
        <f>AI$4*LN(1+param[LAMBDA]*ABS('(IN)tau'!AI22-AI$3))*SIGN('(IN)tau'!AI22-AI$3)/param[LAMBDA]</f>
        <v>0</v>
      </c>
      <c r="AJ148">
        <f>AJ$4*LN(1+param[LAMBDA]*ABS('(IN)tau'!AJ22-AJ$3))*SIGN('(IN)tau'!AJ22-AJ$3)/param[LAMBDA]</f>
        <v>0</v>
      </c>
      <c r="AK148">
        <f>AK$4*LN(1+param[LAMBDA]*ABS('(IN)tau'!AK22-AK$3))*SIGN('(IN)tau'!AK22-AK$3)/param[LAMBDA]</f>
        <v>0</v>
      </c>
      <c r="AL148">
        <f>AL$4*LN(1+param[LAMBDA]*ABS('(IN)tau'!AL22-AL$3))*SIGN('(IN)tau'!AL22-AL$3)/param[LAMBDA]</f>
        <v>0</v>
      </c>
      <c r="AM148">
        <f>AM$4*LN(1+param[LAMBDA]*ABS('(IN)tau'!AM22-AM$3))*SIGN('(IN)tau'!AM22-AM$3)/param[LAMBDA]</f>
        <v>0</v>
      </c>
      <c r="AN148">
        <f>AN$4*LN(1+param[LAMBDA]*ABS('(IN)tau'!AN22-AN$3))*SIGN('(IN)tau'!AN22-AN$3)/param[LAMBDA]</f>
        <v>0</v>
      </c>
      <c r="AO148">
        <f>AO$4*LN(1+param[LAMBDA]*ABS('(IN)tau'!AO22-AO$3))*SIGN('(IN)tau'!AO22-AO$3)/param[LAMBDA]</f>
        <v>0</v>
      </c>
      <c r="AP148">
        <f>AP$4*LN(1+param[LAMBDA]*ABS('(IN)tau'!AP22-AP$3))*SIGN('(IN)tau'!AP22-AP$3)/param[LAMBDA]</f>
        <v>0</v>
      </c>
      <c r="AQ148">
        <f>AQ$4*LN(1+param[LAMBDA]*ABS('(IN)tau'!AQ22-AQ$3))*SIGN('(IN)tau'!AQ22-AQ$3)/param[LAMBDA]</f>
        <v>0</v>
      </c>
      <c r="AR148">
        <f>AR$4*LN(1+param[LAMBDA]*ABS('(IN)tau'!AR22-AR$3))*SIGN('(IN)tau'!AR22-AR$3)/param[LAMBDA]</f>
        <v>0</v>
      </c>
      <c r="AS148">
        <f>AS$4*LN(1+param[LAMBDA]*ABS('(IN)tau'!AS22-AS$3))*SIGN('(IN)tau'!AS22-AS$3)/param[LAMBDA]</f>
        <v>11.694506247878694</v>
      </c>
      <c r="AT148" s="4">
        <f>SUM(Pi[[#This Row],[Column2]:[Column244]])</f>
        <v>-60.015454309248568</v>
      </c>
      <c r="AU148" t="str">
        <f t="shared" si="1"/>
        <v/>
      </c>
    </row>
    <row r="149" spans="1:47" ht="15" x14ac:dyDescent="0.25">
      <c r="A149">
        <f t="shared" si="0"/>
        <v>104</v>
      </c>
      <c r="B149">
        <f>B$4*LN(1+param[LAMBDA]*ABS('(IN)tau'!B23-B$3))*SIGN('(IN)tau'!B23-B$3)/param[LAMBDA]</f>
        <v>0</v>
      </c>
      <c r="C149">
        <f>C$4*LN(1+param[LAMBDA]*ABS('(IN)tau'!C23-C$3))*SIGN('(IN)tau'!C23-C$3)/param[LAMBDA]</f>
        <v>29.286584648336941</v>
      </c>
      <c r="D149">
        <f>D$4*LN(1+param[LAMBDA]*ABS('(IN)tau'!D23-D$3))*SIGN('(IN)tau'!D23-D$3)/param[LAMBDA]</f>
        <v>10.232768467006295</v>
      </c>
      <c r="E149">
        <f>E$4*LN(1+param[LAMBDA]*ABS('(IN)tau'!E23-E$3))*SIGN('(IN)tau'!E23-E$3)/param[LAMBDA]</f>
        <v>21.264762764284239</v>
      </c>
      <c r="F149">
        <f>F$4*LN(1+param[LAMBDA]*ABS('(IN)tau'!F23-F$3))*SIGN('(IN)tau'!F23-F$3)/param[LAMBDA]</f>
        <v>8.7889230687979154</v>
      </c>
      <c r="G149">
        <f>G$4*LN(1+param[LAMBDA]*ABS('(IN)tau'!G23-G$3))*SIGN('(IN)tau'!G23-G$3)/param[LAMBDA]</f>
        <v>3.5550405296121141</v>
      </c>
      <c r="H149">
        <f>H$4*LN(1+param[LAMBDA]*ABS('(IN)tau'!H23-H$3))*SIGN('(IN)tau'!H23-H$3)/param[LAMBDA]</f>
        <v>0</v>
      </c>
      <c r="I149">
        <f>I$4*LN(1+param[LAMBDA]*ABS('(IN)tau'!I23-I$3))*SIGN('(IN)tau'!I23-I$3)/param[LAMBDA]</f>
        <v>2.8722508241546372</v>
      </c>
      <c r="J149">
        <f>J$4*LN(1+param[LAMBDA]*ABS('(IN)tau'!J23-J$3))*SIGN('(IN)tau'!J23-J$3)/param[LAMBDA]</f>
        <v>0</v>
      </c>
      <c r="K149">
        <f>K$4*LN(1+param[LAMBDA]*ABS('(IN)tau'!K23-K$3))*SIGN('(IN)tau'!K23-K$3)/param[LAMBDA]</f>
        <v>-38.97740473812614</v>
      </c>
      <c r="L149">
        <f>L$4*LN(1+param[LAMBDA]*ABS('(IN)tau'!L23-L$3))*SIGN('(IN)tau'!L23-L$3)/param[LAMBDA]</f>
        <v>0</v>
      </c>
      <c r="M149">
        <f>M$4*LN(1+param[LAMBDA]*ABS('(IN)tau'!M23-M$3))*SIGN('(IN)tau'!M23-M$3)/param[LAMBDA]</f>
        <v>-28.518181396642525</v>
      </c>
      <c r="N149">
        <f>N$4*LN(1+param[LAMBDA]*ABS('(IN)tau'!N23-N$3))*SIGN('(IN)tau'!N23-N$3)/param[LAMBDA]</f>
        <v>0</v>
      </c>
      <c r="O149">
        <f>O$4*LN(1+param[LAMBDA]*ABS('(IN)tau'!O23-O$3))*SIGN('(IN)tau'!O23-O$3)/param[LAMBDA]</f>
        <v>0</v>
      </c>
      <c r="P149">
        <f>P$4*LN(1+param[LAMBDA]*ABS('(IN)tau'!P23-P$3))*SIGN('(IN)tau'!P23-P$3)/param[LAMBDA]</f>
        <v>0</v>
      </c>
      <c r="Q149">
        <f>Q$4*LN(1+param[LAMBDA]*ABS('(IN)tau'!Q23-Q$3))*SIGN('(IN)tau'!Q23-Q$3)/param[LAMBDA]</f>
        <v>0</v>
      </c>
      <c r="R149">
        <f>R$4*LN(1+param[LAMBDA]*ABS('(IN)tau'!R23-R$3))*SIGN('(IN)tau'!R23-R$3)/param[LAMBDA]</f>
        <v>0</v>
      </c>
      <c r="S149">
        <f>S$4*LN(1+param[LAMBDA]*ABS('(IN)tau'!S23-S$3))*SIGN('(IN)tau'!S23-S$3)/param[LAMBDA]</f>
        <v>0</v>
      </c>
      <c r="T149">
        <f>T$4*LN(1+param[LAMBDA]*ABS('(IN)tau'!T23-T$3))*SIGN('(IN)tau'!T23-T$3)/param[LAMBDA]</f>
        <v>0</v>
      </c>
      <c r="U149">
        <f>U$4*LN(1+param[LAMBDA]*ABS('(IN)tau'!U23-U$3))*SIGN('(IN)tau'!U23-U$3)/param[LAMBDA]</f>
        <v>0</v>
      </c>
      <c r="V149">
        <f>V$4*LN(1+param[LAMBDA]*ABS('(IN)tau'!V23-V$3))*SIGN('(IN)tau'!V23-V$3)/param[LAMBDA]</f>
        <v>0</v>
      </c>
      <c r="W149">
        <f>W$4*LN(1+param[LAMBDA]*ABS('(IN)tau'!W23-W$3))*SIGN('(IN)tau'!W23-W$3)/param[LAMBDA]</f>
        <v>0</v>
      </c>
      <c r="X149">
        <f>X$4*LN(1+param[LAMBDA]*ABS('(IN)tau'!X23-X$3))*SIGN('(IN)tau'!X23-X$3)/param[LAMBDA]</f>
        <v>0</v>
      </c>
      <c r="Y149">
        <f>Y$4*LN(1+param[LAMBDA]*ABS('(IN)tau'!Y23-Y$3))*SIGN('(IN)tau'!Y23-Y$3)/param[LAMBDA]</f>
        <v>0</v>
      </c>
      <c r="Z149">
        <f>Z$4*LN(1+param[LAMBDA]*ABS('(IN)tau'!Z23-Z$3))*SIGN('(IN)tau'!Z23-Z$3)/param[LAMBDA]</f>
        <v>0</v>
      </c>
      <c r="AA149">
        <f>AA$4*LN(1+param[LAMBDA]*ABS('(IN)tau'!AA23-AA$3))*SIGN('(IN)tau'!AA23-AA$3)/param[LAMBDA]</f>
        <v>0</v>
      </c>
      <c r="AB149">
        <f>AB$4*LN(1+param[LAMBDA]*ABS('(IN)tau'!AB23-AB$3))*SIGN('(IN)tau'!AB23-AB$3)/param[LAMBDA]</f>
        <v>0</v>
      </c>
      <c r="AC149">
        <f>AC$4*LN(1+param[LAMBDA]*ABS('(IN)tau'!AC23-AC$3))*SIGN('(IN)tau'!AC23-AC$3)/param[LAMBDA]</f>
        <v>0</v>
      </c>
      <c r="AD149">
        <f>AD$4*LN(1+param[LAMBDA]*ABS('(IN)tau'!AD23-AD$3))*SIGN('(IN)tau'!AD23-AD$3)/param[LAMBDA]</f>
        <v>0</v>
      </c>
      <c r="AE149">
        <f>AE$4*LN(1+param[LAMBDA]*ABS('(IN)tau'!AE23-AE$3))*SIGN('(IN)tau'!AE23-AE$3)/param[LAMBDA]</f>
        <v>0</v>
      </c>
      <c r="AF149">
        <f>AF$4*LN(1+param[LAMBDA]*ABS('(IN)tau'!AF23-AF$3))*SIGN('(IN)tau'!AF23-AF$3)/param[LAMBDA]</f>
        <v>0</v>
      </c>
      <c r="AG149">
        <f>AG$4*LN(1+param[LAMBDA]*ABS('(IN)tau'!AG23-AG$3))*SIGN('(IN)tau'!AG23-AG$3)/param[LAMBDA]</f>
        <v>0</v>
      </c>
      <c r="AH149">
        <f>AH$4*LN(1+param[LAMBDA]*ABS('(IN)tau'!AH23-AH$3))*SIGN('(IN)tau'!AH23-AH$3)/param[LAMBDA]</f>
        <v>0</v>
      </c>
      <c r="AI149">
        <f>AI$4*LN(1+param[LAMBDA]*ABS('(IN)tau'!AI23-AI$3))*SIGN('(IN)tau'!AI23-AI$3)/param[LAMBDA]</f>
        <v>0</v>
      </c>
      <c r="AJ149">
        <f>AJ$4*LN(1+param[LAMBDA]*ABS('(IN)tau'!AJ23-AJ$3))*SIGN('(IN)tau'!AJ23-AJ$3)/param[LAMBDA]</f>
        <v>0</v>
      </c>
      <c r="AK149">
        <f>AK$4*LN(1+param[LAMBDA]*ABS('(IN)tau'!AK23-AK$3))*SIGN('(IN)tau'!AK23-AK$3)/param[LAMBDA]</f>
        <v>0</v>
      </c>
      <c r="AL149">
        <f>AL$4*LN(1+param[LAMBDA]*ABS('(IN)tau'!AL23-AL$3))*SIGN('(IN)tau'!AL23-AL$3)/param[LAMBDA]</f>
        <v>0</v>
      </c>
      <c r="AM149">
        <f>AM$4*LN(1+param[LAMBDA]*ABS('(IN)tau'!AM23-AM$3))*SIGN('(IN)tau'!AM23-AM$3)/param[LAMBDA]</f>
        <v>0</v>
      </c>
      <c r="AN149">
        <f>AN$4*LN(1+param[LAMBDA]*ABS('(IN)tau'!AN23-AN$3))*SIGN('(IN)tau'!AN23-AN$3)/param[LAMBDA]</f>
        <v>0</v>
      </c>
      <c r="AO149">
        <f>AO$4*LN(1+param[LAMBDA]*ABS('(IN)tau'!AO23-AO$3))*SIGN('(IN)tau'!AO23-AO$3)/param[LAMBDA]</f>
        <v>0</v>
      </c>
      <c r="AP149">
        <f>AP$4*LN(1+param[LAMBDA]*ABS('(IN)tau'!AP23-AP$3))*SIGN('(IN)tau'!AP23-AP$3)/param[LAMBDA]</f>
        <v>0</v>
      </c>
      <c r="AQ149">
        <f>AQ$4*LN(1+param[LAMBDA]*ABS('(IN)tau'!AQ23-AQ$3))*SIGN('(IN)tau'!AQ23-AQ$3)/param[LAMBDA]</f>
        <v>0</v>
      </c>
      <c r="AR149">
        <f>AR$4*LN(1+param[LAMBDA]*ABS('(IN)tau'!AR23-AR$3))*SIGN('(IN)tau'!AR23-AR$3)/param[LAMBDA]</f>
        <v>0</v>
      </c>
      <c r="AS149">
        <f>AS$4*LN(1+param[LAMBDA]*ABS('(IN)tau'!AS23-AS$3))*SIGN('(IN)tau'!AS23-AS$3)/param[LAMBDA]</f>
        <v>-2.3302119119813551</v>
      </c>
      <c r="AT149" s="4">
        <f>SUM(Pi[[#This Row],[Column2]:[Column244]])</f>
        <v>6.17453225544212</v>
      </c>
      <c r="AU149" t="str">
        <f t="shared" si="1"/>
        <v/>
      </c>
    </row>
    <row r="150" spans="1:47" ht="15" x14ac:dyDescent="0.25">
      <c r="A150">
        <f t="shared" si="0"/>
        <v>105</v>
      </c>
      <c r="B150">
        <f>B$4*LN(1+param[LAMBDA]*ABS('(IN)tau'!B24-B$3))*SIGN('(IN)tau'!B24-B$3)/param[LAMBDA]</f>
        <v>0</v>
      </c>
      <c r="C150">
        <f>C$4*LN(1+param[LAMBDA]*ABS('(IN)tau'!C24-C$3))*SIGN('(IN)tau'!C24-C$3)/param[LAMBDA]</f>
        <v>29.286584648336941</v>
      </c>
      <c r="D150">
        <f>D$4*LN(1+param[LAMBDA]*ABS('(IN)tau'!D24-D$3))*SIGN('(IN)tau'!D24-D$3)/param[LAMBDA]</f>
        <v>-8.6774361226886967</v>
      </c>
      <c r="E150">
        <f>E$4*LN(1+param[LAMBDA]*ABS('(IN)tau'!E24-E$3))*SIGN('(IN)tau'!E24-E$3)/param[LAMBDA]</f>
        <v>9.230100021974474</v>
      </c>
      <c r="F150">
        <f>F$4*LN(1+param[LAMBDA]*ABS('(IN)tau'!F24-F$3))*SIGN('(IN)tau'!F24-F$3)/param[LAMBDA]</f>
        <v>8.4065959020836516</v>
      </c>
      <c r="G150">
        <f>G$4*LN(1+param[LAMBDA]*ABS('(IN)tau'!G24-G$3))*SIGN('(IN)tau'!G24-G$3)/param[LAMBDA]</f>
        <v>3.5550405296121141</v>
      </c>
      <c r="H150">
        <f>H$4*LN(1+param[LAMBDA]*ABS('(IN)tau'!H24-H$3))*SIGN('(IN)tau'!H24-H$3)/param[LAMBDA]</f>
        <v>0</v>
      </c>
      <c r="I150">
        <f>I$4*LN(1+param[LAMBDA]*ABS('(IN)tau'!I24-I$3))*SIGN('(IN)tau'!I24-I$3)/param[LAMBDA]</f>
        <v>2.8722508241546372</v>
      </c>
      <c r="J150">
        <f>J$4*LN(1+param[LAMBDA]*ABS('(IN)tau'!J24-J$3))*SIGN('(IN)tau'!J24-J$3)/param[LAMBDA]</f>
        <v>0</v>
      </c>
      <c r="K150">
        <f>K$4*LN(1+param[LAMBDA]*ABS('(IN)tau'!K24-K$3))*SIGN('(IN)tau'!K24-K$3)/param[LAMBDA]</f>
        <v>-41.737676826600683</v>
      </c>
      <c r="L150">
        <f>L$4*LN(1+param[LAMBDA]*ABS('(IN)tau'!L24-L$3))*SIGN('(IN)tau'!L24-L$3)/param[LAMBDA]</f>
        <v>0</v>
      </c>
      <c r="M150">
        <f>M$4*LN(1+param[LAMBDA]*ABS('(IN)tau'!M24-M$3))*SIGN('(IN)tau'!M24-M$3)/param[LAMBDA]</f>
        <v>-28.518181396642525</v>
      </c>
      <c r="N150">
        <f>N$4*LN(1+param[LAMBDA]*ABS('(IN)tau'!N24-N$3))*SIGN('(IN)tau'!N24-N$3)/param[LAMBDA]</f>
        <v>0</v>
      </c>
      <c r="O150">
        <f>O$4*LN(1+param[LAMBDA]*ABS('(IN)tau'!O24-O$3))*SIGN('(IN)tau'!O24-O$3)/param[LAMBDA]</f>
        <v>0</v>
      </c>
      <c r="P150">
        <f>P$4*LN(1+param[LAMBDA]*ABS('(IN)tau'!P24-P$3))*SIGN('(IN)tau'!P24-P$3)/param[LAMBDA]</f>
        <v>0</v>
      </c>
      <c r="Q150">
        <f>Q$4*LN(1+param[LAMBDA]*ABS('(IN)tau'!Q24-Q$3))*SIGN('(IN)tau'!Q24-Q$3)/param[LAMBDA]</f>
        <v>0</v>
      </c>
      <c r="R150">
        <f>R$4*LN(1+param[LAMBDA]*ABS('(IN)tau'!R24-R$3))*SIGN('(IN)tau'!R24-R$3)/param[LAMBDA]</f>
        <v>0</v>
      </c>
      <c r="S150">
        <f>S$4*LN(1+param[LAMBDA]*ABS('(IN)tau'!S24-S$3))*SIGN('(IN)tau'!S24-S$3)/param[LAMBDA]</f>
        <v>0</v>
      </c>
      <c r="T150">
        <f>T$4*LN(1+param[LAMBDA]*ABS('(IN)tau'!T24-T$3))*SIGN('(IN)tau'!T24-T$3)/param[LAMBDA]</f>
        <v>0</v>
      </c>
      <c r="U150">
        <f>U$4*LN(1+param[LAMBDA]*ABS('(IN)tau'!U24-U$3))*SIGN('(IN)tau'!U24-U$3)/param[LAMBDA]</f>
        <v>0</v>
      </c>
      <c r="V150">
        <f>V$4*LN(1+param[LAMBDA]*ABS('(IN)tau'!V24-V$3))*SIGN('(IN)tau'!V24-V$3)/param[LAMBDA]</f>
        <v>0</v>
      </c>
      <c r="W150">
        <f>W$4*LN(1+param[LAMBDA]*ABS('(IN)tau'!W24-W$3))*SIGN('(IN)tau'!W24-W$3)/param[LAMBDA]</f>
        <v>0</v>
      </c>
      <c r="X150">
        <f>X$4*LN(1+param[LAMBDA]*ABS('(IN)tau'!X24-X$3))*SIGN('(IN)tau'!X24-X$3)/param[LAMBDA]</f>
        <v>0</v>
      </c>
      <c r="Y150">
        <f>Y$4*LN(1+param[LAMBDA]*ABS('(IN)tau'!Y24-Y$3))*SIGN('(IN)tau'!Y24-Y$3)/param[LAMBDA]</f>
        <v>0</v>
      </c>
      <c r="Z150">
        <f>Z$4*LN(1+param[LAMBDA]*ABS('(IN)tau'!Z24-Z$3))*SIGN('(IN)tau'!Z24-Z$3)/param[LAMBDA]</f>
        <v>0</v>
      </c>
      <c r="AA150">
        <f>AA$4*LN(1+param[LAMBDA]*ABS('(IN)tau'!AA24-AA$3))*SIGN('(IN)tau'!AA24-AA$3)/param[LAMBDA]</f>
        <v>0</v>
      </c>
      <c r="AB150">
        <f>AB$4*LN(1+param[LAMBDA]*ABS('(IN)tau'!AB24-AB$3))*SIGN('(IN)tau'!AB24-AB$3)/param[LAMBDA]</f>
        <v>0</v>
      </c>
      <c r="AC150">
        <f>AC$4*LN(1+param[LAMBDA]*ABS('(IN)tau'!AC24-AC$3))*SIGN('(IN)tau'!AC24-AC$3)/param[LAMBDA]</f>
        <v>0</v>
      </c>
      <c r="AD150">
        <f>AD$4*LN(1+param[LAMBDA]*ABS('(IN)tau'!AD24-AD$3))*SIGN('(IN)tau'!AD24-AD$3)/param[LAMBDA]</f>
        <v>0</v>
      </c>
      <c r="AE150">
        <f>AE$4*LN(1+param[LAMBDA]*ABS('(IN)tau'!AE24-AE$3))*SIGN('(IN)tau'!AE24-AE$3)/param[LAMBDA]</f>
        <v>0</v>
      </c>
      <c r="AF150">
        <f>AF$4*LN(1+param[LAMBDA]*ABS('(IN)tau'!AF24-AF$3))*SIGN('(IN)tau'!AF24-AF$3)/param[LAMBDA]</f>
        <v>0</v>
      </c>
      <c r="AG150">
        <f>AG$4*LN(1+param[LAMBDA]*ABS('(IN)tau'!AG24-AG$3))*SIGN('(IN)tau'!AG24-AG$3)/param[LAMBDA]</f>
        <v>0</v>
      </c>
      <c r="AH150">
        <f>AH$4*LN(1+param[LAMBDA]*ABS('(IN)tau'!AH24-AH$3))*SIGN('(IN)tau'!AH24-AH$3)/param[LAMBDA]</f>
        <v>0</v>
      </c>
      <c r="AI150">
        <f>AI$4*LN(1+param[LAMBDA]*ABS('(IN)tau'!AI24-AI$3))*SIGN('(IN)tau'!AI24-AI$3)/param[LAMBDA]</f>
        <v>0</v>
      </c>
      <c r="AJ150">
        <f>AJ$4*LN(1+param[LAMBDA]*ABS('(IN)tau'!AJ24-AJ$3))*SIGN('(IN)tau'!AJ24-AJ$3)/param[LAMBDA]</f>
        <v>0</v>
      </c>
      <c r="AK150">
        <f>AK$4*LN(1+param[LAMBDA]*ABS('(IN)tau'!AK24-AK$3))*SIGN('(IN)tau'!AK24-AK$3)/param[LAMBDA]</f>
        <v>0</v>
      </c>
      <c r="AL150">
        <f>AL$4*LN(1+param[LAMBDA]*ABS('(IN)tau'!AL24-AL$3))*SIGN('(IN)tau'!AL24-AL$3)/param[LAMBDA]</f>
        <v>0</v>
      </c>
      <c r="AM150">
        <f>AM$4*LN(1+param[LAMBDA]*ABS('(IN)tau'!AM24-AM$3))*SIGN('(IN)tau'!AM24-AM$3)/param[LAMBDA]</f>
        <v>0</v>
      </c>
      <c r="AN150">
        <f>AN$4*LN(1+param[LAMBDA]*ABS('(IN)tau'!AN24-AN$3))*SIGN('(IN)tau'!AN24-AN$3)/param[LAMBDA]</f>
        <v>0</v>
      </c>
      <c r="AO150">
        <f>AO$4*LN(1+param[LAMBDA]*ABS('(IN)tau'!AO24-AO$3))*SIGN('(IN)tau'!AO24-AO$3)/param[LAMBDA]</f>
        <v>0</v>
      </c>
      <c r="AP150">
        <f>AP$4*LN(1+param[LAMBDA]*ABS('(IN)tau'!AP24-AP$3))*SIGN('(IN)tau'!AP24-AP$3)/param[LAMBDA]</f>
        <v>0</v>
      </c>
      <c r="AQ150">
        <f>AQ$4*LN(1+param[LAMBDA]*ABS('(IN)tau'!AQ24-AQ$3))*SIGN('(IN)tau'!AQ24-AQ$3)/param[LAMBDA]</f>
        <v>0</v>
      </c>
      <c r="AR150">
        <f>AR$4*LN(1+param[LAMBDA]*ABS('(IN)tau'!AR24-AR$3))*SIGN('(IN)tau'!AR24-AR$3)/param[LAMBDA]</f>
        <v>0</v>
      </c>
      <c r="AS150">
        <f>AS$4*LN(1+param[LAMBDA]*ABS('(IN)tau'!AS24-AS$3))*SIGN('(IN)tau'!AS24-AS$3)/param[LAMBDA]</f>
        <v>2.6151996535852144</v>
      </c>
      <c r="AT150" s="4">
        <f>SUM(Pi[[#This Row],[Column2]:[Column244]])</f>
        <v>-22.967522766184878</v>
      </c>
      <c r="AU150" t="str">
        <f t="shared" si="1"/>
        <v/>
      </c>
    </row>
    <row r="151" spans="1:47" ht="15" x14ac:dyDescent="0.25">
      <c r="A151">
        <f t="shared" si="0"/>
        <v>106</v>
      </c>
      <c r="B151">
        <f>B$4*LN(1+param[LAMBDA]*ABS('(IN)tau'!B25-B$3))*SIGN('(IN)tau'!B25-B$3)/param[LAMBDA]</f>
        <v>0</v>
      </c>
      <c r="C151">
        <f>C$4*LN(1+param[LAMBDA]*ABS('(IN)tau'!C25-C$3))*SIGN('(IN)tau'!C25-C$3)/param[LAMBDA]</f>
        <v>29.286584648336941</v>
      </c>
      <c r="D151">
        <f>D$4*LN(1+param[LAMBDA]*ABS('(IN)tau'!D25-D$3))*SIGN('(IN)tau'!D25-D$3)/param[LAMBDA]</f>
        <v>-10.121831368965751</v>
      </c>
      <c r="E151">
        <f>E$4*LN(1+param[LAMBDA]*ABS('(IN)tau'!E25-E$3))*SIGN('(IN)tau'!E25-E$3)/param[LAMBDA]</f>
        <v>9.230100021974474</v>
      </c>
      <c r="F151">
        <f>F$4*LN(1+param[LAMBDA]*ABS('(IN)tau'!F25-F$3))*SIGN('(IN)tau'!F25-F$3)/param[LAMBDA]</f>
        <v>9.9061731464366751</v>
      </c>
      <c r="G151">
        <f>G$4*LN(1+param[LAMBDA]*ABS('(IN)tau'!G25-G$3))*SIGN('(IN)tau'!G25-G$3)/param[LAMBDA]</f>
        <v>10.940684080047207</v>
      </c>
      <c r="H151">
        <f>H$4*LN(1+param[LAMBDA]*ABS('(IN)tau'!H25-H$3))*SIGN('(IN)tau'!H25-H$3)/param[LAMBDA]</f>
        <v>0</v>
      </c>
      <c r="I151">
        <f>I$4*LN(1+param[LAMBDA]*ABS('(IN)tau'!I25-I$3))*SIGN('(IN)tau'!I25-I$3)/param[LAMBDA]</f>
        <v>-8.7905700091325496</v>
      </c>
      <c r="J151">
        <f>J$4*LN(1+param[LAMBDA]*ABS('(IN)tau'!J25-J$3))*SIGN('(IN)tau'!J25-J$3)/param[LAMBDA]</f>
        <v>0</v>
      </c>
      <c r="K151">
        <f>K$4*LN(1+param[LAMBDA]*ABS('(IN)tau'!K25-K$3))*SIGN('(IN)tau'!K25-K$3)/param[LAMBDA]</f>
        <v>-26.525272571930746</v>
      </c>
      <c r="L151">
        <f>L$4*LN(1+param[LAMBDA]*ABS('(IN)tau'!L25-L$3))*SIGN('(IN)tau'!L25-L$3)/param[LAMBDA]</f>
        <v>0</v>
      </c>
      <c r="M151">
        <f>M$4*LN(1+param[LAMBDA]*ABS('(IN)tau'!M25-M$3))*SIGN('(IN)tau'!M25-M$3)/param[LAMBDA]</f>
        <v>-28.518181396642525</v>
      </c>
      <c r="N151">
        <f>N$4*LN(1+param[LAMBDA]*ABS('(IN)tau'!N25-N$3))*SIGN('(IN)tau'!N25-N$3)/param[LAMBDA]</f>
        <v>0</v>
      </c>
      <c r="O151">
        <f>O$4*LN(1+param[LAMBDA]*ABS('(IN)tau'!O25-O$3))*SIGN('(IN)tau'!O25-O$3)/param[LAMBDA]</f>
        <v>0</v>
      </c>
      <c r="P151">
        <f>P$4*LN(1+param[LAMBDA]*ABS('(IN)tau'!P25-P$3))*SIGN('(IN)tau'!P25-P$3)/param[LAMBDA]</f>
        <v>0</v>
      </c>
      <c r="Q151">
        <f>Q$4*LN(1+param[LAMBDA]*ABS('(IN)tau'!Q25-Q$3))*SIGN('(IN)tau'!Q25-Q$3)/param[LAMBDA]</f>
        <v>0</v>
      </c>
      <c r="R151">
        <f>R$4*LN(1+param[LAMBDA]*ABS('(IN)tau'!R25-R$3))*SIGN('(IN)tau'!R25-R$3)/param[LAMBDA]</f>
        <v>0</v>
      </c>
      <c r="S151">
        <f>S$4*LN(1+param[LAMBDA]*ABS('(IN)tau'!S25-S$3))*SIGN('(IN)tau'!S25-S$3)/param[LAMBDA]</f>
        <v>0</v>
      </c>
      <c r="T151">
        <f>T$4*LN(1+param[LAMBDA]*ABS('(IN)tau'!T25-T$3))*SIGN('(IN)tau'!T25-T$3)/param[LAMBDA]</f>
        <v>0</v>
      </c>
      <c r="U151">
        <f>U$4*LN(1+param[LAMBDA]*ABS('(IN)tau'!U25-U$3))*SIGN('(IN)tau'!U25-U$3)/param[LAMBDA]</f>
        <v>0</v>
      </c>
      <c r="V151">
        <f>V$4*LN(1+param[LAMBDA]*ABS('(IN)tau'!V25-V$3))*SIGN('(IN)tau'!V25-V$3)/param[LAMBDA]</f>
        <v>0</v>
      </c>
      <c r="W151">
        <f>W$4*LN(1+param[LAMBDA]*ABS('(IN)tau'!W25-W$3))*SIGN('(IN)tau'!W25-W$3)/param[LAMBDA]</f>
        <v>0</v>
      </c>
      <c r="X151">
        <f>X$4*LN(1+param[LAMBDA]*ABS('(IN)tau'!X25-X$3))*SIGN('(IN)tau'!X25-X$3)/param[LAMBDA]</f>
        <v>0</v>
      </c>
      <c r="Y151">
        <f>Y$4*LN(1+param[LAMBDA]*ABS('(IN)tau'!Y25-Y$3))*SIGN('(IN)tau'!Y25-Y$3)/param[LAMBDA]</f>
        <v>0</v>
      </c>
      <c r="Z151">
        <f>Z$4*LN(1+param[LAMBDA]*ABS('(IN)tau'!Z25-Z$3))*SIGN('(IN)tau'!Z25-Z$3)/param[LAMBDA]</f>
        <v>0</v>
      </c>
      <c r="AA151">
        <f>AA$4*LN(1+param[LAMBDA]*ABS('(IN)tau'!AA25-AA$3))*SIGN('(IN)tau'!AA25-AA$3)/param[LAMBDA]</f>
        <v>0</v>
      </c>
      <c r="AB151">
        <f>AB$4*LN(1+param[LAMBDA]*ABS('(IN)tau'!AB25-AB$3))*SIGN('(IN)tau'!AB25-AB$3)/param[LAMBDA]</f>
        <v>0</v>
      </c>
      <c r="AC151">
        <f>AC$4*LN(1+param[LAMBDA]*ABS('(IN)tau'!AC25-AC$3))*SIGN('(IN)tau'!AC25-AC$3)/param[LAMBDA]</f>
        <v>0</v>
      </c>
      <c r="AD151">
        <f>AD$4*LN(1+param[LAMBDA]*ABS('(IN)tau'!AD25-AD$3))*SIGN('(IN)tau'!AD25-AD$3)/param[LAMBDA]</f>
        <v>0</v>
      </c>
      <c r="AE151">
        <f>AE$4*LN(1+param[LAMBDA]*ABS('(IN)tau'!AE25-AE$3))*SIGN('(IN)tau'!AE25-AE$3)/param[LAMBDA]</f>
        <v>0</v>
      </c>
      <c r="AF151">
        <f>AF$4*LN(1+param[LAMBDA]*ABS('(IN)tau'!AF25-AF$3))*SIGN('(IN)tau'!AF25-AF$3)/param[LAMBDA]</f>
        <v>0</v>
      </c>
      <c r="AG151">
        <f>AG$4*LN(1+param[LAMBDA]*ABS('(IN)tau'!AG25-AG$3))*SIGN('(IN)tau'!AG25-AG$3)/param[LAMBDA]</f>
        <v>0</v>
      </c>
      <c r="AH151">
        <f>AH$4*LN(1+param[LAMBDA]*ABS('(IN)tau'!AH25-AH$3))*SIGN('(IN)tau'!AH25-AH$3)/param[LAMBDA]</f>
        <v>0</v>
      </c>
      <c r="AI151">
        <f>AI$4*LN(1+param[LAMBDA]*ABS('(IN)tau'!AI25-AI$3))*SIGN('(IN)tau'!AI25-AI$3)/param[LAMBDA]</f>
        <v>0</v>
      </c>
      <c r="AJ151">
        <f>AJ$4*LN(1+param[LAMBDA]*ABS('(IN)tau'!AJ25-AJ$3))*SIGN('(IN)tau'!AJ25-AJ$3)/param[LAMBDA]</f>
        <v>0</v>
      </c>
      <c r="AK151">
        <f>AK$4*LN(1+param[LAMBDA]*ABS('(IN)tau'!AK25-AK$3))*SIGN('(IN)tau'!AK25-AK$3)/param[LAMBDA]</f>
        <v>0</v>
      </c>
      <c r="AL151">
        <f>AL$4*LN(1+param[LAMBDA]*ABS('(IN)tau'!AL25-AL$3))*SIGN('(IN)tau'!AL25-AL$3)/param[LAMBDA]</f>
        <v>0</v>
      </c>
      <c r="AM151">
        <f>AM$4*LN(1+param[LAMBDA]*ABS('(IN)tau'!AM25-AM$3))*SIGN('(IN)tau'!AM25-AM$3)/param[LAMBDA]</f>
        <v>0</v>
      </c>
      <c r="AN151">
        <f>AN$4*LN(1+param[LAMBDA]*ABS('(IN)tau'!AN25-AN$3))*SIGN('(IN)tau'!AN25-AN$3)/param[LAMBDA]</f>
        <v>0</v>
      </c>
      <c r="AO151">
        <f>AO$4*LN(1+param[LAMBDA]*ABS('(IN)tau'!AO25-AO$3))*SIGN('(IN)tau'!AO25-AO$3)/param[LAMBDA]</f>
        <v>0</v>
      </c>
      <c r="AP151">
        <f>AP$4*LN(1+param[LAMBDA]*ABS('(IN)tau'!AP25-AP$3))*SIGN('(IN)tau'!AP25-AP$3)/param[LAMBDA]</f>
        <v>0</v>
      </c>
      <c r="AQ151">
        <f>AQ$4*LN(1+param[LAMBDA]*ABS('(IN)tau'!AQ25-AQ$3))*SIGN('(IN)tau'!AQ25-AQ$3)/param[LAMBDA]</f>
        <v>0</v>
      </c>
      <c r="AR151">
        <f>AR$4*LN(1+param[LAMBDA]*ABS('(IN)tau'!AR25-AR$3))*SIGN('(IN)tau'!AR25-AR$3)/param[LAMBDA]</f>
        <v>0</v>
      </c>
      <c r="AS151">
        <f>AS$4*LN(1+param[LAMBDA]*ABS('(IN)tau'!AS25-AS$3))*SIGN('(IN)tau'!AS25-AS$3)/param[LAMBDA]</f>
        <v>-4.8625868128489431</v>
      </c>
      <c r="AT151" s="4">
        <f>SUM(Pi[[#This Row],[Column2]:[Column244]])</f>
        <v>-19.454900262725225</v>
      </c>
      <c r="AU151" t="str">
        <f t="shared" si="1"/>
        <v/>
      </c>
    </row>
    <row r="152" spans="1:47" ht="15" x14ac:dyDescent="0.25">
      <c r="A152">
        <f t="shared" si="0"/>
        <v>107</v>
      </c>
      <c r="B152">
        <f>B$4*LN(1+param[LAMBDA]*ABS('(IN)tau'!B26-B$3))*SIGN('(IN)tau'!B26-B$3)/param[LAMBDA]</f>
        <v>0</v>
      </c>
      <c r="C152">
        <f>C$4*LN(1+param[LAMBDA]*ABS('(IN)tau'!C26-C$3))*SIGN('(IN)tau'!C26-C$3)/param[LAMBDA]</f>
        <v>29.286584648336941</v>
      </c>
      <c r="D152">
        <f>D$4*LN(1+param[LAMBDA]*ABS('(IN)tau'!D26-D$3))*SIGN('(IN)tau'!D26-D$3)/param[LAMBDA]</f>
        <v>-10.121831368965751</v>
      </c>
      <c r="E152">
        <f>E$4*LN(1+param[LAMBDA]*ABS('(IN)tau'!E26-E$3))*SIGN('(IN)tau'!E26-E$3)/param[LAMBDA]</f>
        <v>21.264762764284239</v>
      </c>
      <c r="F152">
        <f>F$4*LN(1+param[LAMBDA]*ABS('(IN)tau'!F26-F$3))*SIGN('(IN)tau'!F26-F$3)/param[LAMBDA]</f>
        <v>9.9061731464366751</v>
      </c>
      <c r="G152">
        <f>G$4*LN(1+param[LAMBDA]*ABS('(IN)tau'!G26-G$3))*SIGN('(IN)tau'!G26-G$3)/param[LAMBDA]</f>
        <v>10.940684080047207</v>
      </c>
      <c r="H152">
        <f>H$4*LN(1+param[LAMBDA]*ABS('(IN)tau'!H26-H$3))*SIGN('(IN)tau'!H26-H$3)/param[LAMBDA]</f>
        <v>0</v>
      </c>
      <c r="I152">
        <f>I$4*LN(1+param[LAMBDA]*ABS('(IN)tau'!I26-I$3))*SIGN('(IN)tau'!I26-I$3)/param[LAMBDA]</f>
        <v>-8.7905700091325496</v>
      </c>
      <c r="J152">
        <f>J$4*LN(1+param[LAMBDA]*ABS('(IN)tau'!J26-J$3))*SIGN('(IN)tau'!J26-J$3)/param[LAMBDA]</f>
        <v>0</v>
      </c>
      <c r="K152">
        <f>K$4*LN(1+param[LAMBDA]*ABS('(IN)tau'!K26-K$3))*SIGN('(IN)tau'!K26-K$3)/param[LAMBDA]</f>
        <v>-26.171438720960222</v>
      </c>
      <c r="L152">
        <f>L$4*LN(1+param[LAMBDA]*ABS('(IN)tau'!L26-L$3))*SIGN('(IN)tau'!L26-L$3)/param[LAMBDA]</f>
        <v>0</v>
      </c>
      <c r="M152">
        <f>M$4*LN(1+param[LAMBDA]*ABS('(IN)tau'!M26-M$3))*SIGN('(IN)tau'!M26-M$3)/param[LAMBDA]</f>
        <v>-28.518181396642525</v>
      </c>
      <c r="N152">
        <f>N$4*LN(1+param[LAMBDA]*ABS('(IN)tau'!N26-N$3))*SIGN('(IN)tau'!N26-N$3)/param[LAMBDA]</f>
        <v>0</v>
      </c>
      <c r="O152">
        <f>O$4*LN(1+param[LAMBDA]*ABS('(IN)tau'!O26-O$3))*SIGN('(IN)tau'!O26-O$3)/param[LAMBDA]</f>
        <v>0</v>
      </c>
      <c r="P152">
        <f>P$4*LN(1+param[LAMBDA]*ABS('(IN)tau'!P26-P$3))*SIGN('(IN)tau'!P26-P$3)/param[LAMBDA]</f>
        <v>0</v>
      </c>
      <c r="Q152">
        <f>Q$4*LN(1+param[LAMBDA]*ABS('(IN)tau'!Q26-Q$3))*SIGN('(IN)tau'!Q26-Q$3)/param[LAMBDA]</f>
        <v>0</v>
      </c>
      <c r="R152">
        <f>R$4*LN(1+param[LAMBDA]*ABS('(IN)tau'!R26-R$3))*SIGN('(IN)tau'!R26-R$3)/param[LAMBDA]</f>
        <v>0</v>
      </c>
      <c r="S152">
        <f>S$4*LN(1+param[LAMBDA]*ABS('(IN)tau'!S26-S$3))*SIGN('(IN)tau'!S26-S$3)/param[LAMBDA]</f>
        <v>0</v>
      </c>
      <c r="T152">
        <f>T$4*LN(1+param[LAMBDA]*ABS('(IN)tau'!T26-T$3))*SIGN('(IN)tau'!T26-T$3)/param[LAMBDA]</f>
        <v>0</v>
      </c>
      <c r="U152">
        <f>U$4*LN(1+param[LAMBDA]*ABS('(IN)tau'!U26-U$3))*SIGN('(IN)tau'!U26-U$3)/param[LAMBDA]</f>
        <v>0</v>
      </c>
      <c r="V152">
        <f>V$4*LN(1+param[LAMBDA]*ABS('(IN)tau'!V26-V$3))*SIGN('(IN)tau'!V26-V$3)/param[LAMBDA]</f>
        <v>0</v>
      </c>
      <c r="W152">
        <f>W$4*LN(1+param[LAMBDA]*ABS('(IN)tau'!W26-W$3))*SIGN('(IN)tau'!W26-W$3)/param[LAMBDA]</f>
        <v>0</v>
      </c>
      <c r="X152">
        <f>X$4*LN(1+param[LAMBDA]*ABS('(IN)tau'!X26-X$3))*SIGN('(IN)tau'!X26-X$3)/param[LAMBDA]</f>
        <v>0</v>
      </c>
      <c r="Y152">
        <f>Y$4*LN(1+param[LAMBDA]*ABS('(IN)tau'!Y26-Y$3))*SIGN('(IN)tau'!Y26-Y$3)/param[LAMBDA]</f>
        <v>0</v>
      </c>
      <c r="Z152">
        <f>Z$4*LN(1+param[LAMBDA]*ABS('(IN)tau'!Z26-Z$3))*SIGN('(IN)tau'!Z26-Z$3)/param[LAMBDA]</f>
        <v>0</v>
      </c>
      <c r="AA152">
        <f>AA$4*LN(1+param[LAMBDA]*ABS('(IN)tau'!AA26-AA$3))*SIGN('(IN)tau'!AA26-AA$3)/param[LAMBDA]</f>
        <v>0</v>
      </c>
      <c r="AB152">
        <f>AB$4*LN(1+param[LAMBDA]*ABS('(IN)tau'!AB26-AB$3))*SIGN('(IN)tau'!AB26-AB$3)/param[LAMBDA]</f>
        <v>0</v>
      </c>
      <c r="AC152">
        <f>AC$4*LN(1+param[LAMBDA]*ABS('(IN)tau'!AC26-AC$3))*SIGN('(IN)tau'!AC26-AC$3)/param[LAMBDA]</f>
        <v>0</v>
      </c>
      <c r="AD152">
        <f>AD$4*LN(1+param[LAMBDA]*ABS('(IN)tau'!AD26-AD$3))*SIGN('(IN)tau'!AD26-AD$3)/param[LAMBDA]</f>
        <v>0</v>
      </c>
      <c r="AE152">
        <f>AE$4*LN(1+param[LAMBDA]*ABS('(IN)tau'!AE26-AE$3))*SIGN('(IN)tau'!AE26-AE$3)/param[LAMBDA]</f>
        <v>0</v>
      </c>
      <c r="AF152">
        <f>AF$4*LN(1+param[LAMBDA]*ABS('(IN)tau'!AF26-AF$3))*SIGN('(IN)tau'!AF26-AF$3)/param[LAMBDA]</f>
        <v>0</v>
      </c>
      <c r="AG152">
        <f>AG$4*LN(1+param[LAMBDA]*ABS('(IN)tau'!AG26-AG$3))*SIGN('(IN)tau'!AG26-AG$3)/param[LAMBDA]</f>
        <v>0</v>
      </c>
      <c r="AH152">
        <f>AH$4*LN(1+param[LAMBDA]*ABS('(IN)tau'!AH26-AH$3))*SIGN('(IN)tau'!AH26-AH$3)/param[LAMBDA]</f>
        <v>0</v>
      </c>
      <c r="AI152">
        <f>AI$4*LN(1+param[LAMBDA]*ABS('(IN)tau'!AI26-AI$3))*SIGN('(IN)tau'!AI26-AI$3)/param[LAMBDA]</f>
        <v>0</v>
      </c>
      <c r="AJ152">
        <f>AJ$4*LN(1+param[LAMBDA]*ABS('(IN)tau'!AJ26-AJ$3))*SIGN('(IN)tau'!AJ26-AJ$3)/param[LAMBDA]</f>
        <v>0</v>
      </c>
      <c r="AK152">
        <f>AK$4*LN(1+param[LAMBDA]*ABS('(IN)tau'!AK26-AK$3))*SIGN('(IN)tau'!AK26-AK$3)/param[LAMBDA]</f>
        <v>0</v>
      </c>
      <c r="AL152">
        <f>AL$4*LN(1+param[LAMBDA]*ABS('(IN)tau'!AL26-AL$3))*SIGN('(IN)tau'!AL26-AL$3)/param[LAMBDA]</f>
        <v>0</v>
      </c>
      <c r="AM152">
        <f>AM$4*LN(1+param[LAMBDA]*ABS('(IN)tau'!AM26-AM$3))*SIGN('(IN)tau'!AM26-AM$3)/param[LAMBDA]</f>
        <v>0</v>
      </c>
      <c r="AN152">
        <f>AN$4*LN(1+param[LAMBDA]*ABS('(IN)tau'!AN26-AN$3))*SIGN('(IN)tau'!AN26-AN$3)/param[LAMBDA]</f>
        <v>0</v>
      </c>
      <c r="AO152">
        <f>AO$4*LN(1+param[LAMBDA]*ABS('(IN)tau'!AO26-AO$3))*SIGN('(IN)tau'!AO26-AO$3)/param[LAMBDA]</f>
        <v>0</v>
      </c>
      <c r="AP152">
        <f>AP$4*LN(1+param[LAMBDA]*ABS('(IN)tau'!AP26-AP$3))*SIGN('(IN)tau'!AP26-AP$3)/param[LAMBDA]</f>
        <v>0</v>
      </c>
      <c r="AQ152">
        <f>AQ$4*LN(1+param[LAMBDA]*ABS('(IN)tau'!AQ26-AQ$3))*SIGN('(IN)tau'!AQ26-AQ$3)/param[LAMBDA]</f>
        <v>0</v>
      </c>
      <c r="AR152">
        <f>AR$4*LN(1+param[LAMBDA]*ABS('(IN)tau'!AR26-AR$3))*SIGN('(IN)tau'!AR26-AR$3)/param[LAMBDA]</f>
        <v>0</v>
      </c>
      <c r="AS152">
        <f>AS$4*LN(1+param[LAMBDA]*ABS('(IN)tau'!AS26-AS$3))*SIGN('(IN)tau'!AS26-AS$3)/param[LAMBDA]</f>
        <v>-4.8625868128489431</v>
      </c>
      <c r="AT152" s="4">
        <f>SUM(Pi[[#This Row],[Column2]:[Column244]])</f>
        <v>-7.0664036694449388</v>
      </c>
      <c r="AU152" t="str">
        <f t="shared" si="1"/>
        <v/>
      </c>
    </row>
    <row r="153" spans="1:47" ht="15" x14ac:dyDescent="0.25">
      <c r="A153">
        <f t="shared" si="0"/>
        <v>110</v>
      </c>
      <c r="B153">
        <f>B$4*LN(1+param[LAMBDA]*ABS('(IN)tau'!B27-B$3))*SIGN('(IN)tau'!B27-B$3)/param[LAMBDA]</f>
        <v>0</v>
      </c>
      <c r="C153">
        <f>C$4*LN(1+param[LAMBDA]*ABS('(IN)tau'!C27-C$3))*SIGN('(IN)tau'!C27-C$3)/param[LAMBDA]</f>
        <v>29.286584648336941</v>
      </c>
      <c r="D153">
        <f>D$4*LN(1+param[LAMBDA]*ABS('(IN)tau'!D27-D$3))*SIGN('(IN)tau'!D27-D$3)/param[LAMBDA]</f>
        <v>-17.382209005742784</v>
      </c>
      <c r="E153">
        <f>E$4*LN(1+param[LAMBDA]*ABS('(IN)tau'!E27-E$3))*SIGN('(IN)tau'!E27-E$3)/param[LAMBDA]</f>
        <v>-16.889630611725664</v>
      </c>
      <c r="F153">
        <f>F$4*LN(1+param[LAMBDA]*ABS('(IN)tau'!F27-F$3))*SIGN('(IN)tau'!F27-F$3)/param[LAMBDA]</f>
        <v>5.6089446367376947</v>
      </c>
      <c r="G153">
        <f>G$4*LN(1+param[LAMBDA]*ABS('(IN)tau'!G27-G$3))*SIGN('(IN)tau'!G27-G$3)/param[LAMBDA]</f>
        <v>-9.9791600078176508</v>
      </c>
      <c r="H153">
        <f>H$4*LN(1+param[LAMBDA]*ABS('(IN)tau'!H27-H$3))*SIGN('(IN)tau'!H27-H$3)/param[LAMBDA]</f>
        <v>0</v>
      </c>
      <c r="I153">
        <f>I$4*LN(1+param[LAMBDA]*ABS('(IN)tau'!I27-I$3))*SIGN('(IN)tau'!I27-I$3)/param[LAMBDA]</f>
        <v>11.273279808253122</v>
      </c>
      <c r="J153">
        <f>J$4*LN(1+param[LAMBDA]*ABS('(IN)tau'!J27-J$3))*SIGN('(IN)tau'!J27-J$3)/param[LAMBDA]</f>
        <v>0</v>
      </c>
      <c r="K153">
        <f>K$4*LN(1+param[LAMBDA]*ABS('(IN)tau'!K27-K$3))*SIGN('(IN)tau'!K27-K$3)/param[LAMBDA]</f>
        <v>-44.88111464180782</v>
      </c>
      <c r="L153">
        <f>L$4*LN(1+param[LAMBDA]*ABS('(IN)tau'!L27-L$3))*SIGN('(IN)tau'!L27-L$3)/param[LAMBDA]</f>
        <v>0</v>
      </c>
      <c r="M153">
        <f>M$4*LN(1+param[LAMBDA]*ABS('(IN)tau'!M27-M$3))*SIGN('(IN)tau'!M27-M$3)/param[LAMBDA]</f>
        <v>-40.788020437711822</v>
      </c>
      <c r="N153">
        <f>N$4*LN(1+param[LAMBDA]*ABS('(IN)tau'!N27-N$3))*SIGN('(IN)tau'!N27-N$3)/param[LAMBDA]</f>
        <v>0</v>
      </c>
      <c r="O153">
        <f>O$4*LN(1+param[LAMBDA]*ABS('(IN)tau'!O27-O$3))*SIGN('(IN)tau'!O27-O$3)/param[LAMBDA]</f>
        <v>0</v>
      </c>
      <c r="P153">
        <f>P$4*LN(1+param[LAMBDA]*ABS('(IN)tau'!P27-P$3))*SIGN('(IN)tau'!P27-P$3)/param[LAMBDA]</f>
        <v>0</v>
      </c>
      <c r="Q153">
        <f>Q$4*LN(1+param[LAMBDA]*ABS('(IN)tau'!Q27-Q$3))*SIGN('(IN)tau'!Q27-Q$3)/param[LAMBDA]</f>
        <v>0</v>
      </c>
      <c r="R153">
        <f>R$4*LN(1+param[LAMBDA]*ABS('(IN)tau'!R27-R$3))*SIGN('(IN)tau'!R27-R$3)/param[LAMBDA]</f>
        <v>0</v>
      </c>
      <c r="S153">
        <f>S$4*LN(1+param[LAMBDA]*ABS('(IN)tau'!S27-S$3))*SIGN('(IN)tau'!S27-S$3)/param[LAMBDA]</f>
        <v>0</v>
      </c>
      <c r="T153">
        <f>T$4*LN(1+param[LAMBDA]*ABS('(IN)tau'!T27-T$3))*SIGN('(IN)tau'!T27-T$3)/param[LAMBDA]</f>
        <v>0</v>
      </c>
      <c r="U153">
        <f>U$4*LN(1+param[LAMBDA]*ABS('(IN)tau'!U27-U$3))*SIGN('(IN)tau'!U27-U$3)/param[LAMBDA]</f>
        <v>0</v>
      </c>
      <c r="V153">
        <f>V$4*LN(1+param[LAMBDA]*ABS('(IN)tau'!V27-V$3))*SIGN('(IN)tau'!V27-V$3)/param[LAMBDA]</f>
        <v>0</v>
      </c>
      <c r="W153">
        <f>W$4*LN(1+param[LAMBDA]*ABS('(IN)tau'!W27-W$3))*SIGN('(IN)tau'!W27-W$3)/param[LAMBDA]</f>
        <v>0</v>
      </c>
      <c r="X153">
        <f>X$4*LN(1+param[LAMBDA]*ABS('(IN)tau'!X27-X$3))*SIGN('(IN)tau'!X27-X$3)/param[LAMBDA]</f>
        <v>0</v>
      </c>
      <c r="Y153">
        <f>Y$4*LN(1+param[LAMBDA]*ABS('(IN)tau'!Y27-Y$3))*SIGN('(IN)tau'!Y27-Y$3)/param[LAMBDA]</f>
        <v>0</v>
      </c>
      <c r="Z153">
        <f>Z$4*LN(1+param[LAMBDA]*ABS('(IN)tau'!Z27-Z$3))*SIGN('(IN)tau'!Z27-Z$3)/param[LAMBDA]</f>
        <v>0</v>
      </c>
      <c r="AA153">
        <f>AA$4*LN(1+param[LAMBDA]*ABS('(IN)tau'!AA27-AA$3))*SIGN('(IN)tau'!AA27-AA$3)/param[LAMBDA]</f>
        <v>0</v>
      </c>
      <c r="AB153">
        <f>AB$4*LN(1+param[LAMBDA]*ABS('(IN)tau'!AB27-AB$3))*SIGN('(IN)tau'!AB27-AB$3)/param[LAMBDA]</f>
        <v>0</v>
      </c>
      <c r="AC153">
        <f>AC$4*LN(1+param[LAMBDA]*ABS('(IN)tau'!AC27-AC$3))*SIGN('(IN)tau'!AC27-AC$3)/param[LAMBDA]</f>
        <v>0</v>
      </c>
      <c r="AD153">
        <f>AD$4*LN(1+param[LAMBDA]*ABS('(IN)tau'!AD27-AD$3))*SIGN('(IN)tau'!AD27-AD$3)/param[LAMBDA]</f>
        <v>0</v>
      </c>
      <c r="AE153">
        <f>AE$4*LN(1+param[LAMBDA]*ABS('(IN)tau'!AE27-AE$3))*SIGN('(IN)tau'!AE27-AE$3)/param[LAMBDA]</f>
        <v>0</v>
      </c>
      <c r="AF153">
        <f>AF$4*LN(1+param[LAMBDA]*ABS('(IN)tau'!AF27-AF$3))*SIGN('(IN)tau'!AF27-AF$3)/param[LAMBDA]</f>
        <v>0</v>
      </c>
      <c r="AG153">
        <f>AG$4*LN(1+param[LAMBDA]*ABS('(IN)tau'!AG27-AG$3))*SIGN('(IN)tau'!AG27-AG$3)/param[LAMBDA]</f>
        <v>0</v>
      </c>
      <c r="AH153">
        <f>AH$4*LN(1+param[LAMBDA]*ABS('(IN)tau'!AH27-AH$3))*SIGN('(IN)tau'!AH27-AH$3)/param[LAMBDA]</f>
        <v>0</v>
      </c>
      <c r="AI153">
        <f>AI$4*LN(1+param[LAMBDA]*ABS('(IN)tau'!AI27-AI$3))*SIGN('(IN)tau'!AI27-AI$3)/param[LAMBDA]</f>
        <v>0</v>
      </c>
      <c r="AJ153">
        <f>AJ$4*LN(1+param[LAMBDA]*ABS('(IN)tau'!AJ27-AJ$3))*SIGN('(IN)tau'!AJ27-AJ$3)/param[LAMBDA]</f>
        <v>0</v>
      </c>
      <c r="AK153">
        <f>AK$4*LN(1+param[LAMBDA]*ABS('(IN)tau'!AK27-AK$3))*SIGN('(IN)tau'!AK27-AK$3)/param[LAMBDA]</f>
        <v>0</v>
      </c>
      <c r="AL153">
        <f>AL$4*LN(1+param[LAMBDA]*ABS('(IN)tau'!AL27-AL$3))*SIGN('(IN)tau'!AL27-AL$3)/param[LAMBDA]</f>
        <v>0</v>
      </c>
      <c r="AM153">
        <f>AM$4*LN(1+param[LAMBDA]*ABS('(IN)tau'!AM27-AM$3))*SIGN('(IN)tau'!AM27-AM$3)/param[LAMBDA]</f>
        <v>0</v>
      </c>
      <c r="AN153">
        <f>AN$4*LN(1+param[LAMBDA]*ABS('(IN)tau'!AN27-AN$3))*SIGN('(IN)tau'!AN27-AN$3)/param[LAMBDA]</f>
        <v>0</v>
      </c>
      <c r="AO153">
        <f>AO$4*LN(1+param[LAMBDA]*ABS('(IN)tau'!AO27-AO$3))*SIGN('(IN)tau'!AO27-AO$3)/param[LAMBDA]</f>
        <v>0</v>
      </c>
      <c r="AP153">
        <f>AP$4*LN(1+param[LAMBDA]*ABS('(IN)tau'!AP27-AP$3))*SIGN('(IN)tau'!AP27-AP$3)/param[LAMBDA]</f>
        <v>0</v>
      </c>
      <c r="AQ153">
        <f>AQ$4*LN(1+param[LAMBDA]*ABS('(IN)tau'!AQ27-AQ$3))*SIGN('(IN)tau'!AQ27-AQ$3)/param[LAMBDA]</f>
        <v>0</v>
      </c>
      <c r="AR153">
        <f>AR$4*LN(1+param[LAMBDA]*ABS('(IN)tau'!AR27-AR$3))*SIGN('(IN)tau'!AR27-AR$3)/param[LAMBDA]</f>
        <v>0</v>
      </c>
      <c r="AS153">
        <f>AS$4*LN(1+param[LAMBDA]*ABS('(IN)tau'!AS27-AS$3))*SIGN('(IN)tau'!AS27-AS$3)/param[LAMBDA]</f>
        <v>7.7158262984796968</v>
      </c>
      <c r="AT153" s="4">
        <f>SUM(Pi[[#This Row],[Column2]:[Column244]])</f>
        <v>-76.035499312998283</v>
      </c>
      <c r="AU153" t="str">
        <f t="shared" si="1"/>
        <v/>
      </c>
    </row>
    <row r="154" spans="1:47" ht="15" x14ac:dyDescent="0.25">
      <c r="A154">
        <f t="shared" si="0"/>
        <v>111</v>
      </c>
      <c r="B154">
        <f>B$4*LN(1+param[LAMBDA]*ABS('(IN)tau'!B28-B$3))*SIGN('(IN)tau'!B28-B$3)/param[LAMBDA]</f>
        <v>0</v>
      </c>
      <c r="C154">
        <f>C$4*LN(1+param[LAMBDA]*ABS('(IN)tau'!C28-C$3))*SIGN('(IN)tau'!C28-C$3)/param[LAMBDA]</f>
        <v>14.506026203233745</v>
      </c>
      <c r="D154">
        <f>D$4*LN(1+param[LAMBDA]*ABS('(IN)tau'!D28-D$3))*SIGN('(IN)tau'!D28-D$3)/param[LAMBDA]</f>
        <v>-17.382209005742784</v>
      </c>
      <c r="E154">
        <f>E$4*LN(1+param[LAMBDA]*ABS('(IN)tau'!E28-E$3))*SIGN('(IN)tau'!E28-E$3)/param[LAMBDA]</f>
        <v>9.230100021974474</v>
      </c>
      <c r="F154">
        <f>F$4*LN(1+param[LAMBDA]*ABS('(IN)tau'!F28-F$3))*SIGN('(IN)tau'!F28-F$3)/param[LAMBDA]</f>
        <v>6.504086488236152</v>
      </c>
      <c r="G154">
        <f>G$4*LN(1+param[LAMBDA]*ABS('(IN)tau'!G28-G$3))*SIGN('(IN)tau'!G28-G$3)/param[LAMBDA]</f>
        <v>3.5550405296121141</v>
      </c>
      <c r="H154">
        <f>H$4*LN(1+param[LAMBDA]*ABS('(IN)tau'!H28-H$3))*SIGN('(IN)tau'!H28-H$3)/param[LAMBDA]</f>
        <v>0</v>
      </c>
      <c r="I154">
        <f>I$4*LN(1+param[LAMBDA]*ABS('(IN)tau'!I28-I$3))*SIGN('(IN)tau'!I28-I$3)/param[LAMBDA]</f>
        <v>6.2971248755763396</v>
      </c>
      <c r="J154">
        <f>J$4*LN(1+param[LAMBDA]*ABS('(IN)tau'!J28-J$3))*SIGN('(IN)tau'!J28-J$3)/param[LAMBDA]</f>
        <v>0</v>
      </c>
      <c r="K154">
        <f>K$4*LN(1+param[LAMBDA]*ABS('(IN)tau'!K28-K$3))*SIGN('(IN)tau'!K28-K$3)/param[LAMBDA]</f>
        <v>-44.240513957253732</v>
      </c>
      <c r="L154">
        <f>L$4*LN(1+param[LAMBDA]*ABS('(IN)tau'!L28-L$3))*SIGN('(IN)tau'!L28-L$3)/param[LAMBDA]</f>
        <v>0</v>
      </c>
      <c r="M154">
        <f>M$4*LN(1+param[LAMBDA]*ABS('(IN)tau'!M28-M$3))*SIGN('(IN)tau'!M28-M$3)/param[LAMBDA]</f>
        <v>-28.518181396642525</v>
      </c>
      <c r="N154">
        <f>N$4*LN(1+param[LAMBDA]*ABS('(IN)tau'!N28-N$3))*SIGN('(IN)tau'!N28-N$3)/param[LAMBDA]</f>
        <v>0</v>
      </c>
      <c r="O154">
        <f>O$4*LN(1+param[LAMBDA]*ABS('(IN)tau'!O28-O$3))*SIGN('(IN)tau'!O28-O$3)/param[LAMBDA]</f>
        <v>0</v>
      </c>
      <c r="P154">
        <f>P$4*LN(1+param[LAMBDA]*ABS('(IN)tau'!P28-P$3))*SIGN('(IN)tau'!P28-P$3)/param[LAMBDA]</f>
        <v>0</v>
      </c>
      <c r="Q154">
        <f>Q$4*LN(1+param[LAMBDA]*ABS('(IN)tau'!Q28-Q$3))*SIGN('(IN)tau'!Q28-Q$3)/param[LAMBDA]</f>
        <v>0</v>
      </c>
      <c r="R154">
        <f>R$4*LN(1+param[LAMBDA]*ABS('(IN)tau'!R28-R$3))*SIGN('(IN)tau'!R28-R$3)/param[LAMBDA]</f>
        <v>0</v>
      </c>
      <c r="S154">
        <f>S$4*LN(1+param[LAMBDA]*ABS('(IN)tau'!S28-S$3))*SIGN('(IN)tau'!S28-S$3)/param[LAMBDA]</f>
        <v>0</v>
      </c>
      <c r="T154">
        <f>T$4*LN(1+param[LAMBDA]*ABS('(IN)tau'!T28-T$3))*SIGN('(IN)tau'!T28-T$3)/param[LAMBDA]</f>
        <v>0</v>
      </c>
      <c r="U154">
        <f>U$4*LN(1+param[LAMBDA]*ABS('(IN)tau'!U28-U$3))*SIGN('(IN)tau'!U28-U$3)/param[LAMBDA]</f>
        <v>0</v>
      </c>
      <c r="V154">
        <f>V$4*LN(1+param[LAMBDA]*ABS('(IN)tau'!V28-V$3))*SIGN('(IN)tau'!V28-V$3)/param[LAMBDA]</f>
        <v>0</v>
      </c>
      <c r="W154">
        <f>W$4*LN(1+param[LAMBDA]*ABS('(IN)tau'!W28-W$3))*SIGN('(IN)tau'!W28-W$3)/param[LAMBDA]</f>
        <v>0</v>
      </c>
      <c r="X154">
        <f>X$4*LN(1+param[LAMBDA]*ABS('(IN)tau'!X28-X$3))*SIGN('(IN)tau'!X28-X$3)/param[LAMBDA]</f>
        <v>0</v>
      </c>
      <c r="Y154">
        <f>Y$4*LN(1+param[LAMBDA]*ABS('(IN)tau'!Y28-Y$3))*SIGN('(IN)tau'!Y28-Y$3)/param[LAMBDA]</f>
        <v>0</v>
      </c>
      <c r="Z154">
        <f>Z$4*LN(1+param[LAMBDA]*ABS('(IN)tau'!Z28-Z$3))*SIGN('(IN)tau'!Z28-Z$3)/param[LAMBDA]</f>
        <v>0</v>
      </c>
      <c r="AA154">
        <f>AA$4*LN(1+param[LAMBDA]*ABS('(IN)tau'!AA28-AA$3))*SIGN('(IN)tau'!AA28-AA$3)/param[LAMBDA]</f>
        <v>0</v>
      </c>
      <c r="AB154">
        <f>AB$4*LN(1+param[LAMBDA]*ABS('(IN)tau'!AB28-AB$3))*SIGN('(IN)tau'!AB28-AB$3)/param[LAMBDA]</f>
        <v>0</v>
      </c>
      <c r="AC154">
        <f>AC$4*LN(1+param[LAMBDA]*ABS('(IN)tau'!AC28-AC$3))*SIGN('(IN)tau'!AC28-AC$3)/param[LAMBDA]</f>
        <v>0</v>
      </c>
      <c r="AD154">
        <f>AD$4*LN(1+param[LAMBDA]*ABS('(IN)tau'!AD28-AD$3))*SIGN('(IN)tau'!AD28-AD$3)/param[LAMBDA]</f>
        <v>0</v>
      </c>
      <c r="AE154">
        <f>AE$4*LN(1+param[LAMBDA]*ABS('(IN)tau'!AE28-AE$3))*SIGN('(IN)tau'!AE28-AE$3)/param[LAMBDA]</f>
        <v>0</v>
      </c>
      <c r="AF154">
        <f>AF$4*LN(1+param[LAMBDA]*ABS('(IN)tau'!AF28-AF$3))*SIGN('(IN)tau'!AF28-AF$3)/param[LAMBDA]</f>
        <v>0</v>
      </c>
      <c r="AG154">
        <f>AG$4*LN(1+param[LAMBDA]*ABS('(IN)tau'!AG28-AG$3))*SIGN('(IN)tau'!AG28-AG$3)/param[LAMBDA]</f>
        <v>0</v>
      </c>
      <c r="AH154">
        <f>AH$4*LN(1+param[LAMBDA]*ABS('(IN)tau'!AH28-AH$3))*SIGN('(IN)tau'!AH28-AH$3)/param[LAMBDA]</f>
        <v>0</v>
      </c>
      <c r="AI154">
        <f>AI$4*LN(1+param[LAMBDA]*ABS('(IN)tau'!AI28-AI$3))*SIGN('(IN)tau'!AI28-AI$3)/param[LAMBDA]</f>
        <v>0</v>
      </c>
      <c r="AJ154">
        <f>AJ$4*LN(1+param[LAMBDA]*ABS('(IN)tau'!AJ28-AJ$3))*SIGN('(IN)tau'!AJ28-AJ$3)/param[LAMBDA]</f>
        <v>0</v>
      </c>
      <c r="AK154">
        <f>AK$4*LN(1+param[LAMBDA]*ABS('(IN)tau'!AK28-AK$3))*SIGN('(IN)tau'!AK28-AK$3)/param[LAMBDA]</f>
        <v>0</v>
      </c>
      <c r="AL154">
        <f>AL$4*LN(1+param[LAMBDA]*ABS('(IN)tau'!AL28-AL$3))*SIGN('(IN)tau'!AL28-AL$3)/param[LAMBDA]</f>
        <v>0</v>
      </c>
      <c r="AM154">
        <f>AM$4*LN(1+param[LAMBDA]*ABS('(IN)tau'!AM28-AM$3))*SIGN('(IN)tau'!AM28-AM$3)/param[LAMBDA]</f>
        <v>0</v>
      </c>
      <c r="AN154">
        <f>AN$4*LN(1+param[LAMBDA]*ABS('(IN)tau'!AN28-AN$3))*SIGN('(IN)tau'!AN28-AN$3)/param[LAMBDA]</f>
        <v>0</v>
      </c>
      <c r="AO154">
        <f>AO$4*LN(1+param[LAMBDA]*ABS('(IN)tau'!AO28-AO$3))*SIGN('(IN)tau'!AO28-AO$3)/param[LAMBDA]</f>
        <v>0</v>
      </c>
      <c r="AP154">
        <f>AP$4*LN(1+param[LAMBDA]*ABS('(IN)tau'!AP28-AP$3))*SIGN('(IN)tau'!AP28-AP$3)/param[LAMBDA]</f>
        <v>0</v>
      </c>
      <c r="AQ154">
        <f>AQ$4*LN(1+param[LAMBDA]*ABS('(IN)tau'!AQ28-AQ$3))*SIGN('(IN)tau'!AQ28-AQ$3)/param[LAMBDA]</f>
        <v>0</v>
      </c>
      <c r="AR154">
        <f>AR$4*LN(1+param[LAMBDA]*ABS('(IN)tau'!AR28-AR$3))*SIGN('(IN)tau'!AR28-AR$3)/param[LAMBDA]</f>
        <v>0</v>
      </c>
      <c r="AS154">
        <f>AS$4*LN(1+param[LAMBDA]*ABS('(IN)tau'!AS28-AS$3))*SIGN('(IN)tau'!AS28-AS$3)/param[LAMBDA]</f>
        <v>5.1380113826616354</v>
      </c>
      <c r="AT154" s="4">
        <f>SUM(Pi[[#This Row],[Column2]:[Column244]])</f>
        <v>-44.910514858344577</v>
      </c>
      <c r="AU154" t="str">
        <f t="shared" si="1"/>
        <v/>
      </c>
    </row>
    <row r="155" spans="1:47" ht="15" x14ac:dyDescent="0.25">
      <c r="A155">
        <f t="shared" si="0"/>
        <v>112</v>
      </c>
      <c r="B155">
        <f>B$4*LN(1+param[LAMBDA]*ABS('(IN)tau'!B29-B$3))*SIGN('(IN)tau'!B29-B$3)/param[LAMBDA]</f>
        <v>0</v>
      </c>
      <c r="C155">
        <f>C$4*LN(1+param[LAMBDA]*ABS('(IN)tau'!C29-C$3))*SIGN('(IN)tau'!C29-C$3)/param[LAMBDA]</f>
        <v>29.286584648336941</v>
      </c>
      <c r="D155">
        <f>D$4*LN(1+param[LAMBDA]*ABS('(IN)tau'!D29-D$3))*SIGN('(IN)tau'!D29-D$3)/param[LAMBDA]</f>
        <v>-17.382209005742784</v>
      </c>
      <c r="E155">
        <f>E$4*LN(1+param[LAMBDA]*ABS('(IN)tau'!E29-E$3))*SIGN('(IN)tau'!E29-E$3)/param[LAMBDA]</f>
        <v>21.264762764284239</v>
      </c>
      <c r="F155">
        <f>F$4*LN(1+param[LAMBDA]*ABS('(IN)tau'!F29-F$3))*SIGN('(IN)tau'!F29-F$3)/param[LAMBDA]</f>
        <v>8.4065959020836516</v>
      </c>
      <c r="G155">
        <f>G$4*LN(1+param[LAMBDA]*ABS('(IN)tau'!G29-G$3))*SIGN('(IN)tau'!G29-G$3)/param[LAMBDA]</f>
        <v>3.5550405296121141</v>
      </c>
      <c r="H155">
        <f>H$4*LN(1+param[LAMBDA]*ABS('(IN)tau'!H29-H$3))*SIGN('(IN)tau'!H29-H$3)/param[LAMBDA]</f>
        <v>0</v>
      </c>
      <c r="I155">
        <f>I$4*LN(1+param[LAMBDA]*ABS('(IN)tau'!I29-I$3))*SIGN('(IN)tau'!I29-I$3)/param[LAMBDA]</f>
        <v>5.9759637240556991</v>
      </c>
      <c r="J155">
        <f>J$4*LN(1+param[LAMBDA]*ABS('(IN)tau'!J29-J$3))*SIGN('(IN)tau'!J29-J$3)/param[LAMBDA]</f>
        <v>0</v>
      </c>
      <c r="K155">
        <f>K$4*LN(1+param[LAMBDA]*ABS('(IN)tau'!K29-K$3))*SIGN('(IN)tau'!K29-K$3)/param[LAMBDA]</f>
        <v>-45.891187498049902</v>
      </c>
      <c r="L155">
        <f>L$4*LN(1+param[LAMBDA]*ABS('(IN)tau'!L29-L$3))*SIGN('(IN)tau'!L29-L$3)/param[LAMBDA]</f>
        <v>0</v>
      </c>
      <c r="M155">
        <f>M$4*LN(1+param[LAMBDA]*ABS('(IN)tau'!M29-M$3))*SIGN('(IN)tau'!M29-M$3)/param[LAMBDA]</f>
        <v>-28.518181396642525</v>
      </c>
      <c r="N155">
        <f>N$4*LN(1+param[LAMBDA]*ABS('(IN)tau'!N29-N$3))*SIGN('(IN)tau'!N29-N$3)/param[LAMBDA]</f>
        <v>0</v>
      </c>
      <c r="O155">
        <f>O$4*LN(1+param[LAMBDA]*ABS('(IN)tau'!O29-O$3))*SIGN('(IN)tau'!O29-O$3)/param[LAMBDA]</f>
        <v>0</v>
      </c>
      <c r="P155">
        <f>P$4*LN(1+param[LAMBDA]*ABS('(IN)tau'!P29-P$3))*SIGN('(IN)tau'!P29-P$3)/param[LAMBDA]</f>
        <v>0</v>
      </c>
      <c r="Q155">
        <f>Q$4*LN(1+param[LAMBDA]*ABS('(IN)tau'!Q29-Q$3))*SIGN('(IN)tau'!Q29-Q$3)/param[LAMBDA]</f>
        <v>0</v>
      </c>
      <c r="R155">
        <f>R$4*LN(1+param[LAMBDA]*ABS('(IN)tau'!R29-R$3))*SIGN('(IN)tau'!R29-R$3)/param[LAMBDA]</f>
        <v>0</v>
      </c>
      <c r="S155">
        <f>S$4*LN(1+param[LAMBDA]*ABS('(IN)tau'!S29-S$3))*SIGN('(IN)tau'!S29-S$3)/param[LAMBDA]</f>
        <v>0</v>
      </c>
      <c r="T155">
        <f>T$4*LN(1+param[LAMBDA]*ABS('(IN)tau'!T29-T$3))*SIGN('(IN)tau'!T29-T$3)/param[LAMBDA]</f>
        <v>0</v>
      </c>
      <c r="U155">
        <f>U$4*LN(1+param[LAMBDA]*ABS('(IN)tau'!U29-U$3))*SIGN('(IN)tau'!U29-U$3)/param[LAMBDA]</f>
        <v>0</v>
      </c>
      <c r="V155">
        <f>V$4*LN(1+param[LAMBDA]*ABS('(IN)tau'!V29-V$3))*SIGN('(IN)tau'!V29-V$3)/param[LAMBDA]</f>
        <v>0</v>
      </c>
      <c r="W155">
        <f>W$4*LN(1+param[LAMBDA]*ABS('(IN)tau'!W29-W$3))*SIGN('(IN)tau'!W29-W$3)/param[LAMBDA]</f>
        <v>0</v>
      </c>
      <c r="X155">
        <f>X$4*LN(1+param[LAMBDA]*ABS('(IN)tau'!X29-X$3))*SIGN('(IN)tau'!X29-X$3)/param[LAMBDA]</f>
        <v>0</v>
      </c>
      <c r="Y155">
        <f>Y$4*LN(1+param[LAMBDA]*ABS('(IN)tau'!Y29-Y$3))*SIGN('(IN)tau'!Y29-Y$3)/param[LAMBDA]</f>
        <v>0</v>
      </c>
      <c r="Z155">
        <f>Z$4*LN(1+param[LAMBDA]*ABS('(IN)tau'!Z29-Z$3))*SIGN('(IN)tau'!Z29-Z$3)/param[LAMBDA]</f>
        <v>0</v>
      </c>
      <c r="AA155">
        <f>AA$4*LN(1+param[LAMBDA]*ABS('(IN)tau'!AA29-AA$3))*SIGN('(IN)tau'!AA29-AA$3)/param[LAMBDA]</f>
        <v>0</v>
      </c>
      <c r="AB155">
        <f>AB$4*LN(1+param[LAMBDA]*ABS('(IN)tau'!AB29-AB$3))*SIGN('(IN)tau'!AB29-AB$3)/param[LAMBDA]</f>
        <v>0</v>
      </c>
      <c r="AC155">
        <f>AC$4*LN(1+param[LAMBDA]*ABS('(IN)tau'!AC29-AC$3))*SIGN('(IN)tau'!AC29-AC$3)/param[LAMBDA]</f>
        <v>0</v>
      </c>
      <c r="AD155">
        <f>AD$4*LN(1+param[LAMBDA]*ABS('(IN)tau'!AD29-AD$3))*SIGN('(IN)tau'!AD29-AD$3)/param[LAMBDA]</f>
        <v>0</v>
      </c>
      <c r="AE155">
        <f>AE$4*LN(1+param[LAMBDA]*ABS('(IN)tau'!AE29-AE$3))*SIGN('(IN)tau'!AE29-AE$3)/param[LAMBDA]</f>
        <v>0</v>
      </c>
      <c r="AF155">
        <f>AF$4*LN(1+param[LAMBDA]*ABS('(IN)tau'!AF29-AF$3))*SIGN('(IN)tau'!AF29-AF$3)/param[LAMBDA]</f>
        <v>0</v>
      </c>
      <c r="AG155">
        <f>AG$4*LN(1+param[LAMBDA]*ABS('(IN)tau'!AG29-AG$3))*SIGN('(IN)tau'!AG29-AG$3)/param[LAMBDA]</f>
        <v>0</v>
      </c>
      <c r="AH155">
        <f>AH$4*LN(1+param[LAMBDA]*ABS('(IN)tau'!AH29-AH$3))*SIGN('(IN)tau'!AH29-AH$3)/param[LAMBDA]</f>
        <v>0</v>
      </c>
      <c r="AI155">
        <f>AI$4*LN(1+param[LAMBDA]*ABS('(IN)tau'!AI29-AI$3))*SIGN('(IN)tau'!AI29-AI$3)/param[LAMBDA]</f>
        <v>0</v>
      </c>
      <c r="AJ155">
        <f>AJ$4*LN(1+param[LAMBDA]*ABS('(IN)tau'!AJ29-AJ$3))*SIGN('(IN)tau'!AJ29-AJ$3)/param[LAMBDA]</f>
        <v>0</v>
      </c>
      <c r="AK155">
        <f>AK$4*LN(1+param[LAMBDA]*ABS('(IN)tau'!AK29-AK$3))*SIGN('(IN)tau'!AK29-AK$3)/param[LAMBDA]</f>
        <v>0</v>
      </c>
      <c r="AL155">
        <f>AL$4*LN(1+param[LAMBDA]*ABS('(IN)tau'!AL29-AL$3))*SIGN('(IN)tau'!AL29-AL$3)/param[LAMBDA]</f>
        <v>0</v>
      </c>
      <c r="AM155">
        <f>AM$4*LN(1+param[LAMBDA]*ABS('(IN)tau'!AM29-AM$3))*SIGN('(IN)tau'!AM29-AM$3)/param[LAMBDA]</f>
        <v>0</v>
      </c>
      <c r="AN155">
        <f>AN$4*LN(1+param[LAMBDA]*ABS('(IN)tau'!AN29-AN$3))*SIGN('(IN)tau'!AN29-AN$3)/param[LAMBDA]</f>
        <v>0</v>
      </c>
      <c r="AO155">
        <f>AO$4*LN(1+param[LAMBDA]*ABS('(IN)tau'!AO29-AO$3))*SIGN('(IN)tau'!AO29-AO$3)/param[LAMBDA]</f>
        <v>0</v>
      </c>
      <c r="AP155">
        <f>AP$4*LN(1+param[LAMBDA]*ABS('(IN)tau'!AP29-AP$3))*SIGN('(IN)tau'!AP29-AP$3)/param[LAMBDA]</f>
        <v>0</v>
      </c>
      <c r="AQ155">
        <f>AQ$4*LN(1+param[LAMBDA]*ABS('(IN)tau'!AQ29-AQ$3))*SIGN('(IN)tau'!AQ29-AQ$3)/param[LAMBDA]</f>
        <v>0</v>
      </c>
      <c r="AR155">
        <f>AR$4*LN(1+param[LAMBDA]*ABS('(IN)tau'!AR29-AR$3))*SIGN('(IN)tau'!AR29-AR$3)/param[LAMBDA]</f>
        <v>0</v>
      </c>
      <c r="AS155">
        <f>AS$4*LN(1+param[LAMBDA]*ABS('(IN)tau'!AS29-AS$3))*SIGN('(IN)tau'!AS29-AS$3)/param[LAMBDA]</f>
        <v>4.1752208845852916</v>
      </c>
      <c r="AT155" s="4">
        <f>SUM(Pi[[#This Row],[Column2]:[Column244]])</f>
        <v>-19.127409447477277</v>
      </c>
      <c r="AU155" t="str">
        <f t="shared" si="1"/>
        <v/>
      </c>
    </row>
    <row r="156" spans="1:47" ht="15" x14ac:dyDescent="0.25">
      <c r="A156">
        <f t="shared" si="0"/>
        <v>113</v>
      </c>
      <c r="B156">
        <f>B$4*LN(1+param[LAMBDA]*ABS('(IN)tau'!B30-B$3))*SIGN('(IN)tau'!B30-B$3)/param[LAMBDA]</f>
        <v>0</v>
      </c>
      <c r="C156">
        <f>C$4*LN(1+param[LAMBDA]*ABS('(IN)tau'!C30-C$3))*SIGN('(IN)tau'!C30-C$3)/param[LAMBDA]</f>
        <v>-25.844435632221721</v>
      </c>
      <c r="D156">
        <f>D$4*LN(1+param[LAMBDA]*ABS('(IN)tau'!D30-D$3))*SIGN('(IN)tau'!D30-D$3)/param[LAMBDA]</f>
        <v>-17.382209005742784</v>
      </c>
      <c r="E156">
        <f>E$4*LN(1+param[LAMBDA]*ABS('(IN)tau'!E30-E$3))*SIGN('(IN)tau'!E30-E$3)/param[LAMBDA]</f>
        <v>-1.8571053949494634</v>
      </c>
      <c r="F156">
        <f>F$4*LN(1+param[LAMBDA]*ABS('(IN)tau'!F30-F$3))*SIGN('(IN)tau'!F30-F$3)/param[LAMBDA]</f>
        <v>-4.9309250649589602</v>
      </c>
      <c r="G156">
        <f>G$4*LN(1+param[LAMBDA]*ABS('(IN)tau'!G30-G$3))*SIGN('(IN)tau'!G30-G$3)/param[LAMBDA]</f>
        <v>-9.9791600078176508</v>
      </c>
      <c r="H156">
        <f>H$4*LN(1+param[LAMBDA]*ABS('(IN)tau'!H30-H$3))*SIGN('(IN)tau'!H30-H$3)/param[LAMBDA]</f>
        <v>0</v>
      </c>
      <c r="I156">
        <f>I$4*LN(1+param[LAMBDA]*ABS('(IN)tau'!I30-I$3))*SIGN('(IN)tau'!I30-I$3)/param[LAMBDA]</f>
        <v>26.482942134195202</v>
      </c>
      <c r="J156">
        <f>J$4*LN(1+param[LAMBDA]*ABS('(IN)tau'!J30-J$3))*SIGN('(IN)tau'!J30-J$3)/param[LAMBDA]</f>
        <v>0</v>
      </c>
      <c r="K156">
        <f>K$4*LN(1+param[LAMBDA]*ABS('(IN)tau'!K30-K$3))*SIGN('(IN)tau'!K30-K$3)/param[LAMBDA]</f>
        <v>-59.990961889145709</v>
      </c>
      <c r="L156">
        <f>L$4*LN(1+param[LAMBDA]*ABS('(IN)tau'!L30-L$3))*SIGN('(IN)tau'!L30-L$3)/param[LAMBDA]</f>
        <v>0</v>
      </c>
      <c r="M156">
        <f>M$4*LN(1+param[LAMBDA]*ABS('(IN)tau'!M30-M$3))*SIGN('(IN)tau'!M30-M$3)/param[LAMBDA]</f>
        <v>-40.788020437711822</v>
      </c>
      <c r="N156">
        <f>N$4*LN(1+param[LAMBDA]*ABS('(IN)tau'!N30-N$3))*SIGN('(IN)tau'!N30-N$3)/param[LAMBDA]</f>
        <v>0</v>
      </c>
      <c r="O156">
        <f>O$4*LN(1+param[LAMBDA]*ABS('(IN)tau'!O30-O$3))*SIGN('(IN)tau'!O30-O$3)/param[LAMBDA]</f>
        <v>0</v>
      </c>
      <c r="P156">
        <f>P$4*LN(1+param[LAMBDA]*ABS('(IN)tau'!P30-P$3))*SIGN('(IN)tau'!P30-P$3)/param[LAMBDA]</f>
        <v>0</v>
      </c>
      <c r="Q156">
        <f>Q$4*LN(1+param[LAMBDA]*ABS('(IN)tau'!Q30-Q$3))*SIGN('(IN)tau'!Q30-Q$3)/param[LAMBDA]</f>
        <v>0</v>
      </c>
      <c r="R156">
        <f>R$4*LN(1+param[LAMBDA]*ABS('(IN)tau'!R30-R$3))*SIGN('(IN)tau'!R30-R$3)/param[LAMBDA]</f>
        <v>0</v>
      </c>
      <c r="S156">
        <f>S$4*LN(1+param[LAMBDA]*ABS('(IN)tau'!S30-S$3))*SIGN('(IN)tau'!S30-S$3)/param[LAMBDA]</f>
        <v>0</v>
      </c>
      <c r="T156">
        <f>T$4*LN(1+param[LAMBDA]*ABS('(IN)tau'!T30-T$3))*SIGN('(IN)tau'!T30-T$3)/param[LAMBDA]</f>
        <v>0</v>
      </c>
      <c r="U156">
        <f>U$4*LN(1+param[LAMBDA]*ABS('(IN)tau'!U30-U$3))*SIGN('(IN)tau'!U30-U$3)/param[LAMBDA]</f>
        <v>0</v>
      </c>
      <c r="V156">
        <f>V$4*LN(1+param[LAMBDA]*ABS('(IN)tau'!V30-V$3))*SIGN('(IN)tau'!V30-V$3)/param[LAMBDA]</f>
        <v>0</v>
      </c>
      <c r="W156">
        <f>W$4*LN(1+param[LAMBDA]*ABS('(IN)tau'!W30-W$3))*SIGN('(IN)tau'!W30-W$3)/param[LAMBDA]</f>
        <v>0</v>
      </c>
      <c r="X156">
        <f>X$4*LN(1+param[LAMBDA]*ABS('(IN)tau'!X30-X$3))*SIGN('(IN)tau'!X30-X$3)/param[LAMBDA]</f>
        <v>0</v>
      </c>
      <c r="Y156">
        <f>Y$4*LN(1+param[LAMBDA]*ABS('(IN)tau'!Y30-Y$3))*SIGN('(IN)tau'!Y30-Y$3)/param[LAMBDA]</f>
        <v>0</v>
      </c>
      <c r="Z156">
        <f>Z$4*LN(1+param[LAMBDA]*ABS('(IN)tau'!Z30-Z$3))*SIGN('(IN)tau'!Z30-Z$3)/param[LAMBDA]</f>
        <v>0</v>
      </c>
      <c r="AA156">
        <f>AA$4*LN(1+param[LAMBDA]*ABS('(IN)tau'!AA30-AA$3))*SIGN('(IN)tau'!AA30-AA$3)/param[LAMBDA]</f>
        <v>0</v>
      </c>
      <c r="AB156">
        <f>AB$4*LN(1+param[LAMBDA]*ABS('(IN)tau'!AB30-AB$3))*SIGN('(IN)tau'!AB30-AB$3)/param[LAMBDA]</f>
        <v>0</v>
      </c>
      <c r="AC156">
        <f>AC$4*LN(1+param[LAMBDA]*ABS('(IN)tau'!AC30-AC$3))*SIGN('(IN)tau'!AC30-AC$3)/param[LAMBDA]</f>
        <v>0</v>
      </c>
      <c r="AD156">
        <f>AD$4*LN(1+param[LAMBDA]*ABS('(IN)tau'!AD30-AD$3))*SIGN('(IN)tau'!AD30-AD$3)/param[LAMBDA]</f>
        <v>0</v>
      </c>
      <c r="AE156">
        <f>AE$4*LN(1+param[LAMBDA]*ABS('(IN)tau'!AE30-AE$3))*SIGN('(IN)tau'!AE30-AE$3)/param[LAMBDA]</f>
        <v>0</v>
      </c>
      <c r="AF156">
        <f>AF$4*LN(1+param[LAMBDA]*ABS('(IN)tau'!AF30-AF$3))*SIGN('(IN)tau'!AF30-AF$3)/param[LAMBDA]</f>
        <v>0</v>
      </c>
      <c r="AG156">
        <f>AG$4*LN(1+param[LAMBDA]*ABS('(IN)tau'!AG30-AG$3))*SIGN('(IN)tau'!AG30-AG$3)/param[LAMBDA]</f>
        <v>0</v>
      </c>
      <c r="AH156">
        <f>AH$4*LN(1+param[LAMBDA]*ABS('(IN)tau'!AH30-AH$3))*SIGN('(IN)tau'!AH30-AH$3)/param[LAMBDA]</f>
        <v>0</v>
      </c>
      <c r="AI156">
        <f>AI$4*LN(1+param[LAMBDA]*ABS('(IN)tau'!AI30-AI$3))*SIGN('(IN)tau'!AI30-AI$3)/param[LAMBDA]</f>
        <v>0</v>
      </c>
      <c r="AJ156">
        <f>AJ$4*LN(1+param[LAMBDA]*ABS('(IN)tau'!AJ30-AJ$3))*SIGN('(IN)tau'!AJ30-AJ$3)/param[LAMBDA]</f>
        <v>0</v>
      </c>
      <c r="AK156">
        <f>AK$4*LN(1+param[LAMBDA]*ABS('(IN)tau'!AK30-AK$3))*SIGN('(IN)tau'!AK30-AK$3)/param[LAMBDA]</f>
        <v>0</v>
      </c>
      <c r="AL156">
        <f>AL$4*LN(1+param[LAMBDA]*ABS('(IN)tau'!AL30-AL$3))*SIGN('(IN)tau'!AL30-AL$3)/param[LAMBDA]</f>
        <v>0</v>
      </c>
      <c r="AM156">
        <f>AM$4*LN(1+param[LAMBDA]*ABS('(IN)tau'!AM30-AM$3))*SIGN('(IN)tau'!AM30-AM$3)/param[LAMBDA]</f>
        <v>0</v>
      </c>
      <c r="AN156">
        <f>AN$4*LN(1+param[LAMBDA]*ABS('(IN)tau'!AN30-AN$3))*SIGN('(IN)tau'!AN30-AN$3)/param[LAMBDA]</f>
        <v>0</v>
      </c>
      <c r="AO156">
        <f>AO$4*LN(1+param[LAMBDA]*ABS('(IN)tau'!AO30-AO$3))*SIGN('(IN)tau'!AO30-AO$3)/param[LAMBDA]</f>
        <v>0</v>
      </c>
      <c r="AP156">
        <f>AP$4*LN(1+param[LAMBDA]*ABS('(IN)tau'!AP30-AP$3))*SIGN('(IN)tau'!AP30-AP$3)/param[LAMBDA]</f>
        <v>0</v>
      </c>
      <c r="AQ156">
        <f>AQ$4*LN(1+param[LAMBDA]*ABS('(IN)tau'!AQ30-AQ$3))*SIGN('(IN)tau'!AQ30-AQ$3)/param[LAMBDA]</f>
        <v>0</v>
      </c>
      <c r="AR156">
        <f>AR$4*LN(1+param[LAMBDA]*ABS('(IN)tau'!AR30-AR$3))*SIGN('(IN)tau'!AR30-AR$3)/param[LAMBDA]</f>
        <v>0</v>
      </c>
      <c r="AS156">
        <f>AS$4*LN(1+param[LAMBDA]*ABS('(IN)tau'!AS30-AS$3))*SIGN('(IN)tau'!AS30-AS$3)/param[LAMBDA]</f>
        <v>16.076439002951687</v>
      </c>
      <c r="AT156" s="4">
        <f>SUM(Pi[[#This Row],[Column2]:[Column244]])</f>
        <v>-118.21343629540122</v>
      </c>
      <c r="AU156" t="str">
        <f t="shared" si="1"/>
        <v/>
      </c>
    </row>
    <row r="157" spans="1:47" ht="15" x14ac:dyDescent="0.25">
      <c r="A157">
        <f t="shared" si="0"/>
        <v>114</v>
      </c>
      <c r="B157">
        <f>B$4*LN(1+param[LAMBDA]*ABS('(IN)tau'!B31-B$3))*SIGN('(IN)tau'!B31-B$3)/param[LAMBDA]</f>
        <v>0</v>
      </c>
      <c r="C157">
        <f>C$4*LN(1+param[LAMBDA]*ABS('(IN)tau'!C31-C$3))*SIGN('(IN)tau'!C31-C$3)/param[LAMBDA]</f>
        <v>42.339167664357056</v>
      </c>
      <c r="D157">
        <f>D$4*LN(1+param[LAMBDA]*ABS('(IN)tau'!D31-D$3))*SIGN('(IN)tau'!D31-D$3)/param[LAMBDA]</f>
        <v>16.843465586631982</v>
      </c>
      <c r="E157">
        <f>E$4*LN(1+param[LAMBDA]*ABS('(IN)tau'!E31-E$3))*SIGN('(IN)tau'!E31-E$3)/param[LAMBDA]</f>
        <v>27.588900220571681</v>
      </c>
      <c r="F157">
        <f>F$4*LN(1+param[LAMBDA]*ABS('(IN)tau'!F31-F$3))*SIGN('(IN)tau'!F31-F$3)/param[LAMBDA]</f>
        <v>8.4065959020836516</v>
      </c>
      <c r="G157">
        <f>G$4*LN(1+param[LAMBDA]*ABS('(IN)tau'!G31-G$3))*SIGN('(IN)tau'!G31-G$3)/param[LAMBDA]</f>
        <v>16.924922341237018</v>
      </c>
      <c r="H157">
        <f>H$4*LN(1+param[LAMBDA]*ABS('(IN)tau'!H31-H$3))*SIGN('(IN)tau'!H31-H$3)/param[LAMBDA]</f>
        <v>0</v>
      </c>
      <c r="I157">
        <f>I$4*LN(1+param[LAMBDA]*ABS('(IN)tau'!I31-I$3))*SIGN('(IN)tau'!I31-I$3)/param[LAMBDA]</f>
        <v>-4.5065642608646039E-2</v>
      </c>
      <c r="J157">
        <f>J$4*LN(1+param[LAMBDA]*ABS('(IN)tau'!J31-J$3))*SIGN('(IN)tau'!J31-J$3)/param[LAMBDA]</f>
        <v>0</v>
      </c>
      <c r="K157">
        <f>K$4*LN(1+param[LAMBDA]*ABS('(IN)tau'!K31-K$3))*SIGN('(IN)tau'!K31-K$3)/param[LAMBDA]</f>
        <v>51.712071792084778</v>
      </c>
      <c r="L157">
        <f>L$4*LN(1+param[LAMBDA]*ABS('(IN)tau'!L31-L$3))*SIGN('(IN)tau'!L31-L$3)/param[LAMBDA]</f>
        <v>0</v>
      </c>
      <c r="M157">
        <f>M$4*LN(1+param[LAMBDA]*ABS('(IN)tau'!M31-M$3))*SIGN('(IN)tau'!M31-M$3)/param[LAMBDA]</f>
        <v>0</v>
      </c>
      <c r="N157">
        <f>N$4*LN(1+param[LAMBDA]*ABS('(IN)tau'!N31-N$3))*SIGN('(IN)tau'!N31-N$3)/param[LAMBDA]</f>
        <v>0</v>
      </c>
      <c r="O157">
        <f>O$4*LN(1+param[LAMBDA]*ABS('(IN)tau'!O31-O$3))*SIGN('(IN)tau'!O31-O$3)/param[LAMBDA]</f>
        <v>0</v>
      </c>
      <c r="P157">
        <f>P$4*LN(1+param[LAMBDA]*ABS('(IN)tau'!P31-P$3))*SIGN('(IN)tau'!P31-P$3)/param[LAMBDA]</f>
        <v>0</v>
      </c>
      <c r="Q157">
        <f>Q$4*LN(1+param[LAMBDA]*ABS('(IN)tau'!Q31-Q$3))*SIGN('(IN)tau'!Q31-Q$3)/param[LAMBDA]</f>
        <v>0</v>
      </c>
      <c r="R157">
        <f>R$4*LN(1+param[LAMBDA]*ABS('(IN)tau'!R31-R$3))*SIGN('(IN)tau'!R31-R$3)/param[LAMBDA]</f>
        <v>0</v>
      </c>
      <c r="S157">
        <f>S$4*LN(1+param[LAMBDA]*ABS('(IN)tau'!S31-S$3))*SIGN('(IN)tau'!S31-S$3)/param[LAMBDA]</f>
        <v>0</v>
      </c>
      <c r="T157">
        <f>T$4*LN(1+param[LAMBDA]*ABS('(IN)tau'!T31-T$3))*SIGN('(IN)tau'!T31-T$3)/param[LAMBDA]</f>
        <v>0</v>
      </c>
      <c r="U157">
        <f>U$4*LN(1+param[LAMBDA]*ABS('(IN)tau'!U31-U$3))*SIGN('(IN)tau'!U31-U$3)/param[LAMBDA]</f>
        <v>0</v>
      </c>
      <c r="V157">
        <f>V$4*LN(1+param[LAMBDA]*ABS('(IN)tau'!V31-V$3))*SIGN('(IN)tau'!V31-V$3)/param[LAMBDA]</f>
        <v>0</v>
      </c>
      <c r="W157">
        <f>W$4*LN(1+param[LAMBDA]*ABS('(IN)tau'!W31-W$3))*SIGN('(IN)tau'!W31-W$3)/param[LAMBDA]</f>
        <v>0</v>
      </c>
      <c r="X157">
        <f>X$4*LN(1+param[LAMBDA]*ABS('(IN)tau'!X31-X$3))*SIGN('(IN)tau'!X31-X$3)/param[LAMBDA]</f>
        <v>0</v>
      </c>
      <c r="Y157">
        <f>Y$4*LN(1+param[LAMBDA]*ABS('(IN)tau'!Y31-Y$3))*SIGN('(IN)tau'!Y31-Y$3)/param[LAMBDA]</f>
        <v>0</v>
      </c>
      <c r="Z157">
        <f>Z$4*LN(1+param[LAMBDA]*ABS('(IN)tau'!Z31-Z$3))*SIGN('(IN)tau'!Z31-Z$3)/param[LAMBDA]</f>
        <v>0</v>
      </c>
      <c r="AA157">
        <f>AA$4*LN(1+param[LAMBDA]*ABS('(IN)tau'!AA31-AA$3))*SIGN('(IN)tau'!AA31-AA$3)/param[LAMBDA]</f>
        <v>0</v>
      </c>
      <c r="AB157">
        <f>AB$4*LN(1+param[LAMBDA]*ABS('(IN)tau'!AB31-AB$3))*SIGN('(IN)tau'!AB31-AB$3)/param[LAMBDA]</f>
        <v>0</v>
      </c>
      <c r="AC157">
        <f>AC$4*LN(1+param[LAMBDA]*ABS('(IN)tau'!AC31-AC$3))*SIGN('(IN)tau'!AC31-AC$3)/param[LAMBDA]</f>
        <v>0</v>
      </c>
      <c r="AD157">
        <f>AD$4*LN(1+param[LAMBDA]*ABS('(IN)tau'!AD31-AD$3))*SIGN('(IN)tau'!AD31-AD$3)/param[LAMBDA]</f>
        <v>0</v>
      </c>
      <c r="AE157">
        <f>AE$4*LN(1+param[LAMBDA]*ABS('(IN)tau'!AE31-AE$3))*SIGN('(IN)tau'!AE31-AE$3)/param[LAMBDA]</f>
        <v>0</v>
      </c>
      <c r="AF157">
        <f>AF$4*LN(1+param[LAMBDA]*ABS('(IN)tau'!AF31-AF$3))*SIGN('(IN)tau'!AF31-AF$3)/param[LAMBDA]</f>
        <v>0</v>
      </c>
      <c r="AG157">
        <f>AG$4*LN(1+param[LAMBDA]*ABS('(IN)tau'!AG31-AG$3))*SIGN('(IN)tau'!AG31-AG$3)/param[LAMBDA]</f>
        <v>0</v>
      </c>
      <c r="AH157">
        <f>AH$4*LN(1+param[LAMBDA]*ABS('(IN)tau'!AH31-AH$3))*SIGN('(IN)tau'!AH31-AH$3)/param[LAMBDA]</f>
        <v>0</v>
      </c>
      <c r="AI157">
        <f>AI$4*LN(1+param[LAMBDA]*ABS('(IN)tau'!AI31-AI$3))*SIGN('(IN)tau'!AI31-AI$3)/param[LAMBDA]</f>
        <v>0</v>
      </c>
      <c r="AJ157">
        <f>AJ$4*LN(1+param[LAMBDA]*ABS('(IN)tau'!AJ31-AJ$3))*SIGN('(IN)tau'!AJ31-AJ$3)/param[LAMBDA]</f>
        <v>0</v>
      </c>
      <c r="AK157">
        <f>AK$4*LN(1+param[LAMBDA]*ABS('(IN)tau'!AK31-AK$3))*SIGN('(IN)tau'!AK31-AK$3)/param[LAMBDA]</f>
        <v>0</v>
      </c>
      <c r="AL157">
        <f>AL$4*LN(1+param[LAMBDA]*ABS('(IN)tau'!AL31-AL$3))*SIGN('(IN)tau'!AL31-AL$3)/param[LAMBDA]</f>
        <v>0</v>
      </c>
      <c r="AM157">
        <f>AM$4*LN(1+param[LAMBDA]*ABS('(IN)tau'!AM31-AM$3))*SIGN('(IN)tau'!AM31-AM$3)/param[LAMBDA]</f>
        <v>0</v>
      </c>
      <c r="AN157">
        <f>AN$4*LN(1+param[LAMBDA]*ABS('(IN)tau'!AN31-AN$3))*SIGN('(IN)tau'!AN31-AN$3)/param[LAMBDA]</f>
        <v>0</v>
      </c>
      <c r="AO157">
        <f>AO$4*LN(1+param[LAMBDA]*ABS('(IN)tau'!AO31-AO$3))*SIGN('(IN)tau'!AO31-AO$3)/param[LAMBDA]</f>
        <v>0</v>
      </c>
      <c r="AP157">
        <f>AP$4*LN(1+param[LAMBDA]*ABS('(IN)tau'!AP31-AP$3))*SIGN('(IN)tau'!AP31-AP$3)/param[LAMBDA]</f>
        <v>0</v>
      </c>
      <c r="AQ157">
        <f>AQ$4*LN(1+param[LAMBDA]*ABS('(IN)tau'!AQ31-AQ$3))*SIGN('(IN)tau'!AQ31-AQ$3)/param[LAMBDA]</f>
        <v>0</v>
      </c>
      <c r="AR157">
        <f>AR$4*LN(1+param[LAMBDA]*ABS('(IN)tau'!AR31-AR$3))*SIGN('(IN)tau'!AR31-AR$3)/param[LAMBDA]</f>
        <v>0</v>
      </c>
      <c r="AS157">
        <f>AS$4*LN(1+param[LAMBDA]*ABS('(IN)tau'!AS31-AS$3))*SIGN('(IN)tau'!AS31-AS$3)/param[LAMBDA]</f>
        <v>-8.782177952556852</v>
      </c>
      <c r="AT157" s="4">
        <f>SUM(Pi[[#This Row],[Column2]:[Column244]])</f>
        <v>154.98787991180069</v>
      </c>
      <c r="AU157" t="str">
        <f t="shared" si="1"/>
        <v/>
      </c>
    </row>
    <row r="158" spans="1:47" ht="15" x14ac:dyDescent="0.25">
      <c r="A158">
        <f t="shared" si="0"/>
        <v>117</v>
      </c>
      <c r="B158">
        <f>B$4*LN(1+param[LAMBDA]*ABS('(IN)tau'!B32-B$3))*SIGN('(IN)tau'!B32-B$3)/param[LAMBDA]</f>
        <v>0</v>
      </c>
      <c r="C158">
        <f>C$4*LN(1+param[LAMBDA]*ABS('(IN)tau'!C32-C$3))*SIGN('(IN)tau'!C32-C$3)/param[LAMBDA]</f>
        <v>29.286584648336941</v>
      </c>
      <c r="D158">
        <f>D$4*LN(1+param[LAMBDA]*ABS('(IN)tau'!D32-D$3))*SIGN('(IN)tau'!D32-D$3)/param[LAMBDA]</f>
        <v>-3.13984029632253</v>
      </c>
      <c r="E158">
        <f>E$4*LN(1+param[LAMBDA]*ABS('(IN)tau'!E32-E$3))*SIGN('(IN)tau'!E32-E$3)/param[LAMBDA]</f>
        <v>9.230100021974474</v>
      </c>
      <c r="F158">
        <f>F$4*LN(1+param[LAMBDA]*ABS('(IN)tau'!F32-F$3))*SIGN('(IN)tau'!F32-F$3)/param[LAMBDA]</f>
        <v>6.504086488236152</v>
      </c>
      <c r="G158">
        <f>G$4*LN(1+param[LAMBDA]*ABS('(IN)tau'!G32-G$3))*SIGN('(IN)tau'!G32-G$3)/param[LAMBDA]</f>
        <v>3.5550405296121141</v>
      </c>
      <c r="H158">
        <f>H$4*LN(1+param[LAMBDA]*ABS('(IN)tau'!H32-H$3))*SIGN('(IN)tau'!H32-H$3)/param[LAMBDA]</f>
        <v>0</v>
      </c>
      <c r="I158">
        <f>I$4*LN(1+param[LAMBDA]*ABS('(IN)tau'!I32-I$3))*SIGN('(IN)tau'!I32-I$3)/param[LAMBDA]</f>
        <v>8.6793290992868215</v>
      </c>
      <c r="J158">
        <f>J$4*LN(1+param[LAMBDA]*ABS('(IN)tau'!J32-J$3))*SIGN('(IN)tau'!J32-J$3)/param[LAMBDA]</f>
        <v>0</v>
      </c>
      <c r="K158">
        <f>K$4*LN(1+param[LAMBDA]*ABS('(IN)tau'!K32-K$3))*SIGN('(IN)tau'!K32-K$3)/param[LAMBDA]</f>
        <v>-28.432672110743827</v>
      </c>
      <c r="L158">
        <f>L$4*LN(1+param[LAMBDA]*ABS('(IN)tau'!L32-L$3))*SIGN('(IN)tau'!L32-L$3)/param[LAMBDA]</f>
        <v>0</v>
      </c>
      <c r="M158">
        <f>M$4*LN(1+param[LAMBDA]*ABS('(IN)tau'!M32-M$3))*SIGN('(IN)tau'!M32-M$3)/param[LAMBDA]</f>
        <v>-28.518181396642525</v>
      </c>
      <c r="N158">
        <f>N$4*LN(1+param[LAMBDA]*ABS('(IN)tau'!N32-N$3))*SIGN('(IN)tau'!N32-N$3)/param[LAMBDA]</f>
        <v>0</v>
      </c>
      <c r="O158">
        <f>O$4*LN(1+param[LAMBDA]*ABS('(IN)tau'!O32-O$3))*SIGN('(IN)tau'!O32-O$3)/param[LAMBDA]</f>
        <v>0</v>
      </c>
      <c r="P158">
        <f>P$4*LN(1+param[LAMBDA]*ABS('(IN)tau'!P32-P$3))*SIGN('(IN)tau'!P32-P$3)/param[LAMBDA]</f>
        <v>0</v>
      </c>
      <c r="Q158">
        <f>Q$4*LN(1+param[LAMBDA]*ABS('(IN)tau'!Q32-Q$3))*SIGN('(IN)tau'!Q32-Q$3)/param[LAMBDA]</f>
        <v>0</v>
      </c>
      <c r="R158">
        <f>R$4*LN(1+param[LAMBDA]*ABS('(IN)tau'!R32-R$3))*SIGN('(IN)tau'!R32-R$3)/param[LAMBDA]</f>
        <v>0</v>
      </c>
      <c r="S158">
        <f>S$4*LN(1+param[LAMBDA]*ABS('(IN)tau'!S32-S$3))*SIGN('(IN)tau'!S32-S$3)/param[LAMBDA]</f>
        <v>0</v>
      </c>
      <c r="T158">
        <f>T$4*LN(1+param[LAMBDA]*ABS('(IN)tau'!T32-T$3))*SIGN('(IN)tau'!T32-T$3)/param[LAMBDA]</f>
        <v>0</v>
      </c>
      <c r="U158">
        <f>U$4*LN(1+param[LAMBDA]*ABS('(IN)tau'!U32-U$3))*SIGN('(IN)tau'!U32-U$3)/param[LAMBDA]</f>
        <v>0</v>
      </c>
      <c r="V158">
        <f>V$4*LN(1+param[LAMBDA]*ABS('(IN)tau'!V32-V$3))*SIGN('(IN)tau'!V32-V$3)/param[LAMBDA]</f>
        <v>0</v>
      </c>
      <c r="W158">
        <f>W$4*LN(1+param[LAMBDA]*ABS('(IN)tau'!W32-W$3))*SIGN('(IN)tau'!W32-W$3)/param[LAMBDA]</f>
        <v>0</v>
      </c>
      <c r="X158">
        <f>X$4*LN(1+param[LAMBDA]*ABS('(IN)tau'!X32-X$3))*SIGN('(IN)tau'!X32-X$3)/param[LAMBDA]</f>
        <v>0</v>
      </c>
      <c r="Y158">
        <f>Y$4*LN(1+param[LAMBDA]*ABS('(IN)tau'!Y32-Y$3))*SIGN('(IN)tau'!Y32-Y$3)/param[LAMBDA]</f>
        <v>0</v>
      </c>
      <c r="Z158">
        <f>Z$4*LN(1+param[LAMBDA]*ABS('(IN)tau'!Z32-Z$3))*SIGN('(IN)tau'!Z32-Z$3)/param[LAMBDA]</f>
        <v>0</v>
      </c>
      <c r="AA158">
        <f>AA$4*LN(1+param[LAMBDA]*ABS('(IN)tau'!AA32-AA$3))*SIGN('(IN)tau'!AA32-AA$3)/param[LAMBDA]</f>
        <v>0</v>
      </c>
      <c r="AB158">
        <f>AB$4*LN(1+param[LAMBDA]*ABS('(IN)tau'!AB32-AB$3))*SIGN('(IN)tau'!AB32-AB$3)/param[LAMBDA]</f>
        <v>0</v>
      </c>
      <c r="AC158">
        <f>AC$4*LN(1+param[LAMBDA]*ABS('(IN)tau'!AC32-AC$3))*SIGN('(IN)tau'!AC32-AC$3)/param[LAMBDA]</f>
        <v>0</v>
      </c>
      <c r="AD158">
        <f>AD$4*LN(1+param[LAMBDA]*ABS('(IN)tau'!AD32-AD$3))*SIGN('(IN)tau'!AD32-AD$3)/param[LAMBDA]</f>
        <v>0</v>
      </c>
      <c r="AE158">
        <f>AE$4*LN(1+param[LAMBDA]*ABS('(IN)tau'!AE32-AE$3))*SIGN('(IN)tau'!AE32-AE$3)/param[LAMBDA]</f>
        <v>0</v>
      </c>
      <c r="AF158">
        <f>AF$4*LN(1+param[LAMBDA]*ABS('(IN)tau'!AF32-AF$3))*SIGN('(IN)tau'!AF32-AF$3)/param[LAMBDA]</f>
        <v>0</v>
      </c>
      <c r="AG158">
        <f>AG$4*LN(1+param[LAMBDA]*ABS('(IN)tau'!AG32-AG$3))*SIGN('(IN)tau'!AG32-AG$3)/param[LAMBDA]</f>
        <v>0</v>
      </c>
      <c r="AH158">
        <f>AH$4*LN(1+param[LAMBDA]*ABS('(IN)tau'!AH32-AH$3))*SIGN('(IN)tau'!AH32-AH$3)/param[LAMBDA]</f>
        <v>0</v>
      </c>
      <c r="AI158">
        <f>AI$4*LN(1+param[LAMBDA]*ABS('(IN)tau'!AI32-AI$3))*SIGN('(IN)tau'!AI32-AI$3)/param[LAMBDA]</f>
        <v>0</v>
      </c>
      <c r="AJ158">
        <f>AJ$4*LN(1+param[LAMBDA]*ABS('(IN)tau'!AJ32-AJ$3))*SIGN('(IN)tau'!AJ32-AJ$3)/param[LAMBDA]</f>
        <v>0</v>
      </c>
      <c r="AK158">
        <f>AK$4*LN(1+param[LAMBDA]*ABS('(IN)tau'!AK32-AK$3))*SIGN('(IN)tau'!AK32-AK$3)/param[LAMBDA]</f>
        <v>0</v>
      </c>
      <c r="AL158">
        <f>AL$4*LN(1+param[LAMBDA]*ABS('(IN)tau'!AL32-AL$3))*SIGN('(IN)tau'!AL32-AL$3)/param[LAMBDA]</f>
        <v>0</v>
      </c>
      <c r="AM158">
        <f>AM$4*LN(1+param[LAMBDA]*ABS('(IN)tau'!AM32-AM$3))*SIGN('(IN)tau'!AM32-AM$3)/param[LAMBDA]</f>
        <v>0</v>
      </c>
      <c r="AN158">
        <f>AN$4*LN(1+param[LAMBDA]*ABS('(IN)tau'!AN32-AN$3))*SIGN('(IN)tau'!AN32-AN$3)/param[LAMBDA]</f>
        <v>0</v>
      </c>
      <c r="AO158">
        <f>AO$4*LN(1+param[LAMBDA]*ABS('(IN)tau'!AO32-AO$3))*SIGN('(IN)tau'!AO32-AO$3)/param[LAMBDA]</f>
        <v>0</v>
      </c>
      <c r="AP158">
        <f>AP$4*LN(1+param[LAMBDA]*ABS('(IN)tau'!AP32-AP$3))*SIGN('(IN)tau'!AP32-AP$3)/param[LAMBDA]</f>
        <v>0</v>
      </c>
      <c r="AQ158">
        <f>AQ$4*LN(1+param[LAMBDA]*ABS('(IN)tau'!AQ32-AQ$3))*SIGN('(IN)tau'!AQ32-AQ$3)/param[LAMBDA]</f>
        <v>0</v>
      </c>
      <c r="AR158">
        <f>AR$4*LN(1+param[LAMBDA]*ABS('(IN)tau'!AR32-AR$3))*SIGN('(IN)tau'!AR32-AR$3)/param[LAMBDA]</f>
        <v>0</v>
      </c>
      <c r="AS158">
        <f>AS$4*LN(1+param[LAMBDA]*ABS('(IN)tau'!AS32-AS$3))*SIGN('(IN)tau'!AS32-AS$3)/param[LAMBDA]</f>
        <v>7.6592809207325558</v>
      </c>
      <c r="AT158" s="4">
        <f>SUM(Pi[[#This Row],[Column2]:[Column244]])</f>
        <v>4.8237279044701786</v>
      </c>
      <c r="AU158" t="str">
        <f t="shared" si="1"/>
        <v/>
      </c>
    </row>
    <row r="159" spans="1:47" ht="15" x14ac:dyDescent="0.25">
      <c r="A159">
        <f t="shared" si="0"/>
        <v>120</v>
      </c>
      <c r="B159">
        <f>B$4*LN(1+param[LAMBDA]*ABS('(IN)tau'!B33-B$3))*SIGN('(IN)tau'!B33-B$3)/param[LAMBDA]</f>
        <v>0</v>
      </c>
      <c r="C159">
        <f>C$4*LN(1+param[LAMBDA]*ABS('(IN)tau'!C33-C$3))*SIGN('(IN)tau'!C33-C$3)/param[LAMBDA]</f>
        <v>29.286584648336941</v>
      </c>
      <c r="D159">
        <f>D$4*LN(1+param[LAMBDA]*ABS('(IN)tau'!D33-D$3))*SIGN('(IN)tau'!D33-D$3)/param[LAMBDA]</f>
        <v>-17.382209005742784</v>
      </c>
      <c r="E159">
        <f>E$4*LN(1+param[LAMBDA]*ABS('(IN)tau'!E33-E$3))*SIGN('(IN)tau'!E33-E$3)/param[LAMBDA]</f>
        <v>21.264762764284239</v>
      </c>
      <c r="F159">
        <f>F$4*LN(1+param[LAMBDA]*ABS('(IN)tau'!F33-F$3))*SIGN('(IN)tau'!F33-F$3)/param[LAMBDA]</f>
        <v>8.4065959020836516</v>
      </c>
      <c r="G159">
        <f>G$4*LN(1+param[LAMBDA]*ABS('(IN)tau'!G33-G$3))*SIGN('(IN)tau'!G33-G$3)/param[LAMBDA]</f>
        <v>3.5550405296121141</v>
      </c>
      <c r="H159">
        <f>H$4*LN(1+param[LAMBDA]*ABS('(IN)tau'!H33-H$3))*SIGN('(IN)tau'!H33-H$3)/param[LAMBDA]</f>
        <v>0</v>
      </c>
      <c r="I159">
        <f>I$4*LN(1+param[LAMBDA]*ABS('(IN)tau'!I33-I$3))*SIGN('(IN)tau'!I33-I$3)/param[LAMBDA]</f>
        <v>10.98098547701445</v>
      </c>
      <c r="J159">
        <f>J$4*LN(1+param[LAMBDA]*ABS('(IN)tau'!J33-J$3))*SIGN('(IN)tau'!J33-J$3)/param[LAMBDA]</f>
        <v>0</v>
      </c>
      <c r="K159">
        <f>K$4*LN(1+param[LAMBDA]*ABS('(IN)tau'!K33-K$3))*SIGN('(IN)tau'!K33-K$3)/param[LAMBDA]</f>
        <v>-9.81728352532682</v>
      </c>
      <c r="L159">
        <f>L$4*LN(1+param[LAMBDA]*ABS('(IN)tau'!L33-L$3))*SIGN('(IN)tau'!L33-L$3)/param[LAMBDA]</f>
        <v>0</v>
      </c>
      <c r="M159">
        <f>M$4*LN(1+param[LAMBDA]*ABS('(IN)tau'!M33-M$3))*SIGN('(IN)tau'!M33-M$3)/param[LAMBDA]</f>
        <v>-28.518181396642525</v>
      </c>
      <c r="N159">
        <f>N$4*LN(1+param[LAMBDA]*ABS('(IN)tau'!N33-N$3))*SIGN('(IN)tau'!N33-N$3)/param[LAMBDA]</f>
        <v>0</v>
      </c>
      <c r="O159">
        <f>O$4*LN(1+param[LAMBDA]*ABS('(IN)tau'!O33-O$3))*SIGN('(IN)tau'!O33-O$3)/param[LAMBDA]</f>
        <v>0</v>
      </c>
      <c r="P159">
        <f>P$4*LN(1+param[LAMBDA]*ABS('(IN)tau'!P33-P$3))*SIGN('(IN)tau'!P33-P$3)/param[LAMBDA]</f>
        <v>0</v>
      </c>
      <c r="Q159">
        <f>Q$4*LN(1+param[LAMBDA]*ABS('(IN)tau'!Q33-Q$3))*SIGN('(IN)tau'!Q33-Q$3)/param[LAMBDA]</f>
        <v>0</v>
      </c>
      <c r="R159">
        <f>R$4*LN(1+param[LAMBDA]*ABS('(IN)tau'!R33-R$3))*SIGN('(IN)tau'!R33-R$3)/param[LAMBDA]</f>
        <v>0</v>
      </c>
      <c r="S159">
        <f>S$4*LN(1+param[LAMBDA]*ABS('(IN)tau'!S33-S$3))*SIGN('(IN)tau'!S33-S$3)/param[LAMBDA]</f>
        <v>0</v>
      </c>
      <c r="T159">
        <f>T$4*LN(1+param[LAMBDA]*ABS('(IN)tau'!T33-T$3))*SIGN('(IN)tau'!T33-T$3)/param[LAMBDA]</f>
        <v>0</v>
      </c>
      <c r="U159">
        <f>U$4*LN(1+param[LAMBDA]*ABS('(IN)tau'!U33-U$3))*SIGN('(IN)tau'!U33-U$3)/param[LAMBDA]</f>
        <v>0</v>
      </c>
      <c r="V159">
        <f>V$4*LN(1+param[LAMBDA]*ABS('(IN)tau'!V33-V$3))*SIGN('(IN)tau'!V33-V$3)/param[LAMBDA]</f>
        <v>0</v>
      </c>
      <c r="W159">
        <f>W$4*LN(1+param[LAMBDA]*ABS('(IN)tau'!W33-W$3))*SIGN('(IN)tau'!W33-W$3)/param[LAMBDA]</f>
        <v>0</v>
      </c>
      <c r="X159">
        <f>X$4*LN(1+param[LAMBDA]*ABS('(IN)tau'!X33-X$3))*SIGN('(IN)tau'!X33-X$3)/param[LAMBDA]</f>
        <v>0</v>
      </c>
      <c r="Y159">
        <f>Y$4*LN(1+param[LAMBDA]*ABS('(IN)tau'!Y33-Y$3))*SIGN('(IN)tau'!Y33-Y$3)/param[LAMBDA]</f>
        <v>0</v>
      </c>
      <c r="Z159">
        <f>Z$4*LN(1+param[LAMBDA]*ABS('(IN)tau'!Z33-Z$3))*SIGN('(IN)tau'!Z33-Z$3)/param[LAMBDA]</f>
        <v>0</v>
      </c>
      <c r="AA159">
        <f>AA$4*LN(1+param[LAMBDA]*ABS('(IN)tau'!AA33-AA$3))*SIGN('(IN)tau'!AA33-AA$3)/param[LAMBDA]</f>
        <v>0</v>
      </c>
      <c r="AB159">
        <f>AB$4*LN(1+param[LAMBDA]*ABS('(IN)tau'!AB33-AB$3))*SIGN('(IN)tau'!AB33-AB$3)/param[LAMBDA]</f>
        <v>0</v>
      </c>
      <c r="AC159">
        <f>AC$4*LN(1+param[LAMBDA]*ABS('(IN)tau'!AC33-AC$3))*SIGN('(IN)tau'!AC33-AC$3)/param[LAMBDA]</f>
        <v>0</v>
      </c>
      <c r="AD159">
        <f>AD$4*LN(1+param[LAMBDA]*ABS('(IN)tau'!AD33-AD$3))*SIGN('(IN)tau'!AD33-AD$3)/param[LAMBDA]</f>
        <v>0</v>
      </c>
      <c r="AE159">
        <f>AE$4*LN(1+param[LAMBDA]*ABS('(IN)tau'!AE33-AE$3))*SIGN('(IN)tau'!AE33-AE$3)/param[LAMBDA]</f>
        <v>0</v>
      </c>
      <c r="AF159">
        <f>AF$4*LN(1+param[LAMBDA]*ABS('(IN)tau'!AF33-AF$3))*SIGN('(IN)tau'!AF33-AF$3)/param[LAMBDA]</f>
        <v>0</v>
      </c>
      <c r="AG159">
        <f>AG$4*LN(1+param[LAMBDA]*ABS('(IN)tau'!AG33-AG$3))*SIGN('(IN)tau'!AG33-AG$3)/param[LAMBDA]</f>
        <v>0</v>
      </c>
      <c r="AH159">
        <f>AH$4*LN(1+param[LAMBDA]*ABS('(IN)tau'!AH33-AH$3))*SIGN('(IN)tau'!AH33-AH$3)/param[LAMBDA]</f>
        <v>0</v>
      </c>
      <c r="AI159">
        <f>AI$4*LN(1+param[LAMBDA]*ABS('(IN)tau'!AI33-AI$3))*SIGN('(IN)tau'!AI33-AI$3)/param[LAMBDA]</f>
        <v>0</v>
      </c>
      <c r="AJ159">
        <f>AJ$4*LN(1+param[LAMBDA]*ABS('(IN)tau'!AJ33-AJ$3))*SIGN('(IN)tau'!AJ33-AJ$3)/param[LAMBDA]</f>
        <v>0</v>
      </c>
      <c r="AK159">
        <f>AK$4*LN(1+param[LAMBDA]*ABS('(IN)tau'!AK33-AK$3))*SIGN('(IN)tau'!AK33-AK$3)/param[LAMBDA]</f>
        <v>0</v>
      </c>
      <c r="AL159">
        <f>AL$4*LN(1+param[LAMBDA]*ABS('(IN)tau'!AL33-AL$3))*SIGN('(IN)tau'!AL33-AL$3)/param[LAMBDA]</f>
        <v>0</v>
      </c>
      <c r="AM159">
        <f>AM$4*LN(1+param[LAMBDA]*ABS('(IN)tau'!AM33-AM$3))*SIGN('(IN)tau'!AM33-AM$3)/param[LAMBDA]</f>
        <v>0</v>
      </c>
      <c r="AN159">
        <f>AN$4*LN(1+param[LAMBDA]*ABS('(IN)tau'!AN33-AN$3))*SIGN('(IN)tau'!AN33-AN$3)/param[LAMBDA]</f>
        <v>0</v>
      </c>
      <c r="AO159">
        <f>AO$4*LN(1+param[LAMBDA]*ABS('(IN)tau'!AO33-AO$3))*SIGN('(IN)tau'!AO33-AO$3)/param[LAMBDA]</f>
        <v>0</v>
      </c>
      <c r="AP159">
        <f>AP$4*LN(1+param[LAMBDA]*ABS('(IN)tau'!AP33-AP$3))*SIGN('(IN)tau'!AP33-AP$3)/param[LAMBDA]</f>
        <v>0</v>
      </c>
      <c r="AQ159">
        <f>AQ$4*LN(1+param[LAMBDA]*ABS('(IN)tau'!AQ33-AQ$3))*SIGN('(IN)tau'!AQ33-AQ$3)/param[LAMBDA]</f>
        <v>0</v>
      </c>
      <c r="AR159">
        <f>AR$4*LN(1+param[LAMBDA]*ABS('(IN)tau'!AR33-AR$3))*SIGN('(IN)tau'!AR33-AR$3)/param[LAMBDA]</f>
        <v>0</v>
      </c>
      <c r="AS159">
        <f>AS$4*LN(1+param[LAMBDA]*ABS('(IN)tau'!AS33-AS$3))*SIGN('(IN)tau'!AS33-AS$3)/param[LAMBDA]</f>
        <v>8.030994360815324</v>
      </c>
      <c r="AT159" s="4">
        <f>SUM(Pi[[#This Row],[Column2]:[Column244]])</f>
        <v>25.807289754434589</v>
      </c>
      <c r="AU159" t="str">
        <f t="shared" si="1"/>
        <v/>
      </c>
    </row>
    <row r="160" spans="1:47" ht="15" x14ac:dyDescent="0.25">
      <c r="A160">
        <f t="shared" si="0"/>
        <v>121</v>
      </c>
      <c r="B160">
        <f>B$4*LN(1+param[LAMBDA]*ABS('(IN)tau'!B34-B$3))*SIGN('(IN)tau'!B34-B$3)/param[LAMBDA]</f>
        <v>0</v>
      </c>
      <c r="C160">
        <f>C$4*LN(1+param[LAMBDA]*ABS('(IN)tau'!C34-C$3))*SIGN('(IN)tau'!C34-C$3)/param[LAMBDA]</f>
        <v>-25.844435632221721</v>
      </c>
      <c r="D160">
        <f>D$4*LN(1+param[LAMBDA]*ABS('(IN)tau'!D34-D$3))*SIGN('(IN)tau'!D34-D$3)/param[LAMBDA]</f>
        <v>-17.382209005742784</v>
      </c>
      <c r="E160">
        <f>E$4*LN(1+param[LAMBDA]*ABS('(IN)tau'!E34-E$3))*SIGN('(IN)tau'!E34-E$3)/param[LAMBDA]</f>
        <v>-13.818898766002391</v>
      </c>
      <c r="F160">
        <f>F$4*LN(1+param[LAMBDA]*ABS('(IN)tau'!F34-F$3))*SIGN('(IN)tau'!F34-F$3)/param[LAMBDA]</f>
        <v>-4.9309250649589602</v>
      </c>
      <c r="G160">
        <f>G$4*LN(1+param[LAMBDA]*ABS('(IN)tau'!G34-G$3))*SIGN('(IN)tau'!G34-G$3)/param[LAMBDA]</f>
        <v>-9.9791600078176508</v>
      </c>
      <c r="H160">
        <f>H$4*LN(1+param[LAMBDA]*ABS('(IN)tau'!H34-H$3))*SIGN('(IN)tau'!H34-H$3)/param[LAMBDA]</f>
        <v>0</v>
      </c>
      <c r="I160">
        <f>I$4*LN(1+param[LAMBDA]*ABS('(IN)tau'!I34-I$3))*SIGN('(IN)tau'!I34-I$3)/param[LAMBDA]</f>
        <v>26.482942134195202</v>
      </c>
      <c r="J160">
        <f>J$4*LN(1+param[LAMBDA]*ABS('(IN)tau'!J34-J$3))*SIGN('(IN)tau'!J34-J$3)/param[LAMBDA]</f>
        <v>0</v>
      </c>
      <c r="K160">
        <f>K$4*LN(1+param[LAMBDA]*ABS('(IN)tau'!K34-K$3))*SIGN('(IN)tau'!K34-K$3)/param[LAMBDA]</f>
        <v>-59.599720707972793</v>
      </c>
      <c r="L160">
        <f>L$4*LN(1+param[LAMBDA]*ABS('(IN)tau'!L34-L$3))*SIGN('(IN)tau'!L34-L$3)/param[LAMBDA]</f>
        <v>0</v>
      </c>
      <c r="M160">
        <f>M$4*LN(1+param[LAMBDA]*ABS('(IN)tau'!M34-M$3))*SIGN('(IN)tau'!M34-M$3)/param[LAMBDA]</f>
        <v>-40.788020437711822</v>
      </c>
      <c r="N160">
        <f>N$4*LN(1+param[LAMBDA]*ABS('(IN)tau'!N34-N$3))*SIGN('(IN)tau'!N34-N$3)/param[LAMBDA]</f>
        <v>0</v>
      </c>
      <c r="O160">
        <f>O$4*LN(1+param[LAMBDA]*ABS('(IN)tau'!O34-O$3))*SIGN('(IN)tau'!O34-O$3)/param[LAMBDA]</f>
        <v>0</v>
      </c>
      <c r="P160">
        <f>P$4*LN(1+param[LAMBDA]*ABS('(IN)tau'!P34-P$3))*SIGN('(IN)tau'!P34-P$3)/param[LAMBDA]</f>
        <v>0</v>
      </c>
      <c r="Q160">
        <f>Q$4*LN(1+param[LAMBDA]*ABS('(IN)tau'!Q34-Q$3))*SIGN('(IN)tau'!Q34-Q$3)/param[LAMBDA]</f>
        <v>0</v>
      </c>
      <c r="R160">
        <f>R$4*LN(1+param[LAMBDA]*ABS('(IN)tau'!R34-R$3))*SIGN('(IN)tau'!R34-R$3)/param[LAMBDA]</f>
        <v>0</v>
      </c>
      <c r="S160">
        <f>S$4*LN(1+param[LAMBDA]*ABS('(IN)tau'!S34-S$3))*SIGN('(IN)tau'!S34-S$3)/param[LAMBDA]</f>
        <v>0</v>
      </c>
      <c r="T160">
        <f>T$4*LN(1+param[LAMBDA]*ABS('(IN)tau'!T34-T$3))*SIGN('(IN)tau'!T34-T$3)/param[LAMBDA]</f>
        <v>0</v>
      </c>
      <c r="U160">
        <f>U$4*LN(1+param[LAMBDA]*ABS('(IN)tau'!U34-U$3))*SIGN('(IN)tau'!U34-U$3)/param[LAMBDA]</f>
        <v>0</v>
      </c>
      <c r="V160">
        <f>V$4*LN(1+param[LAMBDA]*ABS('(IN)tau'!V34-V$3))*SIGN('(IN)tau'!V34-V$3)/param[LAMBDA]</f>
        <v>0</v>
      </c>
      <c r="W160">
        <f>W$4*LN(1+param[LAMBDA]*ABS('(IN)tau'!W34-W$3))*SIGN('(IN)tau'!W34-W$3)/param[LAMBDA]</f>
        <v>0</v>
      </c>
      <c r="X160">
        <f>X$4*LN(1+param[LAMBDA]*ABS('(IN)tau'!X34-X$3))*SIGN('(IN)tau'!X34-X$3)/param[LAMBDA]</f>
        <v>0</v>
      </c>
      <c r="Y160">
        <f>Y$4*LN(1+param[LAMBDA]*ABS('(IN)tau'!Y34-Y$3))*SIGN('(IN)tau'!Y34-Y$3)/param[LAMBDA]</f>
        <v>0</v>
      </c>
      <c r="Z160">
        <f>Z$4*LN(1+param[LAMBDA]*ABS('(IN)tau'!Z34-Z$3))*SIGN('(IN)tau'!Z34-Z$3)/param[LAMBDA]</f>
        <v>0</v>
      </c>
      <c r="AA160">
        <f>AA$4*LN(1+param[LAMBDA]*ABS('(IN)tau'!AA34-AA$3))*SIGN('(IN)tau'!AA34-AA$3)/param[LAMBDA]</f>
        <v>0</v>
      </c>
      <c r="AB160">
        <f>AB$4*LN(1+param[LAMBDA]*ABS('(IN)tau'!AB34-AB$3))*SIGN('(IN)tau'!AB34-AB$3)/param[LAMBDA]</f>
        <v>0</v>
      </c>
      <c r="AC160">
        <f>AC$4*LN(1+param[LAMBDA]*ABS('(IN)tau'!AC34-AC$3))*SIGN('(IN)tau'!AC34-AC$3)/param[LAMBDA]</f>
        <v>0</v>
      </c>
      <c r="AD160">
        <f>AD$4*LN(1+param[LAMBDA]*ABS('(IN)tau'!AD34-AD$3))*SIGN('(IN)tau'!AD34-AD$3)/param[LAMBDA]</f>
        <v>0</v>
      </c>
      <c r="AE160">
        <f>AE$4*LN(1+param[LAMBDA]*ABS('(IN)tau'!AE34-AE$3))*SIGN('(IN)tau'!AE34-AE$3)/param[LAMBDA]</f>
        <v>0</v>
      </c>
      <c r="AF160">
        <f>AF$4*LN(1+param[LAMBDA]*ABS('(IN)tau'!AF34-AF$3))*SIGN('(IN)tau'!AF34-AF$3)/param[LAMBDA]</f>
        <v>0</v>
      </c>
      <c r="AG160">
        <f>AG$4*LN(1+param[LAMBDA]*ABS('(IN)tau'!AG34-AG$3))*SIGN('(IN)tau'!AG34-AG$3)/param[LAMBDA]</f>
        <v>0</v>
      </c>
      <c r="AH160">
        <f>AH$4*LN(1+param[LAMBDA]*ABS('(IN)tau'!AH34-AH$3))*SIGN('(IN)tau'!AH34-AH$3)/param[LAMBDA]</f>
        <v>0</v>
      </c>
      <c r="AI160">
        <f>AI$4*LN(1+param[LAMBDA]*ABS('(IN)tau'!AI34-AI$3))*SIGN('(IN)tau'!AI34-AI$3)/param[LAMBDA]</f>
        <v>0</v>
      </c>
      <c r="AJ160">
        <f>AJ$4*LN(1+param[LAMBDA]*ABS('(IN)tau'!AJ34-AJ$3))*SIGN('(IN)tau'!AJ34-AJ$3)/param[LAMBDA]</f>
        <v>0</v>
      </c>
      <c r="AK160">
        <f>AK$4*LN(1+param[LAMBDA]*ABS('(IN)tau'!AK34-AK$3))*SIGN('(IN)tau'!AK34-AK$3)/param[LAMBDA]</f>
        <v>0</v>
      </c>
      <c r="AL160">
        <f>AL$4*LN(1+param[LAMBDA]*ABS('(IN)tau'!AL34-AL$3))*SIGN('(IN)tau'!AL34-AL$3)/param[LAMBDA]</f>
        <v>0</v>
      </c>
      <c r="AM160">
        <f>AM$4*LN(1+param[LAMBDA]*ABS('(IN)tau'!AM34-AM$3))*SIGN('(IN)tau'!AM34-AM$3)/param[LAMBDA]</f>
        <v>0</v>
      </c>
      <c r="AN160">
        <f>AN$4*LN(1+param[LAMBDA]*ABS('(IN)tau'!AN34-AN$3))*SIGN('(IN)tau'!AN34-AN$3)/param[LAMBDA]</f>
        <v>0</v>
      </c>
      <c r="AO160">
        <f>AO$4*LN(1+param[LAMBDA]*ABS('(IN)tau'!AO34-AO$3))*SIGN('(IN)tau'!AO34-AO$3)/param[LAMBDA]</f>
        <v>0</v>
      </c>
      <c r="AP160">
        <f>AP$4*LN(1+param[LAMBDA]*ABS('(IN)tau'!AP34-AP$3))*SIGN('(IN)tau'!AP34-AP$3)/param[LAMBDA]</f>
        <v>0</v>
      </c>
      <c r="AQ160">
        <f>AQ$4*LN(1+param[LAMBDA]*ABS('(IN)tau'!AQ34-AQ$3))*SIGN('(IN)tau'!AQ34-AQ$3)/param[LAMBDA]</f>
        <v>0</v>
      </c>
      <c r="AR160">
        <f>AR$4*LN(1+param[LAMBDA]*ABS('(IN)tau'!AR34-AR$3))*SIGN('(IN)tau'!AR34-AR$3)/param[LAMBDA]</f>
        <v>0</v>
      </c>
      <c r="AS160">
        <f>AS$4*LN(1+param[LAMBDA]*ABS('(IN)tau'!AS34-AS$3))*SIGN('(IN)tau'!AS34-AS$3)/param[LAMBDA]</f>
        <v>14.201363185917108</v>
      </c>
      <c r="AT160" s="4">
        <f>SUM(Pi[[#This Row],[Column2]:[Column244]])</f>
        <v>-131.65906430231581</v>
      </c>
      <c r="AU160" t="str">
        <f t="shared" si="1"/>
        <v/>
      </c>
    </row>
    <row r="161" spans="1:47" ht="15" x14ac:dyDescent="0.25">
      <c r="A161">
        <f t="shared" si="0"/>
        <v>122</v>
      </c>
      <c r="B161">
        <f>B$4*LN(1+param[LAMBDA]*ABS('(IN)tau'!B35-B$3))*SIGN('(IN)tau'!B35-B$3)/param[LAMBDA]</f>
        <v>0</v>
      </c>
      <c r="C161">
        <f>C$4*LN(1+param[LAMBDA]*ABS('(IN)tau'!C35-C$3))*SIGN('(IN)tau'!C35-C$3)/param[LAMBDA]</f>
        <v>29.286584648336941</v>
      </c>
      <c r="D161">
        <f>D$4*LN(1+param[LAMBDA]*ABS('(IN)tau'!D35-D$3))*SIGN('(IN)tau'!D35-D$3)/param[LAMBDA]</f>
        <v>-3.13984029632253</v>
      </c>
      <c r="E161">
        <f>E$4*LN(1+param[LAMBDA]*ABS('(IN)tau'!E35-E$3))*SIGN('(IN)tau'!E35-E$3)/param[LAMBDA]</f>
        <v>9.230100021974474</v>
      </c>
      <c r="F161">
        <f>F$4*LN(1+param[LAMBDA]*ABS('(IN)tau'!F35-F$3))*SIGN('(IN)tau'!F35-F$3)/param[LAMBDA]</f>
        <v>5.4454013160335357</v>
      </c>
      <c r="G161">
        <f>G$4*LN(1+param[LAMBDA]*ABS('(IN)tau'!G35-G$3))*SIGN('(IN)tau'!G35-G$3)/param[LAMBDA]</f>
        <v>2.8573259619502469</v>
      </c>
      <c r="H161">
        <f>H$4*LN(1+param[LAMBDA]*ABS('(IN)tau'!H35-H$3))*SIGN('(IN)tau'!H35-H$3)/param[LAMBDA]</f>
        <v>0</v>
      </c>
      <c r="I161">
        <f>I$4*LN(1+param[LAMBDA]*ABS('(IN)tau'!I35-I$3))*SIGN('(IN)tau'!I35-I$3)/param[LAMBDA]</f>
        <v>13.326488958592808</v>
      </c>
      <c r="J161">
        <f>J$4*LN(1+param[LAMBDA]*ABS('(IN)tau'!J35-J$3))*SIGN('(IN)tau'!J35-J$3)/param[LAMBDA]</f>
        <v>0</v>
      </c>
      <c r="K161">
        <f>K$4*LN(1+param[LAMBDA]*ABS('(IN)tau'!K35-K$3))*SIGN('(IN)tau'!K35-K$3)/param[LAMBDA]</f>
        <v>-13.710986909380379</v>
      </c>
      <c r="L161">
        <f>L$4*LN(1+param[LAMBDA]*ABS('(IN)tau'!L35-L$3))*SIGN('(IN)tau'!L35-L$3)/param[LAMBDA]</f>
        <v>0</v>
      </c>
      <c r="M161">
        <f>M$4*LN(1+param[LAMBDA]*ABS('(IN)tau'!M35-M$3))*SIGN('(IN)tau'!M35-M$3)/param[LAMBDA]</f>
        <v>-28.518181396642525</v>
      </c>
      <c r="N161">
        <f>N$4*LN(1+param[LAMBDA]*ABS('(IN)tau'!N35-N$3))*SIGN('(IN)tau'!N35-N$3)/param[LAMBDA]</f>
        <v>0</v>
      </c>
      <c r="O161">
        <f>O$4*LN(1+param[LAMBDA]*ABS('(IN)tau'!O35-O$3))*SIGN('(IN)tau'!O35-O$3)/param[LAMBDA]</f>
        <v>0</v>
      </c>
      <c r="P161">
        <f>P$4*LN(1+param[LAMBDA]*ABS('(IN)tau'!P35-P$3))*SIGN('(IN)tau'!P35-P$3)/param[LAMBDA]</f>
        <v>0</v>
      </c>
      <c r="Q161">
        <f>Q$4*LN(1+param[LAMBDA]*ABS('(IN)tau'!Q35-Q$3))*SIGN('(IN)tau'!Q35-Q$3)/param[LAMBDA]</f>
        <v>0</v>
      </c>
      <c r="R161">
        <f>R$4*LN(1+param[LAMBDA]*ABS('(IN)tau'!R35-R$3))*SIGN('(IN)tau'!R35-R$3)/param[LAMBDA]</f>
        <v>0</v>
      </c>
      <c r="S161">
        <f>S$4*LN(1+param[LAMBDA]*ABS('(IN)tau'!S35-S$3))*SIGN('(IN)tau'!S35-S$3)/param[LAMBDA]</f>
        <v>0</v>
      </c>
      <c r="T161">
        <f>T$4*LN(1+param[LAMBDA]*ABS('(IN)tau'!T35-T$3))*SIGN('(IN)tau'!T35-T$3)/param[LAMBDA]</f>
        <v>0</v>
      </c>
      <c r="U161">
        <f>U$4*LN(1+param[LAMBDA]*ABS('(IN)tau'!U35-U$3))*SIGN('(IN)tau'!U35-U$3)/param[LAMBDA]</f>
        <v>0</v>
      </c>
      <c r="V161">
        <f>V$4*LN(1+param[LAMBDA]*ABS('(IN)tau'!V35-V$3))*SIGN('(IN)tau'!V35-V$3)/param[LAMBDA]</f>
        <v>0</v>
      </c>
      <c r="W161">
        <f>W$4*LN(1+param[LAMBDA]*ABS('(IN)tau'!W35-W$3))*SIGN('(IN)tau'!W35-W$3)/param[LAMBDA]</f>
        <v>0</v>
      </c>
      <c r="X161">
        <f>X$4*LN(1+param[LAMBDA]*ABS('(IN)tau'!X35-X$3))*SIGN('(IN)tau'!X35-X$3)/param[LAMBDA]</f>
        <v>0</v>
      </c>
      <c r="Y161">
        <f>Y$4*LN(1+param[LAMBDA]*ABS('(IN)tau'!Y35-Y$3))*SIGN('(IN)tau'!Y35-Y$3)/param[LAMBDA]</f>
        <v>0</v>
      </c>
      <c r="Z161">
        <f>Z$4*LN(1+param[LAMBDA]*ABS('(IN)tau'!Z35-Z$3))*SIGN('(IN)tau'!Z35-Z$3)/param[LAMBDA]</f>
        <v>0</v>
      </c>
      <c r="AA161">
        <f>AA$4*LN(1+param[LAMBDA]*ABS('(IN)tau'!AA35-AA$3))*SIGN('(IN)tau'!AA35-AA$3)/param[LAMBDA]</f>
        <v>0</v>
      </c>
      <c r="AB161">
        <f>AB$4*LN(1+param[LAMBDA]*ABS('(IN)tau'!AB35-AB$3))*SIGN('(IN)tau'!AB35-AB$3)/param[LAMBDA]</f>
        <v>0</v>
      </c>
      <c r="AC161">
        <f>AC$4*LN(1+param[LAMBDA]*ABS('(IN)tau'!AC35-AC$3))*SIGN('(IN)tau'!AC35-AC$3)/param[LAMBDA]</f>
        <v>0</v>
      </c>
      <c r="AD161">
        <f>AD$4*LN(1+param[LAMBDA]*ABS('(IN)tau'!AD35-AD$3))*SIGN('(IN)tau'!AD35-AD$3)/param[LAMBDA]</f>
        <v>0</v>
      </c>
      <c r="AE161">
        <f>AE$4*LN(1+param[LAMBDA]*ABS('(IN)tau'!AE35-AE$3))*SIGN('(IN)tau'!AE35-AE$3)/param[LAMBDA]</f>
        <v>0</v>
      </c>
      <c r="AF161">
        <f>AF$4*LN(1+param[LAMBDA]*ABS('(IN)tau'!AF35-AF$3))*SIGN('(IN)tau'!AF35-AF$3)/param[LAMBDA]</f>
        <v>0</v>
      </c>
      <c r="AG161">
        <f>AG$4*LN(1+param[LAMBDA]*ABS('(IN)tau'!AG35-AG$3))*SIGN('(IN)tau'!AG35-AG$3)/param[LAMBDA]</f>
        <v>0</v>
      </c>
      <c r="AH161">
        <f>AH$4*LN(1+param[LAMBDA]*ABS('(IN)tau'!AH35-AH$3))*SIGN('(IN)tau'!AH35-AH$3)/param[LAMBDA]</f>
        <v>0</v>
      </c>
      <c r="AI161">
        <f>AI$4*LN(1+param[LAMBDA]*ABS('(IN)tau'!AI35-AI$3))*SIGN('(IN)tau'!AI35-AI$3)/param[LAMBDA]</f>
        <v>0</v>
      </c>
      <c r="AJ161">
        <f>AJ$4*LN(1+param[LAMBDA]*ABS('(IN)tau'!AJ35-AJ$3))*SIGN('(IN)tau'!AJ35-AJ$3)/param[LAMBDA]</f>
        <v>0</v>
      </c>
      <c r="AK161">
        <f>AK$4*LN(1+param[LAMBDA]*ABS('(IN)tau'!AK35-AK$3))*SIGN('(IN)tau'!AK35-AK$3)/param[LAMBDA]</f>
        <v>0</v>
      </c>
      <c r="AL161">
        <f>AL$4*LN(1+param[LAMBDA]*ABS('(IN)tau'!AL35-AL$3))*SIGN('(IN)tau'!AL35-AL$3)/param[LAMBDA]</f>
        <v>0</v>
      </c>
      <c r="AM161">
        <f>AM$4*LN(1+param[LAMBDA]*ABS('(IN)tau'!AM35-AM$3))*SIGN('(IN)tau'!AM35-AM$3)/param[LAMBDA]</f>
        <v>0</v>
      </c>
      <c r="AN161">
        <f>AN$4*LN(1+param[LAMBDA]*ABS('(IN)tau'!AN35-AN$3))*SIGN('(IN)tau'!AN35-AN$3)/param[LAMBDA]</f>
        <v>0</v>
      </c>
      <c r="AO161">
        <f>AO$4*LN(1+param[LAMBDA]*ABS('(IN)tau'!AO35-AO$3))*SIGN('(IN)tau'!AO35-AO$3)/param[LAMBDA]</f>
        <v>0</v>
      </c>
      <c r="AP161">
        <f>AP$4*LN(1+param[LAMBDA]*ABS('(IN)tau'!AP35-AP$3))*SIGN('(IN)tau'!AP35-AP$3)/param[LAMBDA]</f>
        <v>0</v>
      </c>
      <c r="AQ161">
        <f>AQ$4*LN(1+param[LAMBDA]*ABS('(IN)tau'!AQ35-AQ$3))*SIGN('(IN)tau'!AQ35-AQ$3)/param[LAMBDA]</f>
        <v>0</v>
      </c>
      <c r="AR161">
        <f>AR$4*LN(1+param[LAMBDA]*ABS('(IN)tau'!AR35-AR$3))*SIGN('(IN)tau'!AR35-AR$3)/param[LAMBDA]</f>
        <v>0</v>
      </c>
      <c r="AS161">
        <f>AS$4*LN(1+param[LAMBDA]*ABS('(IN)tau'!AS35-AS$3))*SIGN('(IN)tau'!AS35-AS$3)/param[LAMBDA]</f>
        <v>9.373261432559147</v>
      </c>
      <c r="AT161" s="4">
        <f>SUM(Pi[[#This Row],[Column2]:[Column244]])</f>
        <v>24.150153737101725</v>
      </c>
      <c r="AU161" t="str">
        <f t="shared" si="1"/>
        <v/>
      </c>
    </row>
    <row r="162" spans="1:47" ht="15" x14ac:dyDescent="0.25">
      <c r="A162">
        <f t="shared" ref="A162:A193" si="2">A39</f>
        <v>123</v>
      </c>
      <c r="B162">
        <f>B$4*LN(1+param[LAMBDA]*ABS('(IN)tau'!B36-B$3))*SIGN('(IN)tau'!B36-B$3)/param[LAMBDA]</f>
        <v>0</v>
      </c>
      <c r="C162">
        <f>C$4*LN(1+param[LAMBDA]*ABS('(IN)tau'!C36-C$3))*SIGN('(IN)tau'!C36-C$3)/param[LAMBDA]</f>
        <v>29.286584648336941</v>
      </c>
      <c r="D162">
        <f>D$4*LN(1+param[LAMBDA]*ABS('(IN)tau'!D36-D$3))*SIGN('(IN)tau'!D36-D$3)/param[LAMBDA]</f>
        <v>6.5851130560065236</v>
      </c>
      <c r="E162">
        <f>E$4*LN(1+param[LAMBDA]*ABS('(IN)tau'!E36-E$3))*SIGN('(IN)tau'!E36-E$3)/param[LAMBDA]</f>
        <v>21.264762764284239</v>
      </c>
      <c r="F162">
        <f>F$4*LN(1+param[LAMBDA]*ABS('(IN)tau'!F36-F$3))*SIGN('(IN)tau'!F36-F$3)/param[LAMBDA]</f>
        <v>8.1962107613546493</v>
      </c>
      <c r="G162">
        <f>G$4*LN(1+param[LAMBDA]*ABS('(IN)tau'!G36-G$3))*SIGN('(IN)tau'!G36-G$3)/param[LAMBDA]</f>
        <v>8.8114801301612342</v>
      </c>
      <c r="H162">
        <f>H$4*LN(1+param[LAMBDA]*ABS('(IN)tau'!H36-H$3))*SIGN('(IN)tau'!H36-H$3)/param[LAMBDA]</f>
        <v>0</v>
      </c>
      <c r="I162">
        <f>I$4*LN(1+param[LAMBDA]*ABS('(IN)tau'!I36-I$3))*SIGN('(IN)tau'!I36-I$3)/param[LAMBDA]</f>
        <v>7.3482069925889508</v>
      </c>
      <c r="J162">
        <f>J$4*LN(1+param[LAMBDA]*ABS('(IN)tau'!J36-J$3))*SIGN('(IN)tau'!J36-J$3)/param[LAMBDA]</f>
        <v>0</v>
      </c>
      <c r="K162">
        <f>K$4*LN(1+param[LAMBDA]*ABS('(IN)tau'!K36-K$3))*SIGN('(IN)tau'!K36-K$3)/param[LAMBDA]</f>
        <v>14.371068286259675</v>
      </c>
      <c r="L162">
        <f>L$4*LN(1+param[LAMBDA]*ABS('(IN)tau'!L36-L$3))*SIGN('(IN)tau'!L36-L$3)/param[LAMBDA]</f>
        <v>0</v>
      </c>
      <c r="M162">
        <f>M$4*LN(1+param[LAMBDA]*ABS('(IN)tau'!M36-M$3))*SIGN('(IN)tau'!M36-M$3)/param[LAMBDA]</f>
        <v>-28.518181396642525</v>
      </c>
      <c r="N162">
        <f>N$4*LN(1+param[LAMBDA]*ABS('(IN)tau'!N36-N$3))*SIGN('(IN)tau'!N36-N$3)/param[LAMBDA]</f>
        <v>0</v>
      </c>
      <c r="O162">
        <f>O$4*LN(1+param[LAMBDA]*ABS('(IN)tau'!O36-O$3))*SIGN('(IN)tau'!O36-O$3)/param[LAMBDA]</f>
        <v>0</v>
      </c>
      <c r="P162">
        <f>P$4*LN(1+param[LAMBDA]*ABS('(IN)tau'!P36-P$3))*SIGN('(IN)tau'!P36-P$3)/param[LAMBDA]</f>
        <v>0</v>
      </c>
      <c r="Q162">
        <f>Q$4*LN(1+param[LAMBDA]*ABS('(IN)tau'!Q36-Q$3))*SIGN('(IN)tau'!Q36-Q$3)/param[LAMBDA]</f>
        <v>0</v>
      </c>
      <c r="R162">
        <f>R$4*LN(1+param[LAMBDA]*ABS('(IN)tau'!R36-R$3))*SIGN('(IN)tau'!R36-R$3)/param[LAMBDA]</f>
        <v>0</v>
      </c>
      <c r="S162">
        <f>S$4*LN(1+param[LAMBDA]*ABS('(IN)tau'!S36-S$3))*SIGN('(IN)tau'!S36-S$3)/param[LAMBDA]</f>
        <v>0</v>
      </c>
      <c r="T162">
        <f>T$4*LN(1+param[LAMBDA]*ABS('(IN)tau'!T36-T$3))*SIGN('(IN)tau'!T36-T$3)/param[LAMBDA]</f>
        <v>0</v>
      </c>
      <c r="U162">
        <f>U$4*LN(1+param[LAMBDA]*ABS('(IN)tau'!U36-U$3))*SIGN('(IN)tau'!U36-U$3)/param[LAMBDA]</f>
        <v>0</v>
      </c>
      <c r="V162">
        <f>V$4*LN(1+param[LAMBDA]*ABS('(IN)tau'!V36-V$3))*SIGN('(IN)tau'!V36-V$3)/param[LAMBDA]</f>
        <v>0</v>
      </c>
      <c r="W162">
        <f>W$4*LN(1+param[LAMBDA]*ABS('(IN)tau'!W36-W$3))*SIGN('(IN)tau'!W36-W$3)/param[LAMBDA]</f>
        <v>0</v>
      </c>
      <c r="X162">
        <f>X$4*LN(1+param[LAMBDA]*ABS('(IN)tau'!X36-X$3))*SIGN('(IN)tau'!X36-X$3)/param[LAMBDA]</f>
        <v>0</v>
      </c>
      <c r="Y162">
        <f>Y$4*LN(1+param[LAMBDA]*ABS('(IN)tau'!Y36-Y$3))*SIGN('(IN)tau'!Y36-Y$3)/param[LAMBDA]</f>
        <v>0</v>
      </c>
      <c r="Z162">
        <f>Z$4*LN(1+param[LAMBDA]*ABS('(IN)tau'!Z36-Z$3))*SIGN('(IN)tau'!Z36-Z$3)/param[LAMBDA]</f>
        <v>0</v>
      </c>
      <c r="AA162">
        <f>AA$4*LN(1+param[LAMBDA]*ABS('(IN)tau'!AA36-AA$3))*SIGN('(IN)tau'!AA36-AA$3)/param[LAMBDA]</f>
        <v>0</v>
      </c>
      <c r="AB162">
        <f>AB$4*LN(1+param[LAMBDA]*ABS('(IN)tau'!AB36-AB$3))*SIGN('(IN)tau'!AB36-AB$3)/param[LAMBDA]</f>
        <v>0</v>
      </c>
      <c r="AC162">
        <f>AC$4*LN(1+param[LAMBDA]*ABS('(IN)tau'!AC36-AC$3))*SIGN('(IN)tau'!AC36-AC$3)/param[LAMBDA]</f>
        <v>0</v>
      </c>
      <c r="AD162">
        <f>AD$4*LN(1+param[LAMBDA]*ABS('(IN)tau'!AD36-AD$3))*SIGN('(IN)tau'!AD36-AD$3)/param[LAMBDA]</f>
        <v>0</v>
      </c>
      <c r="AE162">
        <f>AE$4*LN(1+param[LAMBDA]*ABS('(IN)tau'!AE36-AE$3))*SIGN('(IN)tau'!AE36-AE$3)/param[LAMBDA]</f>
        <v>0</v>
      </c>
      <c r="AF162">
        <f>AF$4*LN(1+param[LAMBDA]*ABS('(IN)tau'!AF36-AF$3))*SIGN('(IN)tau'!AF36-AF$3)/param[LAMBDA]</f>
        <v>0</v>
      </c>
      <c r="AG162">
        <f>AG$4*LN(1+param[LAMBDA]*ABS('(IN)tau'!AG36-AG$3))*SIGN('(IN)tau'!AG36-AG$3)/param[LAMBDA]</f>
        <v>0</v>
      </c>
      <c r="AH162">
        <f>AH$4*LN(1+param[LAMBDA]*ABS('(IN)tau'!AH36-AH$3))*SIGN('(IN)tau'!AH36-AH$3)/param[LAMBDA]</f>
        <v>0</v>
      </c>
      <c r="AI162">
        <f>AI$4*LN(1+param[LAMBDA]*ABS('(IN)tau'!AI36-AI$3))*SIGN('(IN)tau'!AI36-AI$3)/param[LAMBDA]</f>
        <v>0</v>
      </c>
      <c r="AJ162">
        <f>AJ$4*LN(1+param[LAMBDA]*ABS('(IN)tau'!AJ36-AJ$3))*SIGN('(IN)tau'!AJ36-AJ$3)/param[LAMBDA]</f>
        <v>0</v>
      </c>
      <c r="AK162">
        <f>AK$4*LN(1+param[LAMBDA]*ABS('(IN)tau'!AK36-AK$3))*SIGN('(IN)tau'!AK36-AK$3)/param[LAMBDA]</f>
        <v>0</v>
      </c>
      <c r="AL162">
        <f>AL$4*LN(1+param[LAMBDA]*ABS('(IN)tau'!AL36-AL$3))*SIGN('(IN)tau'!AL36-AL$3)/param[LAMBDA]</f>
        <v>0</v>
      </c>
      <c r="AM162">
        <f>AM$4*LN(1+param[LAMBDA]*ABS('(IN)tau'!AM36-AM$3))*SIGN('(IN)tau'!AM36-AM$3)/param[LAMBDA]</f>
        <v>0</v>
      </c>
      <c r="AN162">
        <f>AN$4*LN(1+param[LAMBDA]*ABS('(IN)tau'!AN36-AN$3))*SIGN('(IN)tau'!AN36-AN$3)/param[LAMBDA]</f>
        <v>0</v>
      </c>
      <c r="AO162">
        <f>AO$4*LN(1+param[LAMBDA]*ABS('(IN)tau'!AO36-AO$3))*SIGN('(IN)tau'!AO36-AO$3)/param[LAMBDA]</f>
        <v>0</v>
      </c>
      <c r="AP162">
        <f>AP$4*LN(1+param[LAMBDA]*ABS('(IN)tau'!AP36-AP$3))*SIGN('(IN)tau'!AP36-AP$3)/param[LAMBDA]</f>
        <v>0</v>
      </c>
      <c r="AQ162">
        <f>AQ$4*LN(1+param[LAMBDA]*ABS('(IN)tau'!AQ36-AQ$3))*SIGN('(IN)tau'!AQ36-AQ$3)/param[LAMBDA]</f>
        <v>0</v>
      </c>
      <c r="AR162">
        <f>AR$4*LN(1+param[LAMBDA]*ABS('(IN)tau'!AR36-AR$3))*SIGN('(IN)tau'!AR36-AR$3)/param[LAMBDA]</f>
        <v>0</v>
      </c>
      <c r="AS162">
        <f>AS$4*LN(1+param[LAMBDA]*ABS('(IN)tau'!AS36-AS$3))*SIGN('(IN)tau'!AS36-AS$3)/param[LAMBDA]</f>
        <v>8.9012274444746495</v>
      </c>
      <c r="AT162" s="4">
        <f>SUM(Pi[[#This Row],[Column2]:[Column244]])</f>
        <v>76.246472686824319</v>
      </c>
      <c r="AU162" t="str">
        <f t="shared" ref="AU162:AU193" si="3">IF(AT39&lt;20,"ok","")</f>
        <v/>
      </c>
    </row>
    <row r="163" spans="1:47" ht="15" x14ac:dyDescent="0.25">
      <c r="A163">
        <f t="shared" si="2"/>
        <v>124</v>
      </c>
      <c r="B163">
        <f>B$4*LN(1+param[LAMBDA]*ABS('(IN)tau'!B37-B$3))*SIGN('(IN)tau'!B37-B$3)/param[LAMBDA]</f>
        <v>0</v>
      </c>
      <c r="C163">
        <f>C$4*LN(1+param[LAMBDA]*ABS('(IN)tau'!C37-C$3))*SIGN('(IN)tau'!C37-C$3)/param[LAMBDA]</f>
        <v>29.286584648336941</v>
      </c>
      <c r="D163">
        <f>D$4*LN(1+param[LAMBDA]*ABS('(IN)tau'!D37-D$3))*SIGN('(IN)tau'!D37-D$3)/param[LAMBDA]</f>
        <v>6.5851130560065236</v>
      </c>
      <c r="E163">
        <f>E$4*LN(1+param[LAMBDA]*ABS('(IN)tau'!E37-E$3))*SIGN('(IN)tau'!E37-E$3)/param[LAMBDA]</f>
        <v>21.264762764284239</v>
      </c>
      <c r="F163">
        <f>F$4*LN(1+param[LAMBDA]*ABS('(IN)tau'!F37-F$3))*SIGN('(IN)tau'!F37-F$3)/param[LAMBDA]</f>
        <v>8.1962107613546493</v>
      </c>
      <c r="G163">
        <f>G$4*LN(1+param[LAMBDA]*ABS('(IN)tau'!G37-G$3))*SIGN('(IN)tau'!G37-G$3)/param[LAMBDA]</f>
        <v>8.8114801301612342</v>
      </c>
      <c r="H163">
        <f>H$4*LN(1+param[LAMBDA]*ABS('(IN)tau'!H37-H$3))*SIGN('(IN)tau'!H37-H$3)/param[LAMBDA]</f>
        <v>0</v>
      </c>
      <c r="I163">
        <f>I$4*LN(1+param[LAMBDA]*ABS('(IN)tau'!I37-I$3))*SIGN('(IN)tau'!I37-I$3)/param[LAMBDA]</f>
        <v>6.7993842204745798</v>
      </c>
      <c r="J163">
        <f>J$4*LN(1+param[LAMBDA]*ABS('(IN)tau'!J37-J$3))*SIGN('(IN)tau'!J37-J$3)/param[LAMBDA]</f>
        <v>0</v>
      </c>
      <c r="K163">
        <f>K$4*LN(1+param[LAMBDA]*ABS('(IN)tau'!K37-K$3))*SIGN('(IN)tau'!K37-K$3)/param[LAMBDA]</f>
        <v>70.701324712509603</v>
      </c>
      <c r="L163">
        <f>L$4*LN(1+param[LAMBDA]*ABS('(IN)tau'!L37-L$3))*SIGN('(IN)tau'!L37-L$3)/param[LAMBDA]</f>
        <v>0</v>
      </c>
      <c r="M163">
        <f>M$4*LN(1+param[LAMBDA]*ABS('(IN)tau'!M37-M$3))*SIGN('(IN)tau'!M37-M$3)/param[LAMBDA]</f>
        <v>-28.518181396642525</v>
      </c>
      <c r="N163">
        <f>N$4*LN(1+param[LAMBDA]*ABS('(IN)tau'!N37-N$3))*SIGN('(IN)tau'!N37-N$3)/param[LAMBDA]</f>
        <v>0</v>
      </c>
      <c r="O163">
        <f>O$4*LN(1+param[LAMBDA]*ABS('(IN)tau'!O37-O$3))*SIGN('(IN)tau'!O37-O$3)/param[LAMBDA]</f>
        <v>0</v>
      </c>
      <c r="P163">
        <f>P$4*LN(1+param[LAMBDA]*ABS('(IN)tau'!P37-P$3))*SIGN('(IN)tau'!P37-P$3)/param[LAMBDA]</f>
        <v>0</v>
      </c>
      <c r="Q163">
        <f>Q$4*LN(1+param[LAMBDA]*ABS('(IN)tau'!Q37-Q$3))*SIGN('(IN)tau'!Q37-Q$3)/param[LAMBDA]</f>
        <v>0</v>
      </c>
      <c r="R163">
        <f>R$4*LN(1+param[LAMBDA]*ABS('(IN)tau'!R37-R$3))*SIGN('(IN)tau'!R37-R$3)/param[LAMBDA]</f>
        <v>0</v>
      </c>
      <c r="S163">
        <f>S$4*LN(1+param[LAMBDA]*ABS('(IN)tau'!S37-S$3))*SIGN('(IN)tau'!S37-S$3)/param[LAMBDA]</f>
        <v>0</v>
      </c>
      <c r="T163">
        <f>T$4*LN(1+param[LAMBDA]*ABS('(IN)tau'!T37-T$3))*SIGN('(IN)tau'!T37-T$3)/param[LAMBDA]</f>
        <v>0</v>
      </c>
      <c r="U163">
        <f>U$4*LN(1+param[LAMBDA]*ABS('(IN)tau'!U37-U$3))*SIGN('(IN)tau'!U37-U$3)/param[LAMBDA]</f>
        <v>0</v>
      </c>
      <c r="V163">
        <f>V$4*LN(1+param[LAMBDA]*ABS('(IN)tau'!V37-V$3))*SIGN('(IN)tau'!V37-V$3)/param[LAMBDA]</f>
        <v>0</v>
      </c>
      <c r="W163">
        <f>W$4*LN(1+param[LAMBDA]*ABS('(IN)tau'!W37-W$3))*SIGN('(IN)tau'!W37-W$3)/param[LAMBDA]</f>
        <v>0</v>
      </c>
      <c r="X163">
        <f>X$4*LN(1+param[LAMBDA]*ABS('(IN)tau'!X37-X$3))*SIGN('(IN)tau'!X37-X$3)/param[LAMBDA]</f>
        <v>0</v>
      </c>
      <c r="Y163">
        <f>Y$4*LN(1+param[LAMBDA]*ABS('(IN)tau'!Y37-Y$3))*SIGN('(IN)tau'!Y37-Y$3)/param[LAMBDA]</f>
        <v>0</v>
      </c>
      <c r="Z163">
        <f>Z$4*LN(1+param[LAMBDA]*ABS('(IN)tau'!Z37-Z$3))*SIGN('(IN)tau'!Z37-Z$3)/param[LAMBDA]</f>
        <v>0</v>
      </c>
      <c r="AA163">
        <f>AA$4*LN(1+param[LAMBDA]*ABS('(IN)tau'!AA37-AA$3))*SIGN('(IN)tau'!AA37-AA$3)/param[LAMBDA]</f>
        <v>0</v>
      </c>
      <c r="AB163">
        <f>AB$4*LN(1+param[LAMBDA]*ABS('(IN)tau'!AB37-AB$3))*SIGN('(IN)tau'!AB37-AB$3)/param[LAMBDA]</f>
        <v>0</v>
      </c>
      <c r="AC163">
        <f>AC$4*LN(1+param[LAMBDA]*ABS('(IN)tau'!AC37-AC$3))*SIGN('(IN)tau'!AC37-AC$3)/param[LAMBDA]</f>
        <v>0</v>
      </c>
      <c r="AD163">
        <f>AD$4*LN(1+param[LAMBDA]*ABS('(IN)tau'!AD37-AD$3))*SIGN('(IN)tau'!AD37-AD$3)/param[LAMBDA]</f>
        <v>0</v>
      </c>
      <c r="AE163">
        <f>AE$4*LN(1+param[LAMBDA]*ABS('(IN)tau'!AE37-AE$3))*SIGN('(IN)tau'!AE37-AE$3)/param[LAMBDA]</f>
        <v>0</v>
      </c>
      <c r="AF163">
        <f>AF$4*LN(1+param[LAMBDA]*ABS('(IN)tau'!AF37-AF$3))*SIGN('(IN)tau'!AF37-AF$3)/param[LAMBDA]</f>
        <v>0</v>
      </c>
      <c r="AG163">
        <f>AG$4*LN(1+param[LAMBDA]*ABS('(IN)tau'!AG37-AG$3))*SIGN('(IN)tau'!AG37-AG$3)/param[LAMBDA]</f>
        <v>0</v>
      </c>
      <c r="AH163">
        <f>AH$4*LN(1+param[LAMBDA]*ABS('(IN)tau'!AH37-AH$3))*SIGN('(IN)tau'!AH37-AH$3)/param[LAMBDA]</f>
        <v>0</v>
      </c>
      <c r="AI163">
        <f>AI$4*LN(1+param[LAMBDA]*ABS('(IN)tau'!AI37-AI$3))*SIGN('(IN)tau'!AI37-AI$3)/param[LAMBDA]</f>
        <v>0</v>
      </c>
      <c r="AJ163">
        <f>AJ$4*LN(1+param[LAMBDA]*ABS('(IN)tau'!AJ37-AJ$3))*SIGN('(IN)tau'!AJ37-AJ$3)/param[LAMBDA]</f>
        <v>0</v>
      </c>
      <c r="AK163">
        <f>AK$4*LN(1+param[LAMBDA]*ABS('(IN)tau'!AK37-AK$3))*SIGN('(IN)tau'!AK37-AK$3)/param[LAMBDA]</f>
        <v>0</v>
      </c>
      <c r="AL163">
        <f>AL$4*LN(1+param[LAMBDA]*ABS('(IN)tau'!AL37-AL$3))*SIGN('(IN)tau'!AL37-AL$3)/param[LAMBDA]</f>
        <v>0</v>
      </c>
      <c r="AM163">
        <f>AM$4*LN(1+param[LAMBDA]*ABS('(IN)tau'!AM37-AM$3))*SIGN('(IN)tau'!AM37-AM$3)/param[LAMBDA]</f>
        <v>0</v>
      </c>
      <c r="AN163">
        <f>AN$4*LN(1+param[LAMBDA]*ABS('(IN)tau'!AN37-AN$3))*SIGN('(IN)tau'!AN37-AN$3)/param[LAMBDA]</f>
        <v>0</v>
      </c>
      <c r="AO163">
        <f>AO$4*LN(1+param[LAMBDA]*ABS('(IN)tau'!AO37-AO$3))*SIGN('(IN)tau'!AO37-AO$3)/param[LAMBDA]</f>
        <v>0</v>
      </c>
      <c r="AP163">
        <f>AP$4*LN(1+param[LAMBDA]*ABS('(IN)tau'!AP37-AP$3))*SIGN('(IN)tau'!AP37-AP$3)/param[LAMBDA]</f>
        <v>0</v>
      </c>
      <c r="AQ163">
        <f>AQ$4*LN(1+param[LAMBDA]*ABS('(IN)tau'!AQ37-AQ$3))*SIGN('(IN)tau'!AQ37-AQ$3)/param[LAMBDA]</f>
        <v>0</v>
      </c>
      <c r="AR163">
        <f>AR$4*LN(1+param[LAMBDA]*ABS('(IN)tau'!AR37-AR$3))*SIGN('(IN)tau'!AR37-AR$3)/param[LAMBDA]</f>
        <v>0</v>
      </c>
      <c r="AS163">
        <f>AS$4*LN(1+param[LAMBDA]*ABS('(IN)tau'!AS37-AS$3))*SIGN('(IN)tau'!AS37-AS$3)/param[LAMBDA]</f>
        <v>8.2302874079774604</v>
      </c>
      <c r="AT163" s="4">
        <f>SUM(Pi[[#This Row],[Column2]:[Column244]])</f>
        <v>131.3569663044627</v>
      </c>
      <c r="AU163" t="str">
        <f t="shared" si="3"/>
        <v/>
      </c>
    </row>
    <row r="164" spans="1:47" ht="15" x14ac:dyDescent="0.25">
      <c r="A164">
        <f t="shared" si="2"/>
        <v>125</v>
      </c>
      <c r="B164">
        <f>B$4*LN(1+param[LAMBDA]*ABS('(IN)tau'!B38-B$3))*SIGN('(IN)tau'!B38-B$3)/param[LAMBDA]</f>
        <v>0</v>
      </c>
      <c r="C164">
        <f>C$4*LN(1+param[LAMBDA]*ABS('(IN)tau'!C38-C$3))*SIGN('(IN)tau'!C38-C$3)/param[LAMBDA]</f>
        <v>-3.2523572199341597</v>
      </c>
      <c r="D164">
        <f>D$4*LN(1+param[LAMBDA]*ABS('(IN)tau'!D38-D$3))*SIGN('(IN)tau'!D38-D$3)/param[LAMBDA]</f>
        <v>-6.8513657032007913</v>
      </c>
      <c r="E164">
        <f>E$4*LN(1+param[LAMBDA]*ABS('(IN)tau'!E38-E$3))*SIGN('(IN)tau'!E38-E$3)/param[LAMBDA]</f>
        <v>-1.8571053949494634</v>
      </c>
      <c r="F164">
        <f>F$4*LN(1+param[LAMBDA]*ABS('(IN)tau'!F38-F$3))*SIGN('(IN)tau'!F38-F$3)/param[LAMBDA]</f>
        <v>5.4454013160335357</v>
      </c>
      <c r="G164">
        <f>G$4*LN(1+param[LAMBDA]*ABS('(IN)tau'!G38-G$3))*SIGN('(IN)tau'!G38-G$3)/param[LAMBDA]</f>
        <v>2.8573259619502469</v>
      </c>
      <c r="H164">
        <f>H$4*LN(1+param[LAMBDA]*ABS('(IN)tau'!H38-H$3))*SIGN('(IN)tau'!H38-H$3)/param[LAMBDA]</f>
        <v>0</v>
      </c>
      <c r="I164">
        <f>I$4*LN(1+param[LAMBDA]*ABS('(IN)tau'!I38-I$3))*SIGN('(IN)tau'!I38-I$3)/param[LAMBDA]</f>
        <v>13.022044479051829</v>
      </c>
      <c r="J164">
        <f>J$4*LN(1+param[LAMBDA]*ABS('(IN)tau'!J38-J$3))*SIGN('(IN)tau'!J38-J$3)/param[LAMBDA]</f>
        <v>0</v>
      </c>
      <c r="K164">
        <f>K$4*LN(1+param[LAMBDA]*ABS('(IN)tau'!K38-K$3))*SIGN('(IN)tau'!K38-K$3)/param[LAMBDA]</f>
        <v>-24.733493053228482</v>
      </c>
      <c r="L164">
        <f>L$4*LN(1+param[LAMBDA]*ABS('(IN)tau'!L38-L$3))*SIGN('(IN)tau'!L38-L$3)/param[LAMBDA]</f>
        <v>0</v>
      </c>
      <c r="M164">
        <f>M$4*LN(1+param[LAMBDA]*ABS('(IN)tau'!M38-M$3))*SIGN('(IN)tau'!M38-M$3)/param[LAMBDA]</f>
        <v>-40.788020437711822</v>
      </c>
      <c r="N164">
        <f>N$4*LN(1+param[LAMBDA]*ABS('(IN)tau'!N38-N$3))*SIGN('(IN)tau'!N38-N$3)/param[LAMBDA]</f>
        <v>0</v>
      </c>
      <c r="O164">
        <f>O$4*LN(1+param[LAMBDA]*ABS('(IN)tau'!O38-O$3))*SIGN('(IN)tau'!O38-O$3)/param[LAMBDA]</f>
        <v>0</v>
      </c>
      <c r="P164">
        <f>P$4*LN(1+param[LAMBDA]*ABS('(IN)tau'!P38-P$3))*SIGN('(IN)tau'!P38-P$3)/param[LAMBDA]</f>
        <v>0</v>
      </c>
      <c r="Q164">
        <f>Q$4*LN(1+param[LAMBDA]*ABS('(IN)tau'!Q38-Q$3))*SIGN('(IN)tau'!Q38-Q$3)/param[LAMBDA]</f>
        <v>0</v>
      </c>
      <c r="R164">
        <f>R$4*LN(1+param[LAMBDA]*ABS('(IN)tau'!R38-R$3))*SIGN('(IN)tau'!R38-R$3)/param[LAMBDA]</f>
        <v>0</v>
      </c>
      <c r="S164">
        <f>S$4*LN(1+param[LAMBDA]*ABS('(IN)tau'!S38-S$3))*SIGN('(IN)tau'!S38-S$3)/param[LAMBDA]</f>
        <v>0</v>
      </c>
      <c r="T164">
        <f>T$4*LN(1+param[LAMBDA]*ABS('(IN)tau'!T38-T$3))*SIGN('(IN)tau'!T38-T$3)/param[LAMBDA]</f>
        <v>0</v>
      </c>
      <c r="U164">
        <f>U$4*LN(1+param[LAMBDA]*ABS('(IN)tau'!U38-U$3))*SIGN('(IN)tau'!U38-U$3)/param[LAMBDA]</f>
        <v>0</v>
      </c>
      <c r="V164">
        <f>V$4*LN(1+param[LAMBDA]*ABS('(IN)tau'!V38-V$3))*SIGN('(IN)tau'!V38-V$3)/param[LAMBDA]</f>
        <v>0</v>
      </c>
      <c r="W164">
        <f>W$4*LN(1+param[LAMBDA]*ABS('(IN)tau'!W38-W$3))*SIGN('(IN)tau'!W38-W$3)/param[LAMBDA]</f>
        <v>0</v>
      </c>
      <c r="X164">
        <f>X$4*LN(1+param[LAMBDA]*ABS('(IN)tau'!X38-X$3))*SIGN('(IN)tau'!X38-X$3)/param[LAMBDA]</f>
        <v>0</v>
      </c>
      <c r="Y164">
        <f>Y$4*LN(1+param[LAMBDA]*ABS('(IN)tau'!Y38-Y$3))*SIGN('(IN)tau'!Y38-Y$3)/param[LAMBDA]</f>
        <v>0</v>
      </c>
      <c r="Z164">
        <f>Z$4*LN(1+param[LAMBDA]*ABS('(IN)tau'!Z38-Z$3))*SIGN('(IN)tau'!Z38-Z$3)/param[LAMBDA]</f>
        <v>0</v>
      </c>
      <c r="AA164">
        <f>AA$4*LN(1+param[LAMBDA]*ABS('(IN)tau'!AA38-AA$3))*SIGN('(IN)tau'!AA38-AA$3)/param[LAMBDA]</f>
        <v>0</v>
      </c>
      <c r="AB164">
        <f>AB$4*LN(1+param[LAMBDA]*ABS('(IN)tau'!AB38-AB$3))*SIGN('(IN)tau'!AB38-AB$3)/param[LAMBDA]</f>
        <v>0</v>
      </c>
      <c r="AC164">
        <f>AC$4*LN(1+param[LAMBDA]*ABS('(IN)tau'!AC38-AC$3))*SIGN('(IN)tau'!AC38-AC$3)/param[LAMBDA]</f>
        <v>0</v>
      </c>
      <c r="AD164">
        <f>AD$4*LN(1+param[LAMBDA]*ABS('(IN)tau'!AD38-AD$3))*SIGN('(IN)tau'!AD38-AD$3)/param[LAMBDA]</f>
        <v>0</v>
      </c>
      <c r="AE164">
        <f>AE$4*LN(1+param[LAMBDA]*ABS('(IN)tau'!AE38-AE$3))*SIGN('(IN)tau'!AE38-AE$3)/param[LAMBDA]</f>
        <v>0</v>
      </c>
      <c r="AF164">
        <f>AF$4*LN(1+param[LAMBDA]*ABS('(IN)tau'!AF38-AF$3))*SIGN('(IN)tau'!AF38-AF$3)/param[LAMBDA]</f>
        <v>0</v>
      </c>
      <c r="AG164">
        <f>AG$4*LN(1+param[LAMBDA]*ABS('(IN)tau'!AG38-AG$3))*SIGN('(IN)tau'!AG38-AG$3)/param[LAMBDA]</f>
        <v>0</v>
      </c>
      <c r="AH164">
        <f>AH$4*LN(1+param[LAMBDA]*ABS('(IN)tau'!AH38-AH$3))*SIGN('(IN)tau'!AH38-AH$3)/param[LAMBDA]</f>
        <v>0</v>
      </c>
      <c r="AI164">
        <f>AI$4*LN(1+param[LAMBDA]*ABS('(IN)tau'!AI38-AI$3))*SIGN('(IN)tau'!AI38-AI$3)/param[LAMBDA]</f>
        <v>0</v>
      </c>
      <c r="AJ164">
        <f>AJ$4*LN(1+param[LAMBDA]*ABS('(IN)tau'!AJ38-AJ$3))*SIGN('(IN)tau'!AJ38-AJ$3)/param[LAMBDA]</f>
        <v>0</v>
      </c>
      <c r="AK164">
        <f>AK$4*LN(1+param[LAMBDA]*ABS('(IN)tau'!AK38-AK$3))*SIGN('(IN)tau'!AK38-AK$3)/param[LAMBDA]</f>
        <v>0</v>
      </c>
      <c r="AL164">
        <f>AL$4*LN(1+param[LAMBDA]*ABS('(IN)tau'!AL38-AL$3))*SIGN('(IN)tau'!AL38-AL$3)/param[LAMBDA]</f>
        <v>0</v>
      </c>
      <c r="AM164">
        <f>AM$4*LN(1+param[LAMBDA]*ABS('(IN)tau'!AM38-AM$3))*SIGN('(IN)tau'!AM38-AM$3)/param[LAMBDA]</f>
        <v>0</v>
      </c>
      <c r="AN164">
        <f>AN$4*LN(1+param[LAMBDA]*ABS('(IN)tau'!AN38-AN$3))*SIGN('(IN)tau'!AN38-AN$3)/param[LAMBDA]</f>
        <v>0</v>
      </c>
      <c r="AO164">
        <f>AO$4*LN(1+param[LAMBDA]*ABS('(IN)tau'!AO38-AO$3))*SIGN('(IN)tau'!AO38-AO$3)/param[LAMBDA]</f>
        <v>0</v>
      </c>
      <c r="AP164">
        <f>AP$4*LN(1+param[LAMBDA]*ABS('(IN)tau'!AP38-AP$3))*SIGN('(IN)tau'!AP38-AP$3)/param[LAMBDA]</f>
        <v>0</v>
      </c>
      <c r="AQ164">
        <f>AQ$4*LN(1+param[LAMBDA]*ABS('(IN)tau'!AQ38-AQ$3))*SIGN('(IN)tau'!AQ38-AQ$3)/param[LAMBDA]</f>
        <v>0</v>
      </c>
      <c r="AR164">
        <f>AR$4*LN(1+param[LAMBDA]*ABS('(IN)tau'!AR38-AR$3))*SIGN('(IN)tau'!AR38-AR$3)/param[LAMBDA]</f>
        <v>0</v>
      </c>
      <c r="AS164">
        <f>AS$4*LN(1+param[LAMBDA]*ABS('(IN)tau'!AS38-AS$3))*SIGN('(IN)tau'!AS38-AS$3)/param[LAMBDA]</f>
        <v>13.896669905913742</v>
      </c>
      <c r="AT164" s="4">
        <f>SUM(Pi[[#This Row],[Column2]:[Column244]])</f>
        <v>-42.260900146075372</v>
      </c>
      <c r="AU164" t="str">
        <f t="shared" si="3"/>
        <v/>
      </c>
    </row>
    <row r="165" spans="1:47" ht="15" x14ac:dyDescent="0.25">
      <c r="A165">
        <f t="shared" si="2"/>
        <v>126</v>
      </c>
      <c r="B165">
        <f>B$4*LN(1+param[LAMBDA]*ABS('(IN)tau'!B39-B$3))*SIGN('(IN)tau'!B39-B$3)/param[LAMBDA]</f>
        <v>0</v>
      </c>
      <c r="C165">
        <f>C$4*LN(1+param[LAMBDA]*ABS('(IN)tau'!C39-C$3))*SIGN('(IN)tau'!C39-C$3)/param[LAMBDA]</f>
        <v>29.286584648336941</v>
      </c>
      <c r="D165">
        <f>D$4*LN(1+param[LAMBDA]*ABS('(IN)tau'!D39-D$3))*SIGN('(IN)tau'!D39-D$3)/param[LAMBDA]</f>
        <v>6.5851130560065236</v>
      </c>
      <c r="E165">
        <f>E$4*LN(1+param[LAMBDA]*ABS('(IN)tau'!E39-E$3))*SIGN('(IN)tau'!E39-E$3)/param[LAMBDA]</f>
        <v>9.230100021974474</v>
      </c>
      <c r="F165">
        <f>F$4*LN(1+param[LAMBDA]*ABS('(IN)tau'!F39-F$3))*SIGN('(IN)tau'!F39-F$3)/param[LAMBDA]</f>
        <v>8.1962107613546493</v>
      </c>
      <c r="G165">
        <f>G$4*LN(1+param[LAMBDA]*ABS('(IN)tau'!G39-G$3))*SIGN('(IN)tau'!G39-G$3)/param[LAMBDA]</f>
        <v>8.8114801301612342</v>
      </c>
      <c r="H165">
        <f>H$4*LN(1+param[LAMBDA]*ABS('(IN)tau'!H39-H$3))*SIGN('(IN)tau'!H39-H$3)/param[LAMBDA]</f>
        <v>0</v>
      </c>
      <c r="I165">
        <f>I$4*LN(1+param[LAMBDA]*ABS('(IN)tau'!I39-I$3))*SIGN('(IN)tau'!I39-I$3)/param[LAMBDA]</f>
        <v>6.7993842204745798</v>
      </c>
      <c r="J165">
        <f>J$4*LN(1+param[LAMBDA]*ABS('(IN)tau'!J39-J$3))*SIGN('(IN)tau'!J39-J$3)/param[LAMBDA]</f>
        <v>0</v>
      </c>
      <c r="K165">
        <f>K$4*LN(1+param[LAMBDA]*ABS('(IN)tau'!K39-K$3))*SIGN('(IN)tau'!K39-K$3)/param[LAMBDA]</f>
        <v>12.367201654511312</v>
      </c>
      <c r="L165">
        <f>L$4*LN(1+param[LAMBDA]*ABS('(IN)tau'!L39-L$3))*SIGN('(IN)tau'!L39-L$3)/param[LAMBDA]</f>
        <v>0</v>
      </c>
      <c r="M165">
        <f>M$4*LN(1+param[LAMBDA]*ABS('(IN)tau'!M39-M$3))*SIGN('(IN)tau'!M39-M$3)/param[LAMBDA]</f>
        <v>-28.518181396642525</v>
      </c>
      <c r="N165">
        <f>N$4*LN(1+param[LAMBDA]*ABS('(IN)tau'!N39-N$3))*SIGN('(IN)tau'!N39-N$3)/param[LAMBDA]</f>
        <v>0</v>
      </c>
      <c r="O165">
        <f>O$4*LN(1+param[LAMBDA]*ABS('(IN)tau'!O39-O$3))*SIGN('(IN)tau'!O39-O$3)/param[LAMBDA]</f>
        <v>0</v>
      </c>
      <c r="P165">
        <f>P$4*LN(1+param[LAMBDA]*ABS('(IN)tau'!P39-P$3))*SIGN('(IN)tau'!P39-P$3)/param[LAMBDA]</f>
        <v>0</v>
      </c>
      <c r="Q165">
        <f>Q$4*LN(1+param[LAMBDA]*ABS('(IN)tau'!Q39-Q$3))*SIGN('(IN)tau'!Q39-Q$3)/param[LAMBDA]</f>
        <v>0</v>
      </c>
      <c r="R165">
        <f>R$4*LN(1+param[LAMBDA]*ABS('(IN)tau'!R39-R$3))*SIGN('(IN)tau'!R39-R$3)/param[LAMBDA]</f>
        <v>0</v>
      </c>
      <c r="S165">
        <f>S$4*LN(1+param[LAMBDA]*ABS('(IN)tau'!S39-S$3))*SIGN('(IN)tau'!S39-S$3)/param[LAMBDA]</f>
        <v>0</v>
      </c>
      <c r="T165">
        <f>T$4*LN(1+param[LAMBDA]*ABS('(IN)tau'!T39-T$3))*SIGN('(IN)tau'!T39-T$3)/param[LAMBDA]</f>
        <v>0</v>
      </c>
      <c r="U165">
        <f>U$4*LN(1+param[LAMBDA]*ABS('(IN)tau'!U39-U$3))*SIGN('(IN)tau'!U39-U$3)/param[LAMBDA]</f>
        <v>0</v>
      </c>
      <c r="V165">
        <f>V$4*LN(1+param[LAMBDA]*ABS('(IN)tau'!V39-V$3))*SIGN('(IN)tau'!V39-V$3)/param[LAMBDA]</f>
        <v>0</v>
      </c>
      <c r="W165">
        <f>W$4*LN(1+param[LAMBDA]*ABS('(IN)tau'!W39-W$3))*SIGN('(IN)tau'!W39-W$3)/param[LAMBDA]</f>
        <v>0</v>
      </c>
      <c r="X165">
        <f>X$4*LN(1+param[LAMBDA]*ABS('(IN)tau'!X39-X$3))*SIGN('(IN)tau'!X39-X$3)/param[LAMBDA]</f>
        <v>0</v>
      </c>
      <c r="Y165">
        <f>Y$4*LN(1+param[LAMBDA]*ABS('(IN)tau'!Y39-Y$3))*SIGN('(IN)tau'!Y39-Y$3)/param[LAMBDA]</f>
        <v>0</v>
      </c>
      <c r="Z165">
        <f>Z$4*LN(1+param[LAMBDA]*ABS('(IN)tau'!Z39-Z$3))*SIGN('(IN)tau'!Z39-Z$3)/param[LAMBDA]</f>
        <v>0</v>
      </c>
      <c r="AA165">
        <f>AA$4*LN(1+param[LAMBDA]*ABS('(IN)tau'!AA39-AA$3))*SIGN('(IN)tau'!AA39-AA$3)/param[LAMBDA]</f>
        <v>0</v>
      </c>
      <c r="AB165">
        <f>AB$4*LN(1+param[LAMBDA]*ABS('(IN)tau'!AB39-AB$3))*SIGN('(IN)tau'!AB39-AB$3)/param[LAMBDA]</f>
        <v>0</v>
      </c>
      <c r="AC165">
        <f>AC$4*LN(1+param[LAMBDA]*ABS('(IN)tau'!AC39-AC$3))*SIGN('(IN)tau'!AC39-AC$3)/param[LAMBDA]</f>
        <v>0</v>
      </c>
      <c r="AD165">
        <f>AD$4*LN(1+param[LAMBDA]*ABS('(IN)tau'!AD39-AD$3))*SIGN('(IN)tau'!AD39-AD$3)/param[LAMBDA]</f>
        <v>0</v>
      </c>
      <c r="AE165">
        <f>AE$4*LN(1+param[LAMBDA]*ABS('(IN)tau'!AE39-AE$3))*SIGN('(IN)tau'!AE39-AE$3)/param[LAMBDA]</f>
        <v>0</v>
      </c>
      <c r="AF165">
        <f>AF$4*LN(1+param[LAMBDA]*ABS('(IN)tau'!AF39-AF$3))*SIGN('(IN)tau'!AF39-AF$3)/param[LAMBDA]</f>
        <v>0</v>
      </c>
      <c r="AG165">
        <f>AG$4*LN(1+param[LAMBDA]*ABS('(IN)tau'!AG39-AG$3))*SIGN('(IN)tau'!AG39-AG$3)/param[LAMBDA]</f>
        <v>0</v>
      </c>
      <c r="AH165">
        <f>AH$4*LN(1+param[LAMBDA]*ABS('(IN)tau'!AH39-AH$3))*SIGN('(IN)tau'!AH39-AH$3)/param[LAMBDA]</f>
        <v>0</v>
      </c>
      <c r="AI165">
        <f>AI$4*LN(1+param[LAMBDA]*ABS('(IN)tau'!AI39-AI$3))*SIGN('(IN)tau'!AI39-AI$3)/param[LAMBDA]</f>
        <v>0</v>
      </c>
      <c r="AJ165">
        <f>AJ$4*LN(1+param[LAMBDA]*ABS('(IN)tau'!AJ39-AJ$3))*SIGN('(IN)tau'!AJ39-AJ$3)/param[LAMBDA]</f>
        <v>0</v>
      </c>
      <c r="AK165">
        <f>AK$4*LN(1+param[LAMBDA]*ABS('(IN)tau'!AK39-AK$3))*SIGN('(IN)tau'!AK39-AK$3)/param[LAMBDA]</f>
        <v>0</v>
      </c>
      <c r="AL165">
        <f>AL$4*LN(1+param[LAMBDA]*ABS('(IN)tau'!AL39-AL$3))*SIGN('(IN)tau'!AL39-AL$3)/param[LAMBDA]</f>
        <v>0</v>
      </c>
      <c r="AM165">
        <f>AM$4*LN(1+param[LAMBDA]*ABS('(IN)tau'!AM39-AM$3))*SIGN('(IN)tau'!AM39-AM$3)/param[LAMBDA]</f>
        <v>0</v>
      </c>
      <c r="AN165">
        <f>AN$4*LN(1+param[LAMBDA]*ABS('(IN)tau'!AN39-AN$3))*SIGN('(IN)tau'!AN39-AN$3)/param[LAMBDA]</f>
        <v>0</v>
      </c>
      <c r="AO165">
        <f>AO$4*LN(1+param[LAMBDA]*ABS('(IN)tau'!AO39-AO$3))*SIGN('(IN)tau'!AO39-AO$3)/param[LAMBDA]</f>
        <v>0</v>
      </c>
      <c r="AP165">
        <f>AP$4*LN(1+param[LAMBDA]*ABS('(IN)tau'!AP39-AP$3))*SIGN('(IN)tau'!AP39-AP$3)/param[LAMBDA]</f>
        <v>0</v>
      </c>
      <c r="AQ165">
        <f>AQ$4*LN(1+param[LAMBDA]*ABS('(IN)tau'!AQ39-AQ$3))*SIGN('(IN)tau'!AQ39-AQ$3)/param[LAMBDA]</f>
        <v>0</v>
      </c>
      <c r="AR165">
        <f>AR$4*LN(1+param[LAMBDA]*ABS('(IN)tau'!AR39-AR$3))*SIGN('(IN)tau'!AR39-AR$3)/param[LAMBDA]</f>
        <v>0</v>
      </c>
      <c r="AS165">
        <f>AS$4*LN(1+param[LAMBDA]*ABS('(IN)tau'!AS39-AS$3))*SIGN('(IN)tau'!AS39-AS$3)/param[LAMBDA]</f>
        <v>8.2302874079774604</v>
      </c>
      <c r="AT165" s="4">
        <f>SUM(Pi[[#This Row],[Column2]:[Column244]])</f>
        <v>60.988180504154641</v>
      </c>
      <c r="AU165" t="str">
        <f t="shared" si="3"/>
        <v/>
      </c>
    </row>
    <row r="166" spans="1:47" ht="15" x14ac:dyDescent="0.25">
      <c r="A166">
        <f t="shared" si="2"/>
        <v>127</v>
      </c>
      <c r="B166">
        <f>B$4*LN(1+param[LAMBDA]*ABS('(IN)tau'!B40-B$3))*SIGN('(IN)tau'!B40-B$3)/param[LAMBDA]</f>
        <v>0</v>
      </c>
      <c r="C166">
        <f>C$4*LN(1+param[LAMBDA]*ABS('(IN)tau'!C40-C$3))*SIGN('(IN)tau'!C40-C$3)/param[LAMBDA]</f>
        <v>29.286584648336941</v>
      </c>
      <c r="D166">
        <f>D$4*LN(1+param[LAMBDA]*ABS('(IN)tau'!D40-D$3))*SIGN('(IN)tau'!D40-D$3)/param[LAMBDA]</f>
        <v>-17.382209005742784</v>
      </c>
      <c r="E166">
        <f>E$4*LN(1+param[LAMBDA]*ABS('(IN)tau'!E40-E$3))*SIGN('(IN)tau'!E40-E$3)/param[LAMBDA]</f>
        <v>9.230100021974474</v>
      </c>
      <c r="F166">
        <f>F$4*LN(1+param[LAMBDA]*ABS('(IN)tau'!F40-F$3))*SIGN('(IN)tau'!F40-F$3)/param[LAMBDA]</f>
        <v>5.4454013160335357</v>
      </c>
      <c r="G166">
        <f>G$4*LN(1+param[LAMBDA]*ABS('(IN)tau'!G40-G$3))*SIGN('(IN)tau'!G40-G$3)/param[LAMBDA]</f>
        <v>3.5550405296121141</v>
      </c>
      <c r="H166">
        <f>H$4*LN(1+param[LAMBDA]*ABS('(IN)tau'!H40-H$3))*SIGN('(IN)tau'!H40-H$3)/param[LAMBDA]</f>
        <v>0</v>
      </c>
      <c r="I166">
        <f>I$4*LN(1+param[LAMBDA]*ABS('(IN)tau'!I40-I$3))*SIGN('(IN)tau'!I40-I$3)/param[LAMBDA]</f>
        <v>20.723533750100824</v>
      </c>
      <c r="J166">
        <f>J$4*LN(1+param[LAMBDA]*ABS('(IN)tau'!J40-J$3))*SIGN('(IN)tau'!J40-J$3)/param[LAMBDA]</f>
        <v>0</v>
      </c>
      <c r="K166">
        <f>K$4*LN(1+param[LAMBDA]*ABS('(IN)tau'!K40-K$3))*SIGN('(IN)tau'!K40-K$3)/param[LAMBDA]</f>
        <v>-45.891187498049902</v>
      </c>
      <c r="L166">
        <f>L$4*LN(1+param[LAMBDA]*ABS('(IN)tau'!L40-L$3))*SIGN('(IN)tau'!L40-L$3)/param[LAMBDA]</f>
        <v>0</v>
      </c>
      <c r="M166">
        <f>M$4*LN(1+param[LAMBDA]*ABS('(IN)tau'!M40-M$3))*SIGN('(IN)tau'!M40-M$3)/param[LAMBDA]</f>
        <v>-40.788020437711822</v>
      </c>
      <c r="N166">
        <f>N$4*LN(1+param[LAMBDA]*ABS('(IN)tau'!N40-N$3))*SIGN('(IN)tau'!N40-N$3)/param[LAMBDA]</f>
        <v>0</v>
      </c>
      <c r="O166">
        <f>O$4*LN(1+param[LAMBDA]*ABS('(IN)tau'!O40-O$3))*SIGN('(IN)tau'!O40-O$3)/param[LAMBDA]</f>
        <v>0</v>
      </c>
      <c r="P166">
        <f>P$4*LN(1+param[LAMBDA]*ABS('(IN)tau'!P40-P$3))*SIGN('(IN)tau'!P40-P$3)/param[LAMBDA]</f>
        <v>0</v>
      </c>
      <c r="Q166">
        <f>Q$4*LN(1+param[LAMBDA]*ABS('(IN)tau'!Q40-Q$3))*SIGN('(IN)tau'!Q40-Q$3)/param[LAMBDA]</f>
        <v>0</v>
      </c>
      <c r="R166">
        <f>R$4*LN(1+param[LAMBDA]*ABS('(IN)tau'!R40-R$3))*SIGN('(IN)tau'!R40-R$3)/param[LAMBDA]</f>
        <v>0</v>
      </c>
      <c r="S166">
        <f>S$4*LN(1+param[LAMBDA]*ABS('(IN)tau'!S40-S$3))*SIGN('(IN)tau'!S40-S$3)/param[LAMBDA]</f>
        <v>0</v>
      </c>
      <c r="T166">
        <f>T$4*LN(1+param[LAMBDA]*ABS('(IN)tau'!T40-T$3))*SIGN('(IN)tau'!T40-T$3)/param[LAMBDA]</f>
        <v>0</v>
      </c>
      <c r="U166">
        <f>U$4*LN(1+param[LAMBDA]*ABS('(IN)tau'!U40-U$3))*SIGN('(IN)tau'!U40-U$3)/param[LAMBDA]</f>
        <v>0</v>
      </c>
      <c r="V166">
        <f>V$4*LN(1+param[LAMBDA]*ABS('(IN)tau'!V40-V$3))*SIGN('(IN)tau'!V40-V$3)/param[LAMBDA]</f>
        <v>0</v>
      </c>
      <c r="W166">
        <f>W$4*LN(1+param[LAMBDA]*ABS('(IN)tau'!W40-W$3))*SIGN('(IN)tau'!W40-W$3)/param[LAMBDA]</f>
        <v>0</v>
      </c>
      <c r="X166">
        <f>X$4*LN(1+param[LAMBDA]*ABS('(IN)tau'!X40-X$3))*SIGN('(IN)tau'!X40-X$3)/param[LAMBDA]</f>
        <v>0</v>
      </c>
      <c r="Y166">
        <f>Y$4*LN(1+param[LAMBDA]*ABS('(IN)tau'!Y40-Y$3))*SIGN('(IN)tau'!Y40-Y$3)/param[LAMBDA]</f>
        <v>0</v>
      </c>
      <c r="Z166">
        <f>Z$4*LN(1+param[LAMBDA]*ABS('(IN)tau'!Z40-Z$3))*SIGN('(IN)tau'!Z40-Z$3)/param[LAMBDA]</f>
        <v>0</v>
      </c>
      <c r="AA166">
        <f>AA$4*LN(1+param[LAMBDA]*ABS('(IN)tau'!AA40-AA$3))*SIGN('(IN)tau'!AA40-AA$3)/param[LAMBDA]</f>
        <v>0</v>
      </c>
      <c r="AB166">
        <f>AB$4*LN(1+param[LAMBDA]*ABS('(IN)tau'!AB40-AB$3))*SIGN('(IN)tau'!AB40-AB$3)/param[LAMBDA]</f>
        <v>0</v>
      </c>
      <c r="AC166">
        <f>AC$4*LN(1+param[LAMBDA]*ABS('(IN)tau'!AC40-AC$3))*SIGN('(IN)tau'!AC40-AC$3)/param[LAMBDA]</f>
        <v>0</v>
      </c>
      <c r="AD166">
        <f>AD$4*LN(1+param[LAMBDA]*ABS('(IN)tau'!AD40-AD$3))*SIGN('(IN)tau'!AD40-AD$3)/param[LAMBDA]</f>
        <v>0</v>
      </c>
      <c r="AE166">
        <f>AE$4*LN(1+param[LAMBDA]*ABS('(IN)tau'!AE40-AE$3))*SIGN('(IN)tau'!AE40-AE$3)/param[LAMBDA]</f>
        <v>0</v>
      </c>
      <c r="AF166">
        <f>AF$4*LN(1+param[LAMBDA]*ABS('(IN)tau'!AF40-AF$3))*SIGN('(IN)tau'!AF40-AF$3)/param[LAMBDA]</f>
        <v>0</v>
      </c>
      <c r="AG166">
        <f>AG$4*LN(1+param[LAMBDA]*ABS('(IN)tau'!AG40-AG$3))*SIGN('(IN)tau'!AG40-AG$3)/param[LAMBDA]</f>
        <v>0</v>
      </c>
      <c r="AH166">
        <f>AH$4*LN(1+param[LAMBDA]*ABS('(IN)tau'!AH40-AH$3))*SIGN('(IN)tau'!AH40-AH$3)/param[LAMBDA]</f>
        <v>0</v>
      </c>
      <c r="AI166">
        <f>AI$4*LN(1+param[LAMBDA]*ABS('(IN)tau'!AI40-AI$3))*SIGN('(IN)tau'!AI40-AI$3)/param[LAMBDA]</f>
        <v>0</v>
      </c>
      <c r="AJ166">
        <f>AJ$4*LN(1+param[LAMBDA]*ABS('(IN)tau'!AJ40-AJ$3))*SIGN('(IN)tau'!AJ40-AJ$3)/param[LAMBDA]</f>
        <v>0</v>
      </c>
      <c r="AK166">
        <f>AK$4*LN(1+param[LAMBDA]*ABS('(IN)tau'!AK40-AK$3))*SIGN('(IN)tau'!AK40-AK$3)/param[LAMBDA]</f>
        <v>0</v>
      </c>
      <c r="AL166">
        <f>AL$4*LN(1+param[LAMBDA]*ABS('(IN)tau'!AL40-AL$3))*SIGN('(IN)tau'!AL40-AL$3)/param[LAMBDA]</f>
        <v>0</v>
      </c>
      <c r="AM166">
        <f>AM$4*LN(1+param[LAMBDA]*ABS('(IN)tau'!AM40-AM$3))*SIGN('(IN)tau'!AM40-AM$3)/param[LAMBDA]</f>
        <v>0</v>
      </c>
      <c r="AN166">
        <f>AN$4*LN(1+param[LAMBDA]*ABS('(IN)tau'!AN40-AN$3))*SIGN('(IN)tau'!AN40-AN$3)/param[LAMBDA]</f>
        <v>0</v>
      </c>
      <c r="AO166">
        <f>AO$4*LN(1+param[LAMBDA]*ABS('(IN)tau'!AO40-AO$3))*SIGN('(IN)tau'!AO40-AO$3)/param[LAMBDA]</f>
        <v>0</v>
      </c>
      <c r="AP166">
        <f>AP$4*LN(1+param[LAMBDA]*ABS('(IN)tau'!AP40-AP$3))*SIGN('(IN)tau'!AP40-AP$3)/param[LAMBDA]</f>
        <v>0</v>
      </c>
      <c r="AQ166">
        <f>AQ$4*LN(1+param[LAMBDA]*ABS('(IN)tau'!AQ40-AQ$3))*SIGN('(IN)tau'!AQ40-AQ$3)/param[LAMBDA]</f>
        <v>0</v>
      </c>
      <c r="AR166">
        <f>AR$4*LN(1+param[LAMBDA]*ABS('(IN)tau'!AR40-AR$3))*SIGN('(IN)tau'!AR40-AR$3)/param[LAMBDA]</f>
        <v>0</v>
      </c>
      <c r="AS166">
        <f>AS$4*LN(1+param[LAMBDA]*ABS('(IN)tau'!AS40-AS$3))*SIGN('(IN)tau'!AS40-AS$3)/param[LAMBDA]</f>
        <v>8.9938647538898717</v>
      </c>
      <c r="AT166" s="4">
        <f>SUM(Pi[[#This Row],[Column2]:[Column244]])</f>
        <v>-26.826891921556744</v>
      </c>
      <c r="AU166" t="str">
        <f t="shared" si="3"/>
        <v/>
      </c>
    </row>
    <row r="167" spans="1:47" ht="15" x14ac:dyDescent="0.25">
      <c r="A167">
        <f t="shared" si="2"/>
        <v>129</v>
      </c>
      <c r="B167">
        <f>B$4*LN(1+param[LAMBDA]*ABS('(IN)tau'!B41-B$3))*SIGN('(IN)tau'!B41-B$3)/param[LAMBDA]</f>
        <v>0</v>
      </c>
      <c r="C167">
        <f>C$4*LN(1+param[LAMBDA]*ABS('(IN)tau'!C41-C$3))*SIGN('(IN)tau'!C41-C$3)/param[LAMBDA]</f>
        <v>29.286584648336941</v>
      </c>
      <c r="D167">
        <f>D$4*LN(1+param[LAMBDA]*ABS('(IN)tau'!D41-D$3))*SIGN('(IN)tau'!D41-D$3)/param[LAMBDA]</f>
        <v>10.831590314634594</v>
      </c>
      <c r="E167">
        <f>E$4*LN(1+param[LAMBDA]*ABS('(IN)tau'!E41-E$3))*SIGN('(IN)tau'!E41-E$3)/param[LAMBDA]</f>
        <v>31.55792041573735</v>
      </c>
      <c r="F167">
        <f>F$4*LN(1+param[LAMBDA]*ABS('(IN)tau'!F41-F$3))*SIGN('(IN)tau'!F41-F$3)/param[LAMBDA]</f>
        <v>9.9061731464366751</v>
      </c>
      <c r="G167">
        <f>G$4*LN(1+param[LAMBDA]*ABS('(IN)tau'!G41-G$3))*SIGN('(IN)tau'!G41-G$3)/param[LAMBDA]</f>
        <v>10.940684080047207</v>
      </c>
      <c r="H167">
        <f>H$4*LN(1+param[LAMBDA]*ABS('(IN)tau'!H41-H$3))*SIGN('(IN)tau'!H41-H$3)/param[LAMBDA]</f>
        <v>0</v>
      </c>
      <c r="I167">
        <f>I$4*LN(1+param[LAMBDA]*ABS('(IN)tau'!I41-I$3))*SIGN('(IN)tau'!I41-I$3)/param[LAMBDA]</f>
        <v>-10.126148086480242</v>
      </c>
      <c r="J167">
        <f>J$4*LN(1+param[LAMBDA]*ABS('(IN)tau'!J41-J$3))*SIGN('(IN)tau'!J41-J$3)/param[LAMBDA]</f>
        <v>0</v>
      </c>
      <c r="K167">
        <f>K$4*LN(1+param[LAMBDA]*ABS('(IN)tau'!K41-K$3))*SIGN('(IN)tau'!K41-K$3)/param[LAMBDA]</f>
        <v>14.371068286259675</v>
      </c>
      <c r="L167">
        <f>L$4*LN(1+param[LAMBDA]*ABS('(IN)tau'!L41-L$3))*SIGN('(IN)tau'!L41-L$3)/param[LAMBDA]</f>
        <v>0</v>
      </c>
      <c r="M167">
        <f>M$4*LN(1+param[LAMBDA]*ABS('(IN)tau'!M41-M$3))*SIGN('(IN)tau'!M41-M$3)/param[LAMBDA]</f>
        <v>-28.518181396642525</v>
      </c>
      <c r="N167">
        <f>N$4*LN(1+param[LAMBDA]*ABS('(IN)tau'!N41-N$3))*SIGN('(IN)tau'!N41-N$3)/param[LAMBDA]</f>
        <v>0</v>
      </c>
      <c r="O167">
        <f>O$4*LN(1+param[LAMBDA]*ABS('(IN)tau'!O41-O$3))*SIGN('(IN)tau'!O41-O$3)/param[LAMBDA]</f>
        <v>0</v>
      </c>
      <c r="P167">
        <f>P$4*LN(1+param[LAMBDA]*ABS('(IN)tau'!P41-P$3))*SIGN('(IN)tau'!P41-P$3)/param[LAMBDA]</f>
        <v>0</v>
      </c>
      <c r="Q167">
        <f>Q$4*LN(1+param[LAMBDA]*ABS('(IN)tau'!Q41-Q$3))*SIGN('(IN)tau'!Q41-Q$3)/param[LAMBDA]</f>
        <v>0</v>
      </c>
      <c r="R167">
        <f>R$4*LN(1+param[LAMBDA]*ABS('(IN)tau'!R41-R$3))*SIGN('(IN)tau'!R41-R$3)/param[LAMBDA]</f>
        <v>0</v>
      </c>
      <c r="S167">
        <f>S$4*LN(1+param[LAMBDA]*ABS('(IN)tau'!S41-S$3))*SIGN('(IN)tau'!S41-S$3)/param[LAMBDA]</f>
        <v>0</v>
      </c>
      <c r="T167">
        <f>T$4*LN(1+param[LAMBDA]*ABS('(IN)tau'!T41-T$3))*SIGN('(IN)tau'!T41-T$3)/param[LAMBDA]</f>
        <v>0</v>
      </c>
      <c r="U167">
        <f>U$4*LN(1+param[LAMBDA]*ABS('(IN)tau'!U41-U$3))*SIGN('(IN)tau'!U41-U$3)/param[LAMBDA]</f>
        <v>0</v>
      </c>
      <c r="V167">
        <f>V$4*LN(1+param[LAMBDA]*ABS('(IN)tau'!V41-V$3))*SIGN('(IN)tau'!V41-V$3)/param[LAMBDA]</f>
        <v>0</v>
      </c>
      <c r="W167">
        <f>W$4*LN(1+param[LAMBDA]*ABS('(IN)tau'!W41-W$3))*SIGN('(IN)tau'!W41-W$3)/param[LAMBDA]</f>
        <v>0</v>
      </c>
      <c r="X167">
        <f>X$4*LN(1+param[LAMBDA]*ABS('(IN)tau'!X41-X$3))*SIGN('(IN)tau'!X41-X$3)/param[LAMBDA]</f>
        <v>0</v>
      </c>
      <c r="Y167">
        <f>Y$4*LN(1+param[LAMBDA]*ABS('(IN)tau'!Y41-Y$3))*SIGN('(IN)tau'!Y41-Y$3)/param[LAMBDA]</f>
        <v>0</v>
      </c>
      <c r="Z167">
        <f>Z$4*LN(1+param[LAMBDA]*ABS('(IN)tau'!Z41-Z$3))*SIGN('(IN)tau'!Z41-Z$3)/param[LAMBDA]</f>
        <v>0</v>
      </c>
      <c r="AA167">
        <f>AA$4*LN(1+param[LAMBDA]*ABS('(IN)tau'!AA41-AA$3))*SIGN('(IN)tau'!AA41-AA$3)/param[LAMBDA]</f>
        <v>0</v>
      </c>
      <c r="AB167">
        <f>AB$4*LN(1+param[LAMBDA]*ABS('(IN)tau'!AB41-AB$3))*SIGN('(IN)tau'!AB41-AB$3)/param[LAMBDA]</f>
        <v>0</v>
      </c>
      <c r="AC167">
        <f>AC$4*LN(1+param[LAMBDA]*ABS('(IN)tau'!AC41-AC$3))*SIGN('(IN)tau'!AC41-AC$3)/param[LAMBDA]</f>
        <v>0</v>
      </c>
      <c r="AD167">
        <f>AD$4*LN(1+param[LAMBDA]*ABS('(IN)tau'!AD41-AD$3))*SIGN('(IN)tau'!AD41-AD$3)/param[LAMBDA]</f>
        <v>0</v>
      </c>
      <c r="AE167">
        <f>AE$4*LN(1+param[LAMBDA]*ABS('(IN)tau'!AE41-AE$3))*SIGN('(IN)tau'!AE41-AE$3)/param[LAMBDA]</f>
        <v>0</v>
      </c>
      <c r="AF167">
        <f>AF$4*LN(1+param[LAMBDA]*ABS('(IN)tau'!AF41-AF$3))*SIGN('(IN)tau'!AF41-AF$3)/param[LAMBDA]</f>
        <v>0</v>
      </c>
      <c r="AG167">
        <f>AG$4*LN(1+param[LAMBDA]*ABS('(IN)tau'!AG41-AG$3))*SIGN('(IN)tau'!AG41-AG$3)/param[LAMBDA]</f>
        <v>0</v>
      </c>
      <c r="AH167">
        <f>AH$4*LN(1+param[LAMBDA]*ABS('(IN)tau'!AH41-AH$3))*SIGN('(IN)tau'!AH41-AH$3)/param[LAMBDA]</f>
        <v>0</v>
      </c>
      <c r="AI167">
        <f>AI$4*LN(1+param[LAMBDA]*ABS('(IN)tau'!AI41-AI$3))*SIGN('(IN)tau'!AI41-AI$3)/param[LAMBDA]</f>
        <v>0</v>
      </c>
      <c r="AJ167">
        <f>AJ$4*LN(1+param[LAMBDA]*ABS('(IN)tau'!AJ41-AJ$3))*SIGN('(IN)tau'!AJ41-AJ$3)/param[LAMBDA]</f>
        <v>0</v>
      </c>
      <c r="AK167">
        <f>AK$4*LN(1+param[LAMBDA]*ABS('(IN)tau'!AK41-AK$3))*SIGN('(IN)tau'!AK41-AK$3)/param[LAMBDA]</f>
        <v>0</v>
      </c>
      <c r="AL167">
        <f>AL$4*LN(1+param[LAMBDA]*ABS('(IN)tau'!AL41-AL$3))*SIGN('(IN)tau'!AL41-AL$3)/param[LAMBDA]</f>
        <v>0</v>
      </c>
      <c r="AM167">
        <f>AM$4*LN(1+param[LAMBDA]*ABS('(IN)tau'!AM41-AM$3))*SIGN('(IN)tau'!AM41-AM$3)/param[LAMBDA]</f>
        <v>0</v>
      </c>
      <c r="AN167">
        <f>AN$4*LN(1+param[LAMBDA]*ABS('(IN)tau'!AN41-AN$3))*SIGN('(IN)tau'!AN41-AN$3)/param[LAMBDA]</f>
        <v>0</v>
      </c>
      <c r="AO167">
        <f>AO$4*LN(1+param[LAMBDA]*ABS('(IN)tau'!AO41-AO$3))*SIGN('(IN)tau'!AO41-AO$3)/param[LAMBDA]</f>
        <v>0</v>
      </c>
      <c r="AP167">
        <f>AP$4*LN(1+param[LAMBDA]*ABS('(IN)tau'!AP41-AP$3))*SIGN('(IN)tau'!AP41-AP$3)/param[LAMBDA]</f>
        <v>0</v>
      </c>
      <c r="AQ167">
        <f>AQ$4*LN(1+param[LAMBDA]*ABS('(IN)tau'!AQ41-AQ$3))*SIGN('(IN)tau'!AQ41-AQ$3)/param[LAMBDA]</f>
        <v>0</v>
      </c>
      <c r="AR167">
        <f>AR$4*LN(1+param[LAMBDA]*ABS('(IN)tau'!AR41-AR$3))*SIGN('(IN)tau'!AR41-AR$3)/param[LAMBDA]</f>
        <v>0</v>
      </c>
      <c r="AS167">
        <f>AS$4*LN(1+param[LAMBDA]*ABS('(IN)tau'!AS41-AS$3))*SIGN('(IN)tau'!AS41-AS$3)/param[LAMBDA]</f>
        <v>-8.782177952556852</v>
      </c>
      <c r="AT167" s="4">
        <f>SUM(Pi[[#This Row],[Column2]:[Column244]])</f>
        <v>59.467513455772803</v>
      </c>
      <c r="AU167" t="str">
        <f t="shared" si="3"/>
        <v/>
      </c>
    </row>
    <row r="168" spans="1:47" ht="15" x14ac:dyDescent="0.25">
      <c r="A168">
        <f t="shared" si="2"/>
        <v>130</v>
      </c>
      <c r="B168">
        <f>B$4*LN(1+param[LAMBDA]*ABS('(IN)tau'!B42-B$3))*SIGN('(IN)tau'!B42-B$3)/param[LAMBDA]</f>
        <v>0</v>
      </c>
      <c r="C168">
        <f>C$4*LN(1+param[LAMBDA]*ABS('(IN)tau'!C42-C$3))*SIGN('(IN)tau'!C42-C$3)/param[LAMBDA]</f>
        <v>29.286584648336941</v>
      </c>
      <c r="D168">
        <f>D$4*LN(1+param[LAMBDA]*ABS('(IN)tau'!D42-D$3))*SIGN('(IN)tau'!D42-D$3)/param[LAMBDA]</f>
        <v>9.785073596041217</v>
      </c>
      <c r="E168">
        <f>E$4*LN(1+param[LAMBDA]*ABS('(IN)tau'!E42-E$3))*SIGN('(IN)tau'!E42-E$3)/param[LAMBDA]</f>
        <v>27.588900220571681</v>
      </c>
      <c r="F168">
        <f>F$4*LN(1+param[LAMBDA]*ABS('(IN)tau'!F42-F$3))*SIGN('(IN)tau'!F42-F$3)/param[LAMBDA]</f>
        <v>8.4065959020836516</v>
      </c>
      <c r="G168">
        <f>G$4*LN(1+param[LAMBDA]*ABS('(IN)tau'!G42-G$3))*SIGN('(IN)tau'!G42-G$3)/param[LAMBDA]</f>
        <v>3.5550405296121141</v>
      </c>
      <c r="H168">
        <f>H$4*LN(1+param[LAMBDA]*ABS('(IN)tau'!H42-H$3))*SIGN('(IN)tau'!H42-H$3)/param[LAMBDA]</f>
        <v>0</v>
      </c>
      <c r="I168">
        <f>I$4*LN(1+param[LAMBDA]*ABS('(IN)tau'!I42-I$3))*SIGN('(IN)tau'!I42-I$3)/param[LAMBDA]</f>
        <v>3.6996314562936234</v>
      </c>
      <c r="J168">
        <f>J$4*LN(1+param[LAMBDA]*ABS('(IN)tau'!J42-J$3))*SIGN('(IN)tau'!J42-J$3)/param[LAMBDA]</f>
        <v>0</v>
      </c>
      <c r="K168">
        <f>K$4*LN(1+param[LAMBDA]*ABS('(IN)tau'!K42-K$3))*SIGN('(IN)tau'!K42-K$3)/param[LAMBDA]</f>
        <v>51.712071792084778</v>
      </c>
      <c r="L168">
        <f>L$4*LN(1+param[LAMBDA]*ABS('(IN)tau'!L42-L$3))*SIGN('(IN)tau'!L42-L$3)/param[LAMBDA]</f>
        <v>0</v>
      </c>
      <c r="M168">
        <f>M$4*LN(1+param[LAMBDA]*ABS('(IN)tau'!M42-M$3))*SIGN('(IN)tau'!M42-M$3)/param[LAMBDA]</f>
        <v>0</v>
      </c>
      <c r="N168">
        <f>N$4*LN(1+param[LAMBDA]*ABS('(IN)tau'!N42-N$3))*SIGN('(IN)tau'!N42-N$3)/param[LAMBDA]</f>
        <v>0</v>
      </c>
      <c r="O168">
        <f>O$4*LN(1+param[LAMBDA]*ABS('(IN)tau'!O42-O$3))*SIGN('(IN)tau'!O42-O$3)/param[LAMBDA]</f>
        <v>0</v>
      </c>
      <c r="P168">
        <f>P$4*LN(1+param[LAMBDA]*ABS('(IN)tau'!P42-P$3))*SIGN('(IN)tau'!P42-P$3)/param[LAMBDA]</f>
        <v>0</v>
      </c>
      <c r="Q168">
        <f>Q$4*LN(1+param[LAMBDA]*ABS('(IN)tau'!Q42-Q$3))*SIGN('(IN)tau'!Q42-Q$3)/param[LAMBDA]</f>
        <v>0</v>
      </c>
      <c r="R168">
        <f>R$4*LN(1+param[LAMBDA]*ABS('(IN)tau'!R42-R$3))*SIGN('(IN)tau'!R42-R$3)/param[LAMBDA]</f>
        <v>0</v>
      </c>
      <c r="S168">
        <f>S$4*LN(1+param[LAMBDA]*ABS('(IN)tau'!S42-S$3))*SIGN('(IN)tau'!S42-S$3)/param[LAMBDA]</f>
        <v>0</v>
      </c>
      <c r="T168">
        <f>T$4*LN(1+param[LAMBDA]*ABS('(IN)tau'!T42-T$3))*SIGN('(IN)tau'!T42-T$3)/param[LAMBDA]</f>
        <v>0</v>
      </c>
      <c r="U168">
        <f>U$4*LN(1+param[LAMBDA]*ABS('(IN)tau'!U42-U$3))*SIGN('(IN)tau'!U42-U$3)/param[LAMBDA]</f>
        <v>0</v>
      </c>
      <c r="V168">
        <f>V$4*LN(1+param[LAMBDA]*ABS('(IN)tau'!V42-V$3))*SIGN('(IN)tau'!V42-V$3)/param[LAMBDA]</f>
        <v>0</v>
      </c>
      <c r="W168">
        <f>W$4*LN(1+param[LAMBDA]*ABS('(IN)tau'!W42-W$3))*SIGN('(IN)tau'!W42-W$3)/param[LAMBDA]</f>
        <v>0</v>
      </c>
      <c r="X168">
        <f>X$4*LN(1+param[LAMBDA]*ABS('(IN)tau'!X42-X$3))*SIGN('(IN)tau'!X42-X$3)/param[LAMBDA]</f>
        <v>0</v>
      </c>
      <c r="Y168">
        <f>Y$4*LN(1+param[LAMBDA]*ABS('(IN)tau'!Y42-Y$3))*SIGN('(IN)tau'!Y42-Y$3)/param[LAMBDA]</f>
        <v>0</v>
      </c>
      <c r="Z168">
        <f>Z$4*LN(1+param[LAMBDA]*ABS('(IN)tau'!Z42-Z$3))*SIGN('(IN)tau'!Z42-Z$3)/param[LAMBDA]</f>
        <v>0</v>
      </c>
      <c r="AA168">
        <f>AA$4*LN(1+param[LAMBDA]*ABS('(IN)tau'!AA42-AA$3))*SIGN('(IN)tau'!AA42-AA$3)/param[LAMBDA]</f>
        <v>0</v>
      </c>
      <c r="AB168">
        <f>AB$4*LN(1+param[LAMBDA]*ABS('(IN)tau'!AB42-AB$3))*SIGN('(IN)tau'!AB42-AB$3)/param[LAMBDA]</f>
        <v>0</v>
      </c>
      <c r="AC168">
        <f>AC$4*LN(1+param[LAMBDA]*ABS('(IN)tau'!AC42-AC$3))*SIGN('(IN)tau'!AC42-AC$3)/param[LAMBDA]</f>
        <v>0</v>
      </c>
      <c r="AD168">
        <f>AD$4*LN(1+param[LAMBDA]*ABS('(IN)tau'!AD42-AD$3))*SIGN('(IN)tau'!AD42-AD$3)/param[LAMBDA]</f>
        <v>0</v>
      </c>
      <c r="AE168">
        <f>AE$4*LN(1+param[LAMBDA]*ABS('(IN)tau'!AE42-AE$3))*SIGN('(IN)tau'!AE42-AE$3)/param[LAMBDA]</f>
        <v>0</v>
      </c>
      <c r="AF168">
        <f>AF$4*LN(1+param[LAMBDA]*ABS('(IN)tau'!AF42-AF$3))*SIGN('(IN)tau'!AF42-AF$3)/param[LAMBDA]</f>
        <v>0</v>
      </c>
      <c r="AG168">
        <f>AG$4*LN(1+param[LAMBDA]*ABS('(IN)tau'!AG42-AG$3))*SIGN('(IN)tau'!AG42-AG$3)/param[LAMBDA]</f>
        <v>0</v>
      </c>
      <c r="AH168">
        <f>AH$4*LN(1+param[LAMBDA]*ABS('(IN)tau'!AH42-AH$3))*SIGN('(IN)tau'!AH42-AH$3)/param[LAMBDA]</f>
        <v>0</v>
      </c>
      <c r="AI168">
        <f>AI$4*LN(1+param[LAMBDA]*ABS('(IN)tau'!AI42-AI$3))*SIGN('(IN)tau'!AI42-AI$3)/param[LAMBDA]</f>
        <v>0</v>
      </c>
      <c r="AJ168">
        <f>AJ$4*LN(1+param[LAMBDA]*ABS('(IN)tau'!AJ42-AJ$3))*SIGN('(IN)tau'!AJ42-AJ$3)/param[LAMBDA]</f>
        <v>0</v>
      </c>
      <c r="AK168">
        <f>AK$4*LN(1+param[LAMBDA]*ABS('(IN)tau'!AK42-AK$3))*SIGN('(IN)tau'!AK42-AK$3)/param[LAMBDA]</f>
        <v>0</v>
      </c>
      <c r="AL168">
        <f>AL$4*LN(1+param[LAMBDA]*ABS('(IN)tau'!AL42-AL$3))*SIGN('(IN)tau'!AL42-AL$3)/param[LAMBDA]</f>
        <v>0</v>
      </c>
      <c r="AM168">
        <f>AM$4*LN(1+param[LAMBDA]*ABS('(IN)tau'!AM42-AM$3))*SIGN('(IN)tau'!AM42-AM$3)/param[LAMBDA]</f>
        <v>0</v>
      </c>
      <c r="AN168">
        <f>AN$4*LN(1+param[LAMBDA]*ABS('(IN)tau'!AN42-AN$3))*SIGN('(IN)tau'!AN42-AN$3)/param[LAMBDA]</f>
        <v>0</v>
      </c>
      <c r="AO168">
        <f>AO$4*LN(1+param[LAMBDA]*ABS('(IN)tau'!AO42-AO$3))*SIGN('(IN)tau'!AO42-AO$3)/param[LAMBDA]</f>
        <v>0</v>
      </c>
      <c r="AP168">
        <f>AP$4*LN(1+param[LAMBDA]*ABS('(IN)tau'!AP42-AP$3))*SIGN('(IN)tau'!AP42-AP$3)/param[LAMBDA]</f>
        <v>0</v>
      </c>
      <c r="AQ168">
        <f>AQ$4*LN(1+param[LAMBDA]*ABS('(IN)tau'!AQ42-AQ$3))*SIGN('(IN)tau'!AQ42-AQ$3)/param[LAMBDA]</f>
        <v>0</v>
      </c>
      <c r="AR168">
        <f>AR$4*LN(1+param[LAMBDA]*ABS('(IN)tau'!AR42-AR$3))*SIGN('(IN)tau'!AR42-AR$3)/param[LAMBDA]</f>
        <v>0</v>
      </c>
      <c r="AS168">
        <f>AS$4*LN(1+param[LAMBDA]*ABS('(IN)tau'!AS42-AS$3))*SIGN('(IN)tau'!AS42-AS$3)/param[LAMBDA]</f>
        <v>-8.782177952556852</v>
      </c>
      <c r="AT168" s="4">
        <f>SUM(Pi[[#This Row],[Column2]:[Column244]])</f>
        <v>125.25172019246716</v>
      </c>
      <c r="AU168" t="str">
        <f t="shared" si="3"/>
        <v/>
      </c>
    </row>
    <row r="169" spans="1:47" ht="15" x14ac:dyDescent="0.25">
      <c r="A169">
        <f t="shared" si="2"/>
        <v>131</v>
      </c>
      <c r="B169">
        <f>B$4*LN(1+param[LAMBDA]*ABS('(IN)tau'!B43-B$3))*SIGN('(IN)tau'!B43-B$3)/param[LAMBDA]</f>
        <v>0</v>
      </c>
      <c r="C169">
        <f>C$4*LN(1+param[LAMBDA]*ABS('(IN)tau'!C43-C$3))*SIGN('(IN)tau'!C43-C$3)/param[LAMBDA]</f>
        <v>29.286584648336941</v>
      </c>
      <c r="D169">
        <f>D$4*LN(1+param[LAMBDA]*ABS('(IN)tau'!D43-D$3))*SIGN('(IN)tau'!D43-D$3)/param[LAMBDA]</f>
        <v>6.5851130560065236</v>
      </c>
      <c r="E169">
        <f>E$4*LN(1+param[LAMBDA]*ABS('(IN)tau'!E43-E$3))*SIGN('(IN)tau'!E43-E$3)/param[LAMBDA]</f>
        <v>21.264762764284239</v>
      </c>
      <c r="F169">
        <f>F$4*LN(1+param[LAMBDA]*ABS('(IN)tau'!F43-F$3))*SIGN('(IN)tau'!F43-F$3)/param[LAMBDA]</f>
        <v>9.6634797798907339</v>
      </c>
      <c r="G169">
        <f>G$4*LN(1+param[LAMBDA]*ABS('(IN)tau'!G43-G$3))*SIGN('(IN)tau'!G43-G$3)/param[LAMBDA]</f>
        <v>16.924922341237018</v>
      </c>
      <c r="H169">
        <f>H$4*LN(1+param[LAMBDA]*ABS('(IN)tau'!H43-H$3))*SIGN('(IN)tau'!H43-H$3)/param[LAMBDA]</f>
        <v>0</v>
      </c>
      <c r="I169">
        <f>I$4*LN(1+param[LAMBDA]*ABS('(IN)tau'!I43-I$3))*SIGN('(IN)tau'!I43-I$3)/param[LAMBDA]</f>
        <v>-5.5828712973388743</v>
      </c>
      <c r="J169">
        <f>J$4*LN(1+param[LAMBDA]*ABS('(IN)tau'!J43-J$3))*SIGN('(IN)tau'!J43-J$3)/param[LAMBDA]</f>
        <v>0</v>
      </c>
      <c r="K169">
        <f>K$4*LN(1+param[LAMBDA]*ABS('(IN)tau'!K43-K$3))*SIGN('(IN)tau'!K43-K$3)/param[LAMBDA]</f>
        <v>19.988151817701304</v>
      </c>
      <c r="L169">
        <f>L$4*LN(1+param[LAMBDA]*ABS('(IN)tau'!L43-L$3))*SIGN('(IN)tau'!L43-L$3)/param[LAMBDA]</f>
        <v>0</v>
      </c>
      <c r="M169">
        <f>M$4*LN(1+param[LAMBDA]*ABS('(IN)tau'!M43-M$3))*SIGN('(IN)tau'!M43-M$3)/param[LAMBDA]</f>
        <v>-28.518181396642525</v>
      </c>
      <c r="N169">
        <f>N$4*LN(1+param[LAMBDA]*ABS('(IN)tau'!N43-N$3))*SIGN('(IN)tau'!N43-N$3)/param[LAMBDA]</f>
        <v>0</v>
      </c>
      <c r="O169">
        <f>O$4*LN(1+param[LAMBDA]*ABS('(IN)tau'!O43-O$3))*SIGN('(IN)tau'!O43-O$3)/param[LAMBDA]</f>
        <v>0</v>
      </c>
      <c r="P169">
        <f>P$4*LN(1+param[LAMBDA]*ABS('(IN)tau'!P43-P$3))*SIGN('(IN)tau'!P43-P$3)/param[LAMBDA]</f>
        <v>0</v>
      </c>
      <c r="Q169">
        <f>Q$4*LN(1+param[LAMBDA]*ABS('(IN)tau'!Q43-Q$3))*SIGN('(IN)tau'!Q43-Q$3)/param[LAMBDA]</f>
        <v>0</v>
      </c>
      <c r="R169">
        <f>R$4*LN(1+param[LAMBDA]*ABS('(IN)tau'!R43-R$3))*SIGN('(IN)tau'!R43-R$3)/param[LAMBDA]</f>
        <v>0</v>
      </c>
      <c r="S169">
        <f>S$4*LN(1+param[LAMBDA]*ABS('(IN)tau'!S43-S$3))*SIGN('(IN)tau'!S43-S$3)/param[LAMBDA]</f>
        <v>0</v>
      </c>
      <c r="T169">
        <f>T$4*LN(1+param[LAMBDA]*ABS('(IN)tau'!T43-T$3))*SIGN('(IN)tau'!T43-T$3)/param[LAMBDA]</f>
        <v>0</v>
      </c>
      <c r="U169">
        <f>U$4*LN(1+param[LAMBDA]*ABS('(IN)tau'!U43-U$3))*SIGN('(IN)tau'!U43-U$3)/param[LAMBDA]</f>
        <v>0</v>
      </c>
      <c r="V169">
        <f>V$4*LN(1+param[LAMBDA]*ABS('(IN)tau'!V43-V$3))*SIGN('(IN)tau'!V43-V$3)/param[LAMBDA]</f>
        <v>0</v>
      </c>
      <c r="W169">
        <f>W$4*LN(1+param[LAMBDA]*ABS('(IN)tau'!W43-W$3))*SIGN('(IN)tau'!W43-W$3)/param[LAMBDA]</f>
        <v>0</v>
      </c>
      <c r="X169">
        <f>X$4*LN(1+param[LAMBDA]*ABS('(IN)tau'!X43-X$3))*SIGN('(IN)tau'!X43-X$3)/param[LAMBDA]</f>
        <v>0</v>
      </c>
      <c r="Y169">
        <f>Y$4*LN(1+param[LAMBDA]*ABS('(IN)tau'!Y43-Y$3))*SIGN('(IN)tau'!Y43-Y$3)/param[LAMBDA]</f>
        <v>0</v>
      </c>
      <c r="Z169">
        <f>Z$4*LN(1+param[LAMBDA]*ABS('(IN)tau'!Z43-Z$3))*SIGN('(IN)tau'!Z43-Z$3)/param[LAMBDA]</f>
        <v>0</v>
      </c>
      <c r="AA169">
        <f>AA$4*LN(1+param[LAMBDA]*ABS('(IN)tau'!AA43-AA$3))*SIGN('(IN)tau'!AA43-AA$3)/param[LAMBDA]</f>
        <v>0</v>
      </c>
      <c r="AB169">
        <f>AB$4*LN(1+param[LAMBDA]*ABS('(IN)tau'!AB43-AB$3))*SIGN('(IN)tau'!AB43-AB$3)/param[LAMBDA]</f>
        <v>0</v>
      </c>
      <c r="AC169">
        <f>AC$4*LN(1+param[LAMBDA]*ABS('(IN)tau'!AC43-AC$3))*SIGN('(IN)tau'!AC43-AC$3)/param[LAMBDA]</f>
        <v>0</v>
      </c>
      <c r="AD169">
        <f>AD$4*LN(1+param[LAMBDA]*ABS('(IN)tau'!AD43-AD$3))*SIGN('(IN)tau'!AD43-AD$3)/param[LAMBDA]</f>
        <v>0</v>
      </c>
      <c r="AE169">
        <f>AE$4*LN(1+param[LAMBDA]*ABS('(IN)tau'!AE43-AE$3))*SIGN('(IN)tau'!AE43-AE$3)/param[LAMBDA]</f>
        <v>0</v>
      </c>
      <c r="AF169">
        <f>AF$4*LN(1+param[LAMBDA]*ABS('(IN)tau'!AF43-AF$3))*SIGN('(IN)tau'!AF43-AF$3)/param[LAMBDA]</f>
        <v>0</v>
      </c>
      <c r="AG169">
        <f>AG$4*LN(1+param[LAMBDA]*ABS('(IN)tau'!AG43-AG$3))*SIGN('(IN)tau'!AG43-AG$3)/param[LAMBDA]</f>
        <v>0</v>
      </c>
      <c r="AH169">
        <f>AH$4*LN(1+param[LAMBDA]*ABS('(IN)tau'!AH43-AH$3))*SIGN('(IN)tau'!AH43-AH$3)/param[LAMBDA]</f>
        <v>0</v>
      </c>
      <c r="AI169">
        <f>AI$4*LN(1+param[LAMBDA]*ABS('(IN)tau'!AI43-AI$3))*SIGN('(IN)tau'!AI43-AI$3)/param[LAMBDA]</f>
        <v>0</v>
      </c>
      <c r="AJ169">
        <f>AJ$4*LN(1+param[LAMBDA]*ABS('(IN)tau'!AJ43-AJ$3))*SIGN('(IN)tau'!AJ43-AJ$3)/param[LAMBDA]</f>
        <v>0</v>
      </c>
      <c r="AK169">
        <f>AK$4*LN(1+param[LAMBDA]*ABS('(IN)tau'!AK43-AK$3))*SIGN('(IN)tau'!AK43-AK$3)/param[LAMBDA]</f>
        <v>0</v>
      </c>
      <c r="AL169">
        <f>AL$4*LN(1+param[LAMBDA]*ABS('(IN)tau'!AL43-AL$3))*SIGN('(IN)tau'!AL43-AL$3)/param[LAMBDA]</f>
        <v>0</v>
      </c>
      <c r="AM169">
        <f>AM$4*LN(1+param[LAMBDA]*ABS('(IN)tau'!AM43-AM$3))*SIGN('(IN)tau'!AM43-AM$3)/param[LAMBDA]</f>
        <v>0</v>
      </c>
      <c r="AN169">
        <f>AN$4*LN(1+param[LAMBDA]*ABS('(IN)tau'!AN43-AN$3))*SIGN('(IN)tau'!AN43-AN$3)/param[LAMBDA]</f>
        <v>0</v>
      </c>
      <c r="AO169">
        <f>AO$4*LN(1+param[LAMBDA]*ABS('(IN)tau'!AO43-AO$3))*SIGN('(IN)tau'!AO43-AO$3)/param[LAMBDA]</f>
        <v>0</v>
      </c>
      <c r="AP169">
        <f>AP$4*LN(1+param[LAMBDA]*ABS('(IN)tau'!AP43-AP$3))*SIGN('(IN)tau'!AP43-AP$3)/param[LAMBDA]</f>
        <v>0</v>
      </c>
      <c r="AQ169">
        <f>AQ$4*LN(1+param[LAMBDA]*ABS('(IN)tau'!AQ43-AQ$3))*SIGN('(IN)tau'!AQ43-AQ$3)/param[LAMBDA]</f>
        <v>0</v>
      </c>
      <c r="AR169">
        <f>AR$4*LN(1+param[LAMBDA]*ABS('(IN)tau'!AR43-AR$3))*SIGN('(IN)tau'!AR43-AR$3)/param[LAMBDA]</f>
        <v>0</v>
      </c>
      <c r="AS169">
        <f>AS$4*LN(1+param[LAMBDA]*ABS('(IN)tau'!AS43-AS$3))*SIGN('(IN)tau'!AS43-AS$3)/param[LAMBDA]</f>
        <v>0.6977465580213158</v>
      </c>
      <c r="AT169" s="4">
        <f>SUM(Pi[[#This Row],[Column2]:[Column244]])</f>
        <v>70.309708271496703</v>
      </c>
      <c r="AU169" t="str">
        <f t="shared" si="3"/>
        <v/>
      </c>
    </row>
    <row r="170" spans="1:47" ht="15" x14ac:dyDescent="0.25">
      <c r="A170">
        <f t="shared" si="2"/>
        <v>132</v>
      </c>
      <c r="B170">
        <f>B$4*LN(1+param[LAMBDA]*ABS('(IN)tau'!B44-B$3))*SIGN('(IN)tau'!B44-B$3)/param[LAMBDA]</f>
        <v>0</v>
      </c>
      <c r="C170">
        <f>C$4*LN(1+param[LAMBDA]*ABS('(IN)tau'!C44-C$3))*SIGN('(IN)tau'!C44-C$3)/param[LAMBDA]</f>
        <v>29.286584648336941</v>
      </c>
      <c r="D170">
        <f>D$4*LN(1+param[LAMBDA]*ABS('(IN)tau'!D44-D$3))*SIGN('(IN)tau'!D44-D$3)/param[LAMBDA]</f>
        <v>-6.983103661113196</v>
      </c>
      <c r="E170">
        <f>E$4*LN(1+param[LAMBDA]*ABS('(IN)tau'!E44-E$3))*SIGN('(IN)tau'!E44-E$3)/param[LAMBDA]</f>
        <v>21.264762764284239</v>
      </c>
      <c r="F170">
        <f>F$4*LN(1+param[LAMBDA]*ABS('(IN)tau'!F44-F$3))*SIGN('(IN)tau'!F44-F$3)/param[LAMBDA]</f>
        <v>9.9061731464366751</v>
      </c>
      <c r="G170">
        <f>G$4*LN(1+param[LAMBDA]*ABS('(IN)tau'!G44-G$3))*SIGN('(IN)tau'!G44-G$3)/param[LAMBDA]</f>
        <v>10.940684080047207</v>
      </c>
      <c r="H170">
        <f>H$4*LN(1+param[LAMBDA]*ABS('(IN)tau'!H44-H$3))*SIGN('(IN)tau'!H44-H$3)/param[LAMBDA]</f>
        <v>0</v>
      </c>
      <c r="I170">
        <f>I$4*LN(1+param[LAMBDA]*ABS('(IN)tau'!I44-I$3))*SIGN('(IN)tau'!I44-I$3)/param[LAMBDA]</f>
        <v>-10.126148086480242</v>
      </c>
      <c r="J170">
        <f>J$4*LN(1+param[LAMBDA]*ABS('(IN)tau'!J44-J$3))*SIGN('(IN)tau'!J44-J$3)/param[LAMBDA]</f>
        <v>0</v>
      </c>
      <c r="K170">
        <f>K$4*LN(1+param[LAMBDA]*ABS('(IN)tau'!K44-K$3))*SIGN('(IN)tau'!K44-K$3)/param[LAMBDA]</f>
        <v>-4.8635515561515241</v>
      </c>
      <c r="L170">
        <f>L$4*LN(1+param[LAMBDA]*ABS('(IN)tau'!L44-L$3))*SIGN('(IN)tau'!L44-L$3)/param[LAMBDA]</f>
        <v>0</v>
      </c>
      <c r="M170">
        <f>M$4*LN(1+param[LAMBDA]*ABS('(IN)tau'!M44-M$3))*SIGN('(IN)tau'!M44-M$3)/param[LAMBDA]</f>
        <v>-28.518181396642525</v>
      </c>
      <c r="N170">
        <f>N$4*LN(1+param[LAMBDA]*ABS('(IN)tau'!N44-N$3))*SIGN('(IN)tau'!N44-N$3)/param[LAMBDA]</f>
        <v>0</v>
      </c>
      <c r="O170">
        <f>O$4*LN(1+param[LAMBDA]*ABS('(IN)tau'!O44-O$3))*SIGN('(IN)tau'!O44-O$3)/param[LAMBDA]</f>
        <v>0</v>
      </c>
      <c r="P170">
        <f>P$4*LN(1+param[LAMBDA]*ABS('(IN)tau'!P44-P$3))*SIGN('(IN)tau'!P44-P$3)/param[LAMBDA]</f>
        <v>0</v>
      </c>
      <c r="Q170">
        <f>Q$4*LN(1+param[LAMBDA]*ABS('(IN)tau'!Q44-Q$3))*SIGN('(IN)tau'!Q44-Q$3)/param[LAMBDA]</f>
        <v>0</v>
      </c>
      <c r="R170">
        <f>R$4*LN(1+param[LAMBDA]*ABS('(IN)tau'!R44-R$3))*SIGN('(IN)tau'!R44-R$3)/param[LAMBDA]</f>
        <v>0</v>
      </c>
      <c r="S170">
        <f>S$4*LN(1+param[LAMBDA]*ABS('(IN)tau'!S44-S$3))*SIGN('(IN)tau'!S44-S$3)/param[LAMBDA]</f>
        <v>0</v>
      </c>
      <c r="T170">
        <f>T$4*LN(1+param[LAMBDA]*ABS('(IN)tau'!T44-T$3))*SIGN('(IN)tau'!T44-T$3)/param[LAMBDA]</f>
        <v>0</v>
      </c>
      <c r="U170">
        <f>U$4*LN(1+param[LAMBDA]*ABS('(IN)tau'!U44-U$3))*SIGN('(IN)tau'!U44-U$3)/param[LAMBDA]</f>
        <v>0</v>
      </c>
      <c r="V170">
        <f>V$4*LN(1+param[LAMBDA]*ABS('(IN)tau'!V44-V$3))*SIGN('(IN)tau'!V44-V$3)/param[LAMBDA]</f>
        <v>0</v>
      </c>
      <c r="W170">
        <f>W$4*LN(1+param[LAMBDA]*ABS('(IN)tau'!W44-W$3))*SIGN('(IN)tau'!W44-W$3)/param[LAMBDA]</f>
        <v>0</v>
      </c>
      <c r="X170">
        <f>X$4*LN(1+param[LAMBDA]*ABS('(IN)tau'!X44-X$3))*SIGN('(IN)tau'!X44-X$3)/param[LAMBDA]</f>
        <v>0</v>
      </c>
      <c r="Y170">
        <f>Y$4*LN(1+param[LAMBDA]*ABS('(IN)tau'!Y44-Y$3))*SIGN('(IN)tau'!Y44-Y$3)/param[LAMBDA]</f>
        <v>0</v>
      </c>
      <c r="Z170">
        <f>Z$4*LN(1+param[LAMBDA]*ABS('(IN)tau'!Z44-Z$3))*SIGN('(IN)tau'!Z44-Z$3)/param[LAMBDA]</f>
        <v>0</v>
      </c>
      <c r="AA170">
        <f>AA$4*LN(1+param[LAMBDA]*ABS('(IN)tau'!AA44-AA$3))*SIGN('(IN)tau'!AA44-AA$3)/param[LAMBDA]</f>
        <v>0</v>
      </c>
      <c r="AB170">
        <f>AB$4*LN(1+param[LAMBDA]*ABS('(IN)tau'!AB44-AB$3))*SIGN('(IN)tau'!AB44-AB$3)/param[LAMBDA]</f>
        <v>0</v>
      </c>
      <c r="AC170">
        <f>AC$4*LN(1+param[LAMBDA]*ABS('(IN)tau'!AC44-AC$3))*SIGN('(IN)tau'!AC44-AC$3)/param[LAMBDA]</f>
        <v>0</v>
      </c>
      <c r="AD170">
        <f>AD$4*LN(1+param[LAMBDA]*ABS('(IN)tau'!AD44-AD$3))*SIGN('(IN)tau'!AD44-AD$3)/param[LAMBDA]</f>
        <v>0</v>
      </c>
      <c r="AE170">
        <f>AE$4*LN(1+param[LAMBDA]*ABS('(IN)tau'!AE44-AE$3))*SIGN('(IN)tau'!AE44-AE$3)/param[LAMBDA]</f>
        <v>0</v>
      </c>
      <c r="AF170">
        <f>AF$4*LN(1+param[LAMBDA]*ABS('(IN)tau'!AF44-AF$3))*SIGN('(IN)tau'!AF44-AF$3)/param[LAMBDA]</f>
        <v>0</v>
      </c>
      <c r="AG170">
        <f>AG$4*LN(1+param[LAMBDA]*ABS('(IN)tau'!AG44-AG$3))*SIGN('(IN)tau'!AG44-AG$3)/param[LAMBDA]</f>
        <v>0</v>
      </c>
      <c r="AH170">
        <f>AH$4*LN(1+param[LAMBDA]*ABS('(IN)tau'!AH44-AH$3))*SIGN('(IN)tau'!AH44-AH$3)/param[LAMBDA]</f>
        <v>0</v>
      </c>
      <c r="AI170">
        <f>AI$4*LN(1+param[LAMBDA]*ABS('(IN)tau'!AI44-AI$3))*SIGN('(IN)tau'!AI44-AI$3)/param[LAMBDA]</f>
        <v>0</v>
      </c>
      <c r="AJ170">
        <f>AJ$4*LN(1+param[LAMBDA]*ABS('(IN)tau'!AJ44-AJ$3))*SIGN('(IN)tau'!AJ44-AJ$3)/param[LAMBDA]</f>
        <v>0</v>
      </c>
      <c r="AK170">
        <f>AK$4*LN(1+param[LAMBDA]*ABS('(IN)tau'!AK44-AK$3))*SIGN('(IN)tau'!AK44-AK$3)/param[LAMBDA]</f>
        <v>0</v>
      </c>
      <c r="AL170">
        <f>AL$4*LN(1+param[LAMBDA]*ABS('(IN)tau'!AL44-AL$3))*SIGN('(IN)tau'!AL44-AL$3)/param[LAMBDA]</f>
        <v>0</v>
      </c>
      <c r="AM170">
        <f>AM$4*LN(1+param[LAMBDA]*ABS('(IN)tau'!AM44-AM$3))*SIGN('(IN)tau'!AM44-AM$3)/param[LAMBDA]</f>
        <v>0</v>
      </c>
      <c r="AN170">
        <f>AN$4*LN(1+param[LAMBDA]*ABS('(IN)tau'!AN44-AN$3))*SIGN('(IN)tau'!AN44-AN$3)/param[LAMBDA]</f>
        <v>0</v>
      </c>
      <c r="AO170">
        <f>AO$4*LN(1+param[LAMBDA]*ABS('(IN)tau'!AO44-AO$3))*SIGN('(IN)tau'!AO44-AO$3)/param[LAMBDA]</f>
        <v>0</v>
      </c>
      <c r="AP170">
        <f>AP$4*LN(1+param[LAMBDA]*ABS('(IN)tau'!AP44-AP$3))*SIGN('(IN)tau'!AP44-AP$3)/param[LAMBDA]</f>
        <v>0</v>
      </c>
      <c r="AQ170">
        <f>AQ$4*LN(1+param[LAMBDA]*ABS('(IN)tau'!AQ44-AQ$3))*SIGN('(IN)tau'!AQ44-AQ$3)/param[LAMBDA]</f>
        <v>0</v>
      </c>
      <c r="AR170">
        <f>AR$4*LN(1+param[LAMBDA]*ABS('(IN)tau'!AR44-AR$3))*SIGN('(IN)tau'!AR44-AR$3)/param[LAMBDA]</f>
        <v>0</v>
      </c>
      <c r="AS170">
        <f>AS$4*LN(1+param[LAMBDA]*ABS('(IN)tau'!AS44-AS$3))*SIGN('(IN)tau'!AS44-AS$3)/param[LAMBDA]</f>
        <v>-8.782177952556852</v>
      </c>
      <c r="AT170" s="4">
        <f>SUM(Pi[[#This Row],[Column2]:[Column244]])</f>
        <v>12.125041986160715</v>
      </c>
      <c r="AU170" t="str">
        <f t="shared" si="3"/>
        <v/>
      </c>
    </row>
    <row r="171" spans="1:47" ht="15" x14ac:dyDescent="0.25">
      <c r="A171">
        <f t="shared" si="2"/>
        <v>134</v>
      </c>
      <c r="B171">
        <f>B$4*LN(1+param[LAMBDA]*ABS('(IN)tau'!B45-B$3))*SIGN('(IN)tau'!B45-B$3)/param[LAMBDA]</f>
        <v>0</v>
      </c>
      <c r="C171">
        <f>C$4*LN(1+param[LAMBDA]*ABS('(IN)tau'!C45-C$3))*SIGN('(IN)tau'!C45-C$3)/param[LAMBDA]</f>
        <v>-25.844435632221721</v>
      </c>
      <c r="D171">
        <f>D$4*LN(1+param[LAMBDA]*ABS('(IN)tau'!D45-D$3))*SIGN('(IN)tau'!D45-D$3)/param[LAMBDA]</f>
        <v>-17.382209005742784</v>
      </c>
      <c r="E171">
        <f>E$4*LN(1+param[LAMBDA]*ABS('(IN)tau'!E45-E$3))*SIGN('(IN)tau'!E45-E$3)/param[LAMBDA]</f>
        <v>-13.818898766002391</v>
      </c>
      <c r="F171">
        <f>F$4*LN(1+param[LAMBDA]*ABS('(IN)tau'!F45-F$3))*SIGN('(IN)tau'!F45-F$3)/param[LAMBDA]</f>
        <v>-4.9309250649589602</v>
      </c>
      <c r="G171">
        <f>G$4*LN(1+param[LAMBDA]*ABS('(IN)tau'!G45-G$3))*SIGN('(IN)tau'!G45-G$3)/param[LAMBDA]</f>
        <v>10.940684080047207</v>
      </c>
      <c r="H171">
        <f>H$4*LN(1+param[LAMBDA]*ABS('(IN)tau'!H45-H$3))*SIGN('(IN)tau'!H45-H$3)/param[LAMBDA]</f>
        <v>0</v>
      </c>
      <c r="I171">
        <f>I$4*LN(1+param[LAMBDA]*ABS('(IN)tau'!I45-I$3))*SIGN('(IN)tau'!I45-I$3)/param[LAMBDA]</f>
        <v>26.482942134195202</v>
      </c>
      <c r="J171">
        <f>J$4*LN(1+param[LAMBDA]*ABS('(IN)tau'!J45-J$3))*SIGN('(IN)tau'!J45-J$3)/param[LAMBDA]</f>
        <v>0</v>
      </c>
      <c r="K171">
        <f>K$4*LN(1+param[LAMBDA]*ABS('(IN)tau'!K45-K$3))*SIGN('(IN)tau'!K45-K$3)/param[LAMBDA]</f>
        <v>-59.599720707972793</v>
      </c>
      <c r="L171">
        <f>L$4*LN(1+param[LAMBDA]*ABS('(IN)tau'!L45-L$3))*SIGN('(IN)tau'!L45-L$3)/param[LAMBDA]</f>
        <v>0</v>
      </c>
      <c r="M171">
        <f>M$4*LN(1+param[LAMBDA]*ABS('(IN)tau'!M45-M$3))*SIGN('(IN)tau'!M45-M$3)/param[LAMBDA]</f>
        <v>-40.788020437711822</v>
      </c>
      <c r="N171">
        <f>N$4*LN(1+param[LAMBDA]*ABS('(IN)tau'!N45-N$3))*SIGN('(IN)tau'!N45-N$3)/param[LAMBDA]</f>
        <v>0</v>
      </c>
      <c r="O171">
        <f>O$4*LN(1+param[LAMBDA]*ABS('(IN)tau'!O45-O$3))*SIGN('(IN)tau'!O45-O$3)/param[LAMBDA]</f>
        <v>0</v>
      </c>
      <c r="P171">
        <f>P$4*LN(1+param[LAMBDA]*ABS('(IN)tau'!P45-P$3))*SIGN('(IN)tau'!P45-P$3)/param[LAMBDA]</f>
        <v>0</v>
      </c>
      <c r="Q171">
        <f>Q$4*LN(1+param[LAMBDA]*ABS('(IN)tau'!Q45-Q$3))*SIGN('(IN)tau'!Q45-Q$3)/param[LAMBDA]</f>
        <v>0</v>
      </c>
      <c r="R171">
        <f>R$4*LN(1+param[LAMBDA]*ABS('(IN)tau'!R45-R$3))*SIGN('(IN)tau'!R45-R$3)/param[LAMBDA]</f>
        <v>0</v>
      </c>
      <c r="S171">
        <f>S$4*LN(1+param[LAMBDA]*ABS('(IN)tau'!S45-S$3))*SIGN('(IN)tau'!S45-S$3)/param[LAMBDA]</f>
        <v>0</v>
      </c>
      <c r="T171">
        <f>T$4*LN(1+param[LAMBDA]*ABS('(IN)tau'!T45-T$3))*SIGN('(IN)tau'!T45-T$3)/param[LAMBDA]</f>
        <v>0</v>
      </c>
      <c r="U171">
        <f>U$4*LN(1+param[LAMBDA]*ABS('(IN)tau'!U45-U$3))*SIGN('(IN)tau'!U45-U$3)/param[LAMBDA]</f>
        <v>0</v>
      </c>
      <c r="V171">
        <f>V$4*LN(1+param[LAMBDA]*ABS('(IN)tau'!V45-V$3))*SIGN('(IN)tau'!V45-V$3)/param[LAMBDA]</f>
        <v>0</v>
      </c>
      <c r="W171">
        <f>W$4*LN(1+param[LAMBDA]*ABS('(IN)tau'!W45-W$3))*SIGN('(IN)tau'!W45-W$3)/param[LAMBDA]</f>
        <v>0</v>
      </c>
      <c r="X171">
        <f>X$4*LN(1+param[LAMBDA]*ABS('(IN)tau'!X45-X$3))*SIGN('(IN)tau'!X45-X$3)/param[LAMBDA]</f>
        <v>0</v>
      </c>
      <c r="Y171">
        <f>Y$4*LN(1+param[LAMBDA]*ABS('(IN)tau'!Y45-Y$3))*SIGN('(IN)tau'!Y45-Y$3)/param[LAMBDA]</f>
        <v>0</v>
      </c>
      <c r="Z171">
        <f>Z$4*LN(1+param[LAMBDA]*ABS('(IN)tau'!Z45-Z$3))*SIGN('(IN)tau'!Z45-Z$3)/param[LAMBDA]</f>
        <v>0</v>
      </c>
      <c r="AA171">
        <f>AA$4*LN(1+param[LAMBDA]*ABS('(IN)tau'!AA45-AA$3))*SIGN('(IN)tau'!AA45-AA$3)/param[LAMBDA]</f>
        <v>0</v>
      </c>
      <c r="AB171">
        <f>AB$4*LN(1+param[LAMBDA]*ABS('(IN)tau'!AB45-AB$3))*SIGN('(IN)tau'!AB45-AB$3)/param[LAMBDA]</f>
        <v>0</v>
      </c>
      <c r="AC171">
        <f>AC$4*LN(1+param[LAMBDA]*ABS('(IN)tau'!AC45-AC$3))*SIGN('(IN)tau'!AC45-AC$3)/param[LAMBDA]</f>
        <v>0</v>
      </c>
      <c r="AD171">
        <f>AD$4*LN(1+param[LAMBDA]*ABS('(IN)tau'!AD45-AD$3))*SIGN('(IN)tau'!AD45-AD$3)/param[LAMBDA]</f>
        <v>0</v>
      </c>
      <c r="AE171">
        <f>AE$4*LN(1+param[LAMBDA]*ABS('(IN)tau'!AE45-AE$3))*SIGN('(IN)tau'!AE45-AE$3)/param[LAMBDA]</f>
        <v>0</v>
      </c>
      <c r="AF171">
        <f>AF$4*LN(1+param[LAMBDA]*ABS('(IN)tau'!AF45-AF$3))*SIGN('(IN)tau'!AF45-AF$3)/param[LAMBDA]</f>
        <v>0</v>
      </c>
      <c r="AG171">
        <f>AG$4*LN(1+param[LAMBDA]*ABS('(IN)tau'!AG45-AG$3))*SIGN('(IN)tau'!AG45-AG$3)/param[LAMBDA]</f>
        <v>0</v>
      </c>
      <c r="AH171">
        <f>AH$4*LN(1+param[LAMBDA]*ABS('(IN)tau'!AH45-AH$3))*SIGN('(IN)tau'!AH45-AH$3)/param[LAMBDA]</f>
        <v>0</v>
      </c>
      <c r="AI171">
        <f>AI$4*LN(1+param[LAMBDA]*ABS('(IN)tau'!AI45-AI$3))*SIGN('(IN)tau'!AI45-AI$3)/param[LAMBDA]</f>
        <v>0</v>
      </c>
      <c r="AJ171">
        <f>AJ$4*LN(1+param[LAMBDA]*ABS('(IN)tau'!AJ45-AJ$3))*SIGN('(IN)tau'!AJ45-AJ$3)/param[LAMBDA]</f>
        <v>0</v>
      </c>
      <c r="AK171">
        <f>AK$4*LN(1+param[LAMBDA]*ABS('(IN)tau'!AK45-AK$3))*SIGN('(IN)tau'!AK45-AK$3)/param[LAMBDA]</f>
        <v>0</v>
      </c>
      <c r="AL171">
        <f>AL$4*LN(1+param[LAMBDA]*ABS('(IN)tau'!AL45-AL$3))*SIGN('(IN)tau'!AL45-AL$3)/param[LAMBDA]</f>
        <v>0</v>
      </c>
      <c r="AM171">
        <f>AM$4*LN(1+param[LAMBDA]*ABS('(IN)tau'!AM45-AM$3))*SIGN('(IN)tau'!AM45-AM$3)/param[LAMBDA]</f>
        <v>0</v>
      </c>
      <c r="AN171">
        <f>AN$4*LN(1+param[LAMBDA]*ABS('(IN)tau'!AN45-AN$3))*SIGN('(IN)tau'!AN45-AN$3)/param[LAMBDA]</f>
        <v>0</v>
      </c>
      <c r="AO171">
        <f>AO$4*LN(1+param[LAMBDA]*ABS('(IN)tau'!AO45-AO$3))*SIGN('(IN)tau'!AO45-AO$3)/param[LAMBDA]</f>
        <v>0</v>
      </c>
      <c r="AP171">
        <f>AP$4*LN(1+param[LAMBDA]*ABS('(IN)tau'!AP45-AP$3))*SIGN('(IN)tau'!AP45-AP$3)/param[LAMBDA]</f>
        <v>0</v>
      </c>
      <c r="AQ171">
        <f>AQ$4*LN(1+param[LAMBDA]*ABS('(IN)tau'!AQ45-AQ$3))*SIGN('(IN)tau'!AQ45-AQ$3)/param[LAMBDA]</f>
        <v>0</v>
      </c>
      <c r="AR171">
        <f>AR$4*LN(1+param[LAMBDA]*ABS('(IN)tau'!AR45-AR$3))*SIGN('(IN)tau'!AR45-AR$3)/param[LAMBDA]</f>
        <v>0</v>
      </c>
      <c r="AS171">
        <f>AS$4*LN(1+param[LAMBDA]*ABS('(IN)tau'!AS45-AS$3))*SIGN('(IN)tau'!AS45-AS$3)/param[LAMBDA]</f>
        <v>16.031721844343167</v>
      </c>
      <c r="AT171" s="4">
        <f>SUM(Pi[[#This Row],[Column2]:[Column244]])</f>
        <v>-108.9088615560249</v>
      </c>
      <c r="AU171" t="str">
        <f t="shared" si="3"/>
        <v/>
      </c>
    </row>
    <row r="172" spans="1:47" ht="15" x14ac:dyDescent="0.25">
      <c r="A172">
        <f t="shared" si="2"/>
        <v>136</v>
      </c>
      <c r="B172">
        <f>B$4*LN(1+param[LAMBDA]*ABS('(IN)tau'!B46-B$3))*SIGN('(IN)tau'!B46-B$3)/param[LAMBDA]</f>
        <v>0</v>
      </c>
      <c r="C172">
        <f>C$4*LN(1+param[LAMBDA]*ABS('(IN)tau'!C46-C$3))*SIGN('(IN)tau'!C46-C$3)/param[LAMBDA]</f>
        <v>-25.844435632221721</v>
      </c>
      <c r="D172">
        <f>D$4*LN(1+param[LAMBDA]*ABS('(IN)tau'!D46-D$3))*SIGN('(IN)tau'!D46-D$3)/param[LAMBDA]</f>
        <v>-17.382209005742784</v>
      </c>
      <c r="E172">
        <f>E$4*LN(1+param[LAMBDA]*ABS('(IN)tau'!E46-E$3))*SIGN('(IN)tau'!E46-E$3)/param[LAMBDA]</f>
        <v>-1.8571053949494634</v>
      </c>
      <c r="F172">
        <f>F$4*LN(1+param[LAMBDA]*ABS('(IN)tau'!F46-F$3))*SIGN('(IN)tau'!F46-F$3)/param[LAMBDA]</f>
        <v>-4.9309250649589602</v>
      </c>
      <c r="G172">
        <f>G$4*LN(1+param[LAMBDA]*ABS('(IN)tau'!G46-G$3))*SIGN('(IN)tau'!G46-G$3)/param[LAMBDA]</f>
        <v>-9.9791600078176508</v>
      </c>
      <c r="H172">
        <f>H$4*LN(1+param[LAMBDA]*ABS('(IN)tau'!H46-H$3))*SIGN('(IN)tau'!H46-H$3)/param[LAMBDA]</f>
        <v>0</v>
      </c>
      <c r="I172">
        <f>I$4*LN(1+param[LAMBDA]*ABS('(IN)tau'!I46-I$3))*SIGN('(IN)tau'!I46-I$3)/param[LAMBDA]</f>
        <v>26.482942134195202</v>
      </c>
      <c r="J172">
        <f>J$4*LN(1+param[LAMBDA]*ABS('(IN)tau'!J46-J$3))*SIGN('(IN)tau'!J46-J$3)/param[LAMBDA]</f>
        <v>0</v>
      </c>
      <c r="K172">
        <f>K$4*LN(1+param[LAMBDA]*ABS('(IN)tau'!K46-K$3))*SIGN('(IN)tau'!K46-K$3)/param[LAMBDA]</f>
        <v>-59.599720707972793</v>
      </c>
      <c r="L172">
        <f>L$4*LN(1+param[LAMBDA]*ABS('(IN)tau'!L46-L$3))*SIGN('(IN)tau'!L46-L$3)/param[LAMBDA]</f>
        <v>0</v>
      </c>
      <c r="M172">
        <f>M$4*LN(1+param[LAMBDA]*ABS('(IN)tau'!M46-M$3))*SIGN('(IN)tau'!M46-M$3)/param[LAMBDA]</f>
        <v>-40.788020437711822</v>
      </c>
      <c r="N172">
        <f>N$4*LN(1+param[LAMBDA]*ABS('(IN)tau'!N46-N$3))*SIGN('(IN)tau'!N46-N$3)/param[LAMBDA]</f>
        <v>0</v>
      </c>
      <c r="O172">
        <f>O$4*LN(1+param[LAMBDA]*ABS('(IN)tau'!O46-O$3))*SIGN('(IN)tau'!O46-O$3)/param[LAMBDA]</f>
        <v>0</v>
      </c>
      <c r="P172">
        <f>P$4*LN(1+param[LAMBDA]*ABS('(IN)tau'!P46-P$3))*SIGN('(IN)tau'!P46-P$3)/param[LAMBDA]</f>
        <v>0</v>
      </c>
      <c r="Q172">
        <f>Q$4*LN(1+param[LAMBDA]*ABS('(IN)tau'!Q46-Q$3))*SIGN('(IN)tau'!Q46-Q$3)/param[LAMBDA]</f>
        <v>0</v>
      </c>
      <c r="R172">
        <f>R$4*LN(1+param[LAMBDA]*ABS('(IN)tau'!R46-R$3))*SIGN('(IN)tau'!R46-R$3)/param[LAMBDA]</f>
        <v>0</v>
      </c>
      <c r="S172">
        <f>S$4*LN(1+param[LAMBDA]*ABS('(IN)tau'!S46-S$3))*SIGN('(IN)tau'!S46-S$3)/param[LAMBDA]</f>
        <v>0</v>
      </c>
      <c r="T172">
        <f>T$4*LN(1+param[LAMBDA]*ABS('(IN)tau'!T46-T$3))*SIGN('(IN)tau'!T46-T$3)/param[LAMBDA]</f>
        <v>0</v>
      </c>
      <c r="U172">
        <f>U$4*LN(1+param[LAMBDA]*ABS('(IN)tau'!U46-U$3))*SIGN('(IN)tau'!U46-U$3)/param[LAMBDA]</f>
        <v>0</v>
      </c>
      <c r="V172">
        <f>V$4*LN(1+param[LAMBDA]*ABS('(IN)tau'!V46-V$3))*SIGN('(IN)tau'!V46-V$3)/param[LAMBDA]</f>
        <v>0</v>
      </c>
      <c r="W172">
        <f>W$4*LN(1+param[LAMBDA]*ABS('(IN)tau'!W46-W$3))*SIGN('(IN)tau'!W46-W$3)/param[LAMBDA]</f>
        <v>0</v>
      </c>
      <c r="X172">
        <f>X$4*LN(1+param[LAMBDA]*ABS('(IN)tau'!X46-X$3))*SIGN('(IN)tau'!X46-X$3)/param[LAMBDA]</f>
        <v>0</v>
      </c>
      <c r="Y172">
        <f>Y$4*LN(1+param[LAMBDA]*ABS('(IN)tau'!Y46-Y$3))*SIGN('(IN)tau'!Y46-Y$3)/param[LAMBDA]</f>
        <v>0</v>
      </c>
      <c r="Z172">
        <f>Z$4*LN(1+param[LAMBDA]*ABS('(IN)tau'!Z46-Z$3))*SIGN('(IN)tau'!Z46-Z$3)/param[LAMBDA]</f>
        <v>0</v>
      </c>
      <c r="AA172">
        <f>AA$4*LN(1+param[LAMBDA]*ABS('(IN)tau'!AA46-AA$3))*SIGN('(IN)tau'!AA46-AA$3)/param[LAMBDA]</f>
        <v>0</v>
      </c>
      <c r="AB172">
        <f>AB$4*LN(1+param[LAMBDA]*ABS('(IN)tau'!AB46-AB$3))*SIGN('(IN)tau'!AB46-AB$3)/param[LAMBDA]</f>
        <v>0</v>
      </c>
      <c r="AC172">
        <f>AC$4*LN(1+param[LAMBDA]*ABS('(IN)tau'!AC46-AC$3))*SIGN('(IN)tau'!AC46-AC$3)/param[LAMBDA]</f>
        <v>0</v>
      </c>
      <c r="AD172">
        <f>AD$4*LN(1+param[LAMBDA]*ABS('(IN)tau'!AD46-AD$3))*SIGN('(IN)tau'!AD46-AD$3)/param[LAMBDA]</f>
        <v>0</v>
      </c>
      <c r="AE172">
        <f>AE$4*LN(1+param[LAMBDA]*ABS('(IN)tau'!AE46-AE$3))*SIGN('(IN)tau'!AE46-AE$3)/param[LAMBDA]</f>
        <v>0</v>
      </c>
      <c r="AF172">
        <f>AF$4*LN(1+param[LAMBDA]*ABS('(IN)tau'!AF46-AF$3))*SIGN('(IN)tau'!AF46-AF$3)/param[LAMBDA]</f>
        <v>0</v>
      </c>
      <c r="AG172">
        <f>AG$4*LN(1+param[LAMBDA]*ABS('(IN)tau'!AG46-AG$3))*SIGN('(IN)tau'!AG46-AG$3)/param[LAMBDA]</f>
        <v>0</v>
      </c>
      <c r="AH172">
        <f>AH$4*LN(1+param[LAMBDA]*ABS('(IN)tau'!AH46-AH$3))*SIGN('(IN)tau'!AH46-AH$3)/param[LAMBDA]</f>
        <v>0</v>
      </c>
      <c r="AI172">
        <f>AI$4*LN(1+param[LAMBDA]*ABS('(IN)tau'!AI46-AI$3))*SIGN('(IN)tau'!AI46-AI$3)/param[LAMBDA]</f>
        <v>0</v>
      </c>
      <c r="AJ172">
        <f>AJ$4*LN(1+param[LAMBDA]*ABS('(IN)tau'!AJ46-AJ$3))*SIGN('(IN)tau'!AJ46-AJ$3)/param[LAMBDA]</f>
        <v>0</v>
      </c>
      <c r="AK172">
        <f>AK$4*LN(1+param[LAMBDA]*ABS('(IN)tau'!AK46-AK$3))*SIGN('(IN)tau'!AK46-AK$3)/param[LAMBDA]</f>
        <v>0</v>
      </c>
      <c r="AL172">
        <f>AL$4*LN(1+param[LAMBDA]*ABS('(IN)tau'!AL46-AL$3))*SIGN('(IN)tau'!AL46-AL$3)/param[LAMBDA]</f>
        <v>0</v>
      </c>
      <c r="AM172">
        <f>AM$4*LN(1+param[LAMBDA]*ABS('(IN)tau'!AM46-AM$3))*SIGN('(IN)tau'!AM46-AM$3)/param[LAMBDA]</f>
        <v>0</v>
      </c>
      <c r="AN172">
        <f>AN$4*LN(1+param[LAMBDA]*ABS('(IN)tau'!AN46-AN$3))*SIGN('(IN)tau'!AN46-AN$3)/param[LAMBDA]</f>
        <v>0</v>
      </c>
      <c r="AO172">
        <f>AO$4*LN(1+param[LAMBDA]*ABS('(IN)tau'!AO46-AO$3))*SIGN('(IN)tau'!AO46-AO$3)/param[LAMBDA]</f>
        <v>0</v>
      </c>
      <c r="AP172">
        <f>AP$4*LN(1+param[LAMBDA]*ABS('(IN)tau'!AP46-AP$3))*SIGN('(IN)tau'!AP46-AP$3)/param[LAMBDA]</f>
        <v>0</v>
      </c>
      <c r="AQ172">
        <f>AQ$4*LN(1+param[LAMBDA]*ABS('(IN)tau'!AQ46-AQ$3))*SIGN('(IN)tau'!AQ46-AQ$3)/param[LAMBDA]</f>
        <v>0</v>
      </c>
      <c r="AR172">
        <f>AR$4*LN(1+param[LAMBDA]*ABS('(IN)tau'!AR46-AR$3))*SIGN('(IN)tau'!AR46-AR$3)/param[LAMBDA]</f>
        <v>0</v>
      </c>
      <c r="AS172">
        <f>AS$4*LN(1+param[LAMBDA]*ABS('(IN)tau'!AS46-AS$3))*SIGN('(IN)tau'!AS46-AS$3)/param[LAMBDA]</f>
        <v>14.306331345678792</v>
      </c>
      <c r="AT172" s="4">
        <f>SUM(Pi[[#This Row],[Column2]:[Column244]])</f>
        <v>-119.59230277150121</v>
      </c>
      <c r="AU172" t="str">
        <f t="shared" si="3"/>
        <v/>
      </c>
    </row>
    <row r="173" spans="1:47" ht="15" x14ac:dyDescent="0.25">
      <c r="A173">
        <f t="shared" si="2"/>
        <v>137</v>
      </c>
      <c r="B173">
        <f>B$4*LN(1+param[LAMBDA]*ABS('(IN)tau'!B47-B$3))*SIGN('(IN)tau'!B47-B$3)/param[LAMBDA]</f>
        <v>0</v>
      </c>
      <c r="C173">
        <f>C$4*LN(1+param[LAMBDA]*ABS('(IN)tau'!C47-C$3))*SIGN('(IN)tau'!C47-C$3)/param[LAMBDA]</f>
        <v>29.286584648336941</v>
      </c>
      <c r="D173">
        <f>D$4*LN(1+param[LAMBDA]*ABS('(IN)tau'!D47-D$3))*SIGN('(IN)tau'!D47-D$3)/param[LAMBDA]</f>
        <v>-6.983103661113196</v>
      </c>
      <c r="E173">
        <f>E$4*LN(1+param[LAMBDA]*ABS('(IN)tau'!E47-E$3))*SIGN('(IN)tau'!E47-E$3)/param[LAMBDA]</f>
        <v>-1.8571053949494634</v>
      </c>
      <c r="F173">
        <f>F$4*LN(1+param[LAMBDA]*ABS('(IN)tau'!F47-F$3))*SIGN('(IN)tau'!F47-F$3)/param[LAMBDA]</f>
        <v>9.9061731464366751</v>
      </c>
      <c r="G173">
        <f>G$4*LN(1+param[LAMBDA]*ABS('(IN)tau'!G47-G$3))*SIGN('(IN)tau'!G47-G$3)/param[LAMBDA]</f>
        <v>10.940684080047207</v>
      </c>
      <c r="H173">
        <f>H$4*LN(1+param[LAMBDA]*ABS('(IN)tau'!H47-H$3))*SIGN('(IN)tau'!H47-H$3)/param[LAMBDA]</f>
        <v>0</v>
      </c>
      <c r="I173">
        <f>I$4*LN(1+param[LAMBDA]*ABS('(IN)tau'!I47-I$3))*SIGN('(IN)tau'!I47-I$3)/param[LAMBDA]</f>
        <v>-0.92352517231842468</v>
      </c>
      <c r="J173">
        <f>J$4*LN(1+param[LAMBDA]*ABS('(IN)tau'!J47-J$3))*SIGN('(IN)tau'!J47-J$3)/param[LAMBDA]</f>
        <v>0</v>
      </c>
      <c r="K173">
        <f>K$4*LN(1+param[LAMBDA]*ABS('(IN)tau'!K47-K$3))*SIGN('(IN)tau'!K47-K$3)/param[LAMBDA]</f>
        <v>-36.075155318370371</v>
      </c>
      <c r="L173">
        <f>L$4*LN(1+param[LAMBDA]*ABS('(IN)tau'!L47-L$3))*SIGN('(IN)tau'!L47-L$3)/param[LAMBDA]</f>
        <v>0</v>
      </c>
      <c r="M173">
        <f>M$4*LN(1+param[LAMBDA]*ABS('(IN)tau'!M47-M$3))*SIGN('(IN)tau'!M47-M$3)/param[LAMBDA]</f>
        <v>-28.518181396642525</v>
      </c>
      <c r="N173">
        <f>N$4*LN(1+param[LAMBDA]*ABS('(IN)tau'!N47-N$3))*SIGN('(IN)tau'!N47-N$3)/param[LAMBDA]</f>
        <v>0</v>
      </c>
      <c r="O173">
        <f>O$4*LN(1+param[LAMBDA]*ABS('(IN)tau'!O47-O$3))*SIGN('(IN)tau'!O47-O$3)/param[LAMBDA]</f>
        <v>0</v>
      </c>
      <c r="P173">
        <f>P$4*LN(1+param[LAMBDA]*ABS('(IN)tau'!P47-P$3))*SIGN('(IN)tau'!P47-P$3)/param[LAMBDA]</f>
        <v>0</v>
      </c>
      <c r="Q173">
        <f>Q$4*LN(1+param[LAMBDA]*ABS('(IN)tau'!Q47-Q$3))*SIGN('(IN)tau'!Q47-Q$3)/param[LAMBDA]</f>
        <v>0</v>
      </c>
      <c r="R173">
        <f>R$4*LN(1+param[LAMBDA]*ABS('(IN)tau'!R47-R$3))*SIGN('(IN)tau'!R47-R$3)/param[LAMBDA]</f>
        <v>0</v>
      </c>
      <c r="S173">
        <f>S$4*LN(1+param[LAMBDA]*ABS('(IN)tau'!S47-S$3))*SIGN('(IN)tau'!S47-S$3)/param[LAMBDA]</f>
        <v>0</v>
      </c>
      <c r="T173">
        <f>T$4*LN(1+param[LAMBDA]*ABS('(IN)tau'!T47-T$3))*SIGN('(IN)tau'!T47-T$3)/param[LAMBDA]</f>
        <v>0</v>
      </c>
      <c r="U173">
        <f>U$4*LN(1+param[LAMBDA]*ABS('(IN)tau'!U47-U$3))*SIGN('(IN)tau'!U47-U$3)/param[LAMBDA]</f>
        <v>0</v>
      </c>
      <c r="V173">
        <f>V$4*LN(1+param[LAMBDA]*ABS('(IN)tau'!V47-V$3))*SIGN('(IN)tau'!V47-V$3)/param[LAMBDA]</f>
        <v>0</v>
      </c>
      <c r="W173">
        <f>W$4*LN(1+param[LAMBDA]*ABS('(IN)tau'!W47-W$3))*SIGN('(IN)tau'!W47-W$3)/param[LAMBDA]</f>
        <v>0</v>
      </c>
      <c r="X173">
        <f>X$4*LN(1+param[LAMBDA]*ABS('(IN)tau'!X47-X$3))*SIGN('(IN)tau'!X47-X$3)/param[LAMBDA]</f>
        <v>0</v>
      </c>
      <c r="Y173">
        <f>Y$4*LN(1+param[LAMBDA]*ABS('(IN)tau'!Y47-Y$3))*SIGN('(IN)tau'!Y47-Y$3)/param[LAMBDA]</f>
        <v>0</v>
      </c>
      <c r="Z173">
        <f>Z$4*LN(1+param[LAMBDA]*ABS('(IN)tau'!Z47-Z$3))*SIGN('(IN)tau'!Z47-Z$3)/param[LAMBDA]</f>
        <v>0</v>
      </c>
      <c r="AA173">
        <f>AA$4*LN(1+param[LAMBDA]*ABS('(IN)tau'!AA47-AA$3))*SIGN('(IN)tau'!AA47-AA$3)/param[LAMBDA]</f>
        <v>0</v>
      </c>
      <c r="AB173">
        <f>AB$4*LN(1+param[LAMBDA]*ABS('(IN)tau'!AB47-AB$3))*SIGN('(IN)tau'!AB47-AB$3)/param[LAMBDA]</f>
        <v>0</v>
      </c>
      <c r="AC173">
        <f>AC$4*LN(1+param[LAMBDA]*ABS('(IN)tau'!AC47-AC$3))*SIGN('(IN)tau'!AC47-AC$3)/param[LAMBDA]</f>
        <v>0</v>
      </c>
      <c r="AD173">
        <f>AD$4*LN(1+param[LAMBDA]*ABS('(IN)tau'!AD47-AD$3))*SIGN('(IN)tau'!AD47-AD$3)/param[LAMBDA]</f>
        <v>0</v>
      </c>
      <c r="AE173">
        <f>AE$4*LN(1+param[LAMBDA]*ABS('(IN)tau'!AE47-AE$3))*SIGN('(IN)tau'!AE47-AE$3)/param[LAMBDA]</f>
        <v>0</v>
      </c>
      <c r="AF173">
        <f>AF$4*LN(1+param[LAMBDA]*ABS('(IN)tau'!AF47-AF$3))*SIGN('(IN)tau'!AF47-AF$3)/param[LAMBDA]</f>
        <v>0</v>
      </c>
      <c r="AG173">
        <f>AG$4*LN(1+param[LAMBDA]*ABS('(IN)tau'!AG47-AG$3))*SIGN('(IN)tau'!AG47-AG$3)/param[LAMBDA]</f>
        <v>0</v>
      </c>
      <c r="AH173">
        <f>AH$4*LN(1+param[LAMBDA]*ABS('(IN)tau'!AH47-AH$3))*SIGN('(IN)tau'!AH47-AH$3)/param[LAMBDA]</f>
        <v>0</v>
      </c>
      <c r="AI173">
        <f>AI$4*LN(1+param[LAMBDA]*ABS('(IN)tau'!AI47-AI$3))*SIGN('(IN)tau'!AI47-AI$3)/param[LAMBDA]</f>
        <v>0</v>
      </c>
      <c r="AJ173">
        <f>AJ$4*LN(1+param[LAMBDA]*ABS('(IN)tau'!AJ47-AJ$3))*SIGN('(IN)tau'!AJ47-AJ$3)/param[LAMBDA]</f>
        <v>0</v>
      </c>
      <c r="AK173">
        <f>AK$4*LN(1+param[LAMBDA]*ABS('(IN)tau'!AK47-AK$3))*SIGN('(IN)tau'!AK47-AK$3)/param[LAMBDA]</f>
        <v>0</v>
      </c>
      <c r="AL173">
        <f>AL$4*LN(1+param[LAMBDA]*ABS('(IN)tau'!AL47-AL$3))*SIGN('(IN)tau'!AL47-AL$3)/param[LAMBDA]</f>
        <v>0</v>
      </c>
      <c r="AM173">
        <f>AM$4*LN(1+param[LAMBDA]*ABS('(IN)tau'!AM47-AM$3))*SIGN('(IN)tau'!AM47-AM$3)/param[LAMBDA]</f>
        <v>0</v>
      </c>
      <c r="AN173">
        <f>AN$4*LN(1+param[LAMBDA]*ABS('(IN)tau'!AN47-AN$3))*SIGN('(IN)tau'!AN47-AN$3)/param[LAMBDA]</f>
        <v>0</v>
      </c>
      <c r="AO173">
        <f>AO$4*LN(1+param[LAMBDA]*ABS('(IN)tau'!AO47-AO$3))*SIGN('(IN)tau'!AO47-AO$3)/param[LAMBDA]</f>
        <v>0</v>
      </c>
      <c r="AP173">
        <f>AP$4*LN(1+param[LAMBDA]*ABS('(IN)tau'!AP47-AP$3))*SIGN('(IN)tau'!AP47-AP$3)/param[LAMBDA]</f>
        <v>0</v>
      </c>
      <c r="AQ173">
        <f>AQ$4*LN(1+param[LAMBDA]*ABS('(IN)tau'!AQ47-AQ$3))*SIGN('(IN)tau'!AQ47-AQ$3)/param[LAMBDA]</f>
        <v>0</v>
      </c>
      <c r="AR173">
        <f>AR$4*LN(1+param[LAMBDA]*ABS('(IN)tau'!AR47-AR$3))*SIGN('(IN)tau'!AR47-AR$3)/param[LAMBDA]</f>
        <v>0</v>
      </c>
      <c r="AS173">
        <f>AS$4*LN(1+param[LAMBDA]*ABS('(IN)tau'!AS47-AS$3))*SIGN('(IN)tau'!AS47-AS$3)/param[LAMBDA]</f>
        <v>-8.782177952556852</v>
      </c>
      <c r="AT173" s="4">
        <f>SUM(Pi[[#This Row],[Column2]:[Column244]])</f>
        <v>-33.005807021130011</v>
      </c>
      <c r="AU173" t="str">
        <f t="shared" si="3"/>
        <v/>
      </c>
    </row>
    <row r="174" spans="1:47" ht="15" x14ac:dyDescent="0.25">
      <c r="A174">
        <f t="shared" si="2"/>
        <v>140</v>
      </c>
      <c r="B174">
        <f>B$4*LN(1+param[LAMBDA]*ABS('(IN)tau'!B48-B$3))*SIGN('(IN)tau'!B48-B$3)/param[LAMBDA]</f>
        <v>0</v>
      </c>
      <c r="C174">
        <f>C$4*LN(1+param[LAMBDA]*ABS('(IN)tau'!C48-C$3))*SIGN('(IN)tau'!C48-C$3)/param[LAMBDA]</f>
        <v>-25.844435632221721</v>
      </c>
      <c r="D174">
        <f>D$4*LN(1+param[LAMBDA]*ABS('(IN)tau'!D48-D$3))*SIGN('(IN)tau'!D48-D$3)/param[LAMBDA]</f>
        <v>-17.382209005742784</v>
      </c>
      <c r="E174">
        <f>E$4*LN(1+param[LAMBDA]*ABS('(IN)tau'!E48-E$3))*SIGN('(IN)tau'!E48-E$3)/param[LAMBDA]</f>
        <v>-1.8571053949494634</v>
      </c>
      <c r="F174">
        <f>F$4*LN(1+param[LAMBDA]*ABS('(IN)tau'!F48-F$3))*SIGN('(IN)tau'!F48-F$3)/param[LAMBDA]</f>
        <v>-4.9309250649589602</v>
      </c>
      <c r="G174">
        <f>G$4*LN(1+param[LAMBDA]*ABS('(IN)tau'!G48-G$3))*SIGN('(IN)tau'!G48-G$3)/param[LAMBDA]</f>
        <v>-9.9791600078176508</v>
      </c>
      <c r="H174">
        <f>H$4*LN(1+param[LAMBDA]*ABS('(IN)tau'!H48-H$3))*SIGN('(IN)tau'!H48-H$3)/param[LAMBDA]</f>
        <v>0</v>
      </c>
      <c r="I174">
        <f>I$4*LN(1+param[LAMBDA]*ABS('(IN)tau'!I48-I$3))*SIGN('(IN)tau'!I48-I$3)/param[LAMBDA]</f>
        <v>26.482942134195202</v>
      </c>
      <c r="J174">
        <f>J$4*LN(1+param[LAMBDA]*ABS('(IN)tau'!J48-J$3))*SIGN('(IN)tau'!J48-J$3)/param[LAMBDA]</f>
        <v>0</v>
      </c>
      <c r="K174">
        <f>K$4*LN(1+param[LAMBDA]*ABS('(IN)tau'!K48-K$3))*SIGN('(IN)tau'!K48-K$3)/param[LAMBDA]</f>
        <v>-59.599720707972793</v>
      </c>
      <c r="L174">
        <f>L$4*LN(1+param[LAMBDA]*ABS('(IN)tau'!L48-L$3))*SIGN('(IN)tau'!L48-L$3)/param[LAMBDA]</f>
        <v>0</v>
      </c>
      <c r="M174">
        <f>M$4*LN(1+param[LAMBDA]*ABS('(IN)tau'!M48-M$3))*SIGN('(IN)tau'!M48-M$3)/param[LAMBDA]</f>
        <v>-40.788020437711822</v>
      </c>
      <c r="N174">
        <f>N$4*LN(1+param[LAMBDA]*ABS('(IN)tau'!N48-N$3))*SIGN('(IN)tau'!N48-N$3)/param[LAMBDA]</f>
        <v>0</v>
      </c>
      <c r="O174">
        <f>O$4*LN(1+param[LAMBDA]*ABS('(IN)tau'!O48-O$3))*SIGN('(IN)tau'!O48-O$3)/param[LAMBDA]</f>
        <v>0</v>
      </c>
      <c r="P174">
        <f>P$4*LN(1+param[LAMBDA]*ABS('(IN)tau'!P48-P$3))*SIGN('(IN)tau'!P48-P$3)/param[LAMBDA]</f>
        <v>0</v>
      </c>
      <c r="Q174">
        <f>Q$4*LN(1+param[LAMBDA]*ABS('(IN)tau'!Q48-Q$3))*SIGN('(IN)tau'!Q48-Q$3)/param[LAMBDA]</f>
        <v>0</v>
      </c>
      <c r="R174">
        <f>R$4*LN(1+param[LAMBDA]*ABS('(IN)tau'!R48-R$3))*SIGN('(IN)tau'!R48-R$3)/param[LAMBDA]</f>
        <v>0</v>
      </c>
      <c r="S174">
        <f>S$4*LN(1+param[LAMBDA]*ABS('(IN)tau'!S48-S$3))*SIGN('(IN)tau'!S48-S$3)/param[LAMBDA]</f>
        <v>0</v>
      </c>
      <c r="T174">
        <f>T$4*LN(1+param[LAMBDA]*ABS('(IN)tau'!T48-T$3))*SIGN('(IN)tau'!T48-T$3)/param[LAMBDA]</f>
        <v>0</v>
      </c>
      <c r="U174">
        <f>U$4*LN(1+param[LAMBDA]*ABS('(IN)tau'!U48-U$3))*SIGN('(IN)tau'!U48-U$3)/param[LAMBDA]</f>
        <v>0</v>
      </c>
      <c r="V174">
        <f>V$4*LN(1+param[LAMBDA]*ABS('(IN)tau'!V48-V$3))*SIGN('(IN)tau'!V48-V$3)/param[LAMBDA]</f>
        <v>0</v>
      </c>
      <c r="W174">
        <f>W$4*LN(1+param[LAMBDA]*ABS('(IN)tau'!W48-W$3))*SIGN('(IN)tau'!W48-W$3)/param[LAMBDA]</f>
        <v>0</v>
      </c>
      <c r="X174">
        <f>X$4*LN(1+param[LAMBDA]*ABS('(IN)tau'!X48-X$3))*SIGN('(IN)tau'!X48-X$3)/param[LAMBDA]</f>
        <v>0</v>
      </c>
      <c r="Y174">
        <f>Y$4*LN(1+param[LAMBDA]*ABS('(IN)tau'!Y48-Y$3))*SIGN('(IN)tau'!Y48-Y$3)/param[LAMBDA]</f>
        <v>0</v>
      </c>
      <c r="Z174">
        <f>Z$4*LN(1+param[LAMBDA]*ABS('(IN)tau'!Z48-Z$3))*SIGN('(IN)tau'!Z48-Z$3)/param[LAMBDA]</f>
        <v>0</v>
      </c>
      <c r="AA174">
        <f>AA$4*LN(1+param[LAMBDA]*ABS('(IN)tau'!AA48-AA$3))*SIGN('(IN)tau'!AA48-AA$3)/param[LAMBDA]</f>
        <v>0</v>
      </c>
      <c r="AB174">
        <f>AB$4*LN(1+param[LAMBDA]*ABS('(IN)tau'!AB48-AB$3))*SIGN('(IN)tau'!AB48-AB$3)/param[LAMBDA]</f>
        <v>0</v>
      </c>
      <c r="AC174">
        <f>AC$4*LN(1+param[LAMBDA]*ABS('(IN)tau'!AC48-AC$3))*SIGN('(IN)tau'!AC48-AC$3)/param[LAMBDA]</f>
        <v>0</v>
      </c>
      <c r="AD174">
        <f>AD$4*LN(1+param[LAMBDA]*ABS('(IN)tau'!AD48-AD$3))*SIGN('(IN)tau'!AD48-AD$3)/param[LAMBDA]</f>
        <v>0</v>
      </c>
      <c r="AE174">
        <f>AE$4*LN(1+param[LAMBDA]*ABS('(IN)tau'!AE48-AE$3))*SIGN('(IN)tau'!AE48-AE$3)/param[LAMBDA]</f>
        <v>0</v>
      </c>
      <c r="AF174">
        <f>AF$4*LN(1+param[LAMBDA]*ABS('(IN)tau'!AF48-AF$3))*SIGN('(IN)tau'!AF48-AF$3)/param[LAMBDA]</f>
        <v>0</v>
      </c>
      <c r="AG174">
        <f>AG$4*LN(1+param[LAMBDA]*ABS('(IN)tau'!AG48-AG$3))*SIGN('(IN)tau'!AG48-AG$3)/param[LAMBDA]</f>
        <v>0</v>
      </c>
      <c r="AH174">
        <f>AH$4*LN(1+param[LAMBDA]*ABS('(IN)tau'!AH48-AH$3))*SIGN('(IN)tau'!AH48-AH$3)/param[LAMBDA]</f>
        <v>0</v>
      </c>
      <c r="AI174">
        <f>AI$4*LN(1+param[LAMBDA]*ABS('(IN)tau'!AI48-AI$3))*SIGN('(IN)tau'!AI48-AI$3)/param[LAMBDA]</f>
        <v>0</v>
      </c>
      <c r="AJ174">
        <f>AJ$4*LN(1+param[LAMBDA]*ABS('(IN)tau'!AJ48-AJ$3))*SIGN('(IN)tau'!AJ48-AJ$3)/param[LAMBDA]</f>
        <v>0</v>
      </c>
      <c r="AK174">
        <f>AK$4*LN(1+param[LAMBDA]*ABS('(IN)tau'!AK48-AK$3))*SIGN('(IN)tau'!AK48-AK$3)/param[LAMBDA]</f>
        <v>0</v>
      </c>
      <c r="AL174">
        <f>AL$4*LN(1+param[LAMBDA]*ABS('(IN)tau'!AL48-AL$3))*SIGN('(IN)tau'!AL48-AL$3)/param[LAMBDA]</f>
        <v>0</v>
      </c>
      <c r="AM174">
        <f>AM$4*LN(1+param[LAMBDA]*ABS('(IN)tau'!AM48-AM$3))*SIGN('(IN)tau'!AM48-AM$3)/param[LAMBDA]</f>
        <v>0</v>
      </c>
      <c r="AN174">
        <f>AN$4*LN(1+param[LAMBDA]*ABS('(IN)tau'!AN48-AN$3))*SIGN('(IN)tau'!AN48-AN$3)/param[LAMBDA]</f>
        <v>0</v>
      </c>
      <c r="AO174">
        <f>AO$4*LN(1+param[LAMBDA]*ABS('(IN)tau'!AO48-AO$3))*SIGN('(IN)tau'!AO48-AO$3)/param[LAMBDA]</f>
        <v>0</v>
      </c>
      <c r="AP174">
        <f>AP$4*LN(1+param[LAMBDA]*ABS('(IN)tau'!AP48-AP$3))*SIGN('(IN)tau'!AP48-AP$3)/param[LAMBDA]</f>
        <v>0</v>
      </c>
      <c r="AQ174">
        <f>AQ$4*LN(1+param[LAMBDA]*ABS('(IN)tau'!AQ48-AQ$3))*SIGN('(IN)tau'!AQ48-AQ$3)/param[LAMBDA]</f>
        <v>0</v>
      </c>
      <c r="AR174">
        <f>AR$4*LN(1+param[LAMBDA]*ABS('(IN)tau'!AR48-AR$3))*SIGN('(IN)tau'!AR48-AR$3)/param[LAMBDA]</f>
        <v>0</v>
      </c>
      <c r="AS174">
        <f>AS$4*LN(1+param[LAMBDA]*ABS('(IN)tau'!AS48-AS$3))*SIGN('(IN)tau'!AS48-AS$3)/param[LAMBDA]</f>
        <v>16.17858790392118</v>
      </c>
      <c r="AT174" s="4">
        <f>SUM(Pi[[#This Row],[Column2]:[Column244]])</f>
        <v>-117.72004621325881</v>
      </c>
      <c r="AU174" t="str">
        <f t="shared" si="3"/>
        <v/>
      </c>
    </row>
    <row r="175" spans="1:47" ht="15" x14ac:dyDescent="0.25">
      <c r="A175">
        <f t="shared" si="2"/>
        <v>143</v>
      </c>
      <c r="B175">
        <f>B$4*LN(1+param[LAMBDA]*ABS('(IN)tau'!B49-B$3))*SIGN('(IN)tau'!B49-B$3)/param[LAMBDA]</f>
        <v>0</v>
      </c>
      <c r="C175">
        <f>C$4*LN(1+param[LAMBDA]*ABS('(IN)tau'!C49-C$3))*SIGN('(IN)tau'!C49-C$3)/param[LAMBDA]</f>
        <v>14.506026203233745</v>
      </c>
      <c r="D175">
        <f>D$4*LN(1+param[LAMBDA]*ABS('(IN)tau'!D49-D$3))*SIGN('(IN)tau'!D49-D$3)/param[LAMBDA]</f>
        <v>-9.210175367132539</v>
      </c>
      <c r="E175">
        <f>E$4*LN(1+param[LAMBDA]*ABS('(IN)tau'!E49-E$3))*SIGN('(IN)tau'!E49-E$3)/param[LAMBDA]</f>
        <v>-1.8571053949494634</v>
      </c>
      <c r="F175">
        <f>F$4*LN(1+param[LAMBDA]*ABS('(IN)tau'!F49-F$3))*SIGN('(IN)tau'!F49-F$3)/param[LAMBDA]</f>
        <v>8.4065959020836516</v>
      </c>
      <c r="G175">
        <f>G$4*LN(1+param[LAMBDA]*ABS('(IN)tau'!G49-G$3))*SIGN('(IN)tau'!G49-G$3)/param[LAMBDA]</f>
        <v>3.5550405296121141</v>
      </c>
      <c r="H175">
        <f>H$4*LN(1+param[LAMBDA]*ABS('(IN)tau'!H49-H$3))*SIGN('(IN)tau'!H49-H$3)/param[LAMBDA]</f>
        <v>0</v>
      </c>
      <c r="I175">
        <f>I$4*LN(1+param[LAMBDA]*ABS('(IN)tau'!I49-I$3))*SIGN('(IN)tau'!I49-I$3)/param[LAMBDA]</f>
        <v>-5.5828712973388743</v>
      </c>
      <c r="J175">
        <f>J$4*LN(1+param[LAMBDA]*ABS('(IN)tau'!J49-J$3))*SIGN('(IN)tau'!J49-J$3)/param[LAMBDA]</f>
        <v>0</v>
      </c>
      <c r="K175">
        <f>K$4*LN(1+param[LAMBDA]*ABS('(IN)tau'!K49-K$3))*SIGN('(IN)tau'!K49-K$3)/param[LAMBDA]</f>
        <v>-36.075155318370371</v>
      </c>
      <c r="L175">
        <f>L$4*LN(1+param[LAMBDA]*ABS('(IN)tau'!L49-L$3))*SIGN('(IN)tau'!L49-L$3)/param[LAMBDA]</f>
        <v>0</v>
      </c>
      <c r="M175">
        <f>M$4*LN(1+param[LAMBDA]*ABS('(IN)tau'!M49-M$3))*SIGN('(IN)tau'!M49-M$3)/param[LAMBDA]</f>
        <v>-28.518181396642525</v>
      </c>
      <c r="N175">
        <f>N$4*LN(1+param[LAMBDA]*ABS('(IN)tau'!N49-N$3))*SIGN('(IN)tau'!N49-N$3)/param[LAMBDA]</f>
        <v>0</v>
      </c>
      <c r="O175">
        <f>O$4*LN(1+param[LAMBDA]*ABS('(IN)tau'!O49-O$3))*SIGN('(IN)tau'!O49-O$3)/param[LAMBDA]</f>
        <v>0</v>
      </c>
      <c r="P175">
        <f>P$4*LN(1+param[LAMBDA]*ABS('(IN)tau'!P49-P$3))*SIGN('(IN)tau'!P49-P$3)/param[LAMBDA]</f>
        <v>0</v>
      </c>
      <c r="Q175">
        <f>Q$4*LN(1+param[LAMBDA]*ABS('(IN)tau'!Q49-Q$3))*SIGN('(IN)tau'!Q49-Q$3)/param[LAMBDA]</f>
        <v>0</v>
      </c>
      <c r="R175">
        <f>R$4*LN(1+param[LAMBDA]*ABS('(IN)tau'!R49-R$3))*SIGN('(IN)tau'!R49-R$3)/param[LAMBDA]</f>
        <v>0</v>
      </c>
      <c r="S175">
        <f>S$4*LN(1+param[LAMBDA]*ABS('(IN)tau'!S49-S$3))*SIGN('(IN)tau'!S49-S$3)/param[LAMBDA]</f>
        <v>0</v>
      </c>
      <c r="T175">
        <f>T$4*LN(1+param[LAMBDA]*ABS('(IN)tau'!T49-T$3))*SIGN('(IN)tau'!T49-T$3)/param[LAMBDA]</f>
        <v>0</v>
      </c>
      <c r="U175">
        <f>U$4*LN(1+param[LAMBDA]*ABS('(IN)tau'!U49-U$3))*SIGN('(IN)tau'!U49-U$3)/param[LAMBDA]</f>
        <v>0</v>
      </c>
      <c r="V175">
        <f>V$4*LN(1+param[LAMBDA]*ABS('(IN)tau'!V49-V$3))*SIGN('(IN)tau'!V49-V$3)/param[LAMBDA]</f>
        <v>0</v>
      </c>
      <c r="W175">
        <f>W$4*LN(1+param[LAMBDA]*ABS('(IN)tau'!W49-W$3))*SIGN('(IN)tau'!W49-W$3)/param[LAMBDA]</f>
        <v>0</v>
      </c>
      <c r="X175">
        <f>X$4*LN(1+param[LAMBDA]*ABS('(IN)tau'!X49-X$3))*SIGN('(IN)tau'!X49-X$3)/param[LAMBDA]</f>
        <v>0</v>
      </c>
      <c r="Y175">
        <f>Y$4*LN(1+param[LAMBDA]*ABS('(IN)tau'!Y49-Y$3))*SIGN('(IN)tau'!Y49-Y$3)/param[LAMBDA]</f>
        <v>0</v>
      </c>
      <c r="Z175">
        <f>Z$4*LN(1+param[LAMBDA]*ABS('(IN)tau'!Z49-Z$3))*SIGN('(IN)tau'!Z49-Z$3)/param[LAMBDA]</f>
        <v>0</v>
      </c>
      <c r="AA175">
        <f>AA$4*LN(1+param[LAMBDA]*ABS('(IN)tau'!AA49-AA$3))*SIGN('(IN)tau'!AA49-AA$3)/param[LAMBDA]</f>
        <v>0</v>
      </c>
      <c r="AB175">
        <f>AB$4*LN(1+param[LAMBDA]*ABS('(IN)tau'!AB49-AB$3))*SIGN('(IN)tau'!AB49-AB$3)/param[LAMBDA]</f>
        <v>0</v>
      </c>
      <c r="AC175">
        <f>AC$4*LN(1+param[LAMBDA]*ABS('(IN)tau'!AC49-AC$3))*SIGN('(IN)tau'!AC49-AC$3)/param[LAMBDA]</f>
        <v>0</v>
      </c>
      <c r="AD175">
        <f>AD$4*LN(1+param[LAMBDA]*ABS('(IN)tau'!AD49-AD$3))*SIGN('(IN)tau'!AD49-AD$3)/param[LAMBDA]</f>
        <v>0</v>
      </c>
      <c r="AE175">
        <f>AE$4*LN(1+param[LAMBDA]*ABS('(IN)tau'!AE49-AE$3))*SIGN('(IN)tau'!AE49-AE$3)/param[LAMBDA]</f>
        <v>0</v>
      </c>
      <c r="AF175">
        <f>AF$4*LN(1+param[LAMBDA]*ABS('(IN)tau'!AF49-AF$3))*SIGN('(IN)tau'!AF49-AF$3)/param[LAMBDA]</f>
        <v>0</v>
      </c>
      <c r="AG175">
        <f>AG$4*LN(1+param[LAMBDA]*ABS('(IN)tau'!AG49-AG$3))*SIGN('(IN)tau'!AG49-AG$3)/param[LAMBDA]</f>
        <v>0</v>
      </c>
      <c r="AH175">
        <f>AH$4*LN(1+param[LAMBDA]*ABS('(IN)tau'!AH49-AH$3))*SIGN('(IN)tau'!AH49-AH$3)/param[LAMBDA]</f>
        <v>0</v>
      </c>
      <c r="AI175">
        <f>AI$4*LN(1+param[LAMBDA]*ABS('(IN)tau'!AI49-AI$3))*SIGN('(IN)tau'!AI49-AI$3)/param[LAMBDA]</f>
        <v>0</v>
      </c>
      <c r="AJ175">
        <f>AJ$4*LN(1+param[LAMBDA]*ABS('(IN)tau'!AJ49-AJ$3))*SIGN('(IN)tau'!AJ49-AJ$3)/param[LAMBDA]</f>
        <v>0</v>
      </c>
      <c r="AK175">
        <f>AK$4*LN(1+param[LAMBDA]*ABS('(IN)tau'!AK49-AK$3))*SIGN('(IN)tau'!AK49-AK$3)/param[LAMBDA]</f>
        <v>0</v>
      </c>
      <c r="AL175">
        <f>AL$4*LN(1+param[LAMBDA]*ABS('(IN)tau'!AL49-AL$3))*SIGN('(IN)tau'!AL49-AL$3)/param[LAMBDA]</f>
        <v>0</v>
      </c>
      <c r="AM175">
        <f>AM$4*LN(1+param[LAMBDA]*ABS('(IN)tau'!AM49-AM$3))*SIGN('(IN)tau'!AM49-AM$3)/param[LAMBDA]</f>
        <v>0</v>
      </c>
      <c r="AN175">
        <f>AN$4*LN(1+param[LAMBDA]*ABS('(IN)tau'!AN49-AN$3))*SIGN('(IN)tau'!AN49-AN$3)/param[LAMBDA]</f>
        <v>0</v>
      </c>
      <c r="AO175">
        <f>AO$4*LN(1+param[LAMBDA]*ABS('(IN)tau'!AO49-AO$3))*SIGN('(IN)tau'!AO49-AO$3)/param[LAMBDA]</f>
        <v>0</v>
      </c>
      <c r="AP175">
        <f>AP$4*LN(1+param[LAMBDA]*ABS('(IN)tau'!AP49-AP$3))*SIGN('(IN)tau'!AP49-AP$3)/param[LAMBDA]</f>
        <v>0</v>
      </c>
      <c r="AQ175">
        <f>AQ$4*LN(1+param[LAMBDA]*ABS('(IN)tau'!AQ49-AQ$3))*SIGN('(IN)tau'!AQ49-AQ$3)/param[LAMBDA]</f>
        <v>0</v>
      </c>
      <c r="AR175">
        <f>AR$4*LN(1+param[LAMBDA]*ABS('(IN)tau'!AR49-AR$3))*SIGN('(IN)tau'!AR49-AR$3)/param[LAMBDA]</f>
        <v>0</v>
      </c>
      <c r="AS175">
        <f>AS$4*LN(1+param[LAMBDA]*ABS('(IN)tau'!AS49-AS$3))*SIGN('(IN)tau'!AS49-AS$3)/param[LAMBDA]</f>
        <v>-0.68017868379414692</v>
      </c>
      <c r="AT175" s="4">
        <f>SUM(Pi[[#This Row],[Column2]:[Column244]])</f>
        <v>-55.456004823298407</v>
      </c>
      <c r="AU175" t="str">
        <f t="shared" si="3"/>
        <v/>
      </c>
    </row>
    <row r="176" spans="1:47" ht="15" x14ac:dyDescent="0.25">
      <c r="A176">
        <f t="shared" si="2"/>
        <v>147</v>
      </c>
      <c r="B176">
        <f>B$4*LN(1+param[LAMBDA]*ABS('(IN)tau'!B50-B$3))*SIGN('(IN)tau'!B50-B$3)/param[LAMBDA]</f>
        <v>0</v>
      </c>
      <c r="C176">
        <f>C$4*LN(1+param[LAMBDA]*ABS('(IN)tau'!C50-C$3))*SIGN('(IN)tau'!C50-C$3)/param[LAMBDA]</f>
        <v>29.286584648336941</v>
      </c>
      <c r="D176">
        <f>D$4*LN(1+param[LAMBDA]*ABS('(IN)tau'!D50-D$3))*SIGN('(IN)tau'!D50-D$3)/param[LAMBDA]</f>
        <v>-6.983103661113196</v>
      </c>
      <c r="E176">
        <f>E$4*LN(1+param[LAMBDA]*ABS('(IN)tau'!E50-E$3))*SIGN('(IN)tau'!E50-E$3)/param[LAMBDA]</f>
        <v>21.264762764284239</v>
      </c>
      <c r="F176">
        <f>F$4*LN(1+param[LAMBDA]*ABS('(IN)tau'!F50-F$3))*SIGN('(IN)tau'!F50-F$3)/param[LAMBDA]</f>
        <v>6.504086488236152</v>
      </c>
      <c r="G176">
        <f>G$4*LN(1+param[LAMBDA]*ABS('(IN)tau'!G50-G$3))*SIGN('(IN)tau'!G50-G$3)/param[LAMBDA]</f>
        <v>3.5550405296121141</v>
      </c>
      <c r="H176">
        <f>H$4*LN(1+param[LAMBDA]*ABS('(IN)tau'!H50-H$3))*SIGN('(IN)tau'!H50-H$3)/param[LAMBDA]</f>
        <v>0</v>
      </c>
      <c r="I176">
        <f>I$4*LN(1+param[LAMBDA]*ABS('(IN)tau'!I50-I$3))*SIGN('(IN)tau'!I50-I$3)/param[LAMBDA]</f>
        <v>9.2828399910971306</v>
      </c>
      <c r="J176">
        <f>J$4*LN(1+param[LAMBDA]*ABS('(IN)tau'!J50-J$3))*SIGN('(IN)tau'!J50-J$3)/param[LAMBDA]</f>
        <v>0</v>
      </c>
      <c r="K176">
        <f>K$4*LN(1+param[LAMBDA]*ABS('(IN)tau'!K50-K$3))*SIGN('(IN)tau'!K50-K$3)/param[LAMBDA]</f>
        <v>0</v>
      </c>
      <c r="L176">
        <f>L$4*LN(1+param[LAMBDA]*ABS('(IN)tau'!L50-L$3))*SIGN('(IN)tau'!L50-L$3)/param[LAMBDA]</f>
        <v>0</v>
      </c>
      <c r="M176">
        <f>M$4*LN(1+param[LAMBDA]*ABS('(IN)tau'!M50-M$3))*SIGN('(IN)tau'!M50-M$3)/param[LAMBDA]</f>
        <v>-28.518181396642525</v>
      </c>
      <c r="N176">
        <f>N$4*LN(1+param[LAMBDA]*ABS('(IN)tau'!N50-N$3))*SIGN('(IN)tau'!N50-N$3)/param[LAMBDA]</f>
        <v>0</v>
      </c>
      <c r="O176">
        <f>O$4*LN(1+param[LAMBDA]*ABS('(IN)tau'!O50-O$3))*SIGN('(IN)tau'!O50-O$3)/param[LAMBDA]</f>
        <v>0</v>
      </c>
      <c r="P176">
        <f>P$4*LN(1+param[LAMBDA]*ABS('(IN)tau'!P50-P$3))*SIGN('(IN)tau'!P50-P$3)/param[LAMBDA]</f>
        <v>0</v>
      </c>
      <c r="Q176">
        <f>Q$4*LN(1+param[LAMBDA]*ABS('(IN)tau'!Q50-Q$3))*SIGN('(IN)tau'!Q50-Q$3)/param[LAMBDA]</f>
        <v>0</v>
      </c>
      <c r="R176">
        <f>R$4*LN(1+param[LAMBDA]*ABS('(IN)tau'!R50-R$3))*SIGN('(IN)tau'!R50-R$3)/param[LAMBDA]</f>
        <v>0</v>
      </c>
      <c r="S176">
        <f>S$4*LN(1+param[LAMBDA]*ABS('(IN)tau'!S50-S$3))*SIGN('(IN)tau'!S50-S$3)/param[LAMBDA]</f>
        <v>0</v>
      </c>
      <c r="T176">
        <f>T$4*LN(1+param[LAMBDA]*ABS('(IN)tau'!T50-T$3))*SIGN('(IN)tau'!T50-T$3)/param[LAMBDA]</f>
        <v>0</v>
      </c>
      <c r="U176">
        <f>U$4*LN(1+param[LAMBDA]*ABS('(IN)tau'!U50-U$3))*SIGN('(IN)tau'!U50-U$3)/param[LAMBDA]</f>
        <v>0</v>
      </c>
      <c r="V176">
        <f>V$4*LN(1+param[LAMBDA]*ABS('(IN)tau'!V50-V$3))*SIGN('(IN)tau'!V50-V$3)/param[LAMBDA]</f>
        <v>0</v>
      </c>
      <c r="W176">
        <f>W$4*LN(1+param[LAMBDA]*ABS('(IN)tau'!W50-W$3))*SIGN('(IN)tau'!W50-W$3)/param[LAMBDA]</f>
        <v>0</v>
      </c>
      <c r="X176">
        <f>X$4*LN(1+param[LAMBDA]*ABS('(IN)tau'!X50-X$3))*SIGN('(IN)tau'!X50-X$3)/param[LAMBDA]</f>
        <v>0</v>
      </c>
      <c r="Y176">
        <f>Y$4*LN(1+param[LAMBDA]*ABS('(IN)tau'!Y50-Y$3))*SIGN('(IN)tau'!Y50-Y$3)/param[LAMBDA]</f>
        <v>0</v>
      </c>
      <c r="Z176">
        <f>Z$4*LN(1+param[LAMBDA]*ABS('(IN)tau'!Z50-Z$3))*SIGN('(IN)tau'!Z50-Z$3)/param[LAMBDA]</f>
        <v>0</v>
      </c>
      <c r="AA176">
        <f>AA$4*LN(1+param[LAMBDA]*ABS('(IN)tau'!AA50-AA$3))*SIGN('(IN)tau'!AA50-AA$3)/param[LAMBDA]</f>
        <v>0</v>
      </c>
      <c r="AB176">
        <f>AB$4*LN(1+param[LAMBDA]*ABS('(IN)tau'!AB50-AB$3))*SIGN('(IN)tau'!AB50-AB$3)/param[LAMBDA]</f>
        <v>0</v>
      </c>
      <c r="AC176">
        <f>AC$4*LN(1+param[LAMBDA]*ABS('(IN)tau'!AC50-AC$3))*SIGN('(IN)tau'!AC50-AC$3)/param[LAMBDA]</f>
        <v>0</v>
      </c>
      <c r="AD176">
        <f>AD$4*LN(1+param[LAMBDA]*ABS('(IN)tau'!AD50-AD$3))*SIGN('(IN)tau'!AD50-AD$3)/param[LAMBDA]</f>
        <v>0</v>
      </c>
      <c r="AE176">
        <f>AE$4*LN(1+param[LAMBDA]*ABS('(IN)tau'!AE50-AE$3))*SIGN('(IN)tau'!AE50-AE$3)/param[LAMBDA]</f>
        <v>0</v>
      </c>
      <c r="AF176">
        <f>AF$4*LN(1+param[LAMBDA]*ABS('(IN)tau'!AF50-AF$3))*SIGN('(IN)tau'!AF50-AF$3)/param[LAMBDA]</f>
        <v>0</v>
      </c>
      <c r="AG176">
        <f>AG$4*LN(1+param[LAMBDA]*ABS('(IN)tau'!AG50-AG$3))*SIGN('(IN)tau'!AG50-AG$3)/param[LAMBDA]</f>
        <v>0</v>
      </c>
      <c r="AH176">
        <f>AH$4*LN(1+param[LAMBDA]*ABS('(IN)tau'!AH50-AH$3))*SIGN('(IN)tau'!AH50-AH$3)/param[LAMBDA]</f>
        <v>0</v>
      </c>
      <c r="AI176">
        <f>AI$4*LN(1+param[LAMBDA]*ABS('(IN)tau'!AI50-AI$3))*SIGN('(IN)tau'!AI50-AI$3)/param[LAMBDA]</f>
        <v>0</v>
      </c>
      <c r="AJ176">
        <f>AJ$4*LN(1+param[LAMBDA]*ABS('(IN)tau'!AJ50-AJ$3))*SIGN('(IN)tau'!AJ50-AJ$3)/param[LAMBDA]</f>
        <v>0</v>
      </c>
      <c r="AK176">
        <f>AK$4*LN(1+param[LAMBDA]*ABS('(IN)tau'!AK50-AK$3))*SIGN('(IN)tau'!AK50-AK$3)/param[LAMBDA]</f>
        <v>0</v>
      </c>
      <c r="AL176">
        <f>AL$4*LN(1+param[LAMBDA]*ABS('(IN)tau'!AL50-AL$3))*SIGN('(IN)tau'!AL50-AL$3)/param[LAMBDA]</f>
        <v>0</v>
      </c>
      <c r="AM176">
        <f>AM$4*LN(1+param[LAMBDA]*ABS('(IN)tau'!AM50-AM$3))*SIGN('(IN)tau'!AM50-AM$3)/param[LAMBDA]</f>
        <v>0</v>
      </c>
      <c r="AN176">
        <f>AN$4*LN(1+param[LAMBDA]*ABS('(IN)tau'!AN50-AN$3))*SIGN('(IN)tau'!AN50-AN$3)/param[LAMBDA]</f>
        <v>0</v>
      </c>
      <c r="AO176">
        <f>AO$4*LN(1+param[LAMBDA]*ABS('(IN)tau'!AO50-AO$3))*SIGN('(IN)tau'!AO50-AO$3)/param[LAMBDA]</f>
        <v>0</v>
      </c>
      <c r="AP176">
        <f>AP$4*LN(1+param[LAMBDA]*ABS('(IN)tau'!AP50-AP$3))*SIGN('(IN)tau'!AP50-AP$3)/param[LAMBDA]</f>
        <v>0</v>
      </c>
      <c r="AQ176">
        <f>AQ$4*LN(1+param[LAMBDA]*ABS('(IN)tau'!AQ50-AQ$3))*SIGN('(IN)tau'!AQ50-AQ$3)/param[LAMBDA]</f>
        <v>0</v>
      </c>
      <c r="AR176">
        <f>AR$4*LN(1+param[LAMBDA]*ABS('(IN)tau'!AR50-AR$3))*SIGN('(IN)tau'!AR50-AR$3)/param[LAMBDA]</f>
        <v>0</v>
      </c>
      <c r="AS176">
        <f>AS$4*LN(1+param[LAMBDA]*ABS('(IN)tau'!AS50-AS$3))*SIGN('(IN)tau'!AS50-AS$3)/param[LAMBDA]</f>
        <v>8.7479415183976617</v>
      </c>
      <c r="AT176" s="4">
        <f>SUM(Pi[[#This Row],[Column2]:[Column244]])</f>
        <v>43.139970882208516</v>
      </c>
      <c r="AU176" t="str">
        <f t="shared" si="3"/>
        <v/>
      </c>
    </row>
    <row r="177" spans="1:47" ht="15" x14ac:dyDescent="0.25">
      <c r="A177">
        <f t="shared" si="2"/>
        <v>148</v>
      </c>
      <c r="B177">
        <f>B$4*LN(1+param[LAMBDA]*ABS('(IN)tau'!B51-B$3))*SIGN('(IN)tau'!B51-B$3)/param[LAMBDA]</f>
        <v>0</v>
      </c>
      <c r="C177">
        <f>C$4*LN(1+param[LAMBDA]*ABS('(IN)tau'!C51-C$3))*SIGN('(IN)tau'!C51-C$3)/param[LAMBDA]</f>
        <v>29.286584648336941</v>
      </c>
      <c r="D177">
        <f>D$4*LN(1+param[LAMBDA]*ABS('(IN)tau'!D51-D$3))*SIGN('(IN)tau'!D51-D$3)/param[LAMBDA]</f>
        <v>-6.983103661113196</v>
      </c>
      <c r="E177">
        <f>E$4*LN(1+param[LAMBDA]*ABS('(IN)tau'!E51-E$3))*SIGN('(IN)tau'!E51-E$3)/param[LAMBDA]</f>
        <v>21.264762764284239</v>
      </c>
      <c r="F177">
        <f>F$4*LN(1+param[LAMBDA]*ABS('(IN)tau'!F51-F$3))*SIGN('(IN)tau'!F51-F$3)/param[LAMBDA]</f>
        <v>6.504086488236152</v>
      </c>
      <c r="G177">
        <f>G$4*LN(1+param[LAMBDA]*ABS('(IN)tau'!G51-G$3))*SIGN('(IN)tau'!G51-G$3)/param[LAMBDA]</f>
        <v>3.5550405296121141</v>
      </c>
      <c r="H177">
        <f>H$4*LN(1+param[LAMBDA]*ABS('(IN)tau'!H51-H$3))*SIGN('(IN)tau'!H51-H$3)/param[LAMBDA]</f>
        <v>0</v>
      </c>
      <c r="I177">
        <f>I$4*LN(1+param[LAMBDA]*ABS('(IN)tau'!I51-I$3))*SIGN('(IN)tau'!I51-I$3)/param[LAMBDA]</f>
        <v>9.2828399910971306</v>
      </c>
      <c r="J177">
        <f>J$4*LN(1+param[LAMBDA]*ABS('(IN)tau'!J51-J$3))*SIGN('(IN)tau'!J51-J$3)/param[LAMBDA]</f>
        <v>0</v>
      </c>
      <c r="K177">
        <f>K$4*LN(1+param[LAMBDA]*ABS('(IN)tau'!K51-K$3))*SIGN('(IN)tau'!K51-K$3)/param[LAMBDA]</f>
        <v>0</v>
      </c>
      <c r="L177">
        <f>L$4*LN(1+param[LAMBDA]*ABS('(IN)tau'!L51-L$3))*SIGN('(IN)tau'!L51-L$3)/param[LAMBDA]</f>
        <v>0</v>
      </c>
      <c r="M177">
        <f>M$4*LN(1+param[LAMBDA]*ABS('(IN)tau'!M51-M$3))*SIGN('(IN)tau'!M51-M$3)/param[LAMBDA]</f>
        <v>-28.518181396642525</v>
      </c>
      <c r="N177">
        <f>N$4*LN(1+param[LAMBDA]*ABS('(IN)tau'!N51-N$3))*SIGN('(IN)tau'!N51-N$3)/param[LAMBDA]</f>
        <v>0</v>
      </c>
      <c r="O177">
        <f>O$4*LN(1+param[LAMBDA]*ABS('(IN)tau'!O51-O$3))*SIGN('(IN)tau'!O51-O$3)/param[LAMBDA]</f>
        <v>0</v>
      </c>
      <c r="P177">
        <f>P$4*LN(1+param[LAMBDA]*ABS('(IN)tau'!P51-P$3))*SIGN('(IN)tau'!P51-P$3)/param[LAMBDA]</f>
        <v>0</v>
      </c>
      <c r="Q177">
        <f>Q$4*LN(1+param[LAMBDA]*ABS('(IN)tau'!Q51-Q$3))*SIGN('(IN)tau'!Q51-Q$3)/param[LAMBDA]</f>
        <v>0</v>
      </c>
      <c r="R177">
        <f>R$4*LN(1+param[LAMBDA]*ABS('(IN)tau'!R51-R$3))*SIGN('(IN)tau'!R51-R$3)/param[LAMBDA]</f>
        <v>0</v>
      </c>
      <c r="S177">
        <f>S$4*LN(1+param[LAMBDA]*ABS('(IN)tau'!S51-S$3))*SIGN('(IN)tau'!S51-S$3)/param[LAMBDA]</f>
        <v>0</v>
      </c>
      <c r="T177">
        <f>T$4*LN(1+param[LAMBDA]*ABS('(IN)tau'!T51-T$3))*SIGN('(IN)tau'!T51-T$3)/param[LAMBDA]</f>
        <v>0</v>
      </c>
      <c r="U177">
        <f>U$4*LN(1+param[LAMBDA]*ABS('(IN)tau'!U51-U$3))*SIGN('(IN)tau'!U51-U$3)/param[LAMBDA]</f>
        <v>0</v>
      </c>
      <c r="V177">
        <f>V$4*LN(1+param[LAMBDA]*ABS('(IN)tau'!V51-V$3))*SIGN('(IN)tau'!V51-V$3)/param[LAMBDA]</f>
        <v>0</v>
      </c>
      <c r="W177">
        <f>W$4*LN(1+param[LAMBDA]*ABS('(IN)tau'!W51-W$3))*SIGN('(IN)tau'!W51-W$3)/param[LAMBDA]</f>
        <v>0</v>
      </c>
      <c r="X177">
        <f>X$4*LN(1+param[LAMBDA]*ABS('(IN)tau'!X51-X$3))*SIGN('(IN)tau'!X51-X$3)/param[LAMBDA]</f>
        <v>0</v>
      </c>
      <c r="Y177">
        <f>Y$4*LN(1+param[LAMBDA]*ABS('(IN)tau'!Y51-Y$3))*SIGN('(IN)tau'!Y51-Y$3)/param[LAMBDA]</f>
        <v>0</v>
      </c>
      <c r="Z177">
        <f>Z$4*LN(1+param[LAMBDA]*ABS('(IN)tau'!Z51-Z$3))*SIGN('(IN)tau'!Z51-Z$3)/param[LAMBDA]</f>
        <v>0</v>
      </c>
      <c r="AA177">
        <f>AA$4*LN(1+param[LAMBDA]*ABS('(IN)tau'!AA51-AA$3))*SIGN('(IN)tau'!AA51-AA$3)/param[LAMBDA]</f>
        <v>0</v>
      </c>
      <c r="AB177">
        <f>AB$4*LN(1+param[LAMBDA]*ABS('(IN)tau'!AB51-AB$3))*SIGN('(IN)tau'!AB51-AB$3)/param[LAMBDA]</f>
        <v>0</v>
      </c>
      <c r="AC177">
        <f>AC$4*LN(1+param[LAMBDA]*ABS('(IN)tau'!AC51-AC$3))*SIGN('(IN)tau'!AC51-AC$3)/param[LAMBDA]</f>
        <v>0</v>
      </c>
      <c r="AD177">
        <f>AD$4*LN(1+param[LAMBDA]*ABS('(IN)tau'!AD51-AD$3))*SIGN('(IN)tau'!AD51-AD$3)/param[LAMBDA]</f>
        <v>0</v>
      </c>
      <c r="AE177">
        <f>AE$4*LN(1+param[LAMBDA]*ABS('(IN)tau'!AE51-AE$3))*SIGN('(IN)tau'!AE51-AE$3)/param[LAMBDA]</f>
        <v>0</v>
      </c>
      <c r="AF177">
        <f>AF$4*LN(1+param[LAMBDA]*ABS('(IN)tau'!AF51-AF$3))*SIGN('(IN)tau'!AF51-AF$3)/param[LAMBDA]</f>
        <v>0</v>
      </c>
      <c r="AG177">
        <f>AG$4*LN(1+param[LAMBDA]*ABS('(IN)tau'!AG51-AG$3))*SIGN('(IN)tau'!AG51-AG$3)/param[LAMBDA]</f>
        <v>0</v>
      </c>
      <c r="AH177">
        <f>AH$4*LN(1+param[LAMBDA]*ABS('(IN)tau'!AH51-AH$3))*SIGN('(IN)tau'!AH51-AH$3)/param[LAMBDA]</f>
        <v>0</v>
      </c>
      <c r="AI177">
        <f>AI$4*LN(1+param[LAMBDA]*ABS('(IN)tau'!AI51-AI$3))*SIGN('(IN)tau'!AI51-AI$3)/param[LAMBDA]</f>
        <v>0</v>
      </c>
      <c r="AJ177">
        <f>AJ$4*LN(1+param[LAMBDA]*ABS('(IN)tau'!AJ51-AJ$3))*SIGN('(IN)tau'!AJ51-AJ$3)/param[LAMBDA]</f>
        <v>0</v>
      </c>
      <c r="AK177">
        <f>AK$4*LN(1+param[LAMBDA]*ABS('(IN)tau'!AK51-AK$3))*SIGN('(IN)tau'!AK51-AK$3)/param[LAMBDA]</f>
        <v>0</v>
      </c>
      <c r="AL177">
        <f>AL$4*LN(1+param[LAMBDA]*ABS('(IN)tau'!AL51-AL$3))*SIGN('(IN)tau'!AL51-AL$3)/param[LAMBDA]</f>
        <v>0</v>
      </c>
      <c r="AM177">
        <f>AM$4*LN(1+param[LAMBDA]*ABS('(IN)tau'!AM51-AM$3))*SIGN('(IN)tau'!AM51-AM$3)/param[LAMBDA]</f>
        <v>0</v>
      </c>
      <c r="AN177">
        <f>AN$4*LN(1+param[LAMBDA]*ABS('(IN)tau'!AN51-AN$3))*SIGN('(IN)tau'!AN51-AN$3)/param[LAMBDA]</f>
        <v>0</v>
      </c>
      <c r="AO177">
        <f>AO$4*LN(1+param[LAMBDA]*ABS('(IN)tau'!AO51-AO$3))*SIGN('(IN)tau'!AO51-AO$3)/param[LAMBDA]</f>
        <v>0</v>
      </c>
      <c r="AP177">
        <f>AP$4*LN(1+param[LAMBDA]*ABS('(IN)tau'!AP51-AP$3))*SIGN('(IN)tau'!AP51-AP$3)/param[LAMBDA]</f>
        <v>0</v>
      </c>
      <c r="AQ177">
        <f>AQ$4*LN(1+param[LAMBDA]*ABS('(IN)tau'!AQ51-AQ$3))*SIGN('(IN)tau'!AQ51-AQ$3)/param[LAMBDA]</f>
        <v>0</v>
      </c>
      <c r="AR177">
        <f>AR$4*LN(1+param[LAMBDA]*ABS('(IN)tau'!AR51-AR$3))*SIGN('(IN)tau'!AR51-AR$3)/param[LAMBDA]</f>
        <v>0</v>
      </c>
      <c r="AS177">
        <f>AS$4*LN(1+param[LAMBDA]*ABS('(IN)tau'!AS51-AS$3))*SIGN('(IN)tau'!AS51-AS$3)/param[LAMBDA]</f>
        <v>8.7479415183976617</v>
      </c>
      <c r="AT177" s="4">
        <f>SUM(Pi[[#This Row],[Column2]:[Column244]])</f>
        <v>43.139970882208516</v>
      </c>
      <c r="AU177" t="str">
        <f t="shared" si="3"/>
        <v/>
      </c>
    </row>
    <row r="178" spans="1:47" ht="15" x14ac:dyDescent="0.25">
      <c r="A178">
        <f t="shared" si="2"/>
        <v>149</v>
      </c>
      <c r="B178">
        <f>B$4*LN(1+param[LAMBDA]*ABS('(IN)tau'!B52-B$3))*SIGN('(IN)tau'!B52-B$3)/param[LAMBDA]</f>
        <v>0</v>
      </c>
      <c r="C178">
        <f>C$4*LN(1+param[LAMBDA]*ABS('(IN)tau'!C52-C$3))*SIGN('(IN)tau'!C52-C$3)/param[LAMBDA]</f>
        <v>-25.844435632221721</v>
      </c>
      <c r="D178">
        <f>D$4*LN(1+param[LAMBDA]*ABS('(IN)tau'!D52-D$3))*SIGN('(IN)tau'!D52-D$3)/param[LAMBDA]</f>
        <v>-17.382209005742784</v>
      </c>
      <c r="E178">
        <f>E$4*LN(1+param[LAMBDA]*ABS('(IN)tau'!E52-E$3))*SIGN('(IN)tau'!E52-E$3)/param[LAMBDA]</f>
        <v>-1.8571053949494634</v>
      </c>
      <c r="F178">
        <f>F$4*LN(1+param[LAMBDA]*ABS('(IN)tau'!F52-F$3))*SIGN('(IN)tau'!F52-F$3)/param[LAMBDA]</f>
        <v>-4.9309250649589602</v>
      </c>
      <c r="G178">
        <f>G$4*LN(1+param[LAMBDA]*ABS('(IN)tau'!G52-G$3))*SIGN('(IN)tau'!G52-G$3)/param[LAMBDA]</f>
        <v>-9.9791600078176508</v>
      </c>
      <c r="H178">
        <f>H$4*LN(1+param[LAMBDA]*ABS('(IN)tau'!H52-H$3))*SIGN('(IN)tau'!H52-H$3)/param[LAMBDA]</f>
        <v>0</v>
      </c>
      <c r="I178">
        <f>I$4*LN(1+param[LAMBDA]*ABS('(IN)tau'!I52-I$3))*SIGN('(IN)tau'!I52-I$3)/param[LAMBDA]</f>
        <v>26.482942134195202</v>
      </c>
      <c r="J178">
        <f>J$4*LN(1+param[LAMBDA]*ABS('(IN)tau'!J52-J$3))*SIGN('(IN)tau'!J52-J$3)/param[LAMBDA]</f>
        <v>0</v>
      </c>
      <c r="K178">
        <f>K$4*LN(1+param[LAMBDA]*ABS('(IN)tau'!K52-K$3))*SIGN('(IN)tau'!K52-K$3)/param[LAMBDA]</f>
        <v>-59.205748327164095</v>
      </c>
      <c r="L178">
        <f>L$4*LN(1+param[LAMBDA]*ABS('(IN)tau'!L52-L$3))*SIGN('(IN)tau'!L52-L$3)/param[LAMBDA]</f>
        <v>0</v>
      </c>
      <c r="M178">
        <f>M$4*LN(1+param[LAMBDA]*ABS('(IN)tau'!M52-M$3))*SIGN('(IN)tau'!M52-M$3)/param[LAMBDA]</f>
        <v>-40.788020437711822</v>
      </c>
      <c r="N178">
        <f>N$4*LN(1+param[LAMBDA]*ABS('(IN)tau'!N52-N$3))*SIGN('(IN)tau'!N52-N$3)/param[LAMBDA]</f>
        <v>0</v>
      </c>
      <c r="O178">
        <f>O$4*LN(1+param[LAMBDA]*ABS('(IN)tau'!O52-O$3))*SIGN('(IN)tau'!O52-O$3)/param[LAMBDA]</f>
        <v>0</v>
      </c>
      <c r="P178">
        <f>P$4*LN(1+param[LAMBDA]*ABS('(IN)tau'!P52-P$3))*SIGN('(IN)tau'!P52-P$3)/param[LAMBDA]</f>
        <v>0</v>
      </c>
      <c r="Q178">
        <f>Q$4*LN(1+param[LAMBDA]*ABS('(IN)tau'!Q52-Q$3))*SIGN('(IN)tau'!Q52-Q$3)/param[LAMBDA]</f>
        <v>0</v>
      </c>
      <c r="R178">
        <f>R$4*LN(1+param[LAMBDA]*ABS('(IN)tau'!R52-R$3))*SIGN('(IN)tau'!R52-R$3)/param[LAMBDA]</f>
        <v>0</v>
      </c>
      <c r="S178">
        <f>S$4*LN(1+param[LAMBDA]*ABS('(IN)tau'!S52-S$3))*SIGN('(IN)tau'!S52-S$3)/param[LAMBDA]</f>
        <v>0</v>
      </c>
      <c r="T178">
        <f>T$4*LN(1+param[LAMBDA]*ABS('(IN)tau'!T52-T$3))*SIGN('(IN)tau'!T52-T$3)/param[LAMBDA]</f>
        <v>0</v>
      </c>
      <c r="U178">
        <f>U$4*LN(1+param[LAMBDA]*ABS('(IN)tau'!U52-U$3))*SIGN('(IN)tau'!U52-U$3)/param[LAMBDA]</f>
        <v>0</v>
      </c>
      <c r="V178">
        <f>V$4*LN(1+param[LAMBDA]*ABS('(IN)tau'!V52-V$3))*SIGN('(IN)tau'!V52-V$3)/param[LAMBDA]</f>
        <v>0</v>
      </c>
      <c r="W178">
        <f>W$4*LN(1+param[LAMBDA]*ABS('(IN)tau'!W52-W$3))*SIGN('(IN)tau'!W52-W$3)/param[LAMBDA]</f>
        <v>0</v>
      </c>
      <c r="X178">
        <f>X$4*LN(1+param[LAMBDA]*ABS('(IN)tau'!X52-X$3))*SIGN('(IN)tau'!X52-X$3)/param[LAMBDA]</f>
        <v>0</v>
      </c>
      <c r="Y178">
        <f>Y$4*LN(1+param[LAMBDA]*ABS('(IN)tau'!Y52-Y$3))*SIGN('(IN)tau'!Y52-Y$3)/param[LAMBDA]</f>
        <v>0</v>
      </c>
      <c r="Z178">
        <f>Z$4*LN(1+param[LAMBDA]*ABS('(IN)tau'!Z52-Z$3))*SIGN('(IN)tau'!Z52-Z$3)/param[LAMBDA]</f>
        <v>0</v>
      </c>
      <c r="AA178">
        <f>AA$4*LN(1+param[LAMBDA]*ABS('(IN)tau'!AA52-AA$3))*SIGN('(IN)tau'!AA52-AA$3)/param[LAMBDA]</f>
        <v>0</v>
      </c>
      <c r="AB178">
        <f>AB$4*LN(1+param[LAMBDA]*ABS('(IN)tau'!AB52-AB$3))*SIGN('(IN)tau'!AB52-AB$3)/param[LAMBDA]</f>
        <v>0</v>
      </c>
      <c r="AC178">
        <f>AC$4*LN(1+param[LAMBDA]*ABS('(IN)tau'!AC52-AC$3))*SIGN('(IN)tau'!AC52-AC$3)/param[LAMBDA]</f>
        <v>0</v>
      </c>
      <c r="AD178">
        <f>AD$4*LN(1+param[LAMBDA]*ABS('(IN)tau'!AD52-AD$3))*SIGN('(IN)tau'!AD52-AD$3)/param[LAMBDA]</f>
        <v>0</v>
      </c>
      <c r="AE178">
        <f>AE$4*LN(1+param[LAMBDA]*ABS('(IN)tau'!AE52-AE$3))*SIGN('(IN)tau'!AE52-AE$3)/param[LAMBDA]</f>
        <v>0</v>
      </c>
      <c r="AF178">
        <f>AF$4*LN(1+param[LAMBDA]*ABS('(IN)tau'!AF52-AF$3))*SIGN('(IN)tau'!AF52-AF$3)/param[LAMBDA]</f>
        <v>0</v>
      </c>
      <c r="AG178">
        <f>AG$4*LN(1+param[LAMBDA]*ABS('(IN)tau'!AG52-AG$3))*SIGN('(IN)tau'!AG52-AG$3)/param[LAMBDA]</f>
        <v>0</v>
      </c>
      <c r="AH178">
        <f>AH$4*LN(1+param[LAMBDA]*ABS('(IN)tau'!AH52-AH$3))*SIGN('(IN)tau'!AH52-AH$3)/param[LAMBDA]</f>
        <v>0</v>
      </c>
      <c r="AI178">
        <f>AI$4*LN(1+param[LAMBDA]*ABS('(IN)tau'!AI52-AI$3))*SIGN('(IN)tau'!AI52-AI$3)/param[LAMBDA]</f>
        <v>0</v>
      </c>
      <c r="AJ178">
        <f>AJ$4*LN(1+param[LAMBDA]*ABS('(IN)tau'!AJ52-AJ$3))*SIGN('(IN)tau'!AJ52-AJ$3)/param[LAMBDA]</f>
        <v>0</v>
      </c>
      <c r="AK178">
        <f>AK$4*LN(1+param[LAMBDA]*ABS('(IN)tau'!AK52-AK$3))*SIGN('(IN)tau'!AK52-AK$3)/param[LAMBDA]</f>
        <v>0</v>
      </c>
      <c r="AL178">
        <f>AL$4*LN(1+param[LAMBDA]*ABS('(IN)tau'!AL52-AL$3))*SIGN('(IN)tau'!AL52-AL$3)/param[LAMBDA]</f>
        <v>0</v>
      </c>
      <c r="AM178">
        <f>AM$4*LN(1+param[LAMBDA]*ABS('(IN)tau'!AM52-AM$3))*SIGN('(IN)tau'!AM52-AM$3)/param[LAMBDA]</f>
        <v>0</v>
      </c>
      <c r="AN178">
        <f>AN$4*LN(1+param[LAMBDA]*ABS('(IN)tau'!AN52-AN$3))*SIGN('(IN)tau'!AN52-AN$3)/param[LAMBDA]</f>
        <v>0</v>
      </c>
      <c r="AO178">
        <f>AO$4*LN(1+param[LAMBDA]*ABS('(IN)tau'!AO52-AO$3))*SIGN('(IN)tau'!AO52-AO$3)/param[LAMBDA]</f>
        <v>0</v>
      </c>
      <c r="AP178">
        <f>AP$4*LN(1+param[LAMBDA]*ABS('(IN)tau'!AP52-AP$3))*SIGN('(IN)tau'!AP52-AP$3)/param[LAMBDA]</f>
        <v>0</v>
      </c>
      <c r="AQ178">
        <f>AQ$4*LN(1+param[LAMBDA]*ABS('(IN)tau'!AQ52-AQ$3))*SIGN('(IN)tau'!AQ52-AQ$3)/param[LAMBDA]</f>
        <v>0</v>
      </c>
      <c r="AR178">
        <f>AR$4*LN(1+param[LAMBDA]*ABS('(IN)tau'!AR52-AR$3))*SIGN('(IN)tau'!AR52-AR$3)/param[LAMBDA]</f>
        <v>0</v>
      </c>
      <c r="AS178">
        <f>AS$4*LN(1+param[LAMBDA]*ABS('(IN)tau'!AS52-AS$3))*SIGN('(IN)tau'!AS52-AS$3)/param[LAMBDA]</f>
        <v>14.79699193305199</v>
      </c>
      <c r="AT178" s="4">
        <f>SUM(Pi[[#This Row],[Column2]:[Column244]])</f>
        <v>-118.70766980331932</v>
      </c>
      <c r="AU178" t="str">
        <f t="shared" si="3"/>
        <v/>
      </c>
    </row>
    <row r="179" spans="1:47" ht="15" x14ac:dyDescent="0.25">
      <c r="A179">
        <f t="shared" si="2"/>
        <v>150</v>
      </c>
      <c r="B179">
        <f>B$4*LN(1+param[LAMBDA]*ABS('(IN)tau'!B53-B$3))*SIGN('(IN)tau'!B53-B$3)/param[LAMBDA]</f>
        <v>0</v>
      </c>
      <c r="C179">
        <f>C$4*LN(1+param[LAMBDA]*ABS('(IN)tau'!C53-C$3))*SIGN('(IN)tau'!C53-C$3)/param[LAMBDA]</f>
        <v>-25.844435632221721</v>
      </c>
      <c r="D179">
        <f>D$4*LN(1+param[LAMBDA]*ABS('(IN)tau'!D53-D$3))*SIGN('(IN)tau'!D53-D$3)/param[LAMBDA]</f>
        <v>-17.382209005742784</v>
      </c>
      <c r="E179">
        <f>E$4*LN(1+param[LAMBDA]*ABS('(IN)tau'!E53-E$3))*SIGN('(IN)tau'!E53-E$3)/param[LAMBDA]</f>
        <v>-1.8571053949494634</v>
      </c>
      <c r="F179">
        <f>F$4*LN(1+param[LAMBDA]*ABS('(IN)tau'!F53-F$3))*SIGN('(IN)tau'!F53-F$3)/param[LAMBDA]</f>
        <v>-4.9309250649589602</v>
      </c>
      <c r="G179">
        <f>G$4*LN(1+param[LAMBDA]*ABS('(IN)tau'!G53-G$3))*SIGN('(IN)tau'!G53-G$3)/param[LAMBDA]</f>
        <v>-9.9791600078176508</v>
      </c>
      <c r="H179">
        <f>H$4*LN(1+param[LAMBDA]*ABS('(IN)tau'!H53-H$3))*SIGN('(IN)tau'!H53-H$3)/param[LAMBDA]</f>
        <v>0</v>
      </c>
      <c r="I179">
        <f>I$4*LN(1+param[LAMBDA]*ABS('(IN)tau'!I53-I$3))*SIGN('(IN)tau'!I53-I$3)/param[LAMBDA]</f>
        <v>26.482942134195202</v>
      </c>
      <c r="J179">
        <f>J$4*LN(1+param[LAMBDA]*ABS('(IN)tau'!J53-J$3))*SIGN('(IN)tau'!J53-J$3)/param[LAMBDA]</f>
        <v>0</v>
      </c>
      <c r="K179">
        <f>K$4*LN(1+param[LAMBDA]*ABS('(IN)tau'!K53-K$3))*SIGN('(IN)tau'!K53-K$3)/param[LAMBDA]</f>
        <v>-59.205748327164095</v>
      </c>
      <c r="L179">
        <f>L$4*LN(1+param[LAMBDA]*ABS('(IN)tau'!L53-L$3))*SIGN('(IN)tau'!L53-L$3)/param[LAMBDA]</f>
        <v>0</v>
      </c>
      <c r="M179">
        <f>M$4*LN(1+param[LAMBDA]*ABS('(IN)tau'!M53-M$3))*SIGN('(IN)tau'!M53-M$3)/param[LAMBDA]</f>
        <v>-40.788020437711822</v>
      </c>
      <c r="N179">
        <f>N$4*LN(1+param[LAMBDA]*ABS('(IN)tau'!N53-N$3))*SIGN('(IN)tau'!N53-N$3)/param[LAMBDA]</f>
        <v>0</v>
      </c>
      <c r="O179">
        <f>O$4*LN(1+param[LAMBDA]*ABS('(IN)tau'!O53-O$3))*SIGN('(IN)tau'!O53-O$3)/param[LAMBDA]</f>
        <v>0</v>
      </c>
      <c r="P179">
        <f>P$4*LN(1+param[LAMBDA]*ABS('(IN)tau'!P53-P$3))*SIGN('(IN)tau'!P53-P$3)/param[LAMBDA]</f>
        <v>0</v>
      </c>
      <c r="Q179">
        <f>Q$4*LN(1+param[LAMBDA]*ABS('(IN)tau'!Q53-Q$3))*SIGN('(IN)tau'!Q53-Q$3)/param[LAMBDA]</f>
        <v>0</v>
      </c>
      <c r="R179">
        <f>R$4*LN(1+param[LAMBDA]*ABS('(IN)tau'!R53-R$3))*SIGN('(IN)tau'!R53-R$3)/param[LAMBDA]</f>
        <v>0</v>
      </c>
      <c r="S179">
        <f>S$4*LN(1+param[LAMBDA]*ABS('(IN)tau'!S53-S$3))*SIGN('(IN)tau'!S53-S$3)/param[LAMBDA]</f>
        <v>0</v>
      </c>
      <c r="T179">
        <f>T$4*LN(1+param[LAMBDA]*ABS('(IN)tau'!T53-T$3))*SIGN('(IN)tau'!T53-T$3)/param[LAMBDA]</f>
        <v>0</v>
      </c>
      <c r="U179">
        <f>U$4*LN(1+param[LAMBDA]*ABS('(IN)tau'!U53-U$3))*SIGN('(IN)tau'!U53-U$3)/param[LAMBDA]</f>
        <v>0</v>
      </c>
      <c r="V179">
        <f>V$4*LN(1+param[LAMBDA]*ABS('(IN)tau'!V53-V$3))*SIGN('(IN)tau'!V53-V$3)/param[LAMBDA]</f>
        <v>0</v>
      </c>
      <c r="W179">
        <f>W$4*LN(1+param[LAMBDA]*ABS('(IN)tau'!W53-W$3))*SIGN('(IN)tau'!W53-W$3)/param[LAMBDA]</f>
        <v>0</v>
      </c>
      <c r="X179">
        <f>X$4*LN(1+param[LAMBDA]*ABS('(IN)tau'!X53-X$3))*SIGN('(IN)tau'!X53-X$3)/param[LAMBDA]</f>
        <v>0</v>
      </c>
      <c r="Y179">
        <f>Y$4*LN(1+param[LAMBDA]*ABS('(IN)tau'!Y53-Y$3))*SIGN('(IN)tau'!Y53-Y$3)/param[LAMBDA]</f>
        <v>0</v>
      </c>
      <c r="Z179">
        <f>Z$4*LN(1+param[LAMBDA]*ABS('(IN)tau'!Z53-Z$3))*SIGN('(IN)tau'!Z53-Z$3)/param[LAMBDA]</f>
        <v>0</v>
      </c>
      <c r="AA179">
        <f>AA$4*LN(1+param[LAMBDA]*ABS('(IN)tau'!AA53-AA$3))*SIGN('(IN)tau'!AA53-AA$3)/param[LAMBDA]</f>
        <v>0</v>
      </c>
      <c r="AB179">
        <f>AB$4*LN(1+param[LAMBDA]*ABS('(IN)tau'!AB53-AB$3))*SIGN('(IN)tau'!AB53-AB$3)/param[LAMBDA]</f>
        <v>0</v>
      </c>
      <c r="AC179">
        <f>AC$4*LN(1+param[LAMBDA]*ABS('(IN)tau'!AC53-AC$3))*SIGN('(IN)tau'!AC53-AC$3)/param[LAMBDA]</f>
        <v>0</v>
      </c>
      <c r="AD179">
        <f>AD$4*LN(1+param[LAMBDA]*ABS('(IN)tau'!AD53-AD$3))*SIGN('(IN)tau'!AD53-AD$3)/param[LAMBDA]</f>
        <v>0</v>
      </c>
      <c r="AE179">
        <f>AE$4*LN(1+param[LAMBDA]*ABS('(IN)tau'!AE53-AE$3))*SIGN('(IN)tau'!AE53-AE$3)/param[LAMBDA]</f>
        <v>0</v>
      </c>
      <c r="AF179">
        <f>AF$4*LN(1+param[LAMBDA]*ABS('(IN)tau'!AF53-AF$3))*SIGN('(IN)tau'!AF53-AF$3)/param[LAMBDA]</f>
        <v>0</v>
      </c>
      <c r="AG179">
        <f>AG$4*LN(1+param[LAMBDA]*ABS('(IN)tau'!AG53-AG$3))*SIGN('(IN)tau'!AG53-AG$3)/param[LAMBDA]</f>
        <v>0</v>
      </c>
      <c r="AH179">
        <f>AH$4*LN(1+param[LAMBDA]*ABS('(IN)tau'!AH53-AH$3))*SIGN('(IN)tau'!AH53-AH$3)/param[LAMBDA]</f>
        <v>0</v>
      </c>
      <c r="AI179">
        <f>AI$4*LN(1+param[LAMBDA]*ABS('(IN)tau'!AI53-AI$3))*SIGN('(IN)tau'!AI53-AI$3)/param[LAMBDA]</f>
        <v>0</v>
      </c>
      <c r="AJ179">
        <f>AJ$4*LN(1+param[LAMBDA]*ABS('(IN)tau'!AJ53-AJ$3))*SIGN('(IN)tau'!AJ53-AJ$3)/param[LAMBDA]</f>
        <v>0</v>
      </c>
      <c r="AK179">
        <f>AK$4*LN(1+param[LAMBDA]*ABS('(IN)tau'!AK53-AK$3))*SIGN('(IN)tau'!AK53-AK$3)/param[LAMBDA]</f>
        <v>0</v>
      </c>
      <c r="AL179">
        <f>AL$4*LN(1+param[LAMBDA]*ABS('(IN)tau'!AL53-AL$3))*SIGN('(IN)tau'!AL53-AL$3)/param[LAMBDA]</f>
        <v>0</v>
      </c>
      <c r="AM179">
        <f>AM$4*LN(1+param[LAMBDA]*ABS('(IN)tau'!AM53-AM$3))*SIGN('(IN)tau'!AM53-AM$3)/param[LAMBDA]</f>
        <v>0</v>
      </c>
      <c r="AN179">
        <f>AN$4*LN(1+param[LAMBDA]*ABS('(IN)tau'!AN53-AN$3))*SIGN('(IN)tau'!AN53-AN$3)/param[LAMBDA]</f>
        <v>0</v>
      </c>
      <c r="AO179">
        <f>AO$4*LN(1+param[LAMBDA]*ABS('(IN)tau'!AO53-AO$3))*SIGN('(IN)tau'!AO53-AO$3)/param[LAMBDA]</f>
        <v>0</v>
      </c>
      <c r="AP179">
        <f>AP$4*LN(1+param[LAMBDA]*ABS('(IN)tau'!AP53-AP$3))*SIGN('(IN)tau'!AP53-AP$3)/param[LAMBDA]</f>
        <v>0</v>
      </c>
      <c r="AQ179">
        <f>AQ$4*LN(1+param[LAMBDA]*ABS('(IN)tau'!AQ53-AQ$3))*SIGN('(IN)tau'!AQ53-AQ$3)/param[LAMBDA]</f>
        <v>0</v>
      </c>
      <c r="AR179">
        <f>AR$4*LN(1+param[LAMBDA]*ABS('(IN)tau'!AR53-AR$3))*SIGN('(IN)tau'!AR53-AR$3)/param[LAMBDA]</f>
        <v>0</v>
      </c>
      <c r="AS179">
        <f>AS$4*LN(1+param[LAMBDA]*ABS('(IN)tau'!AS53-AS$3))*SIGN('(IN)tau'!AS53-AS$3)/param[LAMBDA]</f>
        <v>14.79699193305199</v>
      </c>
      <c r="AT179" s="4">
        <f>SUM(Pi[[#This Row],[Column2]:[Column244]])</f>
        <v>-118.70766980331932</v>
      </c>
      <c r="AU179" t="str">
        <f t="shared" si="3"/>
        <v/>
      </c>
    </row>
    <row r="180" spans="1:47" ht="15" x14ac:dyDescent="0.25">
      <c r="A180">
        <f t="shared" si="2"/>
        <v>151</v>
      </c>
      <c r="B180">
        <f>B$4*LN(1+param[LAMBDA]*ABS('(IN)tau'!B54-B$3))*SIGN('(IN)tau'!B54-B$3)/param[LAMBDA]</f>
        <v>0</v>
      </c>
      <c r="C180">
        <f>C$4*LN(1+param[LAMBDA]*ABS('(IN)tau'!C54-C$3))*SIGN('(IN)tau'!C54-C$3)/param[LAMBDA]</f>
        <v>29.286584648336941</v>
      </c>
      <c r="D180">
        <f>D$4*LN(1+param[LAMBDA]*ABS('(IN)tau'!D54-D$3))*SIGN('(IN)tau'!D54-D$3)/param[LAMBDA]</f>
        <v>-6.983103661113196</v>
      </c>
      <c r="E180">
        <f>E$4*LN(1+param[LAMBDA]*ABS('(IN)tau'!E54-E$3))*SIGN('(IN)tau'!E54-E$3)/param[LAMBDA]</f>
        <v>9.230100021974474</v>
      </c>
      <c r="F180">
        <f>F$4*LN(1+param[LAMBDA]*ABS('(IN)tau'!F54-F$3))*SIGN('(IN)tau'!F54-F$3)/param[LAMBDA]</f>
        <v>8.29664284552182</v>
      </c>
      <c r="G180">
        <f>G$4*LN(1+param[LAMBDA]*ABS('(IN)tau'!G54-G$3))*SIGN('(IN)tau'!G54-G$3)/param[LAMBDA]</f>
        <v>3.5550405296121141</v>
      </c>
      <c r="H180">
        <f>H$4*LN(1+param[LAMBDA]*ABS('(IN)tau'!H54-H$3))*SIGN('(IN)tau'!H54-H$3)/param[LAMBDA]</f>
        <v>0</v>
      </c>
      <c r="I180">
        <f>I$4*LN(1+param[LAMBDA]*ABS('(IN)tau'!I54-I$3))*SIGN('(IN)tau'!I54-I$3)/param[LAMBDA]</f>
        <v>4.4907405016210458</v>
      </c>
      <c r="J180">
        <f>J$4*LN(1+param[LAMBDA]*ABS('(IN)tau'!J54-J$3))*SIGN('(IN)tau'!J54-J$3)/param[LAMBDA]</f>
        <v>0</v>
      </c>
      <c r="K180">
        <f>K$4*LN(1+param[LAMBDA]*ABS('(IN)tau'!K54-K$3))*SIGN('(IN)tau'!K54-K$3)/param[LAMBDA]</f>
        <v>0</v>
      </c>
      <c r="L180">
        <f>L$4*LN(1+param[LAMBDA]*ABS('(IN)tau'!L54-L$3))*SIGN('(IN)tau'!L54-L$3)/param[LAMBDA]</f>
        <v>0</v>
      </c>
      <c r="M180">
        <f>M$4*LN(1+param[LAMBDA]*ABS('(IN)tau'!M54-M$3))*SIGN('(IN)tau'!M54-M$3)/param[LAMBDA]</f>
        <v>-28.518181396642525</v>
      </c>
      <c r="N180">
        <f>N$4*LN(1+param[LAMBDA]*ABS('(IN)tau'!N54-N$3))*SIGN('(IN)tau'!N54-N$3)/param[LAMBDA]</f>
        <v>0</v>
      </c>
      <c r="O180">
        <f>O$4*LN(1+param[LAMBDA]*ABS('(IN)tau'!O54-O$3))*SIGN('(IN)tau'!O54-O$3)/param[LAMBDA]</f>
        <v>0</v>
      </c>
      <c r="P180">
        <f>P$4*LN(1+param[LAMBDA]*ABS('(IN)tau'!P54-P$3))*SIGN('(IN)tau'!P54-P$3)/param[LAMBDA]</f>
        <v>0</v>
      </c>
      <c r="Q180">
        <f>Q$4*LN(1+param[LAMBDA]*ABS('(IN)tau'!Q54-Q$3))*SIGN('(IN)tau'!Q54-Q$3)/param[LAMBDA]</f>
        <v>0</v>
      </c>
      <c r="R180">
        <f>R$4*LN(1+param[LAMBDA]*ABS('(IN)tau'!R54-R$3))*SIGN('(IN)tau'!R54-R$3)/param[LAMBDA]</f>
        <v>0</v>
      </c>
      <c r="S180">
        <f>S$4*LN(1+param[LAMBDA]*ABS('(IN)tau'!S54-S$3))*SIGN('(IN)tau'!S54-S$3)/param[LAMBDA]</f>
        <v>0</v>
      </c>
      <c r="T180">
        <f>T$4*LN(1+param[LAMBDA]*ABS('(IN)tau'!T54-T$3))*SIGN('(IN)tau'!T54-T$3)/param[LAMBDA]</f>
        <v>0</v>
      </c>
      <c r="U180">
        <f>U$4*LN(1+param[LAMBDA]*ABS('(IN)tau'!U54-U$3))*SIGN('(IN)tau'!U54-U$3)/param[LAMBDA]</f>
        <v>0</v>
      </c>
      <c r="V180">
        <f>V$4*LN(1+param[LAMBDA]*ABS('(IN)tau'!V54-V$3))*SIGN('(IN)tau'!V54-V$3)/param[LAMBDA]</f>
        <v>0</v>
      </c>
      <c r="W180">
        <f>W$4*LN(1+param[LAMBDA]*ABS('(IN)tau'!W54-W$3))*SIGN('(IN)tau'!W54-W$3)/param[LAMBDA]</f>
        <v>0</v>
      </c>
      <c r="X180">
        <f>X$4*LN(1+param[LAMBDA]*ABS('(IN)tau'!X54-X$3))*SIGN('(IN)tau'!X54-X$3)/param[LAMBDA]</f>
        <v>0</v>
      </c>
      <c r="Y180">
        <f>Y$4*LN(1+param[LAMBDA]*ABS('(IN)tau'!Y54-Y$3))*SIGN('(IN)tau'!Y54-Y$3)/param[LAMBDA]</f>
        <v>0</v>
      </c>
      <c r="Z180">
        <f>Z$4*LN(1+param[LAMBDA]*ABS('(IN)tau'!Z54-Z$3))*SIGN('(IN)tau'!Z54-Z$3)/param[LAMBDA]</f>
        <v>0</v>
      </c>
      <c r="AA180">
        <f>AA$4*LN(1+param[LAMBDA]*ABS('(IN)tau'!AA54-AA$3))*SIGN('(IN)tau'!AA54-AA$3)/param[LAMBDA]</f>
        <v>0</v>
      </c>
      <c r="AB180">
        <f>AB$4*LN(1+param[LAMBDA]*ABS('(IN)tau'!AB54-AB$3))*SIGN('(IN)tau'!AB54-AB$3)/param[LAMBDA]</f>
        <v>0</v>
      </c>
      <c r="AC180">
        <f>AC$4*LN(1+param[LAMBDA]*ABS('(IN)tau'!AC54-AC$3))*SIGN('(IN)tau'!AC54-AC$3)/param[LAMBDA]</f>
        <v>0</v>
      </c>
      <c r="AD180">
        <f>AD$4*LN(1+param[LAMBDA]*ABS('(IN)tau'!AD54-AD$3))*SIGN('(IN)tau'!AD54-AD$3)/param[LAMBDA]</f>
        <v>0</v>
      </c>
      <c r="AE180">
        <f>AE$4*LN(1+param[LAMBDA]*ABS('(IN)tau'!AE54-AE$3))*SIGN('(IN)tau'!AE54-AE$3)/param[LAMBDA]</f>
        <v>0</v>
      </c>
      <c r="AF180">
        <f>AF$4*LN(1+param[LAMBDA]*ABS('(IN)tau'!AF54-AF$3))*SIGN('(IN)tau'!AF54-AF$3)/param[LAMBDA]</f>
        <v>0</v>
      </c>
      <c r="AG180">
        <f>AG$4*LN(1+param[LAMBDA]*ABS('(IN)tau'!AG54-AG$3))*SIGN('(IN)tau'!AG54-AG$3)/param[LAMBDA]</f>
        <v>0</v>
      </c>
      <c r="AH180">
        <f>AH$4*LN(1+param[LAMBDA]*ABS('(IN)tau'!AH54-AH$3))*SIGN('(IN)tau'!AH54-AH$3)/param[LAMBDA]</f>
        <v>0</v>
      </c>
      <c r="AI180">
        <f>AI$4*LN(1+param[LAMBDA]*ABS('(IN)tau'!AI54-AI$3))*SIGN('(IN)tau'!AI54-AI$3)/param[LAMBDA]</f>
        <v>0</v>
      </c>
      <c r="AJ180">
        <f>AJ$4*LN(1+param[LAMBDA]*ABS('(IN)tau'!AJ54-AJ$3))*SIGN('(IN)tau'!AJ54-AJ$3)/param[LAMBDA]</f>
        <v>0</v>
      </c>
      <c r="AK180">
        <f>AK$4*LN(1+param[LAMBDA]*ABS('(IN)tau'!AK54-AK$3))*SIGN('(IN)tau'!AK54-AK$3)/param[LAMBDA]</f>
        <v>0</v>
      </c>
      <c r="AL180">
        <f>AL$4*LN(1+param[LAMBDA]*ABS('(IN)tau'!AL54-AL$3))*SIGN('(IN)tau'!AL54-AL$3)/param[LAMBDA]</f>
        <v>0</v>
      </c>
      <c r="AM180">
        <f>AM$4*LN(1+param[LAMBDA]*ABS('(IN)tau'!AM54-AM$3))*SIGN('(IN)tau'!AM54-AM$3)/param[LAMBDA]</f>
        <v>0</v>
      </c>
      <c r="AN180">
        <f>AN$4*LN(1+param[LAMBDA]*ABS('(IN)tau'!AN54-AN$3))*SIGN('(IN)tau'!AN54-AN$3)/param[LAMBDA]</f>
        <v>0</v>
      </c>
      <c r="AO180">
        <f>AO$4*LN(1+param[LAMBDA]*ABS('(IN)tau'!AO54-AO$3))*SIGN('(IN)tau'!AO54-AO$3)/param[LAMBDA]</f>
        <v>0</v>
      </c>
      <c r="AP180">
        <f>AP$4*LN(1+param[LAMBDA]*ABS('(IN)tau'!AP54-AP$3))*SIGN('(IN)tau'!AP54-AP$3)/param[LAMBDA]</f>
        <v>0</v>
      </c>
      <c r="AQ180">
        <f>AQ$4*LN(1+param[LAMBDA]*ABS('(IN)tau'!AQ54-AQ$3))*SIGN('(IN)tau'!AQ54-AQ$3)/param[LAMBDA]</f>
        <v>0</v>
      </c>
      <c r="AR180">
        <f>AR$4*LN(1+param[LAMBDA]*ABS('(IN)tau'!AR54-AR$3))*SIGN('(IN)tau'!AR54-AR$3)/param[LAMBDA]</f>
        <v>0</v>
      </c>
      <c r="AS180">
        <f>AS$4*LN(1+param[LAMBDA]*ABS('(IN)tau'!AS54-AS$3))*SIGN('(IN)tau'!AS54-AS$3)/param[LAMBDA]</f>
        <v>5.5445366898631994</v>
      </c>
      <c r="AT180" s="4">
        <f>SUM(Pi[[#This Row],[Column2]:[Column244]])</f>
        <v>24.902360179173868</v>
      </c>
      <c r="AU180" t="str">
        <f t="shared" si="3"/>
        <v/>
      </c>
    </row>
    <row r="181" spans="1:47" ht="15" x14ac:dyDescent="0.25">
      <c r="A181">
        <f t="shared" si="2"/>
        <v>154</v>
      </c>
      <c r="B181">
        <f>B$4*LN(1+param[LAMBDA]*ABS('(IN)tau'!B55-B$3))*SIGN('(IN)tau'!B55-B$3)/param[LAMBDA]</f>
        <v>0</v>
      </c>
      <c r="C181">
        <f>C$4*LN(1+param[LAMBDA]*ABS('(IN)tau'!C55-C$3))*SIGN('(IN)tau'!C55-C$3)/param[LAMBDA]</f>
        <v>29.286584648336941</v>
      </c>
      <c r="D181">
        <f>D$4*LN(1+param[LAMBDA]*ABS('(IN)tau'!D55-D$3))*SIGN('(IN)tau'!D55-D$3)/param[LAMBDA]</f>
        <v>-15.341297150025813</v>
      </c>
      <c r="E181">
        <f>E$4*LN(1+param[LAMBDA]*ABS('(IN)tau'!E55-E$3))*SIGN('(IN)tau'!E55-E$3)/param[LAMBDA]</f>
        <v>9.230100021974474</v>
      </c>
      <c r="F181">
        <f>F$4*LN(1+param[LAMBDA]*ABS('(IN)tau'!F55-F$3))*SIGN('(IN)tau'!F55-F$3)/param[LAMBDA]</f>
        <v>9.9061731464366751</v>
      </c>
      <c r="G181">
        <f>G$4*LN(1+param[LAMBDA]*ABS('(IN)tau'!G55-G$3))*SIGN('(IN)tau'!G55-G$3)/param[LAMBDA]</f>
        <v>3.5550405296121141</v>
      </c>
      <c r="H181">
        <f>H$4*LN(1+param[LAMBDA]*ABS('(IN)tau'!H55-H$3))*SIGN('(IN)tau'!H55-H$3)/param[LAMBDA]</f>
        <v>0</v>
      </c>
      <c r="I181">
        <f>I$4*LN(1+param[LAMBDA]*ABS('(IN)tau'!I55-I$3))*SIGN('(IN)tau'!I55-I$3)/param[LAMBDA]</f>
        <v>-2.7176564701155344</v>
      </c>
      <c r="J181">
        <f>J$4*LN(1+param[LAMBDA]*ABS('(IN)tau'!J55-J$3))*SIGN('(IN)tau'!J55-J$3)/param[LAMBDA]</f>
        <v>0</v>
      </c>
      <c r="K181">
        <f>K$4*LN(1+param[LAMBDA]*ABS('(IN)tau'!K55-K$3))*SIGN('(IN)tau'!K55-K$3)/param[LAMBDA]</f>
        <v>-33.796125027567108</v>
      </c>
      <c r="L181">
        <f>L$4*LN(1+param[LAMBDA]*ABS('(IN)tau'!L55-L$3))*SIGN('(IN)tau'!L55-L$3)/param[LAMBDA]</f>
        <v>0</v>
      </c>
      <c r="M181">
        <f>M$4*LN(1+param[LAMBDA]*ABS('(IN)tau'!M55-M$3))*SIGN('(IN)tau'!M55-M$3)/param[LAMBDA]</f>
        <v>-28.518181396642525</v>
      </c>
      <c r="N181">
        <f>N$4*LN(1+param[LAMBDA]*ABS('(IN)tau'!N55-N$3))*SIGN('(IN)tau'!N55-N$3)/param[LAMBDA]</f>
        <v>0</v>
      </c>
      <c r="O181">
        <f>O$4*LN(1+param[LAMBDA]*ABS('(IN)tau'!O55-O$3))*SIGN('(IN)tau'!O55-O$3)/param[LAMBDA]</f>
        <v>0</v>
      </c>
      <c r="P181">
        <f>P$4*LN(1+param[LAMBDA]*ABS('(IN)tau'!P55-P$3))*SIGN('(IN)tau'!P55-P$3)/param[LAMBDA]</f>
        <v>0</v>
      </c>
      <c r="Q181">
        <f>Q$4*LN(1+param[LAMBDA]*ABS('(IN)tau'!Q55-Q$3))*SIGN('(IN)tau'!Q55-Q$3)/param[LAMBDA]</f>
        <v>0</v>
      </c>
      <c r="R181">
        <f>R$4*LN(1+param[LAMBDA]*ABS('(IN)tau'!R55-R$3))*SIGN('(IN)tau'!R55-R$3)/param[LAMBDA]</f>
        <v>0</v>
      </c>
      <c r="S181">
        <f>S$4*LN(1+param[LAMBDA]*ABS('(IN)tau'!S55-S$3))*SIGN('(IN)tau'!S55-S$3)/param[LAMBDA]</f>
        <v>0</v>
      </c>
      <c r="T181">
        <f>T$4*LN(1+param[LAMBDA]*ABS('(IN)tau'!T55-T$3))*SIGN('(IN)tau'!T55-T$3)/param[LAMBDA]</f>
        <v>0</v>
      </c>
      <c r="U181">
        <f>U$4*LN(1+param[LAMBDA]*ABS('(IN)tau'!U55-U$3))*SIGN('(IN)tau'!U55-U$3)/param[LAMBDA]</f>
        <v>0</v>
      </c>
      <c r="V181">
        <f>V$4*LN(1+param[LAMBDA]*ABS('(IN)tau'!V55-V$3))*SIGN('(IN)tau'!V55-V$3)/param[LAMBDA]</f>
        <v>0</v>
      </c>
      <c r="W181">
        <f>W$4*LN(1+param[LAMBDA]*ABS('(IN)tau'!W55-W$3))*SIGN('(IN)tau'!W55-W$3)/param[LAMBDA]</f>
        <v>0</v>
      </c>
      <c r="X181">
        <f>X$4*LN(1+param[LAMBDA]*ABS('(IN)tau'!X55-X$3))*SIGN('(IN)tau'!X55-X$3)/param[LAMBDA]</f>
        <v>0</v>
      </c>
      <c r="Y181">
        <f>Y$4*LN(1+param[LAMBDA]*ABS('(IN)tau'!Y55-Y$3))*SIGN('(IN)tau'!Y55-Y$3)/param[LAMBDA]</f>
        <v>0</v>
      </c>
      <c r="Z181">
        <f>Z$4*LN(1+param[LAMBDA]*ABS('(IN)tau'!Z55-Z$3))*SIGN('(IN)tau'!Z55-Z$3)/param[LAMBDA]</f>
        <v>0</v>
      </c>
      <c r="AA181">
        <f>AA$4*LN(1+param[LAMBDA]*ABS('(IN)tau'!AA55-AA$3))*SIGN('(IN)tau'!AA55-AA$3)/param[LAMBDA]</f>
        <v>0</v>
      </c>
      <c r="AB181">
        <f>AB$4*LN(1+param[LAMBDA]*ABS('(IN)tau'!AB55-AB$3))*SIGN('(IN)tau'!AB55-AB$3)/param[LAMBDA]</f>
        <v>0</v>
      </c>
      <c r="AC181">
        <f>AC$4*LN(1+param[LAMBDA]*ABS('(IN)tau'!AC55-AC$3))*SIGN('(IN)tau'!AC55-AC$3)/param[LAMBDA]</f>
        <v>0</v>
      </c>
      <c r="AD181">
        <f>AD$4*LN(1+param[LAMBDA]*ABS('(IN)tau'!AD55-AD$3))*SIGN('(IN)tau'!AD55-AD$3)/param[LAMBDA]</f>
        <v>0</v>
      </c>
      <c r="AE181">
        <f>AE$4*LN(1+param[LAMBDA]*ABS('(IN)tau'!AE55-AE$3))*SIGN('(IN)tau'!AE55-AE$3)/param[LAMBDA]</f>
        <v>0</v>
      </c>
      <c r="AF181">
        <f>AF$4*LN(1+param[LAMBDA]*ABS('(IN)tau'!AF55-AF$3))*SIGN('(IN)tau'!AF55-AF$3)/param[LAMBDA]</f>
        <v>0</v>
      </c>
      <c r="AG181">
        <f>AG$4*LN(1+param[LAMBDA]*ABS('(IN)tau'!AG55-AG$3))*SIGN('(IN)tau'!AG55-AG$3)/param[LAMBDA]</f>
        <v>0</v>
      </c>
      <c r="AH181">
        <f>AH$4*LN(1+param[LAMBDA]*ABS('(IN)tau'!AH55-AH$3))*SIGN('(IN)tau'!AH55-AH$3)/param[LAMBDA]</f>
        <v>0</v>
      </c>
      <c r="AI181">
        <f>AI$4*LN(1+param[LAMBDA]*ABS('(IN)tau'!AI55-AI$3))*SIGN('(IN)tau'!AI55-AI$3)/param[LAMBDA]</f>
        <v>0</v>
      </c>
      <c r="AJ181">
        <f>AJ$4*LN(1+param[LAMBDA]*ABS('(IN)tau'!AJ55-AJ$3))*SIGN('(IN)tau'!AJ55-AJ$3)/param[LAMBDA]</f>
        <v>0</v>
      </c>
      <c r="AK181">
        <f>AK$4*LN(1+param[LAMBDA]*ABS('(IN)tau'!AK55-AK$3))*SIGN('(IN)tau'!AK55-AK$3)/param[LAMBDA]</f>
        <v>0</v>
      </c>
      <c r="AL181">
        <f>AL$4*LN(1+param[LAMBDA]*ABS('(IN)tau'!AL55-AL$3))*SIGN('(IN)tau'!AL55-AL$3)/param[LAMBDA]</f>
        <v>0</v>
      </c>
      <c r="AM181">
        <f>AM$4*LN(1+param[LAMBDA]*ABS('(IN)tau'!AM55-AM$3))*SIGN('(IN)tau'!AM55-AM$3)/param[LAMBDA]</f>
        <v>0</v>
      </c>
      <c r="AN181">
        <f>AN$4*LN(1+param[LAMBDA]*ABS('(IN)tau'!AN55-AN$3))*SIGN('(IN)tau'!AN55-AN$3)/param[LAMBDA]</f>
        <v>0</v>
      </c>
      <c r="AO181">
        <f>AO$4*LN(1+param[LAMBDA]*ABS('(IN)tau'!AO55-AO$3))*SIGN('(IN)tau'!AO55-AO$3)/param[LAMBDA]</f>
        <v>0</v>
      </c>
      <c r="AP181">
        <f>AP$4*LN(1+param[LAMBDA]*ABS('(IN)tau'!AP55-AP$3))*SIGN('(IN)tau'!AP55-AP$3)/param[LAMBDA]</f>
        <v>0</v>
      </c>
      <c r="AQ181">
        <f>AQ$4*LN(1+param[LAMBDA]*ABS('(IN)tau'!AQ55-AQ$3))*SIGN('(IN)tau'!AQ55-AQ$3)/param[LAMBDA]</f>
        <v>0</v>
      </c>
      <c r="AR181">
        <f>AR$4*LN(1+param[LAMBDA]*ABS('(IN)tau'!AR55-AR$3))*SIGN('(IN)tau'!AR55-AR$3)/param[LAMBDA]</f>
        <v>0</v>
      </c>
      <c r="AS181">
        <f>AS$4*LN(1+param[LAMBDA]*ABS('(IN)tau'!AS55-AS$3))*SIGN('(IN)tau'!AS55-AS$3)/param[LAMBDA]</f>
        <v>-3.5797067557062614</v>
      </c>
      <c r="AT181" s="4">
        <f>SUM(Pi[[#This Row],[Column2]:[Column244]])</f>
        <v>-31.975068453697034</v>
      </c>
      <c r="AU181" t="str">
        <f t="shared" si="3"/>
        <v/>
      </c>
    </row>
    <row r="182" spans="1:47" ht="15" x14ac:dyDescent="0.25">
      <c r="A182">
        <f t="shared" si="2"/>
        <v>155</v>
      </c>
      <c r="B182">
        <f>B$4*LN(1+param[LAMBDA]*ABS('(IN)tau'!B56-B$3))*SIGN('(IN)tau'!B56-B$3)/param[LAMBDA]</f>
        <v>0</v>
      </c>
      <c r="C182">
        <f>C$4*LN(1+param[LAMBDA]*ABS('(IN)tau'!C56-C$3))*SIGN('(IN)tau'!C56-C$3)/param[LAMBDA]</f>
        <v>-25.844435632221721</v>
      </c>
      <c r="D182">
        <f>D$4*LN(1+param[LAMBDA]*ABS('(IN)tau'!D56-D$3))*SIGN('(IN)tau'!D56-D$3)/param[LAMBDA]</f>
        <v>-17.382209005742784</v>
      </c>
      <c r="E182">
        <f>E$4*LN(1+param[LAMBDA]*ABS('(IN)tau'!E56-E$3))*SIGN('(IN)tau'!E56-E$3)/param[LAMBDA]</f>
        <v>-1.8571053949494634</v>
      </c>
      <c r="F182">
        <f>F$4*LN(1+param[LAMBDA]*ABS('(IN)tau'!F56-F$3))*SIGN('(IN)tau'!F56-F$3)/param[LAMBDA]</f>
        <v>-4.9309250649589602</v>
      </c>
      <c r="G182">
        <f>G$4*LN(1+param[LAMBDA]*ABS('(IN)tau'!G56-G$3))*SIGN('(IN)tau'!G56-G$3)/param[LAMBDA]</f>
        <v>-9.9791600078176508</v>
      </c>
      <c r="H182">
        <f>H$4*LN(1+param[LAMBDA]*ABS('(IN)tau'!H56-H$3))*SIGN('(IN)tau'!H56-H$3)/param[LAMBDA]</f>
        <v>0</v>
      </c>
      <c r="I182">
        <f>I$4*LN(1+param[LAMBDA]*ABS('(IN)tau'!I56-I$3))*SIGN('(IN)tau'!I56-I$3)/param[LAMBDA]</f>
        <v>26.482942134195202</v>
      </c>
      <c r="J182">
        <f>J$4*LN(1+param[LAMBDA]*ABS('(IN)tau'!J56-J$3))*SIGN('(IN)tau'!J56-J$3)/param[LAMBDA]</f>
        <v>0</v>
      </c>
      <c r="K182">
        <f>K$4*LN(1+param[LAMBDA]*ABS('(IN)tau'!K56-K$3))*SIGN('(IN)tau'!K56-K$3)/param[LAMBDA]</f>
        <v>-59.795680329724419</v>
      </c>
      <c r="L182">
        <f>L$4*LN(1+param[LAMBDA]*ABS('(IN)tau'!L56-L$3))*SIGN('(IN)tau'!L56-L$3)/param[LAMBDA]</f>
        <v>0</v>
      </c>
      <c r="M182">
        <f>M$4*LN(1+param[LAMBDA]*ABS('(IN)tau'!M56-M$3))*SIGN('(IN)tau'!M56-M$3)/param[LAMBDA]</f>
        <v>-40.788020437711822</v>
      </c>
      <c r="N182">
        <f>N$4*LN(1+param[LAMBDA]*ABS('(IN)tau'!N56-N$3))*SIGN('(IN)tau'!N56-N$3)/param[LAMBDA]</f>
        <v>0</v>
      </c>
      <c r="O182">
        <f>O$4*LN(1+param[LAMBDA]*ABS('(IN)tau'!O56-O$3))*SIGN('(IN)tau'!O56-O$3)/param[LAMBDA]</f>
        <v>0</v>
      </c>
      <c r="P182">
        <f>P$4*LN(1+param[LAMBDA]*ABS('(IN)tau'!P56-P$3))*SIGN('(IN)tau'!P56-P$3)/param[LAMBDA]</f>
        <v>0</v>
      </c>
      <c r="Q182">
        <f>Q$4*LN(1+param[LAMBDA]*ABS('(IN)tau'!Q56-Q$3))*SIGN('(IN)tau'!Q56-Q$3)/param[LAMBDA]</f>
        <v>0</v>
      </c>
      <c r="R182">
        <f>R$4*LN(1+param[LAMBDA]*ABS('(IN)tau'!R56-R$3))*SIGN('(IN)tau'!R56-R$3)/param[LAMBDA]</f>
        <v>0</v>
      </c>
      <c r="S182">
        <f>S$4*LN(1+param[LAMBDA]*ABS('(IN)tau'!S56-S$3))*SIGN('(IN)tau'!S56-S$3)/param[LAMBDA]</f>
        <v>0</v>
      </c>
      <c r="T182">
        <f>T$4*LN(1+param[LAMBDA]*ABS('(IN)tau'!T56-T$3))*SIGN('(IN)tau'!T56-T$3)/param[LAMBDA]</f>
        <v>0</v>
      </c>
      <c r="U182">
        <f>U$4*LN(1+param[LAMBDA]*ABS('(IN)tau'!U56-U$3))*SIGN('(IN)tau'!U56-U$3)/param[LAMBDA]</f>
        <v>0</v>
      </c>
      <c r="V182">
        <f>V$4*LN(1+param[LAMBDA]*ABS('(IN)tau'!V56-V$3))*SIGN('(IN)tau'!V56-V$3)/param[LAMBDA]</f>
        <v>0</v>
      </c>
      <c r="W182">
        <f>W$4*LN(1+param[LAMBDA]*ABS('(IN)tau'!W56-W$3))*SIGN('(IN)tau'!W56-W$3)/param[LAMBDA]</f>
        <v>0</v>
      </c>
      <c r="X182">
        <f>X$4*LN(1+param[LAMBDA]*ABS('(IN)tau'!X56-X$3))*SIGN('(IN)tau'!X56-X$3)/param[LAMBDA]</f>
        <v>0</v>
      </c>
      <c r="Y182">
        <f>Y$4*LN(1+param[LAMBDA]*ABS('(IN)tau'!Y56-Y$3))*SIGN('(IN)tau'!Y56-Y$3)/param[LAMBDA]</f>
        <v>0</v>
      </c>
      <c r="Z182">
        <f>Z$4*LN(1+param[LAMBDA]*ABS('(IN)tau'!Z56-Z$3))*SIGN('(IN)tau'!Z56-Z$3)/param[LAMBDA]</f>
        <v>0</v>
      </c>
      <c r="AA182">
        <f>AA$4*LN(1+param[LAMBDA]*ABS('(IN)tau'!AA56-AA$3))*SIGN('(IN)tau'!AA56-AA$3)/param[LAMBDA]</f>
        <v>0</v>
      </c>
      <c r="AB182">
        <f>AB$4*LN(1+param[LAMBDA]*ABS('(IN)tau'!AB56-AB$3))*SIGN('(IN)tau'!AB56-AB$3)/param[LAMBDA]</f>
        <v>0</v>
      </c>
      <c r="AC182">
        <f>AC$4*LN(1+param[LAMBDA]*ABS('(IN)tau'!AC56-AC$3))*SIGN('(IN)tau'!AC56-AC$3)/param[LAMBDA]</f>
        <v>0</v>
      </c>
      <c r="AD182">
        <f>AD$4*LN(1+param[LAMBDA]*ABS('(IN)tau'!AD56-AD$3))*SIGN('(IN)tau'!AD56-AD$3)/param[LAMBDA]</f>
        <v>0</v>
      </c>
      <c r="AE182">
        <f>AE$4*LN(1+param[LAMBDA]*ABS('(IN)tau'!AE56-AE$3))*SIGN('(IN)tau'!AE56-AE$3)/param[LAMBDA]</f>
        <v>0</v>
      </c>
      <c r="AF182">
        <f>AF$4*LN(1+param[LAMBDA]*ABS('(IN)tau'!AF56-AF$3))*SIGN('(IN)tau'!AF56-AF$3)/param[LAMBDA]</f>
        <v>0</v>
      </c>
      <c r="AG182">
        <f>AG$4*LN(1+param[LAMBDA]*ABS('(IN)tau'!AG56-AG$3))*SIGN('(IN)tau'!AG56-AG$3)/param[LAMBDA]</f>
        <v>0</v>
      </c>
      <c r="AH182">
        <f>AH$4*LN(1+param[LAMBDA]*ABS('(IN)tau'!AH56-AH$3))*SIGN('(IN)tau'!AH56-AH$3)/param[LAMBDA]</f>
        <v>0</v>
      </c>
      <c r="AI182">
        <f>AI$4*LN(1+param[LAMBDA]*ABS('(IN)tau'!AI56-AI$3))*SIGN('(IN)tau'!AI56-AI$3)/param[LAMBDA]</f>
        <v>0</v>
      </c>
      <c r="AJ182">
        <f>AJ$4*LN(1+param[LAMBDA]*ABS('(IN)tau'!AJ56-AJ$3))*SIGN('(IN)tau'!AJ56-AJ$3)/param[LAMBDA]</f>
        <v>0</v>
      </c>
      <c r="AK182">
        <f>AK$4*LN(1+param[LAMBDA]*ABS('(IN)tau'!AK56-AK$3))*SIGN('(IN)tau'!AK56-AK$3)/param[LAMBDA]</f>
        <v>0</v>
      </c>
      <c r="AL182">
        <f>AL$4*LN(1+param[LAMBDA]*ABS('(IN)tau'!AL56-AL$3))*SIGN('(IN)tau'!AL56-AL$3)/param[LAMBDA]</f>
        <v>0</v>
      </c>
      <c r="AM182">
        <f>AM$4*LN(1+param[LAMBDA]*ABS('(IN)tau'!AM56-AM$3))*SIGN('(IN)tau'!AM56-AM$3)/param[LAMBDA]</f>
        <v>0</v>
      </c>
      <c r="AN182">
        <f>AN$4*LN(1+param[LAMBDA]*ABS('(IN)tau'!AN56-AN$3))*SIGN('(IN)tau'!AN56-AN$3)/param[LAMBDA]</f>
        <v>0</v>
      </c>
      <c r="AO182">
        <f>AO$4*LN(1+param[LAMBDA]*ABS('(IN)tau'!AO56-AO$3))*SIGN('(IN)tau'!AO56-AO$3)/param[LAMBDA]</f>
        <v>0</v>
      </c>
      <c r="AP182">
        <f>AP$4*LN(1+param[LAMBDA]*ABS('(IN)tau'!AP56-AP$3))*SIGN('(IN)tau'!AP56-AP$3)/param[LAMBDA]</f>
        <v>0</v>
      </c>
      <c r="AQ182">
        <f>AQ$4*LN(1+param[LAMBDA]*ABS('(IN)tau'!AQ56-AQ$3))*SIGN('(IN)tau'!AQ56-AQ$3)/param[LAMBDA]</f>
        <v>0</v>
      </c>
      <c r="AR182">
        <f>AR$4*LN(1+param[LAMBDA]*ABS('(IN)tau'!AR56-AR$3))*SIGN('(IN)tau'!AR56-AR$3)/param[LAMBDA]</f>
        <v>0</v>
      </c>
      <c r="AS182">
        <f>AS$4*LN(1+param[LAMBDA]*ABS('(IN)tau'!AS56-AS$3))*SIGN('(IN)tau'!AS56-AS$3)/param[LAMBDA]</f>
        <v>-8.782177952556852</v>
      </c>
      <c r="AT182" s="4">
        <f>SUM(Pi[[#This Row],[Column2]:[Column244]])</f>
        <v>-142.87677169148847</v>
      </c>
      <c r="AU182" t="str">
        <f t="shared" si="3"/>
        <v/>
      </c>
    </row>
    <row r="183" spans="1:47" ht="15" x14ac:dyDescent="0.25">
      <c r="A183">
        <f t="shared" si="2"/>
        <v>156</v>
      </c>
      <c r="B183">
        <f>B$4*LN(1+param[LAMBDA]*ABS('(IN)tau'!B57-B$3))*SIGN('(IN)tau'!B57-B$3)/param[LAMBDA]</f>
        <v>0</v>
      </c>
      <c r="C183">
        <f>C$4*LN(1+param[LAMBDA]*ABS('(IN)tau'!C57-C$3))*SIGN('(IN)tau'!C57-C$3)/param[LAMBDA]</f>
        <v>14.506026203233745</v>
      </c>
      <c r="D183">
        <f>D$4*LN(1+param[LAMBDA]*ABS('(IN)tau'!D57-D$3))*SIGN('(IN)tau'!D57-D$3)/param[LAMBDA]</f>
        <v>-17.382209005742784</v>
      </c>
      <c r="E183">
        <f>E$4*LN(1+param[LAMBDA]*ABS('(IN)tau'!E57-E$3))*SIGN('(IN)tau'!E57-E$3)/param[LAMBDA]</f>
        <v>9.230100021974474</v>
      </c>
      <c r="F183">
        <f>F$4*LN(1+param[LAMBDA]*ABS('(IN)tau'!F57-F$3))*SIGN('(IN)tau'!F57-F$3)/param[LAMBDA]</f>
        <v>8.4065959020836516</v>
      </c>
      <c r="G183">
        <f>G$4*LN(1+param[LAMBDA]*ABS('(IN)tau'!G57-G$3))*SIGN('(IN)tau'!G57-G$3)/param[LAMBDA]</f>
        <v>3.5550405296121141</v>
      </c>
      <c r="H183">
        <f>H$4*LN(1+param[LAMBDA]*ABS('(IN)tau'!H57-H$3))*SIGN('(IN)tau'!H57-H$3)/param[LAMBDA]</f>
        <v>0</v>
      </c>
      <c r="I183">
        <f>I$4*LN(1+param[LAMBDA]*ABS('(IN)tau'!I57-I$3))*SIGN('(IN)tau'!I57-I$3)/param[LAMBDA]</f>
        <v>6.6751236230270683</v>
      </c>
      <c r="J183">
        <f>J$4*LN(1+param[LAMBDA]*ABS('(IN)tau'!J57-J$3))*SIGN('(IN)tau'!J57-J$3)/param[LAMBDA]</f>
        <v>0</v>
      </c>
      <c r="K183">
        <f>K$4*LN(1+param[LAMBDA]*ABS('(IN)tau'!K57-K$3))*SIGN('(IN)tau'!K57-K$3)/param[LAMBDA]</f>
        <v>-26.171438720960222</v>
      </c>
      <c r="L183">
        <f>L$4*LN(1+param[LAMBDA]*ABS('(IN)tau'!L57-L$3))*SIGN('(IN)tau'!L57-L$3)/param[LAMBDA]</f>
        <v>0</v>
      </c>
      <c r="M183">
        <f>M$4*LN(1+param[LAMBDA]*ABS('(IN)tau'!M57-M$3))*SIGN('(IN)tau'!M57-M$3)/param[LAMBDA]</f>
        <v>-28.518181396642525</v>
      </c>
      <c r="N183">
        <f>N$4*LN(1+param[LAMBDA]*ABS('(IN)tau'!N57-N$3))*SIGN('(IN)tau'!N57-N$3)/param[LAMBDA]</f>
        <v>0</v>
      </c>
      <c r="O183">
        <f>O$4*LN(1+param[LAMBDA]*ABS('(IN)tau'!O57-O$3))*SIGN('(IN)tau'!O57-O$3)/param[LAMBDA]</f>
        <v>0</v>
      </c>
      <c r="P183">
        <f>P$4*LN(1+param[LAMBDA]*ABS('(IN)tau'!P57-P$3))*SIGN('(IN)tau'!P57-P$3)/param[LAMBDA]</f>
        <v>0</v>
      </c>
      <c r="Q183">
        <f>Q$4*LN(1+param[LAMBDA]*ABS('(IN)tau'!Q57-Q$3))*SIGN('(IN)tau'!Q57-Q$3)/param[LAMBDA]</f>
        <v>0</v>
      </c>
      <c r="R183">
        <f>R$4*LN(1+param[LAMBDA]*ABS('(IN)tau'!R57-R$3))*SIGN('(IN)tau'!R57-R$3)/param[LAMBDA]</f>
        <v>0</v>
      </c>
      <c r="S183">
        <f>S$4*LN(1+param[LAMBDA]*ABS('(IN)tau'!S57-S$3))*SIGN('(IN)tau'!S57-S$3)/param[LAMBDA]</f>
        <v>0</v>
      </c>
      <c r="T183">
        <f>T$4*LN(1+param[LAMBDA]*ABS('(IN)tau'!T57-T$3))*SIGN('(IN)tau'!T57-T$3)/param[LAMBDA]</f>
        <v>0</v>
      </c>
      <c r="U183">
        <f>U$4*LN(1+param[LAMBDA]*ABS('(IN)tau'!U57-U$3))*SIGN('(IN)tau'!U57-U$3)/param[LAMBDA]</f>
        <v>0</v>
      </c>
      <c r="V183">
        <f>V$4*LN(1+param[LAMBDA]*ABS('(IN)tau'!V57-V$3))*SIGN('(IN)tau'!V57-V$3)/param[LAMBDA]</f>
        <v>0</v>
      </c>
      <c r="W183">
        <f>W$4*LN(1+param[LAMBDA]*ABS('(IN)tau'!W57-W$3))*SIGN('(IN)tau'!W57-W$3)/param[LAMBDA]</f>
        <v>0</v>
      </c>
      <c r="X183">
        <f>X$4*LN(1+param[LAMBDA]*ABS('(IN)tau'!X57-X$3))*SIGN('(IN)tau'!X57-X$3)/param[LAMBDA]</f>
        <v>0</v>
      </c>
      <c r="Y183">
        <f>Y$4*LN(1+param[LAMBDA]*ABS('(IN)tau'!Y57-Y$3))*SIGN('(IN)tau'!Y57-Y$3)/param[LAMBDA]</f>
        <v>0</v>
      </c>
      <c r="Z183">
        <f>Z$4*LN(1+param[LAMBDA]*ABS('(IN)tau'!Z57-Z$3))*SIGN('(IN)tau'!Z57-Z$3)/param[LAMBDA]</f>
        <v>0</v>
      </c>
      <c r="AA183">
        <f>AA$4*LN(1+param[LAMBDA]*ABS('(IN)tau'!AA57-AA$3))*SIGN('(IN)tau'!AA57-AA$3)/param[LAMBDA]</f>
        <v>0</v>
      </c>
      <c r="AB183">
        <f>AB$4*LN(1+param[LAMBDA]*ABS('(IN)tau'!AB57-AB$3))*SIGN('(IN)tau'!AB57-AB$3)/param[LAMBDA]</f>
        <v>0</v>
      </c>
      <c r="AC183">
        <f>AC$4*LN(1+param[LAMBDA]*ABS('(IN)tau'!AC57-AC$3))*SIGN('(IN)tau'!AC57-AC$3)/param[LAMBDA]</f>
        <v>0</v>
      </c>
      <c r="AD183">
        <f>AD$4*LN(1+param[LAMBDA]*ABS('(IN)tau'!AD57-AD$3))*SIGN('(IN)tau'!AD57-AD$3)/param[LAMBDA]</f>
        <v>0</v>
      </c>
      <c r="AE183">
        <f>AE$4*LN(1+param[LAMBDA]*ABS('(IN)tau'!AE57-AE$3))*SIGN('(IN)tau'!AE57-AE$3)/param[LAMBDA]</f>
        <v>0</v>
      </c>
      <c r="AF183">
        <f>AF$4*LN(1+param[LAMBDA]*ABS('(IN)tau'!AF57-AF$3))*SIGN('(IN)tau'!AF57-AF$3)/param[LAMBDA]</f>
        <v>0</v>
      </c>
      <c r="AG183">
        <f>AG$4*LN(1+param[LAMBDA]*ABS('(IN)tau'!AG57-AG$3))*SIGN('(IN)tau'!AG57-AG$3)/param[LAMBDA]</f>
        <v>0</v>
      </c>
      <c r="AH183">
        <f>AH$4*LN(1+param[LAMBDA]*ABS('(IN)tau'!AH57-AH$3))*SIGN('(IN)tau'!AH57-AH$3)/param[LAMBDA]</f>
        <v>0</v>
      </c>
      <c r="AI183">
        <f>AI$4*LN(1+param[LAMBDA]*ABS('(IN)tau'!AI57-AI$3))*SIGN('(IN)tau'!AI57-AI$3)/param[LAMBDA]</f>
        <v>0</v>
      </c>
      <c r="AJ183">
        <f>AJ$4*LN(1+param[LAMBDA]*ABS('(IN)tau'!AJ57-AJ$3))*SIGN('(IN)tau'!AJ57-AJ$3)/param[LAMBDA]</f>
        <v>0</v>
      </c>
      <c r="AK183">
        <f>AK$4*LN(1+param[LAMBDA]*ABS('(IN)tau'!AK57-AK$3))*SIGN('(IN)tau'!AK57-AK$3)/param[LAMBDA]</f>
        <v>0</v>
      </c>
      <c r="AL183">
        <f>AL$4*LN(1+param[LAMBDA]*ABS('(IN)tau'!AL57-AL$3))*SIGN('(IN)tau'!AL57-AL$3)/param[LAMBDA]</f>
        <v>0</v>
      </c>
      <c r="AM183">
        <f>AM$4*LN(1+param[LAMBDA]*ABS('(IN)tau'!AM57-AM$3))*SIGN('(IN)tau'!AM57-AM$3)/param[LAMBDA]</f>
        <v>0</v>
      </c>
      <c r="AN183">
        <f>AN$4*LN(1+param[LAMBDA]*ABS('(IN)tau'!AN57-AN$3))*SIGN('(IN)tau'!AN57-AN$3)/param[LAMBDA]</f>
        <v>0</v>
      </c>
      <c r="AO183">
        <f>AO$4*LN(1+param[LAMBDA]*ABS('(IN)tau'!AO57-AO$3))*SIGN('(IN)tau'!AO57-AO$3)/param[LAMBDA]</f>
        <v>0</v>
      </c>
      <c r="AP183">
        <f>AP$4*LN(1+param[LAMBDA]*ABS('(IN)tau'!AP57-AP$3))*SIGN('(IN)tau'!AP57-AP$3)/param[LAMBDA]</f>
        <v>0</v>
      </c>
      <c r="AQ183">
        <f>AQ$4*LN(1+param[LAMBDA]*ABS('(IN)tau'!AQ57-AQ$3))*SIGN('(IN)tau'!AQ57-AQ$3)/param[LAMBDA]</f>
        <v>0</v>
      </c>
      <c r="AR183">
        <f>AR$4*LN(1+param[LAMBDA]*ABS('(IN)tau'!AR57-AR$3))*SIGN('(IN)tau'!AR57-AR$3)/param[LAMBDA]</f>
        <v>0</v>
      </c>
      <c r="AS183">
        <f>AS$4*LN(1+param[LAMBDA]*ABS('(IN)tau'!AS57-AS$3))*SIGN('(IN)tau'!AS57-AS$3)/param[LAMBDA]</f>
        <v>-8.782177952556852</v>
      </c>
      <c r="AT183" s="4">
        <f>SUM(Pi[[#This Row],[Column2]:[Column244]])</f>
        <v>-38.481120795971329</v>
      </c>
      <c r="AU183" t="str">
        <f t="shared" si="3"/>
        <v/>
      </c>
    </row>
    <row r="184" spans="1:47" ht="15" x14ac:dyDescent="0.25">
      <c r="A184">
        <f t="shared" si="2"/>
        <v>157</v>
      </c>
      <c r="B184">
        <f>B$4*LN(1+param[LAMBDA]*ABS('(IN)tau'!B58-B$3))*SIGN('(IN)tau'!B58-B$3)/param[LAMBDA]</f>
        <v>0</v>
      </c>
      <c r="C184">
        <f>C$4*LN(1+param[LAMBDA]*ABS('(IN)tau'!C58-C$3))*SIGN('(IN)tau'!C58-C$3)/param[LAMBDA]</f>
        <v>14.506026203233745</v>
      </c>
      <c r="D184">
        <f>D$4*LN(1+param[LAMBDA]*ABS('(IN)tau'!D58-D$3))*SIGN('(IN)tau'!D58-D$3)/param[LAMBDA]</f>
        <v>-15.341297150025813</v>
      </c>
      <c r="E184">
        <f>E$4*LN(1+param[LAMBDA]*ABS('(IN)tau'!E58-E$3))*SIGN('(IN)tau'!E58-E$3)/param[LAMBDA]</f>
        <v>9.230100021974474</v>
      </c>
      <c r="F184">
        <f>F$4*LN(1+param[LAMBDA]*ABS('(IN)tau'!F58-F$3))*SIGN('(IN)tau'!F58-F$3)/param[LAMBDA]</f>
        <v>9.9061731464366751</v>
      </c>
      <c r="G184">
        <f>G$4*LN(1+param[LAMBDA]*ABS('(IN)tau'!G58-G$3))*SIGN('(IN)tau'!G58-G$3)/param[LAMBDA]</f>
        <v>10.940684080047207</v>
      </c>
      <c r="H184">
        <f>H$4*LN(1+param[LAMBDA]*ABS('(IN)tau'!H58-H$3))*SIGN('(IN)tau'!H58-H$3)/param[LAMBDA]</f>
        <v>0</v>
      </c>
      <c r="I184">
        <f>I$4*LN(1+param[LAMBDA]*ABS('(IN)tau'!I58-I$3))*SIGN('(IN)tau'!I58-I$3)/param[LAMBDA]</f>
        <v>1.0090645764472952</v>
      </c>
      <c r="J184">
        <f>J$4*LN(1+param[LAMBDA]*ABS('(IN)tau'!J58-J$3))*SIGN('(IN)tau'!J58-J$3)/param[LAMBDA]</f>
        <v>0</v>
      </c>
      <c r="K184">
        <f>K$4*LN(1+param[LAMBDA]*ABS('(IN)tau'!K58-K$3))*SIGN('(IN)tau'!K58-K$3)/param[LAMBDA]</f>
        <v>-33.796125027567108</v>
      </c>
      <c r="L184">
        <f>L$4*LN(1+param[LAMBDA]*ABS('(IN)tau'!L58-L$3))*SIGN('(IN)tau'!L58-L$3)/param[LAMBDA]</f>
        <v>0</v>
      </c>
      <c r="M184">
        <f>M$4*LN(1+param[LAMBDA]*ABS('(IN)tau'!M58-M$3))*SIGN('(IN)tau'!M58-M$3)/param[LAMBDA]</f>
        <v>-28.518181396642525</v>
      </c>
      <c r="N184">
        <f>N$4*LN(1+param[LAMBDA]*ABS('(IN)tau'!N58-N$3))*SIGN('(IN)tau'!N58-N$3)/param[LAMBDA]</f>
        <v>0</v>
      </c>
      <c r="O184">
        <f>O$4*LN(1+param[LAMBDA]*ABS('(IN)tau'!O58-O$3))*SIGN('(IN)tau'!O58-O$3)/param[LAMBDA]</f>
        <v>0</v>
      </c>
      <c r="P184">
        <f>P$4*LN(1+param[LAMBDA]*ABS('(IN)tau'!P58-P$3))*SIGN('(IN)tau'!P58-P$3)/param[LAMBDA]</f>
        <v>0</v>
      </c>
      <c r="Q184">
        <f>Q$4*LN(1+param[LAMBDA]*ABS('(IN)tau'!Q58-Q$3))*SIGN('(IN)tau'!Q58-Q$3)/param[LAMBDA]</f>
        <v>0</v>
      </c>
      <c r="R184">
        <f>R$4*LN(1+param[LAMBDA]*ABS('(IN)tau'!R58-R$3))*SIGN('(IN)tau'!R58-R$3)/param[LAMBDA]</f>
        <v>0</v>
      </c>
      <c r="S184">
        <f>S$4*LN(1+param[LAMBDA]*ABS('(IN)tau'!S58-S$3))*SIGN('(IN)tau'!S58-S$3)/param[LAMBDA]</f>
        <v>0</v>
      </c>
      <c r="T184">
        <f>T$4*LN(1+param[LAMBDA]*ABS('(IN)tau'!T58-T$3))*SIGN('(IN)tau'!T58-T$3)/param[LAMBDA]</f>
        <v>0</v>
      </c>
      <c r="U184">
        <f>U$4*LN(1+param[LAMBDA]*ABS('(IN)tau'!U58-U$3))*SIGN('(IN)tau'!U58-U$3)/param[LAMBDA]</f>
        <v>0</v>
      </c>
      <c r="V184">
        <f>V$4*LN(1+param[LAMBDA]*ABS('(IN)tau'!V58-V$3))*SIGN('(IN)tau'!V58-V$3)/param[LAMBDA]</f>
        <v>0</v>
      </c>
      <c r="W184">
        <f>W$4*LN(1+param[LAMBDA]*ABS('(IN)tau'!W58-W$3))*SIGN('(IN)tau'!W58-W$3)/param[LAMBDA]</f>
        <v>0</v>
      </c>
      <c r="X184">
        <f>X$4*LN(1+param[LAMBDA]*ABS('(IN)tau'!X58-X$3))*SIGN('(IN)tau'!X58-X$3)/param[LAMBDA]</f>
        <v>0</v>
      </c>
      <c r="Y184">
        <f>Y$4*LN(1+param[LAMBDA]*ABS('(IN)tau'!Y58-Y$3))*SIGN('(IN)tau'!Y58-Y$3)/param[LAMBDA]</f>
        <v>0</v>
      </c>
      <c r="Z184">
        <f>Z$4*LN(1+param[LAMBDA]*ABS('(IN)tau'!Z58-Z$3))*SIGN('(IN)tau'!Z58-Z$3)/param[LAMBDA]</f>
        <v>0</v>
      </c>
      <c r="AA184">
        <f>AA$4*LN(1+param[LAMBDA]*ABS('(IN)tau'!AA58-AA$3))*SIGN('(IN)tau'!AA58-AA$3)/param[LAMBDA]</f>
        <v>0</v>
      </c>
      <c r="AB184">
        <f>AB$4*LN(1+param[LAMBDA]*ABS('(IN)tau'!AB58-AB$3))*SIGN('(IN)tau'!AB58-AB$3)/param[LAMBDA]</f>
        <v>0</v>
      </c>
      <c r="AC184">
        <f>AC$4*LN(1+param[LAMBDA]*ABS('(IN)tau'!AC58-AC$3))*SIGN('(IN)tau'!AC58-AC$3)/param[LAMBDA]</f>
        <v>0</v>
      </c>
      <c r="AD184">
        <f>AD$4*LN(1+param[LAMBDA]*ABS('(IN)tau'!AD58-AD$3))*SIGN('(IN)tau'!AD58-AD$3)/param[LAMBDA]</f>
        <v>0</v>
      </c>
      <c r="AE184">
        <f>AE$4*LN(1+param[LAMBDA]*ABS('(IN)tau'!AE58-AE$3))*SIGN('(IN)tau'!AE58-AE$3)/param[LAMBDA]</f>
        <v>0</v>
      </c>
      <c r="AF184">
        <f>AF$4*LN(1+param[LAMBDA]*ABS('(IN)tau'!AF58-AF$3))*SIGN('(IN)tau'!AF58-AF$3)/param[LAMBDA]</f>
        <v>0</v>
      </c>
      <c r="AG184">
        <f>AG$4*LN(1+param[LAMBDA]*ABS('(IN)tau'!AG58-AG$3))*SIGN('(IN)tau'!AG58-AG$3)/param[LAMBDA]</f>
        <v>0</v>
      </c>
      <c r="AH184">
        <f>AH$4*LN(1+param[LAMBDA]*ABS('(IN)tau'!AH58-AH$3))*SIGN('(IN)tau'!AH58-AH$3)/param[LAMBDA]</f>
        <v>0</v>
      </c>
      <c r="AI184">
        <f>AI$4*LN(1+param[LAMBDA]*ABS('(IN)tau'!AI58-AI$3))*SIGN('(IN)tau'!AI58-AI$3)/param[LAMBDA]</f>
        <v>0</v>
      </c>
      <c r="AJ184">
        <f>AJ$4*LN(1+param[LAMBDA]*ABS('(IN)tau'!AJ58-AJ$3))*SIGN('(IN)tau'!AJ58-AJ$3)/param[LAMBDA]</f>
        <v>0</v>
      </c>
      <c r="AK184">
        <f>AK$4*LN(1+param[LAMBDA]*ABS('(IN)tau'!AK58-AK$3))*SIGN('(IN)tau'!AK58-AK$3)/param[LAMBDA]</f>
        <v>0</v>
      </c>
      <c r="AL184">
        <f>AL$4*LN(1+param[LAMBDA]*ABS('(IN)tau'!AL58-AL$3))*SIGN('(IN)tau'!AL58-AL$3)/param[LAMBDA]</f>
        <v>0</v>
      </c>
      <c r="AM184">
        <f>AM$4*LN(1+param[LAMBDA]*ABS('(IN)tau'!AM58-AM$3))*SIGN('(IN)tau'!AM58-AM$3)/param[LAMBDA]</f>
        <v>0</v>
      </c>
      <c r="AN184">
        <f>AN$4*LN(1+param[LAMBDA]*ABS('(IN)tau'!AN58-AN$3))*SIGN('(IN)tau'!AN58-AN$3)/param[LAMBDA]</f>
        <v>0</v>
      </c>
      <c r="AO184">
        <f>AO$4*LN(1+param[LAMBDA]*ABS('(IN)tau'!AO58-AO$3))*SIGN('(IN)tau'!AO58-AO$3)/param[LAMBDA]</f>
        <v>0</v>
      </c>
      <c r="AP184">
        <f>AP$4*LN(1+param[LAMBDA]*ABS('(IN)tau'!AP58-AP$3))*SIGN('(IN)tau'!AP58-AP$3)/param[LAMBDA]</f>
        <v>0</v>
      </c>
      <c r="AQ184">
        <f>AQ$4*LN(1+param[LAMBDA]*ABS('(IN)tau'!AQ58-AQ$3))*SIGN('(IN)tau'!AQ58-AQ$3)/param[LAMBDA]</f>
        <v>0</v>
      </c>
      <c r="AR184">
        <f>AR$4*LN(1+param[LAMBDA]*ABS('(IN)tau'!AR58-AR$3))*SIGN('(IN)tau'!AR58-AR$3)/param[LAMBDA]</f>
        <v>0</v>
      </c>
      <c r="AS184">
        <f>AS$4*LN(1+param[LAMBDA]*ABS('(IN)tau'!AS58-AS$3))*SIGN('(IN)tau'!AS58-AS$3)/param[LAMBDA]</f>
        <v>-3.164378703187503</v>
      </c>
      <c r="AT184" s="4">
        <f>SUM(Pi[[#This Row],[Column2]:[Column244]])</f>
        <v>-35.227934249283557</v>
      </c>
      <c r="AU184" t="str">
        <f t="shared" si="3"/>
        <v/>
      </c>
    </row>
    <row r="185" spans="1:47" ht="15" x14ac:dyDescent="0.25">
      <c r="A185">
        <f t="shared" si="2"/>
        <v>158</v>
      </c>
      <c r="B185">
        <f>B$4*LN(1+param[LAMBDA]*ABS('(IN)tau'!B59-B$3))*SIGN('(IN)tau'!B59-B$3)/param[LAMBDA]</f>
        <v>0</v>
      </c>
      <c r="C185">
        <f>C$4*LN(1+param[LAMBDA]*ABS('(IN)tau'!C59-C$3))*SIGN('(IN)tau'!C59-C$3)/param[LAMBDA]</f>
        <v>29.286584648336941</v>
      </c>
      <c r="D185">
        <f>D$4*LN(1+param[LAMBDA]*ABS('(IN)tau'!D59-D$3))*SIGN('(IN)tau'!D59-D$3)/param[LAMBDA]</f>
        <v>-8.7373735807715676</v>
      </c>
      <c r="E185">
        <f>E$4*LN(1+param[LAMBDA]*ABS('(IN)tau'!E59-E$3))*SIGN('(IN)tau'!E59-E$3)/param[LAMBDA]</f>
        <v>27.588900220571681</v>
      </c>
      <c r="F185">
        <f>F$4*LN(1+param[LAMBDA]*ABS('(IN)tau'!F59-F$3))*SIGN('(IN)tau'!F59-F$3)/param[LAMBDA]</f>
        <v>9.9061731464366751</v>
      </c>
      <c r="G185">
        <f>G$4*LN(1+param[LAMBDA]*ABS('(IN)tau'!G59-G$3))*SIGN('(IN)tau'!G59-G$3)/param[LAMBDA]</f>
        <v>10.940684080047207</v>
      </c>
      <c r="H185">
        <f>H$4*LN(1+param[LAMBDA]*ABS('(IN)tau'!H59-H$3))*SIGN('(IN)tau'!H59-H$3)/param[LAMBDA]</f>
        <v>0</v>
      </c>
      <c r="I185">
        <f>I$4*LN(1+param[LAMBDA]*ABS('(IN)tau'!I59-I$3))*SIGN('(IN)tau'!I59-I$3)/param[LAMBDA]</f>
        <v>1.0090645764472952</v>
      </c>
      <c r="J185">
        <f>J$4*LN(1+param[LAMBDA]*ABS('(IN)tau'!J59-J$3))*SIGN('(IN)tau'!J59-J$3)/param[LAMBDA]</f>
        <v>0</v>
      </c>
      <c r="K185">
        <f>K$4*LN(1+param[LAMBDA]*ABS('(IN)tau'!K59-K$3))*SIGN('(IN)tau'!K59-K$3)/param[LAMBDA]</f>
        <v>-25.277025161614709</v>
      </c>
      <c r="L185">
        <f>L$4*LN(1+param[LAMBDA]*ABS('(IN)tau'!L59-L$3))*SIGN('(IN)tau'!L59-L$3)/param[LAMBDA]</f>
        <v>0</v>
      </c>
      <c r="M185">
        <f>M$4*LN(1+param[LAMBDA]*ABS('(IN)tau'!M59-M$3))*SIGN('(IN)tau'!M59-M$3)/param[LAMBDA]</f>
        <v>-28.518181396642525</v>
      </c>
      <c r="N185">
        <f>N$4*LN(1+param[LAMBDA]*ABS('(IN)tau'!N59-N$3))*SIGN('(IN)tau'!N59-N$3)/param[LAMBDA]</f>
        <v>0</v>
      </c>
      <c r="O185">
        <f>O$4*LN(1+param[LAMBDA]*ABS('(IN)tau'!O59-O$3))*SIGN('(IN)tau'!O59-O$3)/param[LAMBDA]</f>
        <v>0</v>
      </c>
      <c r="P185">
        <f>P$4*LN(1+param[LAMBDA]*ABS('(IN)tau'!P59-P$3))*SIGN('(IN)tau'!P59-P$3)/param[LAMBDA]</f>
        <v>0</v>
      </c>
      <c r="Q185">
        <f>Q$4*LN(1+param[LAMBDA]*ABS('(IN)tau'!Q59-Q$3))*SIGN('(IN)tau'!Q59-Q$3)/param[LAMBDA]</f>
        <v>0</v>
      </c>
      <c r="R185">
        <f>R$4*LN(1+param[LAMBDA]*ABS('(IN)tau'!R59-R$3))*SIGN('(IN)tau'!R59-R$3)/param[LAMBDA]</f>
        <v>0</v>
      </c>
      <c r="S185">
        <f>S$4*LN(1+param[LAMBDA]*ABS('(IN)tau'!S59-S$3))*SIGN('(IN)tau'!S59-S$3)/param[LAMBDA]</f>
        <v>0</v>
      </c>
      <c r="T185">
        <f>T$4*LN(1+param[LAMBDA]*ABS('(IN)tau'!T59-T$3))*SIGN('(IN)tau'!T59-T$3)/param[LAMBDA]</f>
        <v>0</v>
      </c>
      <c r="U185">
        <f>U$4*LN(1+param[LAMBDA]*ABS('(IN)tau'!U59-U$3))*SIGN('(IN)tau'!U59-U$3)/param[LAMBDA]</f>
        <v>0</v>
      </c>
      <c r="V185">
        <f>V$4*LN(1+param[LAMBDA]*ABS('(IN)tau'!V59-V$3))*SIGN('(IN)tau'!V59-V$3)/param[LAMBDA]</f>
        <v>0</v>
      </c>
      <c r="W185">
        <f>W$4*LN(1+param[LAMBDA]*ABS('(IN)tau'!W59-W$3))*SIGN('(IN)tau'!W59-W$3)/param[LAMBDA]</f>
        <v>0</v>
      </c>
      <c r="X185">
        <f>X$4*LN(1+param[LAMBDA]*ABS('(IN)tau'!X59-X$3))*SIGN('(IN)tau'!X59-X$3)/param[LAMBDA]</f>
        <v>0</v>
      </c>
      <c r="Y185">
        <f>Y$4*LN(1+param[LAMBDA]*ABS('(IN)tau'!Y59-Y$3))*SIGN('(IN)tau'!Y59-Y$3)/param[LAMBDA]</f>
        <v>0</v>
      </c>
      <c r="Z185">
        <f>Z$4*LN(1+param[LAMBDA]*ABS('(IN)tau'!Z59-Z$3))*SIGN('(IN)tau'!Z59-Z$3)/param[LAMBDA]</f>
        <v>0</v>
      </c>
      <c r="AA185">
        <f>AA$4*LN(1+param[LAMBDA]*ABS('(IN)tau'!AA59-AA$3))*SIGN('(IN)tau'!AA59-AA$3)/param[LAMBDA]</f>
        <v>0</v>
      </c>
      <c r="AB185">
        <f>AB$4*LN(1+param[LAMBDA]*ABS('(IN)tau'!AB59-AB$3))*SIGN('(IN)tau'!AB59-AB$3)/param[LAMBDA]</f>
        <v>0</v>
      </c>
      <c r="AC185">
        <f>AC$4*LN(1+param[LAMBDA]*ABS('(IN)tau'!AC59-AC$3))*SIGN('(IN)tau'!AC59-AC$3)/param[LAMBDA]</f>
        <v>0</v>
      </c>
      <c r="AD185">
        <f>AD$4*LN(1+param[LAMBDA]*ABS('(IN)tau'!AD59-AD$3))*SIGN('(IN)tau'!AD59-AD$3)/param[LAMBDA]</f>
        <v>0</v>
      </c>
      <c r="AE185">
        <f>AE$4*LN(1+param[LAMBDA]*ABS('(IN)tau'!AE59-AE$3))*SIGN('(IN)tau'!AE59-AE$3)/param[LAMBDA]</f>
        <v>0</v>
      </c>
      <c r="AF185">
        <f>AF$4*LN(1+param[LAMBDA]*ABS('(IN)tau'!AF59-AF$3))*SIGN('(IN)tau'!AF59-AF$3)/param[LAMBDA]</f>
        <v>0</v>
      </c>
      <c r="AG185">
        <f>AG$4*LN(1+param[LAMBDA]*ABS('(IN)tau'!AG59-AG$3))*SIGN('(IN)tau'!AG59-AG$3)/param[LAMBDA]</f>
        <v>0</v>
      </c>
      <c r="AH185">
        <f>AH$4*LN(1+param[LAMBDA]*ABS('(IN)tau'!AH59-AH$3))*SIGN('(IN)tau'!AH59-AH$3)/param[LAMBDA]</f>
        <v>0</v>
      </c>
      <c r="AI185">
        <f>AI$4*LN(1+param[LAMBDA]*ABS('(IN)tau'!AI59-AI$3))*SIGN('(IN)tau'!AI59-AI$3)/param[LAMBDA]</f>
        <v>0</v>
      </c>
      <c r="AJ185">
        <f>AJ$4*LN(1+param[LAMBDA]*ABS('(IN)tau'!AJ59-AJ$3))*SIGN('(IN)tau'!AJ59-AJ$3)/param[LAMBDA]</f>
        <v>0</v>
      </c>
      <c r="AK185">
        <f>AK$4*LN(1+param[LAMBDA]*ABS('(IN)tau'!AK59-AK$3))*SIGN('(IN)tau'!AK59-AK$3)/param[LAMBDA]</f>
        <v>0</v>
      </c>
      <c r="AL185">
        <f>AL$4*LN(1+param[LAMBDA]*ABS('(IN)tau'!AL59-AL$3))*SIGN('(IN)tau'!AL59-AL$3)/param[LAMBDA]</f>
        <v>0</v>
      </c>
      <c r="AM185">
        <f>AM$4*LN(1+param[LAMBDA]*ABS('(IN)tau'!AM59-AM$3))*SIGN('(IN)tau'!AM59-AM$3)/param[LAMBDA]</f>
        <v>0</v>
      </c>
      <c r="AN185">
        <f>AN$4*LN(1+param[LAMBDA]*ABS('(IN)tau'!AN59-AN$3))*SIGN('(IN)tau'!AN59-AN$3)/param[LAMBDA]</f>
        <v>0</v>
      </c>
      <c r="AO185">
        <f>AO$4*LN(1+param[LAMBDA]*ABS('(IN)tau'!AO59-AO$3))*SIGN('(IN)tau'!AO59-AO$3)/param[LAMBDA]</f>
        <v>0</v>
      </c>
      <c r="AP185">
        <f>AP$4*LN(1+param[LAMBDA]*ABS('(IN)tau'!AP59-AP$3))*SIGN('(IN)tau'!AP59-AP$3)/param[LAMBDA]</f>
        <v>0</v>
      </c>
      <c r="AQ185">
        <f>AQ$4*LN(1+param[LAMBDA]*ABS('(IN)tau'!AQ59-AQ$3))*SIGN('(IN)tau'!AQ59-AQ$3)/param[LAMBDA]</f>
        <v>0</v>
      </c>
      <c r="AR185">
        <f>AR$4*LN(1+param[LAMBDA]*ABS('(IN)tau'!AR59-AR$3))*SIGN('(IN)tau'!AR59-AR$3)/param[LAMBDA]</f>
        <v>0</v>
      </c>
      <c r="AS185">
        <f>AS$4*LN(1+param[LAMBDA]*ABS('(IN)tau'!AS59-AS$3))*SIGN('(IN)tau'!AS59-AS$3)/param[LAMBDA]</f>
        <v>-3.164378703187503</v>
      </c>
      <c r="AT185" s="4">
        <f>SUM(Pi[[#This Row],[Column2]:[Column244]])</f>
        <v>13.034447829623495</v>
      </c>
      <c r="AU185" t="str">
        <f t="shared" si="3"/>
        <v/>
      </c>
    </row>
    <row r="186" spans="1:47" ht="15" x14ac:dyDescent="0.25">
      <c r="A186">
        <f t="shared" si="2"/>
        <v>159</v>
      </c>
      <c r="B186">
        <f>B$4*LN(1+param[LAMBDA]*ABS('(IN)tau'!B60-B$3))*SIGN('(IN)tau'!B60-B$3)/param[LAMBDA]</f>
        <v>0</v>
      </c>
      <c r="C186">
        <f>C$4*LN(1+param[LAMBDA]*ABS('(IN)tau'!C60-C$3))*SIGN('(IN)tau'!C60-C$3)/param[LAMBDA]</f>
        <v>14.506026203233745</v>
      </c>
      <c r="D186">
        <f>D$4*LN(1+param[LAMBDA]*ABS('(IN)tau'!D60-D$3))*SIGN('(IN)tau'!D60-D$3)/param[LAMBDA]</f>
        <v>-8.6173086881928871</v>
      </c>
      <c r="E186">
        <f>E$4*LN(1+param[LAMBDA]*ABS('(IN)tau'!E60-E$3))*SIGN('(IN)tau'!E60-E$3)/param[LAMBDA]</f>
        <v>9.230100021974474</v>
      </c>
      <c r="F186">
        <f>F$4*LN(1+param[LAMBDA]*ABS('(IN)tau'!F60-F$3))*SIGN('(IN)tau'!F60-F$3)/param[LAMBDA]</f>
        <v>5.4454013160335357</v>
      </c>
      <c r="G186">
        <f>G$4*LN(1+param[LAMBDA]*ABS('(IN)tau'!G60-G$3))*SIGN('(IN)tau'!G60-G$3)/param[LAMBDA]</f>
        <v>3.5550405296121141</v>
      </c>
      <c r="H186">
        <f>H$4*LN(1+param[LAMBDA]*ABS('(IN)tau'!H60-H$3))*SIGN('(IN)tau'!H60-H$3)/param[LAMBDA]</f>
        <v>0</v>
      </c>
      <c r="I186">
        <f>I$4*LN(1+param[LAMBDA]*ABS('(IN)tau'!I60-I$3))*SIGN('(IN)tau'!I60-I$3)/param[LAMBDA]</f>
        <v>15.091752894443998</v>
      </c>
      <c r="J186">
        <f>J$4*LN(1+param[LAMBDA]*ABS('(IN)tau'!J60-J$3))*SIGN('(IN)tau'!J60-J$3)/param[LAMBDA]</f>
        <v>0</v>
      </c>
      <c r="K186">
        <f>K$4*LN(1+param[LAMBDA]*ABS('(IN)tau'!K60-K$3))*SIGN('(IN)tau'!K60-K$3)/param[LAMBDA]</f>
        <v>-4.8635515561515241</v>
      </c>
      <c r="L186">
        <f>L$4*LN(1+param[LAMBDA]*ABS('(IN)tau'!L60-L$3))*SIGN('(IN)tau'!L60-L$3)/param[LAMBDA]</f>
        <v>0</v>
      </c>
      <c r="M186">
        <f>M$4*LN(1+param[LAMBDA]*ABS('(IN)tau'!M60-M$3))*SIGN('(IN)tau'!M60-M$3)/param[LAMBDA]</f>
        <v>-28.518181396642525</v>
      </c>
      <c r="N186">
        <f>N$4*LN(1+param[LAMBDA]*ABS('(IN)tau'!N60-N$3))*SIGN('(IN)tau'!N60-N$3)/param[LAMBDA]</f>
        <v>0</v>
      </c>
      <c r="O186">
        <f>O$4*LN(1+param[LAMBDA]*ABS('(IN)tau'!O60-O$3))*SIGN('(IN)tau'!O60-O$3)/param[LAMBDA]</f>
        <v>0</v>
      </c>
      <c r="P186">
        <f>P$4*LN(1+param[LAMBDA]*ABS('(IN)tau'!P60-P$3))*SIGN('(IN)tau'!P60-P$3)/param[LAMBDA]</f>
        <v>0</v>
      </c>
      <c r="Q186">
        <f>Q$4*LN(1+param[LAMBDA]*ABS('(IN)tau'!Q60-Q$3))*SIGN('(IN)tau'!Q60-Q$3)/param[LAMBDA]</f>
        <v>0</v>
      </c>
      <c r="R186">
        <f>R$4*LN(1+param[LAMBDA]*ABS('(IN)tau'!R60-R$3))*SIGN('(IN)tau'!R60-R$3)/param[LAMBDA]</f>
        <v>0</v>
      </c>
      <c r="S186">
        <f>S$4*LN(1+param[LAMBDA]*ABS('(IN)tau'!S60-S$3))*SIGN('(IN)tau'!S60-S$3)/param[LAMBDA]</f>
        <v>0</v>
      </c>
      <c r="T186">
        <f>T$4*LN(1+param[LAMBDA]*ABS('(IN)tau'!T60-T$3))*SIGN('(IN)tau'!T60-T$3)/param[LAMBDA]</f>
        <v>0</v>
      </c>
      <c r="U186">
        <f>U$4*LN(1+param[LAMBDA]*ABS('(IN)tau'!U60-U$3))*SIGN('(IN)tau'!U60-U$3)/param[LAMBDA]</f>
        <v>0</v>
      </c>
      <c r="V186">
        <f>V$4*LN(1+param[LAMBDA]*ABS('(IN)tau'!V60-V$3))*SIGN('(IN)tau'!V60-V$3)/param[LAMBDA]</f>
        <v>0</v>
      </c>
      <c r="W186">
        <f>W$4*LN(1+param[LAMBDA]*ABS('(IN)tau'!W60-W$3))*SIGN('(IN)tau'!W60-W$3)/param[LAMBDA]</f>
        <v>0</v>
      </c>
      <c r="X186">
        <f>X$4*LN(1+param[LAMBDA]*ABS('(IN)tau'!X60-X$3))*SIGN('(IN)tau'!X60-X$3)/param[LAMBDA]</f>
        <v>0</v>
      </c>
      <c r="Y186">
        <f>Y$4*LN(1+param[LAMBDA]*ABS('(IN)tau'!Y60-Y$3))*SIGN('(IN)tau'!Y60-Y$3)/param[LAMBDA]</f>
        <v>0</v>
      </c>
      <c r="Z186">
        <f>Z$4*LN(1+param[LAMBDA]*ABS('(IN)tau'!Z60-Z$3))*SIGN('(IN)tau'!Z60-Z$3)/param[LAMBDA]</f>
        <v>0</v>
      </c>
      <c r="AA186">
        <f>AA$4*LN(1+param[LAMBDA]*ABS('(IN)tau'!AA60-AA$3))*SIGN('(IN)tau'!AA60-AA$3)/param[LAMBDA]</f>
        <v>0</v>
      </c>
      <c r="AB186">
        <f>AB$4*LN(1+param[LAMBDA]*ABS('(IN)tau'!AB60-AB$3))*SIGN('(IN)tau'!AB60-AB$3)/param[LAMBDA]</f>
        <v>0</v>
      </c>
      <c r="AC186">
        <f>AC$4*LN(1+param[LAMBDA]*ABS('(IN)tau'!AC60-AC$3))*SIGN('(IN)tau'!AC60-AC$3)/param[LAMBDA]</f>
        <v>0</v>
      </c>
      <c r="AD186">
        <f>AD$4*LN(1+param[LAMBDA]*ABS('(IN)tau'!AD60-AD$3))*SIGN('(IN)tau'!AD60-AD$3)/param[LAMBDA]</f>
        <v>0</v>
      </c>
      <c r="AE186">
        <f>AE$4*LN(1+param[LAMBDA]*ABS('(IN)tau'!AE60-AE$3))*SIGN('(IN)tau'!AE60-AE$3)/param[LAMBDA]</f>
        <v>0</v>
      </c>
      <c r="AF186">
        <f>AF$4*LN(1+param[LAMBDA]*ABS('(IN)tau'!AF60-AF$3))*SIGN('(IN)tau'!AF60-AF$3)/param[LAMBDA]</f>
        <v>0</v>
      </c>
      <c r="AG186">
        <f>AG$4*LN(1+param[LAMBDA]*ABS('(IN)tau'!AG60-AG$3))*SIGN('(IN)tau'!AG60-AG$3)/param[LAMBDA]</f>
        <v>0</v>
      </c>
      <c r="AH186">
        <f>AH$4*LN(1+param[LAMBDA]*ABS('(IN)tau'!AH60-AH$3))*SIGN('(IN)tau'!AH60-AH$3)/param[LAMBDA]</f>
        <v>0</v>
      </c>
      <c r="AI186">
        <f>AI$4*LN(1+param[LAMBDA]*ABS('(IN)tau'!AI60-AI$3))*SIGN('(IN)tau'!AI60-AI$3)/param[LAMBDA]</f>
        <v>0</v>
      </c>
      <c r="AJ186">
        <f>AJ$4*LN(1+param[LAMBDA]*ABS('(IN)tau'!AJ60-AJ$3))*SIGN('(IN)tau'!AJ60-AJ$3)/param[LAMBDA]</f>
        <v>0</v>
      </c>
      <c r="AK186">
        <f>AK$4*LN(1+param[LAMBDA]*ABS('(IN)tau'!AK60-AK$3))*SIGN('(IN)tau'!AK60-AK$3)/param[LAMBDA]</f>
        <v>0</v>
      </c>
      <c r="AL186">
        <f>AL$4*LN(1+param[LAMBDA]*ABS('(IN)tau'!AL60-AL$3))*SIGN('(IN)tau'!AL60-AL$3)/param[LAMBDA]</f>
        <v>0</v>
      </c>
      <c r="AM186">
        <f>AM$4*LN(1+param[LAMBDA]*ABS('(IN)tau'!AM60-AM$3))*SIGN('(IN)tau'!AM60-AM$3)/param[LAMBDA]</f>
        <v>0</v>
      </c>
      <c r="AN186">
        <f>AN$4*LN(1+param[LAMBDA]*ABS('(IN)tau'!AN60-AN$3))*SIGN('(IN)tau'!AN60-AN$3)/param[LAMBDA]</f>
        <v>0</v>
      </c>
      <c r="AO186">
        <f>AO$4*LN(1+param[LAMBDA]*ABS('(IN)tau'!AO60-AO$3))*SIGN('(IN)tau'!AO60-AO$3)/param[LAMBDA]</f>
        <v>0</v>
      </c>
      <c r="AP186">
        <f>AP$4*LN(1+param[LAMBDA]*ABS('(IN)tau'!AP60-AP$3))*SIGN('(IN)tau'!AP60-AP$3)/param[LAMBDA]</f>
        <v>0</v>
      </c>
      <c r="AQ186">
        <f>AQ$4*LN(1+param[LAMBDA]*ABS('(IN)tau'!AQ60-AQ$3))*SIGN('(IN)tau'!AQ60-AQ$3)/param[LAMBDA]</f>
        <v>0</v>
      </c>
      <c r="AR186">
        <f>AR$4*LN(1+param[LAMBDA]*ABS('(IN)tau'!AR60-AR$3))*SIGN('(IN)tau'!AR60-AR$3)/param[LAMBDA]</f>
        <v>0</v>
      </c>
      <c r="AS186">
        <f>AS$4*LN(1+param[LAMBDA]*ABS('(IN)tau'!AS60-AS$3))*SIGN('(IN)tau'!AS60-AS$3)/param[LAMBDA]</f>
        <v>10.034581118091802</v>
      </c>
      <c r="AT186" s="4">
        <f>SUM(Pi[[#This Row],[Column2]:[Column244]])</f>
        <v>15.863860442402727</v>
      </c>
      <c r="AU186" t="str">
        <f t="shared" si="3"/>
        <v/>
      </c>
    </row>
    <row r="187" spans="1:47" ht="15" x14ac:dyDescent="0.25">
      <c r="A187">
        <f t="shared" si="2"/>
        <v>160</v>
      </c>
      <c r="B187">
        <f>B$4*LN(1+param[LAMBDA]*ABS('(IN)tau'!B61-B$3))*SIGN('(IN)tau'!B61-B$3)/param[LAMBDA]</f>
        <v>0</v>
      </c>
      <c r="C187">
        <f>C$4*LN(1+param[LAMBDA]*ABS('(IN)tau'!C61-C$3))*SIGN('(IN)tau'!C61-C$3)/param[LAMBDA]</f>
        <v>14.506026203233745</v>
      </c>
      <c r="D187">
        <f>D$4*LN(1+param[LAMBDA]*ABS('(IN)tau'!D61-D$3))*SIGN('(IN)tau'!D61-D$3)/param[LAMBDA]</f>
        <v>-17.382209005742784</v>
      </c>
      <c r="E187">
        <f>E$4*LN(1+param[LAMBDA]*ABS('(IN)tau'!E61-E$3))*SIGN('(IN)tau'!E61-E$3)/param[LAMBDA]</f>
        <v>9.230100021974474</v>
      </c>
      <c r="F187">
        <f>F$4*LN(1+param[LAMBDA]*ABS('(IN)tau'!F61-F$3))*SIGN('(IN)tau'!F61-F$3)/param[LAMBDA]</f>
        <v>8.4065959020836516</v>
      </c>
      <c r="G187">
        <f>G$4*LN(1+param[LAMBDA]*ABS('(IN)tau'!G61-G$3))*SIGN('(IN)tau'!G61-G$3)/param[LAMBDA]</f>
        <v>3.5550405296121141</v>
      </c>
      <c r="H187">
        <f>H$4*LN(1+param[LAMBDA]*ABS('(IN)tau'!H61-H$3))*SIGN('(IN)tau'!H61-H$3)/param[LAMBDA]</f>
        <v>0</v>
      </c>
      <c r="I187">
        <f>I$4*LN(1+param[LAMBDA]*ABS('(IN)tau'!I61-I$3))*SIGN('(IN)tau'!I61-I$3)/param[LAMBDA]</f>
        <v>9.8668220665407098</v>
      </c>
      <c r="J187">
        <f>J$4*LN(1+param[LAMBDA]*ABS('(IN)tau'!J61-J$3))*SIGN('(IN)tau'!J61-J$3)/param[LAMBDA]</f>
        <v>0</v>
      </c>
      <c r="K187">
        <f>K$4*LN(1+param[LAMBDA]*ABS('(IN)tau'!K61-K$3))*SIGN('(IN)tau'!K61-K$3)/param[LAMBDA]</f>
        <v>0</v>
      </c>
      <c r="L187">
        <f>L$4*LN(1+param[LAMBDA]*ABS('(IN)tau'!L61-L$3))*SIGN('(IN)tau'!L61-L$3)/param[LAMBDA]</f>
        <v>0</v>
      </c>
      <c r="M187">
        <f>M$4*LN(1+param[LAMBDA]*ABS('(IN)tau'!M61-M$3))*SIGN('(IN)tau'!M61-M$3)/param[LAMBDA]</f>
        <v>-28.518181396642525</v>
      </c>
      <c r="N187">
        <f>N$4*LN(1+param[LAMBDA]*ABS('(IN)tau'!N61-N$3))*SIGN('(IN)tau'!N61-N$3)/param[LAMBDA]</f>
        <v>0</v>
      </c>
      <c r="O187">
        <f>O$4*LN(1+param[LAMBDA]*ABS('(IN)tau'!O61-O$3))*SIGN('(IN)tau'!O61-O$3)/param[LAMBDA]</f>
        <v>0</v>
      </c>
      <c r="P187">
        <f>P$4*LN(1+param[LAMBDA]*ABS('(IN)tau'!P61-P$3))*SIGN('(IN)tau'!P61-P$3)/param[LAMBDA]</f>
        <v>0</v>
      </c>
      <c r="Q187">
        <f>Q$4*LN(1+param[LAMBDA]*ABS('(IN)tau'!Q61-Q$3))*SIGN('(IN)tau'!Q61-Q$3)/param[LAMBDA]</f>
        <v>0</v>
      </c>
      <c r="R187">
        <f>R$4*LN(1+param[LAMBDA]*ABS('(IN)tau'!R61-R$3))*SIGN('(IN)tau'!R61-R$3)/param[LAMBDA]</f>
        <v>0</v>
      </c>
      <c r="S187">
        <f>S$4*LN(1+param[LAMBDA]*ABS('(IN)tau'!S61-S$3))*SIGN('(IN)tau'!S61-S$3)/param[LAMBDA]</f>
        <v>0</v>
      </c>
      <c r="T187">
        <f>T$4*LN(1+param[LAMBDA]*ABS('(IN)tau'!T61-T$3))*SIGN('(IN)tau'!T61-T$3)/param[LAMBDA]</f>
        <v>0</v>
      </c>
      <c r="U187">
        <f>U$4*LN(1+param[LAMBDA]*ABS('(IN)tau'!U61-U$3))*SIGN('(IN)tau'!U61-U$3)/param[LAMBDA]</f>
        <v>0</v>
      </c>
      <c r="V187">
        <f>V$4*LN(1+param[LAMBDA]*ABS('(IN)tau'!V61-V$3))*SIGN('(IN)tau'!V61-V$3)/param[LAMBDA]</f>
        <v>0</v>
      </c>
      <c r="W187">
        <f>W$4*LN(1+param[LAMBDA]*ABS('(IN)tau'!W61-W$3))*SIGN('(IN)tau'!W61-W$3)/param[LAMBDA]</f>
        <v>0</v>
      </c>
      <c r="X187">
        <f>X$4*LN(1+param[LAMBDA]*ABS('(IN)tau'!X61-X$3))*SIGN('(IN)tau'!X61-X$3)/param[LAMBDA]</f>
        <v>0</v>
      </c>
      <c r="Y187">
        <f>Y$4*LN(1+param[LAMBDA]*ABS('(IN)tau'!Y61-Y$3))*SIGN('(IN)tau'!Y61-Y$3)/param[LAMBDA]</f>
        <v>0</v>
      </c>
      <c r="Z187">
        <f>Z$4*LN(1+param[LAMBDA]*ABS('(IN)tau'!Z61-Z$3))*SIGN('(IN)tau'!Z61-Z$3)/param[LAMBDA]</f>
        <v>0</v>
      </c>
      <c r="AA187">
        <f>AA$4*LN(1+param[LAMBDA]*ABS('(IN)tau'!AA61-AA$3))*SIGN('(IN)tau'!AA61-AA$3)/param[LAMBDA]</f>
        <v>0</v>
      </c>
      <c r="AB187">
        <f>AB$4*LN(1+param[LAMBDA]*ABS('(IN)tau'!AB61-AB$3))*SIGN('(IN)tau'!AB61-AB$3)/param[LAMBDA]</f>
        <v>0</v>
      </c>
      <c r="AC187">
        <f>AC$4*LN(1+param[LAMBDA]*ABS('(IN)tau'!AC61-AC$3))*SIGN('(IN)tau'!AC61-AC$3)/param[LAMBDA]</f>
        <v>0</v>
      </c>
      <c r="AD187">
        <f>AD$4*LN(1+param[LAMBDA]*ABS('(IN)tau'!AD61-AD$3))*SIGN('(IN)tau'!AD61-AD$3)/param[LAMBDA]</f>
        <v>0</v>
      </c>
      <c r="AE187">
        <f>AE$4*LN(1+param[LAMBDA]*ABS('(IN)tau'!AE61-AE$3))*SIGN('(IN)tau'!AE61-AE$3)/param[LAMBDA]</f>
        <v>0</v>
      </c>
      <c r="AF187">
        <f>AF$4*LN(1+param[LAMBDA]*ABS('(IN)tau'!AF61-AF$3))*SIGN('(IN)tau'!AF61-AF$3)/param[LAMBDA]</f>
        <v>0</v>
      </c>
      <c r="AG187">
        <f>AG$4*LN(1+param[LAMBDA]*ABS('(IN)tau'!AG61-AG$3))*SIGN('(IN)tau'!AG61-AG$3)/param[LAMBDA]</f>
        <v>0</v>
      </c>
      <c r="AH187">
        <f>AH$4*LN(1+param[LAMBDA]*ABS('(IN)tau'!AH61-AH$3))*SIGN('(IN)tau'!AH61-AH$3)/param[LAMBDA]</f>
        <v>0</v>
      </c>
      <c r="AI187">
        <f>AI$4*LN(1+param[LAMBDA]*ABS('(IN)tau'!AI61-AI$3))*SIGN('(IN)tau'!AI61-AI$3)/param[LAMBDA]</f>
        <v>0</v>
      </c>
      <c r="AJ187">
        <f>AJ$4*LN(1+param[LAMBDA]*ABS('(IN)tau'!AJ61-AJ$3))*SIGN('(IN)tau'!AJ61-AJ$3)/param[LAMBDA]</f>
        <v>0</v>
      </c>
      <c r="AK187">
        <f>AK$4*LN(1+param[LAMBDA]*ABS('(IN)tau'!AK61-AK$3))*SIGN('(IN)tau'!AK61-AK$3)/param[LAMBDA]</f>
        <v>0</v>
      </c>
      <c r="AL187">
        <f>AL$4*LN(1+param[LAMBDA]*ABS('(IN)tau'!AL61-AL$3))*SIGN('(IN)tau'!AL61-AL$3)/param[LAMBDA]</f>
        <v>0</v>
      </c>
      <c r="AM187">
        <f>AM$4*LN(1+param[LAMBDA]*ABS('(IN)tau'!AM61-AM$3))*SIGN('(IN)tau'!AM61-AM$3)/param[LAMBDA]</f>
        <v>0</v>
      </c>
      <c r="AN187">
        <f>AN$4*LN(1+param[LAMBDA]*ABS('(IN)tau'!AN61-AN$3))*SIGN('(IN)tau'!AN61-AN$3)/param[LAMBDA]</f>
        <v>0</v>
      </c>
      <c r="AO187">
        <f>AO$4*LN(1+param[LAMBDA]*ABS('(IN)tau'!AO61-AO$3))*SIGN('(IN)tau'!AO61-AO$3)/param[LAMBDA]</f>
        <v>0</v>
      </c>
      <c r="AP187">
        <f>AP$4*LN(1+param[LAMBDA]*ABS('(IN)tau'!AP61-AP$3))*SIGN('(IN)tau'!AP61-AP$3)/param[LAMBDA]</f>
        <v>0</v>
      </c>
      <c r="AQ187">
        <f>AQ$4*LN(1+param[LAMBDA]*ABS('(IN)tau'!AQ61-AQ$3))*SIGN('(IN)tau'!AQ61-AQ$3)/param[LAMBDA]</f>
        <v>0</v>
      </c>
      <c r="AR187">
        <f>AR$4*LN(1+param[LAMBDA]*ABS('(IN)tau'!AR61-AR$3))*SIGN('(IN)tau'!AR61-AR$3)/param[LAMBDA]</f>
        <v>0</v>
      </c>
      <c r="AS187">
        <f>AS$4*LN(1+param[LAMBDA]*ABS('(IN)tau'!AS61-AS$3))*SIGN('(IN)tau'!AS61-AS$3)/param[LAMBDA]</f>
        <v>1.8965226106298079</v>
      </c>
      <c r="AT187" s="4">
        <f>SUM(Pi[[#This Row],[Column2]:[Column244]])</f>
        <v>1.5607169316891951</v>
      </c>
      <c r="AU187" t="str">
        <f t="shared" si="3"/>
        <v/>
      </c>
    </row>
    <row r="188" spans="1:47" ht="15" x14ac:dyDescent="0.25">
      <c r="A188">
        <f t="shared" si="2"/>
        <v>161</v>
      </c>
      <c r="B188">
        <f>B$4*LN(1+param[LAMBDA]*ABS('(IN)tau'!B62-B$3))*SIGN('(IN)tau'!B62-B$3)/param[LAMBDA]</f>
        <v>0</v>
      </c>
      <c r="C188">
        <f>C$4*LN(1+param[LAMBDA]*ABS('(IN)tau'!C62-C$3))*SIGN('(IN)tau'!C62-C$3)/param[LAMBDA]</f>
        <v>29.286584648336941</v>
      </c>
      <c r="D188">
        <f>D$4*LN(1+param[LAMBDA]*ABS('(IN)tau'!D62-D$3))*SIGN('(IN)tau'!D62-D$3)/param[LAMBDA]</f>
        <v>23.354228460702771</v>
      </c>
      <c r="E188">
        <f>E$4*LN(1+param[LAMBDA]*ABS('(IN)tau'!E62-E$3))*SIGN('(IN)tau'!E62-E$3)/param[LAMBDA]</f>
        <v>31.55792041573735</v>
      </c>
      <c r="F188">
        <f>F$4*LN(1+param[LAMBDA]*ABS('(IN)tau'!F62-F$3))*SIGN('(IN)tau'!F62-F$3)/param[LAMBDA]</f>
        <v>10.699737578693007</v>
      </c>
      <c r="G188">
        <f>G$4*LN(1+param[LAMBDA]*ABS('(IN)tau'!G62-G$3))*SIGN('(IN)tau'!G62-G$3)/param[LAMBDA]</f>
        <v>12.718467825131679</v>
      </c>
      <c r="H188">
        <f>H$4*LN(1+param[LAMBDA]*ABS('(IN)tau'!H62-H$3))*SIGN('(IN)tau'!H62-H$3)/param[LAMBDA]</f>
        <v>0</v>
      </c>
      <c r="I188">
        <f>I$4*LN(1+param[LAMBDA]*ABS('(IN)tau'!I62-I$3))*SIGN('(IN)tau'!I62-I$3)/param[LAMBDA]</f>
        <v>-13.920391957797168</v>
      </c>
      <c r="J188">
        <f>J$4*LN(1+param[LAMBDA]*ABS('(IN)tau'!J62-J$3))*SIGN('(IN)tau'!J62-J$3)/param[LAMBDA]</f>
        <v>0</v>
      </c>
      <c r="K188">
        <f>K$4*LN(1+param[LAMBDA]*ABS('(IN)tau'!K62-K$3))*SIGN('(IN)tau'!K62-K$3)/param[LAMBDA]</f>
        <v>61.434424572802762</v>
      </c>
      <c r="L188">
        <f>L$4*LN(1+param[LAMBDA]*ABS('(IN)tau'!L62-L$3))*SIGN('(IN)tau'!L62-L$3)/param[LAMBDA]</f>
        <v>0</v>
      </c>
      <c r="M188">
        <f>M$4*LN(1+param[LAMBDA]*ABS('(IN)tau'!M62-M$3))*SIGN('(IN)tau'!M62-M$3)/param[LAMBDA]</f>
        <v>0</v>
      </c>
      <c r="N188">
        <f>N$4*LN(1+param[LAMBDA]*ABS('(IN)tau'!N62-N$3))*SIGN('(IN)tau'!N62-N$3)/param[LAMBDA]</f>
        <v>0</v>
      </c>
      <c r="O188">
        <f>O$4*LN(1+param[LAMBDA]*ABS('(IN)tau'!O62-O$3))*SIGN('(IN)tau'!O62-O$3)/param[LAMBDA]</f>
        <v>0</v>
      </c>
      <c r="P188">
        <f>P$4*LN(1+param[LAMBDA]*ABS('(IN)tau'!P62-P$3))*SIGN('(IN)tau'!P62-P$3)/param[LAMBDA]</f>
        <v>0</v>
      </c>
      <c r="Q188">
        <f>Q$4*LN(1+param[LAMBDA]*ABS('(IN)tau'!Q62-Q$3))*SIGN('(IN)tau'!Q62-Q$3)/param[LAMBDA]</f>
        <v>0</v>
      </c>
      <c r="R188">
        <f>R$4*LN(1+param[LAMBDA]*ABS('(IN)tau'!R62-R$3))*SIGN('(IN)tau'!R62-R$3)/param[LAMBDA]</f>
        <v>0</v>
      </c>
      <c r="S188">
        <f>S$4*LN(1+param[LAMBDA]*ABS('(IN)tau'!S62-S$3))*SIGN('(IN)tau'!S62-S$3)/param[LAMBDA]</f>
        <v>0</v>
      </c>
      <c r="T188">
        <f>T$4*LN(1+param[LAMBDA]*ABS('(IN)tau'!T62-T$3))*SIGN('(IN)tau'!T62-T$3)/param[LAMBDA]</f>
        <v>0</v>
      </c>
      <c r="U188">
        <f>U$4*LN(1+param[LAMBDA]*ABS('(IN)tau'!U62-U$3))*SIGN('(IN)tau'!U62-U$3)/param[LAMBDA]</f>
        <v>0</v>
      </c>
      <c r="V188">
        <f>V$4*LN(1+param[LAMBDA]*ABS('(IN)tau'!V62-V$3))*SIGN('(IN)tau'!V62-V$3)/param[LAMBDA]</f>
        <v>0</v>
      </c>
      <c r="W188">
        <f>W$4*LN(1+param[LAMBDA]*ABS('(IN)tau'!W62-W$3))*SIGN('(IN)tau'!W62-W$3)/param[LAMBDA]</f>
        <v>0</v>
      </c>
      <c r="X188">
        <f>X$4*LN(1+param[LAMBDA]*ABS('(IN)tau'!X62-X$3))*SIGN('(IN)tau'!X62-X$3)/param[LAMBDA]</f>
        <v>0</v>
      </c>
      <c r="Y188">
        <f>Y$4*LN(1+param[LAMBDA]*ABS('(IN)tau'!Y62-Y$3))*SIGN('(IN)tau'!Y62-Y$3)/param[LAMBDA]</f>
        <v>0</v>
      </c>
      <c r="Z188">
        <f>Z$4*LN(1+param[LAMBDA]*ABS('(IN)tau'!Z62-Z$3))*SIGN('(IN)tau'!Z62-Z$3)/param[LAMBDA]</f>
        <v>0</v>
      </c>
      <c r="AA188">
        <f>AA$4*LN(1+param[LAMBDA]*ABS('(IN)tau'!AA62-AA$3))*SIGN('(IN)tau'!AA62-AA$3)/param[LAMBDA]</f>
        <v>0</v>
      </c>
      <c r="AB188">
        <f>AB$4*LN(1+param[LAMBDA]*ABS('(IN)tau'!AB62-AB$3))*SIGN('(IN)tau'!AB62-AB$3)/param[LAMBDA]</f>
        <v>0</v>
      </c>
      <c r="AC188">
        <f>AC$4*LN(1+param[LAMBDA]*ABS('(IN)tau'!AC62-AC$3))*SIGN('(IN)tau'!AC62-AC$3)/param[LAMBDA]</f>
        <v>0</v>
      </c>
      <c r="AD188">
        <f>AD$4*LN(1+param[LAMBDA]*ABS('(IN)tau'!AD62-AD$3))*SIGN('(IN)tau'!AD62-AD$3)/param[LAMBDA]</f>
        <v>0</v>
      </c>
      <c r="AE188">
        <f>AE$4*LN(1+param[LAMBDA]*ABS('(IN)tau'!AE62-AE$3))*SIGN('(IN)tau'!AE62-AE$3)/param[LAMBDA]</f>
        <v>0</v>
      </c>
      <c r="AF188">
        <f>AF$4*LN(1+param[LAMBDA]*ABS('(IN)tau'!AF62-AF$3))*SIGN('(IN)tau'!AF62-AF$3)/param[LAMBDA]</f>
        <v>0</v>
      </c>
      <c r="AG188">
        <f>AG$4*LN(1+param[LAMBDA]*ABS('(IN)tau'!AG62-AG$3))*SIGN('(IN)tau'!AG62-AG$3)/param[LAMBDA]</f>
        <v>0</v>
      </c>
      <c r="AH188">
        <f>AH$4*LN(1+param[LAMBDA]*ABS('(IN)tau'!AH62-AH$3))*SIGN('(IN)tau'!AH62-AH$3)/param[LAMBDA]</f>
        <v>0</v>
      </c>
      <c r="AI188">
        <f>AI$4*LN(1+param[LAMBDA]*ABS('(IN)tau'!AI62-AI$3))*SIGN('(IN)tau'!AI62-AI$3)/param[LAMBDA]</f>
        <v>0</v>
      </c>
      <c r="AJ188">
        <f>AJ$4*LN(1+param[LAMBDA]*ABS('(IN)tau'!AJ62-AJ$3))*SIGN('(IN)tau'!AJ62-AJ$3)/param[LAMBDA]</f>
        <v>0</v>
      </c>
      <c r="AK188">
        <f>AK$4*LN(1+param[LAMBDA]*ABS('(IN)tau'!AK62-AK$3))*SIGN('(IN)tau'!AK62-AK$3)/param[LAMBDA]</f>
        <v>0</v>
      </c>
      <c r="AL188">
        <f>AL$4*LN(1+param[LAMBDA]*ABS('(IN)tau'!AL62-AL$3))*SIGN('(IN)tau'!AL62-AL$3)/param[LAMBDA]</f>
        <v>0</v>
      </c>
      <c r="AM188">
        <f>AM$4*LN(1+param[LAMBDA]*ABS('(IN)tau'!AM62-AM$3))*SIGN('(IN)tau'!AM62-AM$3)/param[LAMBDA]</f>
        <v>0</v>
      </c>
      <c r="AN188">
        <f>AN$4*LN(1+param[LAMBDA]*ABS('(IN)tau'!AN62-AN$3))*SIGN('(IN)tau'!AN62-AN$3)/param[LAMBDA]</f>
        <v>0</v>
      </c>
      <c r="AO188">
        <f>AO$4*LN(1+param[LAMBDA]*ABS('(IN)tau'!AO62-AO$3))*SIGN('(IN)tau'!AO62-AO$3)/param[LAMBDA]</f>
        <v>0</v>
      </c>
      <c r="AP188">
        <f>AP$4*LN(1+param[LAMBDA]*ABS('(IN)tau'!AP62-AP$3))*SIGN('(IN)tau'!AP62-AP$3)/param[LAMBDA]</f>
        <v>0</v>
      </c>
      <c r="AQ188">
        <f>AQ$4*LN(1+param[LAMBDA]*ABS('(IN)tau'!AQ62-AQ$3))*SIGN('(IN)tau'!AQ62-AQ$3)/param[LAMBDA]</f>
        <v>0</v>
      </c>
      <c r="AR188">
        <f>AR$4*LN(1+param[LAMBDA]*ABS('(IN)tau'!AR62-AR$3))*SIGN('(IN)tau'!AR62-AR$3)/param[LAMBDA]</f>
        <v>0</v>
      </c>
      <c r="AS188">
        <f>AS$4*LN(1+param[LAMBDA]*ABS('(IN)tau'!AS62-AS$3))*SIGN('(IN)tau'!AS62-AS$3)/param[LAMBDA]</f>
        <v>-5.8705889300412686</v>
      </c>
      <c r="AT188" s="4">
        <f>SUM(Pi[[#This Row],[Column2]:[Column244]])</f>
        <v>149.26038261356607</v>
      </c>
      <c r="AU188" t="str">
        <f t="shared" si="3"/>
        <v/>
      </c>
    </row>
    <row r="189" spans="1:47" ht="15" x14ac:dyDescent="0.25">
      <c r="A189">
        <f t="shared" si="2"/>
        <v>162</v>
      </c>
      <c r="B189">
        <f>B$4*LN(1+param[LAMBDA]*ABS('(IN)tau'!B63-B$3))*SIGN('(IN)tau'!B63-B$3)/param[LAMBDA]</f>
        <v>0</v>
      </c>
      <c r="C189">
        <f>C$4*LN(1+param[LAMBDA]*ABS('(IN)tau'!C63-C$3))*SIGN('(IN)tau'!C63-C$3)/param[LAMBDA]</f>
        <v>-25.844435632221721</v>
      </c>
      <c r="D189">
        <f>D$4*LN(1+param[LAMBDA]*ABS('(IN)tau'!D63-D$3))*SIGN('(IN)tau'!D63-D$3)/param[LAMBDA]</f>
        <v>-17.382209005742784</v>
      </c>
      <c r="E189">
        <f>E$4*LN(1+param[LAMBDA]*ABS('(IN)tau'!E63-E$3))*SIGN('(IN)tau'!E63-E$3)/param[LAMBDA]</f>
        <v>-13.818898766002391</v>
      </c>
      <c r="F189">
        <f>F$4*LN(1+param[LAMBDA]*ABS('(IN)tau'!F63-F$3))*SIGN('(IN)tau'!F63-F$3)/param[LAMBDA]</f>
        <v>-4.9309250649589602</v>
      </c>
      <c r="G189">
        <f>G$4*LN(1+param[LAMBDA]*ABS('(IN)tau'!G63-G$3))*SIGN('(IN)tau'!G63-G$3)/param[LAMBDA]</f>
        <v>-9.9791600078176508</v>
      </c>
      <c r="H189">
        <f>H$4*LN(1+param[LAMBDA]*ABS('(IN)tau'!H63-H$3))*SIGN('(IN)tau'!H63-H$3)/param[LAMBDA]</f>
        <v>0</v>
      </c>
      <c r="I189">
        <f>I$4*LN(1+param[LAMBDA]*ABS('(IN)tau'!I63-I$3))*SIGN('(IN)tau'!I63-I$3)/param[LAMBDA]</f>
        <v>26.482942134195202</v>
      </c>
      <c r="J189">
        <f>J$4*LN(1+param[LAMBDA]*ABS('(IN)tau'!J63-J$3))*SIGN('(IN)tau'!J63-J$3)/param[LAMBDA]</f>
        <v>0</v>
      </c>
      <c r="K189">
        <f>K$4*LN(1+param[LAMBDA]*ABS('(IN)tau'!K63-K$3))*SIGN('(IN)tau'!K63-K$3)/param[LAMBDA]</f>
        <v>-59.599720707972793</v>
      </c>
      <c r="L189">
        <f>L$4*LN(1+param[LAMBDA]*ABS('(IN)tau'!L63-L$3))*SIGN('(IN)tau'!L63-L$3)/param[LAMBDA]</f>
        <v>0</v>
      </c>
      <c r="M189">
        <f>M$4*LN(1+param[LAMBDA]*ABS('(IN)tau'!M63-M$3))*SIGN('(IN)tau'!M63-M$3)/param[LAMBDA]</f>
        <v>-40.788020437711822</v>
      </c>
      <c r="N189">
        <f>N$4*LN(1+param[LAMBDA]*ABS('(IN)tau'!N63-N$3))*SIGN('(IN)tau'!N63-N$3)/param[LAMBDA]</f>
        <v>0</v>
      </c>
      <c r="O189">
        <f>O$4*LN(1+param[LAMBDA]*ABS('(IN)tau'!O63-O$3))*SIGN('(IN)tau'!O63-O$3)/param[LAMBDA]</f>
        <v>0</v>
      </c>
      <c r="P189">
        <f>P$4*LN(1+param[LAMBDA]*ABS('(IN)tau'!P63-P$3))*SIGN('(IN)tau'!P63-P$3)/param[LAMBDA]</f>
        <v>0</v>
      </c>
      <c r="Q189">
        <f>Q$4*LN(1+param[LAMBDA]*ABS('(IN)tau'!Q63-Q$3))*SIGN('(IN)tau'!Q63-Q$3)/param[LAMBDA]</f>
        <v>0</v>
      </c>
      <c r="R189">
        <f>R$4*LN(1+param[LAMBDA]*ABS('(IN)tau'!R63-R$3))*SIGN('(IN)tau'!R63-R$3)/param[LAMBDA]</f>
        <v>0</v>
      </c>
      <c r="S189">
        <f>S$4*LN(1+param[LAMBDA]*ABS('(IN)tau'!S63-S$3))*SIGN('(IN)tau'!S63-S$3)/param[LAMBDA]</f>
        <v>0</v>
      </c>
      <c r="T189">
        <f>T$4*LN(1+param[LAMBDA]*ABS('(IN)tau'!T63-T$3))*SIGN('(IN)tau'!T63-T$3)/param[LAMBDA]</f>
        <v>0</v>
      </c>
      <c r="U189">
        <f>U$4*LN(1+param[LAMBDA]*ABS('(IN)tau'!U63-U$3))*SIGN('(IN)tau'!U63-U$3)/param[LAMBDA]</f>
        <v>0</v>
      </c>
      <c r="V189">
        <f>V$4*LN(1+param[LAMBDA]*ABS('(IN)tau'!V63-V$3))*SIGN('(IN)tau'!V63-V$3)/param[LAMBDA]</f>
        <v>0</v>
      </c>
      <c r="W189">
        <f>W$4*LN(1+param[LAMBDA]*ABS('(IN)tau'!W63-W$3))*SIGN('(IN)tau'!W63-W$3)/param[LAMBDA]</f>
        <v>0</v>
      </c>
      <c r="X189">
        <f>X$4*LN(1+param[LAMBDA]*ABS('(IN)tau'!X63-X$3))*SIGN('(IN)tau'!X63-X$3)/param[LAMBDA]</f>
        <v>0</v>
      </c>
      <c r="Y189">
        <f>Y$4*LN(1+param[LAMBDA]*ABS('(IN)tau'!Y63-Y$3))*SIGN('(IN)tau'!Y63-Y$3)/param[LAMBDA]</f>
        <v>0</v>
      </c>
      <c r="Z189">
        <f>Z$4*LN(1+param[LAMBDA]*ABS('(IN)tau'!Z63-Z$3))*SIGN('(IN)tau'!Z63-Z$3)/param[LAMBDA]</f>
        <v>0</v>
      </c>
      <c r="AA189">
        <f>AA$4*LN(1+param[LAMBDA]*ABS('(IN)tau'!AA63-AA$3))*SIGN('(IN)tau'!AA63-AA$3)/param[LAMBDA]</f>
        <v>0</v>
      </c>
      <c r="AB189">
        <f>AB$4*LN(1+param[LAMBDA]*ABS('(IN)tau'!AB63-AB$3))*SIGN('(IN)tau'!AB63-AB$3)/param[LAMBDA]</f>
        <v>0</v>
      </c>
      <c r="AC189">
        <f>AC$4*LN(1+param[LAMBDA]*ABS('(IN)tau'!AC63-AC$3))*SIGN('(IN)tau'!AC63-AC$3)/param[LAMBDA]</f>
        <v>0</v>
      </c>
      <c r="AD189">
        <f>AD$4*LN(1+param[LAMBDA]*ABS('(IN)tau'!AD63-AD$3))*SIGN('(IN)tau'!AD63-AD$3)/param[LAMBDA]</f>
        <v>0</v>
      </c>
      <c r="AE189">
        <f>AE$4*LN(1+param[LAMBDA]*ABS('(IN)tau'!AE63-AE$3))*SIGN('(IN)tau'!AE63-AE$3)/param[LAMBDA]</f>
        <v>0</v>
      </c>
      <c r="AF189">
        <f>AF$4*LN(1+param[LAMBDA]*ABS('(IN)tau'!AF63-AF$3))*SIGN('(IN)tau'!AF63-AF$3)/param[LAMBDA]</f>
        <v>0</v>
      </c>
      <c r="AG189">
        <f>AG$4*LN(1+param[LAMBDA]*ABS('(IN)tau'!AG63-AG$3))*SIGN('(IN)tau'!AG63-AG$3)/param[LAMBDA]</f>
        <v>0</v>
      </c>
      <c r="AH189">
        <f>AH$4*LN(1+param[LAMBDA]*ABS('(IN)tau'!AH63-AH$3))*SIGN('(IN)tau'!AH63-AH$3)/param[LAMBDA]</f>
        <v>0</v>
      </c>
      <c r="AI189">
        <f>AI$4*LN(1+param[LAMBDA]*ABS('(IN)tau'!AI63-AI$3))*SIGN('(IN)tau'!AI63-AI$3)/param[LAMBDA]</f>
        <v>0</v>
      </c>
      <c r="AJ189">
        <f>AJ$4*LN(1+param[LAMBDA]*ABS('(IN)tau'!AJ63-AJ$3))*SIGN('(IN)tau'!AJ63-AJ$3)/param[LAMBDA]</f>
        <v>0</v>
      </c>
      <c r="AK189">
        <f>AK$4*LN(1+param[LAMBDA]*ABS('(IN)tau'!AK63-AK$3))*SIGN('(IN)tau'!AK63-AK$3)/param[LAMBDA]</f>
        <v>0</v>
      </c>
      <c r="AL189">
        <f>AL$4*LN(1+param[LAMBDA]*ABS('(IN)tau'!AL63-AL$3))*SIGN('(IN)tau'!AL63-AL$3)/param[LAMBDA]</f>
        <v>0</v>
      </c>
      <c r="AM189">
        <f>AM$4*LN(1+param[LAMBDA]*ABS('(IN)tau'!AM63-AM$3))*SIGN('(IN)tau'!AM63-AM$3)/param[LAMBDA]</f>
        <v>0</v>
      </c>
      <c r="AN189">
        <f>AN$4*LN(1+param[LAMBDA]*ABS('(IN)tau'!AN63-AN$3))*SIGN('(IN)tau'!AN63-AN$3)/param[LAMBDA]</f>
        <v>0</v>
      </c>
      <c r="AO189">
        <f>AO$4*LN(1+param[LAMBDA]*ABS('(IN)tau'!AO63-AO$3))*SIGN('(IN)tau'!AO63-AO$3)/param[LAMBDA]</f>
        <v>0</v>
      </c>
      <c r="AP189">
        <f>AP$4*LN(1+param[LAMBDA]*ABS('(IN)tau'!AP63-AP$3))*SIGN('(IN)tau'!AP63-AP$3)/param[LAMBDA]</f>
        <v>0</v>
      </c>
      <c r="AQ189">
        <f>AQ$4*LN(1+param[LAMBDA]*ABS('(IN)tau'!AQ63-AQ$3))*SIGN('(IN)tau'!AQ63-AQ$3)/param[LAMBDA]</f>
        <v>0</v>
      </c>
      <c r="AR189">
        <f>AR$4*LN(1+param[LAMBDA]*ABS('(IN)tau'!AR63-AR$3))*SIGN('(IN)tau'!AR63-AR$3)/param[LAMBDA]</f>
        <v>0</v>
      </c>
      <c r="AS189">
        <f>AS$4*LN(1+param[LAMBDA]*ABS('(IN)tau'!AS63-AS$3))*SIGN('(IN)tau'!AS63-AS$3)/param[LAMBDA]</f>
        <v>16.17858790392118</v>
      </c>
      <c r="AT189" s="4">
        <f>SUM(Pi[[#This Row],[Column2]:[Column244]])</f>
        <v>-129.68183958431175</v>
      </c>
      <c r="AU189" t="str">
        <f t="shared" si="3"/>
        <v/>
      </c>
    </row>
    <row r="190" spans="1:47" ht="15" x14ac:dyDescent="0.25">
      <c r="A190">
        <f t="shared" si="2"/>
        <v>163</v>
      </c>
      <c r="B190">
        <f>B$4*LN(1+param[LAMBDA]*ABS('(IN)tau'!B64-B$3))*SIGN('(IN)tau'!B64-B$3)/param[LAMBDA]</f>
        <v>0</v>
      </c>
      <c r="C190">
        <f>C$4*LN(1+param[LAMBDA]*ABS('(IN)tau'!C64-C$3))*SIGN('(IN)tau'!C64-C$3)/param[LAMBDA]</f>
        <v>-25.844435632221721</v>
      </c>
      <c r="D190">
        <f>D$4*LN(1+param[LAMBDA]*ABS('(IN)tau'!D64-D$3))*SIGN('(IN)tau'!D64-D$3)/param[LAMBDA]</f>
        <v>-17.382209005742784</v>
      </c>
      <c r="E190">
        <f>E$4*LN(1+param[LAMBDA]*ABS('(IN)tau'!E64-E$3))*SIGN('(IN)tau'!E64-E$3)/param[LAMBDA]</f>
        <v>-13.818898766002391</v>
      </c>
      <c r="F190">
        <f>F$4*LN(1+param[LAMBDA]*ABS('(IN)tau'!F64-F$3))*SIGN('(IN)tau'!F64-F$3)/param[LAMBDA]</f>
        <v>-4.9309250649589602</v>
      </c>
      <c r="G190">
        <f>G$4*LN(1+param[LAMBDA]*ABS('(IN)tau'!G64-G$3))*SIGN('(IN)tau'!G64-G$3)/param[LAMBDA]</f>
        <v>-9.9791600078176508</v>
      </c>
      <c r="H190">
        <f>H$4*LN(1+param[LAMBDA]*ABS('(IN)tau'!H64-H$3))*SIGN('(IN)tau'!H64-H$3)/param[LAMBDA]</f>
        <v>0</v>
      </c>
      <c r="I190">
        <f>I$4*LN(1+param[LAMBDA]*ABS('(IN)tau'!I64-I$3))*SIGN('(IN)tau'!I64-I$3)/param[LAMBDA]</f>
        <v>26.482942134195202</v>
      </c>
      <c r="J190">
        <f>J$4*LN(1+param[LAMBDA]*ABS('(IN)tau'!J64-J$3))*SIGN('(IN)tau'!J64-J$3)/param[LAMBDA]</f>
        <v>0</v>
      </c>
      <c r="K190">
        <f>K$4*LN(1+param[LAMBDA]*ABS('(IN)tau'!K64-K$3))*SIGN('(IN)tau'!K64-K$3)/param[LAMBDA]</f>
        <v>-59.599720707972793</v>
      </c>
      <c r="L190">
        <f>L$4*LN(1+param[LAMBDA]*ABS('(IN)tau'!L64-L$3))*SIGN('(IN)tau'!L64-L$3)/param[LAMBDA]</f>
        <v>0</v>
      </c>
      <c r="M190">
        <f>M$4*LN(1+param[LAMBDA]*ABS('(IN)tau'!M64-M$3))*SIGN('(IN)tau'!M64-M$3)/param[LAMBDA]</f>
        <v>-40.788020437711822</v>
      </c>
      <c r="N190">
        <f>N$4*LN(1+param[LAMBDA]*ABS('(IN)tau'!N64-N$3))*SIGN('(IN)tau'!N64-N$3)/param[LAMBDA]</f>
        <v>0</v>
      </c>
      <c r="O190">
        <f>O$4*LN(1+param[LAMBDA]*ABS('(IN)tau'!O64-O$3))*SIGN('(IN)tau'!O64-O$3)/param[LAMBDA]</f>
        <v>0</v>
      </c>
      <c r="P190">
        <f>P$4*LN(1+param[LAMBDA]*ABS('(IN)tau'!P64-P$3))*SIGN('(IN)tau'!P64-P$3)/param[LAMBDA]</f>
        <v>0</v>
      </c>
      <c r="Q190">
        <f>Q$4*LN(1+param[LAMBDA]*ABS('(IN)tau'!Q64-Q$3))*SIGN('(IN)tau'!Q64-Q$3)/param[LAMBDA]</f>
        <v>0</v>
      </c>
      <c r="R190">
        <f>R$4*LN(1+param[LAMBDA]*ABS('(IN)tau'!R64-R$3))*SIGN('(IN)tau'!R64-R$3)/param[LAMBDA]</f>
        <v>0</v>
      </c>
      <c r="S190">
        <f>S$4*LN(1+param[LAMBDA]*ABS('(IN)tau'!S64-S$3))*SIGN('(IN)tau'!S64-S$3)/param[LAMBDA]</f>
        <v>0</v>
      </c>
      <c r="T190">
        <f>T$4*LN(1+param[LAMBDA]*ABS('(IN)tau'!T64-T$3))*SIGN('(IN)tau'!T64-T$3)/param[LAMBDA]</f>
        <v>0</v>
      </c>
      <c r="U190">
        <f>U$4*LN(1+param[LAMBDA]*ABS('(IN)tau'!U64-U$3))*SIGN('(IN)tau'!U64-U$3)/param[LAMBDA]</f>
        <v>0</v>
      </c>
      <c r="V190">
        <f>V$4*LN(1+param[LAMBDA]*ABS('(IN)tau'!V64-V$3))*SIGN('(IN)tau'!V64-V$3)/param[LAMBDA]</f>
        <v>0</v>
      </c>
      <c r="W190">
        <f>W$4*LN(1+param[LAMBDA]*ABS('(IN)tau'!W64-W$3))*SIGN('(IN)tau'!W64-W$3)/param[LAMBDA]</f>
        <v>0</v>
      </c>
      <c r="X190">
        <f>X$4*LN(1+param[LAMBDA]*ABS('(IN)tau'!X64-X$3))*SIGN('(IN)tau'!X64-X$3)/param[LAMBDA]</f>
        <v>0</v>
      </c>
      <c r="Y190">
        <f>Y$4*LN(1+param[LAMBDA]*ABS('(IN)tau'!Y64-Y$3))*SIGN('(IN)tau'!Y64-Y$3)/param[LAMBDA]</f>
        <v>0</v>
      </c>
      <c r="Z190">
        <f>Z$4*LN(1+param[LAMBDA]*ABS('(IN)tau'!Z64-Z$3))*SIGN('(IN)tau'!Z64-Z$3)/param[LAMBDA]</f>
        <v>0</v>
      </c>
      <c r="AA190">
        <f>AA$4*LN(1+param[LAMBDA]*ABS('(IN)tau'!AA64-AA$3))*SIGN('(IN)tau'!AA64-AA$3)/param[LAMBDA]</f>
        <v>0</v>
      </c>
      <c r="AB190">
        <f>AB$4*LN(1+param[LAMBDA]*ABS('(IN)tau'!AB64-AB$3))*SIGN('(IN)tau'!AB64-AB$3)/param[LAMBDA]</f>
        <v>0</v>
      </c>
      <c r="AC190">
        <f>AC$4*LN(1+param[LAMBDA]*ABS('(IN)tau'!AC64-AC$3))*SIGN('(IN)tau'!AC64-AC$3)/param[LAMBDA]</f>
        <v>0</v>
      </c>
      <c r="AD190">
        <f>AD$4*LN(1+param[LAMBDA]*ABS('(IN)tau'!AD64-AD$3))*SIGN('(IN)tau'!AD64-AD$3)/param[LAMBDA]</f>
        <v>0</v>
      </c>
      <c r="AE190">
        <f>AE$4*LN(1+param[LAMBDA]*ABS('(IN)tau'!AE64-AE$3))*SIGN('(IN)tau'!AE64-AE$3)/param[LAMBDA]</f>
        <v>0</v>
      </c>
      <c r="AF190">
        <f>AF$4*LN(1+param[LAMBDA]*ABS('(IN)tau'!AF64-AF$3))*SIGN('(IN)tau'!AF64-AF$3)/param[LAMBDA]</f>
        <v>0</v>
      </c>
      <c r="AG190">
        <f>AG$4*LN(1+param[LAMBDA]*ABS('(IN)tau'!AG64-AG$3))*SIGN('(IN)tau'!AG64-AG$3)/param[LAMBDA]</f>
        <v>0</v>
      </c>
      <c r="AH190">
        <f>AH$4*LN(1+param[LAMBDA]*ABS('(IN)tau'!AH64-AH$3))*SIGN('(IN)tau'!AH64-AH$3)/param[LAMBDA]</f>
        <v>0</v>
      </c>
      <c r="AI190">
        <f>AI$4*LN(1+param[LAMBDA]*ABS('(IN)tau'!AI64-AI$3))*SIGN('(IN)tau'!AI64-AI$3)/param[LAMBDA]</f>
        <v>0</v>
      </c>
      <c r="AJ190">
        <f>AJ$4*LN(1+param[LAMBDA]*ABS('(IN)tau'!AJ64-AJ$3))*SIGN('(IN)tau'!AJ64-AJ$3)/param[LAMBDA]</f>
        <v>0</v>
      </c>
      <c r="AK190">
        <f>AK$4*LN(1+param[LAMBDA]*ABS('(IN)tau'!AK64-AK$3))*SIGN('(IN)tau'!AK64-AK$3)/param[LAMBDA]</f>
        <v>0</v>
      </c>
      <c r="AL190">
        <f>AL$4*LN(1+param[LAMBDA]*ABS('(IN)tau'!AL64-AL$3))*SIGN('(IN)tau'!AL64-AL$3)/param[LAMBDA]</f>
        <v>0</v>
      </c>
      <c r="AM190">
        <f>AM$4*LN(1+param[LAMBDA]*ABS('(IN)tau'!AM64-AM$3))*SIGN('(IN)tau'!AM64-AM$3)/param[LAMBDA]</f>
        <v>0</v>
      </c>
      <c r="AN190">
        <f>AN$4*LN(1+param[LAMBDA]*ABS('(IN)tau'!AN64-AN$3))*SIGN('(IN)tau'!AN64-AN$3)/param[LAMBDA]</f>
        <v>0</v>
      </c>
      <c r="AO190">
        <f>AO$4*LN(1+param[LAMBDA]*ABS('(IN)tau'!AO64-AO$3))*SIGN('(IN)tau'!AO64-AO$3)/param[LAMBDA]</f>
        <v>0</v>
      </c>
      <c r="AP190">
        <f>AP$4*LN(1+param[LAMBDA]*ABS('(IN)tau'!AP64-AP$3))*SIGN('(IN)tau'!AP64-AP$3)/param[LAMBDA]</f>
        <v>0</v>
      </c>
      <c r="AQ190">
        <f>AQ$4*LN(1+param[LAMBDA]*ABS('(IN)tau'!AQ64-AQ$3))*SIGN('(IN)tau'!AQ64-AQ$3)/param[LAMBDA]</f>
        <v>0</v>
      </c>
      <c r="AR190">
        <f>AR$4*LN(1+param[LAMBDA]*ABS('(IN)tau'!AR64-AR$3))*SIGN('(IN)tau'!AR64-AR$3)/param[LAMBDA]</f>
        <v>0</v>
      </c>
      <c r="AS190">
        <f>AS$4*LN(1+param[LAMBDA]*ABS('(IN)tau'!AS64-AS$3))*SIGN('(IN)tau'!AS64-AS$3)/param[LAMBDA]</f>
        <v>16.17858790392118</v>
      </c>
      <c r="AT190" s="4">
        <f>SUM(Pi[[#This Row],[Column2]:[Column244]])</f>
        <v>-129.68183958431175</v>
      </c>
      <c r="AU190" t="str">
        <f t="shared" si="3"/>
        <v/>
      </c>
    </row>
    <row r="191" spans="1:47" ht="15" x14ac:dyDescent="0.25">
      <c r="A191">
        <f t="shared" si="2"/>
        <v>164</v>
      </c>
      <c r="B191">
        <f>B$4*LN(1+param[LAMBDA]*ABS('(IN)tau'!B65-B$3))*SIGN('(IN)tau'!B65-B$3)/param[LAMBDA]</f>
        <v>0</v>
      </c>
      <c r="C191">
        <f>C$4*LN(1+param[LAMBDA]*ABS('(IN)tau'!C65-C$3))*SIGN('(IN)tau'!C65-C$3)/param[LAMBDA]</f>
        <v>-25.844435632221721</v>
      </c>
      <c r="D191">
        <f>D$4*LN(1+param[LAMBDA]*ABS('(IN)tau'!D65-D$3))*SIGN('(IN)tau'!D65-D$3)/param[LAMBDA]</f>
        <v>-17.382209005742784</v>
      </c>
      <c r="E191">
        <f>E$4*LN(1+param[LAMBDA]*ABS('(IN)tau'!E65-E$3))*SIGN('(IN)tau'!E65-E$3)/param[LAMBDA]</f>
        <v>-1.8571053949494634</v>
      </c>
      <c r="F191">
        <f>F$4*LN(1+param[LAMBDA]*ABS('(IN)tau'!F65-F$3))*SIGN('(IN)tau'!F65-F$3)/param[LAMBDA]</f>
        <v>-4.9309250649589602</v>
      </c>
      <c r="G191">
        <f>G$4*LN(1+param[LAMBDA]*ABS('(IN)tau'!G65-G$3))*SIGN('(IN)tau'!G65-G$3)/param[LAMBDA]</f>
        <v>-9.9791600078176508</v>
      </c>
      <c r="H191">
        <f>H$4*LN(1+param[LAMBDA]*ABS('(IN)tau'!H65-H$3))*SIGN('(IN)tau'!H65-H$3)/param[LAMBDA]</f>
        <v>0</v>
      </c>
      <c r="I191">
        <f>I$4*LN(1+param[LAMBDA]*ABS('(IN)tau'!I65-I$3))*SIGN('(IN)tau'!I65-I$3)/param[LAMBDA]</f>
        <v>25.696239420827599</v>
      </c>
      <c r="J191">
        <f>J$4*LN(1+param[LAMBDA]*ABS('(IN)tau'!J65-J$3))*SIGN('(IN)tau'!J65-J$3)/param[LAMBDA]</f>
        <v>0</v>
      </c>
      <c r="K191">
        <f>K$4*LN(1+param[LAMBDA]*ABS('(IN)tau'!K65-K$3))*SIGN('(IN)tau'!K65-K$3)/param[LAMBDA]</f>
        <v>-59.795680329724419</v>
      </c>
      <c r="L191">
        <f>L$4*LN(1+param[LAMBDA]*ABS('(IN)tau'!L65-L$3))*SIGN('(IN)tau'!L65-L$3)/param[LAMBDA]</f>
        <v>0</v>
      </c>
      <c r="M191">
        <f>M$4*LN(1+param[LAMBDA]*ABS('(IN)tau'!M65-M$3))*SIGN('(IN)tau'!M65-M$3)/param[LAMBDA]</f>
        <v>-40.788020437711822</v>
      </c>
      <c r="N191">
        <f>N$4*LN(1+param[LAMBDA]*ABS('(IN)tau'!N65-N$3))*SIGN('(IN)tau'!N65-N$3)/param[LAMBDA]</f>
        <v>0</v>
      </c>
      <c r="O191">
        <f>O$4*LN(1+param[LAMBDA]*ABS('(IN)tau'!O65-O$3))*SIGN('(IN)tau'!O65-O$3)/param[LAMBDA]</f>
        <v>0</v>
      </c>
      <c r="P191">
        <f>P$4*LN(1+param[LAMBDA]*ABS('(IN)tau'!P65-P$3))*SIGN('(IN)tau'!P65-P$3)/param[LAMBDA]</f>
        <v>0</v>
      </c>
      <c r="Q191">
        <f>Q$4*LN(1+param[LAMBDA]*ABS('(IN)tau'!Q65-Q$3))*SIGN('(IN)tau'!Q65-Q$3)/param[LAMBDA]</f>
        <v>0</v>
      </c>
      <c r="R191">
        <f>R$4*LN(1+param[LAMBDA]*ABS('(IN)tau'!R65-R$3))*SIGN('(IN)tau'!R65-R$3)/param[LAMBDA]</f>
        <v>0</v>
      </c>
      <c r="S191">
        <f>S$4*LN(1+param[LAMBDA]*ABS('(IN)tau'!S65-S$3))*SIGN('(IN)tau'!S65-S$3)/param[LAMBDA]</f>
        <v>0</v>
      </c>
      <c r="T191">
        <f>T$4*LN(1+param[LAMBDA]*ABS('(IN)tau'!T65-T$3))*SIGN('(IN)tau'!T65-T$3)/param[LAMBDA]</f>
        <v>0</v>
      </c>
      <c r="U191">
        <f>U$4*LN(1+param[LAMBDA]*ABS('(IN)tau'!U65-U$3))*SIGN('(IN)tau'!U65-U$3)/param[LAMBDA]</f>
        <v>0</v>
      </c>
      <c r="V191">
        <f>V$4*LN(1+param[LAMBDA]*ABS('(IN)tau'!V65-V$3))*SIGN('(IN)tau'!V65-V$3)/param[LAMBDA]</f>
        <v>0</v>
      </c>
      <c r="W191">
        <f>W$4*LN(1+param[LAMBDA]*ABS('(IN)tau'!W65-W$3))*SIGN('(IN)tau'!W65-W$3)/param[LAMBDA]</f>
        <v>0</v>
      </c>
      <c r="X191">
        <f>X$4*LN(1+param[LAMBDA]*ABS('(IN)tau'!X65-X$3))*SIGN('(IN)tau'!X65-X$3)/param[LAMBDA]</f>
        <v>0</v>
      </c>
      <c r="Y191">
        <f>Y$4*LN(1+param[LAMBDA]*ABS('(IN)tau'!Y65-Y$3))*SIGN('(IN)tau'!Y65-Y$3)/param[LAMBDA]</f>
        <v>0</v>
      </c>
      <c r="Z191">
        <f>Z$4*LN(1+param[LAMBDA]*ABS('(IN)tau'!Z65-Z$3))*SIGN('(IN)tau'!Z65-Z$3)/param[LAMBDA]</f>
        <v>0</v>
      </c>
      <c r="AA191">
        <f>AA$4*LN(1+param[LAMBDA]*ABS('(IN)tau'!AA65-AA$3))*SIGN('(IN)tau'!AA65-AA$3)/param[LAMBDA]</f>
        <v>0</v>
      </c>
      <c r="AB191">
        <f>AB$4*LN(1+param[LAMBDA]*ABS('(IN)tau'!AB65-AB$3))*SIGN('(IN)tau'!AB65-AB$3)/param[LAMBDA]</f>
        <v>0</v>
      </c>
      <c r="AC191">
        <f>AC$4*LN(1+param[LAMBDA]*ABS('(IN)tau'!AC65-AC$3))*SIGN('(IN)tau'!AC65-AC$3)/param[LAMBDA]</f>
        <v>0</v>
      </c>
      <c r="AD191">
        <f>AD$4*LN(1+param[LAMBDA]*ABS('(IN)tau'!AD65-AD$3))*SIGN('(IN)tau'!AD65-AD$3)/param[LAMBDA]</f>
        <v>0</v>
      </c>
      <c r="AE191">
        <f>AE$4*LN(1+param[LAMBDA]*ABS('(IN)tau'!AE65-AE$3))*SIGN('(IN)tau'!AE65-AE$3)/param[LAMBDA]</f>
        <v>0</v>
      </c>
      <c r="AF191">
        <f>AF$4*LN(1+param[LAMBDA]*ABS('(IN)tau'!AF65-AF$3))*SIGN('(IN)tau'!AF65-AF$3)/param[LAMBDA]</f>
        <v>0</v>
      </c>
      <c r="AG191">
        <f>AG$4*LN(1+param[LAMBDA]*ABS('(IN)tau'!AG65-AG$3))*SIGN('(IN)tau'!AG65-AG$3)/param[LAMBDA]</f>
        <v>0</v>
      </c>
      <c r="AH191">
        <f>AH$4*LN(1+param[LAMBDA]*ABS('(IN)tau'!AH65-AH$3))*SIGN('(IN)tau'!AH65-AH$3)/param[LAMBDA]</f>
        <v>0</v>
      </c>
      <c r="AI191">
        <f>AI$4*LN(1+param[LAMBDA]*ABS('(IN)tau'!AI65-AI$3))*SIGN('(IN)tau'!AI65-AI$3)/param[LAMBDA]</f>
        <v>0</v>
      </c>
      <c r="AJ191">
        <f>AJ$4*LN(1+param[LAMBDA]*ABS('(IN)tau'!AJ65-AJ$3))*SIGN('(IN)tau'!AJ65-AJ$3)/param[LAMBDA]</f>
        <v>0</v>
      </c>
      <c r="AK191">
        <f>AK$4*LN(1+param[LAMBDA]*ABS('(IN)tau'!AK65-AK$3))*SIGN('(IN)tau'!AK65-AK$3)/param[LAMBDA]</f>
        <v>0</v>
      </c>
      <c r="AL191">
        <f>AL$4*LN(1+param[LAMBDA]*ABS('(IN)tau'!AL65-AL$3))*SIGN('(IN)tau'!AL65-AL$3)/param[LAMBDA]</f>
        <v>0</v>
      </c>
      <c r="AM191">
        <f>AM$4*LN(1+param[LAMBDA]*ABS('(IN)tau'!AM65-AM$3))*SIGN('(IN)tau'!AM65-AM$3)/param[LAMBDA]</f>
        <v>0</v>
      </c>
      <c r="AN191">
        <f>AN$4*LN(1+param[LAMBDA]*ABS('(IN)tau'!AN65-AN$3))*SIGN('(IN)tau'!AN65-AN$3)/param[LAMBDA]</f>
        <v>0</v>
      </c>
      <c r="AO191">
        <f>AO$4*LN(1+param[LAMBDA]*ABS('(IN)tau'!AO65-AO$3))*SIGN('(IN)tau'!AO65-AO$3)/param[LAMBDA]</f>
        <v>0</v>
      </c>
      <c r="AP191">
        <f>AP$4*LN(1+param[LAMBDA]*ABS('(IN)tau'!AP65-AP$3))*SIGN('(IN)tau'!AP65-AP$3)/param[LAMBDA]</f>
        <v>0</v>
      </c>
      <c r="AQ191">
        <f>AQ$4*LN(1+param[LAMBDA]*ABS('(IN)tau'!AQ65-AQ$3))*SIGN('(IN)tau'!AQ65-AQ$3)/param[LAMBDA]</f>
        <v>0</v>
      </c>
      <c r="AR191">
        <f>AR$4*LN(1+param[LAMBDA]*ABS('(IN)tau'!AR65-AR$3))*SIGN('(IN)tau'!AR65-AR$3)/param[LAMBDA]</f>
        <v>0</v>
      </c>
      <c r="AS191">
        <f>AS$4*LN(1+param[LAMBDA]*ABS('(IN)tau'!AS65-AS$3))*SIGN('(IN)tau'!AS65-AS$3)/param[LAMBDA]</f>
        <v>-8.782177952556852</v>
      </c>
      <c r="AT191" s="4">
        <f>SUM(Pi[[#This Row],[Column2]:[Column244]])</f>
        <v>-143.66347440485609</v>
      </c>
      <c r="AU191" t="str">
        <f t="shared" si="3"/>
        <v/>
      </c>
    </row>
    <row r="192" spans="1:47" ht="15" x14ac:dyDescent="0.25">
      <c r="A192">
        <f t="shared" si="2"/>
        <v>166</v>
      </c>
      <c r="B192">
        <f>B$4*LN(1+param[LAMBDA]*ABS('(IN)tau'!B66-B$3))*SIGN('(IN)tau'!B66-B$3)/param[LAMBDA]</f>
        <v>0</v>
      </c>
      <c r="C192">
        <f>C$4*LN(1+param[LAMBDA]*ABS('(IN)tau'!C66-C$3))*SIGN('(IN)tau'!C66-C$3)/param[LAMBDA]</f>
        <v>29.286584648336941</v>
      </c>
      <c r="D192">
        <f>D$4*LN(1+param[LAMBDA]*ABS('(IN)tau'!D66-D$3))*SIGN('(IN)tau'!D66-D$3)/param[LAMBDA]</f>
        <v>6.5851130560065236</v>
      </c>
      <c r="E192">
        <f>E$4*LN(1+param[LAMBDA]*ABS('(IN)tau'!E66-E$3))*SIGN('(IN)tau'!E66-E$3)/param[LAMBDA]</f>
        <v>21.264762764284239</v>
      </c>
      <c r="F192">
        <f>F$4*LN(1+param[LAMBDA]*ABS('(IN)tau'!F66-F$3))*SIGN('(IN)tau'!F66-F$3)/param[LAMBDA]</f>
        <v>9.9061731464366751</v>
      </c>
      <c r="G192">
        <f>G$4*LN(1+param[LAMBDA]*ABS('(IN)tau'!G66-G$3))*SIGN('(IN)tau'!G66-G$3)/param[LAMBDA]</f>
        <v>10.940684080047207</v>
      </c>
      <c r="H192">
        <f>H$4*LN(1+param[LAMBDA]*ABS('(IN)tau'!H66-H$3))*SIGN('(IN)tau'!H66-H$3)/param[LAMBDA]</f>
        <v>0</v>
      </c>
      <c r="I192">
        <f>I$4*LN(1+param[LAMBDA]*ABS('(IN)tau'!I66-I$3))*SIGN('(IN)tau'!I66-I$3)/param[LAMBDA]</f>
        <v>1.0090645764472952</v>
      </c>
      <c r="J192">
        <f>J$4*LN(1+param[LAMBDA]*ABS('(IN)tau'!J66-J$3))*SIGN('(IN)tau'!J66-J$3)/param[LAMBDA]</f>
        <v>0</v>
      </c>
      <c r="K192">
        <f>K$4*LN(1+param[LAMBDA]*ABS('(IN)tau'!K66-K$3))*SIGN('(IN)tau'!K66-K$3)/param[LAMBDA]</f>
        <v>24.000543603781747</v>
      </c>
      <c r="L192">
        <f>L$4*LN(1+param[LAMBDA]*ABS('(IN)tau'!L66-L$3))*SIGN('(IN)tau'!L66-L$3)/param[LAMBDA]</f>
        <v>0</v>
      </c>
      <c r="M192">
        <f>M$4*LN(1+param[LAMBDA]*ABS('(IN)tau'!M66-M$3))*SIGN('(IN)tau'!M66-M$3)/param[LAMBDA]</f>
        <v>0</v>
      </c>
      <c r="N192">
        <f>N$4*LN(1+param[LAMBDA]*ABS('(IN)tau'!N66-N$3))*SIGN('(IN)tau'!N66-N$3)/param[LAMBDA]</f>
        <v>0</v>
      </c>
      <c r="O192">
        <f>O$4*LN(1+param[LAMBDA]*ABS('(IN)tau'!O66-O$3))*SIGN('(IN)tau'!O66-O$3)/param[LAMBDA]</f>
        <v>0</v>
      </c>
      <c r="P192">
        <f>P$4*LN(1+param[LAMBDA]*ABS('(IN)tau'!P66-P$3))*SIGN('(IN)tau'!P66-P$3)/param[LAMBDA]</f>
        <v>0</v>
      </c>
      <c r="Q192">
        <f>Q$4*LN(1+param[LAMBDA]*ABS('(IN)tau'!Q66-Q$3))*SIGN('(IN)tau'!Q66-Q$3)/param[LAMBDA]</f>
        <v>0</v>
      </c>
      <c r="R192">
        <f>R$4*LN(1+param[LAMBDA]*ABS('(IN)tau'!R66-R$3))*SIGN('(IN)tau'!R66-R$3)/param[LAMBDA]</f>
        <v>0</v>
      </c>
      <c r="S192">
        <f>S$4*LN(1+param[LAMBDA]*ABS('(IN)tau'!S66-S$3))*SIGN('(IN)tau'!S66-S$3)/param[LAMBDA]</f>
        <v>0</v>
      </c>
      <c r="T192">
        <f>T$4*LN(1+param[LAMBDA]*ABS('(IN)tau'!T66-T$3))*SIGN('(IN)tau'!T66-T$3)/param[LAMBDA]</f>
        <v>0</v>
      </c>
      <c r="U192">
        <f>U$4*LN(1+param[LAMBDA]*ABS('(IN)tau'!U66-U$3))*SIGN('(IN)tau'!U66-U$3)/param[LAMBDA]</f>
        <v>0</v>
      </c>
      <c r="V192">
        <f>V$4*LN(1+param[LAMBDA]*ABS('(IN)tau'!V66-V$3))*SIGN('(IN)tau'!V66-V$3)/param[LAMBDA]</f>
        <v>0</v>
      </c>
      <c r="W192">
        <f>W$4*LN(1+param[LAMBDA]*ABS('(IN)tau'!W66-W$3))*SIGN('(IN)tau'!W66-W$3)/param[LAMBDA]</f>
        <v>0</v>
      </c>
      <c r="X192">
        <f>X$4*LN(1+param[LAMBDA]*ABS('(IN)tau'!X66-X$3))*SIGN('(IN)tau'!X66-X$3)/param[LAMBDA]</f>
        <v>0</v>
      </c>
      <c r="Y192">
        <f>Y$4*LN(1+param[LAMBDA]*ABS('(IN)tau'!Y66-Y$3))*SIGN('(IN)tau'!Y66-Y$3)/param[LAMBDA]</f>
        <v>0</v>
      </c>
      <c r="Z192">
        <f>Z$4*LN(1+param[LAMBDA]*ABS('(IN)tau'!Z66-Z$3))*SIGN('(IN)tau'!Z66-Z$3)/param[LAMBDA]</f>
        <v>0</v>
      </c>
      <c r="AA192">
        <f>AA$4*LN(1+param[LAMBDA]*ABS('(IN)tau'!AA66-AA$3))*SIGN('(IN)tau'!AA66-AA$3)/param[LAMBDA]</f>
        <v>0</v>
      </c>
      <c r="AB192">
        <f>AB$4*LN(1+param[LAMBDA]*ABS('(IN)tau'!AB66-AB$3))*SIGN('(IN)tau'!AB66-AB$3)/param[LAMBDA]</f>
        <v>0</v>
      </c>
      <c r="AC192">
        <f>AC$4*LN(1+param[LAMBDA]*ABS('(IN)tau'!AC66-AC$3))*SIGN('(IN)tau'!AC66-AC$3)/param[LAMBDA]</f>
        <v>0</v>
      </c>
      <c r="AD192">
        <f>AD$4*LN(1+param[LAMBDA]*ABS('(IN)tau'!AD66-AD$3))*SIGN('(IN)tau'!AD66-AD$3)/param[LAMBDA]</f>
        <v>0</v>
      </c>
      <c r="AE192">
        <f>AE$4*LN(1+param[LAMBDA]*ABS('(IN)tau'!AE66-AE$3))*SIGN('(IN)tau'!AE66-AE$3)/param[LAMBDA]</f>
        <v>0</v>
      </c>
      <c r="AF192">
        <f>AF$4*LN(1+param[LAMBDA]*ABS('(IN)tau'!AF66-AF$3))*SIGN('(IN)tau'!AF66-AF$3)/param[LAMBDA]</f>
        <v>0</v>
      </c>
      <c r="AG192">
        <f>AG$4*LN(1+param[LAMBDA]*ABS('(IN)tau'!AG66-AG$3))*SIGN('(IN)tau'!AG66-AG$3)/param[LAMBDA]</f>
        <v>0</v>
      </c>
      <c r="AH192">
        <f>AH$4*LN(1+param[LAMBDA]*ABS('(IN)tau'!AH66-AH$3))*SIGN('(IN)tau'!AH66-AH$3)/param[LAMBDA]</f>
        <v>0</v>
      </c>
      <c r="AI192">
        <f>AI$4*LN(1+param[LAMBDA]*ABS('(IN)tau'!AI66-AI$3))*SIGN('(IN)tau'!AI66-AI$3)/param[LAMBDA]</f>
        <v>0</v>
      </c>
      <c r="AJ192">
        <f>AJ$4*LN(1+param[LAMBDA]*ABS('(IN)tau'!AJ66-AJ$3))*SIGN('(IN)tau'!AJ66-AJ$3)/param[LAMBDA]</f>
        <v>0</v>
      </c>
      <c r="AK192">
        <f>AK$4*LN(1+param[LAMBDA]*ABS('(IN)tau'!AK66-AK$3))*SIGN('(IN)tau'!AK66-AK$3)/param[LAMBDA]</f>
        <v>0</v>
      </c>
      <c r="AL192">
        <f>AL$4*LN(1+param[LAMBDA]*ABS('(IN)tau'!AL66-AL$3))*SIGN('(IN)tau'!AL66-AL$3)/param[LAMBDA]</f>
        <v>0</v>
      </c>
      <c r="AM192">
        <f>AM$4*LN(1+param[LAMBDA]*ABS('(IN)tau'!AM66-AM$3))*SIGN('(IN)tau'!AM66-AM$3)/param[LAMBDA]</f>
        <v>0</v>
      </c>
      <c r="AN192">
        <f>AN$4*LN(1+param[LAMBDA]*ABS('(IN)tau'!AN66-AN$3))*SIGN('(IN)tau'!AN66-AN$3)/param[LAMBDA]</f>
        <v>0</v>
      </c>
      <c r="AO192">
        <f>AO$4*LN(1+param[LAMBDA]*ABS('(IN)tau'!AO66-AO$3))*SIGN('(IN)tau'!AO66-AO$3)/param[LAMBDA]</f>
        <v>0</v>
      </c>
      <c r="AP192">
        <f>AP$4*LN(1+param[LAMBDA]*ABS('(IN)tau'!AP66-AP$3))*SIGN('(IN)tau'!AP66-AP$3)/param[LAMBDA]</f>
        <v>0</v>
      </c>
      <c r="AQ192">
        <f>AQ$4*LN(1+param[LAMBDA]*ABS('(IN)tau'!AQ66-AQ$3))*SIGN('(IN)tau'!AQ66-AQ$3)/param[LAMBDA]</f>
        <v>0</v>
      </c>
      <c r="AR192">
        <f>AR$4*LN(1+param[LAMBDA]*ABS('(IN)tau'!AR66-AR$3))*SIGN('(IN)tau'!AR66-AR$3)/param[LAMBDA]</f>
        <v>0</v>
      </c>
      <c r="AS192">
        <f>AS$4*LN(1+param[LAMBDA]*ABS('(IN)tau'!AS66-AS$3))*SIGN('(IN)tau'!AS66-AS$3)/param[LAMBDA]</f>
        <v>-3.7147882608994869</v>
      </c>
      <c r="AT192" s="4">
        <f>SUM(Pi[[#This Row],[Column2]:[Column244]])</f>
        <v>99.27813761444115</v>
      </c>
      <c r="AU192" t="str">
        <f t="shared" si="3"/>
        <v>ok</v>
      </c>
    </row>
    <row r="193" spans="1:47" ht="15" x14ac:dyDescent="0.25">
      <c r="A193">
        <f t="shared" si="2"/>
        <v>168</v>
      </c>
      <c r="B193">
        <f>B$4*LN(1+param[LAMBDA]*ABS('(IN)tau'!B67-B$3))*SIGN('(IN)tau'!B67-B$3)/param[LAMBDA]</f>
        <v>0</v>
      </c>
      <c r="C193">
        <f>C$4*LN(1+param[LAMBDA]*ABS('(IN)tau'!C67-C$3))*SIGN('(IN)tau'!C67-C$3)/param[LAMBDA]</f>
        <v>-25.844435632221721</v>
      </c>
      <c r="D193">
        <f>D$4*LN(1+param[LAMBDA]*ABS('(IN)tau'!D67-D$3))*SIGN('(IN)tau'!D67-D$3)/param[LAMBDA]</f>
        <v>-17.382209005742784</v>
      </c>
      <c r="E193">
        <f>E$4*LN(1+param[LAMBDA]*ABS('(IN)tau'!E67-E$3))*SIGN('(IN)tau'!E67-E$3)/param[LAMBDA]</f>
        <v>-13.818898766002391</v>
      </c>
      <c r="F193">
        <f>F$4*LN(1+param[LAMBDA]*ABS('(IN)tau'!F67-F$3))*SIGN('(IN)tau'!F67-F$3)/param[LAMBDA]</f>
        <v>-4.9309250649589602</v>
      </c>
      <c r="G193">
        <f>G$4*LN(1+param[LAMBDA]*ABS('(IN)tau'!G67-G$3))*SIGN('(IN)tau'!G67-G$3)/param[LAMBDA]</f>
        <v>-9.9791600078176508</v>
      </c>
      <c r="H193">
        <f>H$4*LN(1+param[LAMBDA]*ABS('(IN)tau'!H67-H$3))*SIGN('(IN)tau'!H67-H$3)/param[LAMBDA]</f>
        <v>0</v>
      </c>
      <c r="I193">
        <f>I$4*LN(1+param[LAMBDA]*ABS('(IN)tau'!I67-I$3))*SIGN('(IN)tau'!I67-I$3)/param[LAMBDA]</f>
        <v>26.482942134195202</v>
      </c>
      <c r="J193">
        <f>J$4*LN(1+param[LAMBDA]*ABS('(IN)tau'!J67-J$3))*SIGN('(IN)tau'!J67-J$3)/param[LAMBDA]</f>
        <v>0</v>
      </c>
      <c r="K193">
        <f>K$4*LN(1+param[LAMBDA]*ABS('(IN)tau'!K67-K$3))*SIGN('(IN)tau'!K67-K$3)/param[LAMBDA]</f>
        <v>-59.599720707972793</v>
      </c>
      <c r="L193">
        <f>L$4*LN(1+param[LAMBDA]*ABS('(IN)tau'!L67-L$3))*SIGN('(IN)tau'!L67-L$3)/param[LAMBDA]</f>
        <v>0</v>
      </c>
      <c r="M193">
        <f>M$4*LN(1+param[LAMBDA]*ABS('(IN)tau'!M67-M$3))*SIGN('(IN)tau'!M67-M$3)/param[LAMBDA]</f>
        <v>-40.788020437711822</v>
      </c>
      <c r="N193">
        <f>N$4*LN(1+param[LAMBDA]*ABS('(IN)tau'!N67-N$3))*SIGN('(IN)tau'!N67-N$3)/param[LAMBDA]</f>
        <v>0</v>
      </c>
      <c r="O193">
        <f>O$4*LN(1+param[LAMBDA]*ABS('(IN)tau'!O67-O$3))*SIGN('(IN)tau'!O67-O$3)/param[LAMBDA]</f>
        <v>0</v>
      </c>
      <c r="P193">
        <f>P$4*LN(1+param[LAMBDA]*ABS('(IN)tau'!P67-P$3))*SIGN('(IN)tau'!P67-P$3)/param[LAMBDA]</f>
        <v>0</v>
      </c>
      <c r="Q193">
        <f>Q$4*LN(1+param[LAMBDA]*ABS('(IN)tau'!Q67-Q$3))*SIGN('(IN)tau'!Q67-Q$3)/param[LAMBDA]</f>
        <v>0</v>
      </c>
      <c r="R193">
        <f>R$4*LN(1+param[LAMBDA]*ABS('(IN)tau'!R67-R$3))*SIGN('(IN)tau'!R67-R$3)/param[LAMBDA]</f>
        <v>0</v>
      </c>
      <c r="S193">
        <f>S$4*LN(1+param[LAMBDA]*ABS('(IN)tau'!S67-S$3))*SIGN('(IN)tau'!S67-S$3)/param[LAMBDA]</f>
        <v>0</v>
      </c>
      <c r="T193">
        <f>T$4*LN(1+param[LAMBDA]*ABS('(IN)tau'!T67-T$3))*SIGN('(IN)tau'!T67-T$3)/param[LAMBDA]</f>
        <v>0</v>
      </c>
      <c r="U193">
        <f>U$4*LN(1+param[LAMBDA]*ABS('(IN)tau'!U67-U$3))*SIGN('(IN)tau'!U67-U$3)/param[LAMBDA]</f>
        <v>0</v>
      </c>
      <c r="V193">
        <f>V$4*LN(1+param[LAMBDA]*ABS('(IN)tau'!V67-V$3))*SIGN('(IN)tau'!V67-V$3)/param[LAMBDA]</f>
        <v>0</v>
      </c>
      <c r="W193">
        <f>W$4*LN(1+param[LAMBDA]*ABS('(IN)tau'!W67-W$3))*SIGN('(IN)tau'!W67-W$3)/param[LAMBDA]</f>
        <v>0</v>
      </c>
      <c r="X193">
        <f>X$4*LN(1+param[LAMBDA]*ABS('(IN)tau'!X67-X$3))*SIGN('(IN)tau'!X67-X$3)/param[LAMBDA]</f>
        <v>0</v>
      </c>
      <c r="Y193">
        <f>Y$4*LN(1+param[LAMBDA]*ABS('(IN)tau'!Y67-Y$3))*SIGN('(IN)tau'!Y67-Y$3)/param[LAMBDA]</f>
        <v>0</v>
      </c>
      <c r="Z193">
        <f>Z$4*LN(1+param[LAMBDA]*ABS('(IN)tau'!Z67-Z$3))*SIGN('(IN)tau'!Z67-Z$3)/param[LAMBDA]</f>
        <v>0</v>
      </c>
      <c r="AA193">
        <f>AA$4*LN(1+param[LAMBDA]*ABS('(IN)tau'!AA67-AA$3))*SIGN('(IN)tau'!AA67-AA$3)/param[LAMBDA]</f>
        <v>0</v>
      </c>
      <c r="AB193">
        <f>AB$4*LN(1+param[LAMBDA]*ABS('(IN)tau'!AB67-AB$3))*SIGN('(IN)tau'!AB67-AB$3)/param[LAMBDA]</f>
        <v>0</v>
      </c>
      <c r="AC193">
        <f>AC$4*LN(1+param[LAMBDA]*ABS('(IN)tau'!AC67-AC$3))*SIGN('(IN)tau'!AC67-AC$3)/param[LAMBDA]</f>
        <v>0</v>
      </c>
      <c r="AD193">
        <f>AD$4*LN(1+param[LAMBDA]*ABS('(IN)tau'!AD67-AD$3))*SIGN('(IN)tau'!AD67-AD$3)/param[LAMBDA]</f>
        <v>0</v>
      </c>
      <c r="AE193">
        <f>AE$4*LN(1+param[LAMBDA]*ABS('(IN)tau'!AE67-AE$3))*SIGN('(IN)tau'!AE67-AE$3)/param[LAMBDA]</f>
        <v>0</v>
      </c>
      <c r="AF193">
        <f>AF$4*LN(1+param[LAMBDA]*ABS('(IN)tau'!AF67-AF$3))*SIGN('(IN)tau'!AF67-AF$3)/param[LAMBDA]</f>
        <v>0</v>
      </c>
      <c r="AG193">
        <f>AG$4*LN(1+param[LAMBDA]*ABS('(IN)tau'!AG67-AG$3))*SIGN('(IN)tau'!AG67-AG$3)/param[LAMBDA]</f>
        <v>0</v>
      </c>
      <c r="AH193">
        <f>AH$4*LN(1+param[LAMBDA]*ABS('(IN)tau'!AH67-AH$3))*SIGN('(IN)tau'!AH67-AH$3)/param[LAMBDA]</f>
        <v>0</v>
      </c>
      <c r="AI193">
        <f>AI$4*LN(1+param[LAMBDA]*ABS('(IN)tau'!AI67-AI$3))*SIGN('(IN)tau'!AI67-AI$3)/param[LAMBDA]</f>
        <v>0</v>
      </c>
      <c r="AJ193">
        <f>AJ$4*LN(1+param[LAMBDA]*ABS('(IN)tau'!AJ67-AJ$3))*SIGN('(IN)tau'!AJ67-AJ$3)/param[LAMBDA]</f>
        <v>0</v>
      </c>
      <c r="AK193">
        <f>AK$4*LN(1+param[LAMBDA]*ABS('(IN)tau'!AK67-AK$3))*SIGN('(IN)tau'!AK67-AK$3)/param[LAMBDA]</f>
        <v>0</v>
      </c>
      <c r="AL193">
        <f>AL$4*LN(1+param[LAMBDA]*ABS('(IN)tau'!AL67-AL$3))*SIGN('(IN)tau'!AL67-AL$3)/param[LAMBDA]</f>
        <v>0</v>
      </c>
      <c r="AM193">
        <f>AM$4*LN(1+param[LAMBDA]*ABS('(IN)tau'!AM67-AM$3))*SIGN('(IN)tau'!AM67-AM$3)/param[LAMBDA]</f>
        <v>0</v>
      </c>
      <c r="AN193">
        <f>AN$4*LN(1+param[LAMBDA]*ABS('(IN)tau'!AN67-AN$3))*SIGN('(IN)tau'!AN67-AN$3)/param[LAMBDA]</f>
        <v>0</v>
      </c>
      <c r="AO193">
        <f>AO$4*LN(1+param[LAMBDA]*ABS('(IN)tau'!AO67-AO$3))*SIGN('(IN)tau'!AO67-AO$3)/param[LAMBDA]</f>
        <v>0</v>
      </c>
      <c r="AP193">
        <f>AP$4*LN(1+param[LAMBDA]*ABS('(IN)tau'!AP67-AP$3))*SIGN('(IN)tau'!AP67-AP$3)/param[LAMBDA]</f>
        <v>0</v>
      </c>
      <c r="AQ193">
        <f>AQ$4*LN(1+param[LAMBDA]*ABS('(IN)tau'!AQ67-AQ$3))*SIGN('(IN)tau'!AQ67-AQ$3)/param[LAMBDA]</f>
        <v>0</v>
      </c>
      <c r="AR193">
        <f>AR$4*LN(1+param[LAMBDA]*ABS('(IN)tau'!AR67-AR$3))*SIGN('(IN)tau'!AR67-AR$3)/param[LAMBDA]</f>
        <v>0</v>
      </c>
      <c r="AS193">
        <f>AS$4*LN(1+param[LAMBDA]*ABS('(IN)tau'!AS67-AS$3))*SIGN('(IN)tau'!AS67-AS$3)/param[LAMBDA]</f>
        <v>14.15908986256612</v>
      </c>
      <c r="AT193" s="4">
        <f>SUM(Pi[[#This Row],[Column2]:[Column244]])</f>
        <v>-131.70133762566678</v>
      </c>
      <c r="AU193" t="str">
        <f t="shared" si="3"/>
        <v/>
      </c>
    </row>
    <row r="194" spans="1:47" ht="15" x14ac:dyDescent="0.25">
      <c r="A194">
        <f t="shared" ref="A194:A225" si="4">A71</f>
        <v>169</v>
      </c>
      <c r="B194">
        <f>B$4*LN(1+param[LAMBDA]*ABS('(IN)tau'!B68-B$3))*SIGN('(IN)tau'!B68-B$3)/param[LAMBDA]</f>
        <v>0</v>
      </c>
      <c r="C194">
        <f>C$4*LN(1+param[LAMBDA]*ABS('(IN)tau'!C68-C$3))*SIGN('(IN)tau'!C68-C$3)/param[LAMBDA]</f>
        <v>-25.844435632221721</v>
      </c>
      <c r="D194">
        <f>D$4*LN(1+param[LAMBDA]*ABS('(IN)tau'!D68-D$3))*SIGN('(IN)tau'!D68-D$3)/param[LAMBDA]</f>
        <v>-17.382209005742784</v>
      </c>
      <c r="E194">
        <f>E$4*LN(1+param[LAMBDA]*ABS('(IN)tau'!E68-E$3))*SIGN('(IN)tau'!E68-E$3)/param[LAMBDA]</f>
        <v>-1.8571053949494634</v>
      </c>
      <c r="F194">
        <f>F$4*LN(1+param[LAMBDA]*ABS('(IN)tau'!F68-F$3))*SIGN('(IN)tau'!F68-F$3)/param[LAMBDA]</f>
        <v>-4.9309250649589602</v>
      </c>
      <c r="G194">
        <f>G$4*LN(1+param[LAMBDA]*ABS('(IN)tau'!G68-G$3))*SIGN('(IN)tau'!G68-G$3)/param[LAMBDA]</f>
        <v>-9.9791600078176508</v>
      </c>
      <c r="H194">
        <f>H$4*LN(1+param[LAMBDA]*ABS('(IN)tau'!H68-H$3))*SIGN('(IN)tau'!H68-H$3)/param[LAMBDA]</f>
        <v>0</v>
      </c>
      <c r="I194">
        <f>I$4*LN(1+param[LAMBDA]*ABS('(IN)tau'!I68-I$3))*SIGN('(IN)tau'!I68-I$3)/param[LAMBDA]</f>
        <v>26.482942134195202</v>
      </c>
      <c r="J194">
        <f>J$4*LN(1+param[LAMBDA]*ABS('(IN)tau'!J68-J$3))*SIGN('(IN)tau'!J68-J$3)/param[LAMBDA]</f>
        <v>0</v>
      </c>
      <c r="K194">
        <f>K$4*LN(1+param[LAMBDA]*ABS('(IN)tau'!K68-K$3))*SIGN('(IN)tau'!K68-K$3)/param[LAMBDA]</f>
        <v>-59.795680329724419</v>
      </c>
      <c r="L194">
        <f>L$4*LN(1+param[LAMBDA]*ABS('(IN)tau'!L68-L$3))*SIGN('(IN)tau'!L68-L$3)/param[LAMBDA]</f>
        <v>0</v>
      </c>
      <c r="M194">
        <f>M$4*LN(1+param[LAMBDA]*ABS('(IN)tau'!M68-M$3))*SIGN('(IN)tau'!M68-M$3)/param[LAMBDA]</f>
        <v>-40.788020437711822</v>
      </c>
      <c r="N194">
        <f>N$4*LN(1+param[LAMBDA]*ABS('(IN)tau'!N68-N$3))*SIGN('(IN)tau'!N68-N$3)/param[LAMBDA]</f>
        <v>0</v>
      </c>
      <c r="O194">
        <f>O$4*LN(1+param[LAMBDA]*ABS('(IN)tau'!O68-O$3))*SIGN('(IN)tau'!O68-O$3)/param[LAMBDA]</f>
        <v>0</v>
      </c>
      <c r="P194">
        <f>P$4*LN(1+param[LAMBDA]*ABS('(IN)tau'!P68-P$3))*SIGN('(IN)tau'!P68-P$3)/param[LAMBDA]</f>
        <v>0</v>
      </c>
      <c r="Q194">
        <f>Q$4*LN(1+param[LAMBDA]*ABS('(IN)tau'!Q68-Q$3))*SIGN('(IN)tau'!Q68-Q$3)/param[LAMBDA]</f>
        <v>0</v>
      </c>
      <c r="R194">
        <f>R$4*LN(1+param[LAMBDA]*ABS('(IN)tau'!R68-R$3))*SIGN('(IN)tau'!R68-R$3)/param[LAMBDA]</f>
        <v>0</v>
      </c>
      <c r="S194">
        <f>S$4*LN(1+param[LAMBDA]*ABS('(IN)tau'!S68-S$3))*SIGN('(IN)tau'!S68-S$3)/param[LAMBDA]</f>
        <v>0</v>
      </c>
      <c r="T194">
        <f>T$4*LN(1+param[LAMBDA]*ABS('(IN)tau'!T68-T$3))*SIGN('(IN)tau'!T68-T$3)/param[LAMBDA]</f>
        <v>0</v>
      </c>
      <c r="U194">
        <f>U$4*LN(1+param[LAMBDA]*ABS('(IN)tau'!U68-U$3))*SIGN('(IN)tau'!U68-U$3)/param[LAMBDA]</f>
        <v>0</v>
      </c>
      <c r="V194">
        <f>V$4*LN(1+param[LAMBDA]*ABS('(IN)tau'!V68-V$3))*SIGN('(IN)tau'!V68-V$3)/param[LAMBDA]</f>
        <v>0</v>
      </c>
      <c r="W194">
        <f>W$4*LN(1+param[LAMBDA]*ABS('(IN)tau'!W68-W$3))*SIGN('(IN)tau'!W68-W$3)/param[LAMBDA]</f>
        <v>0</v>
      </c>
      <c r="X194">
        <f>X$4*LN(1+param[LAMBDA]*ABS('(IN)tau'!X68-X$3))*SIGN('(IN)tau'!X68-X$3)/param[LAMBDA]</f>
        <v>0</v>
      </c>
      <c r="Y194">
        <f>Y$4*LN(1+param[LAMBDA]*ABS('(IN)tau'!Y68-Y$3))*SIGN('(IN)tau'!Y68-Y$3)/param[LAMBDA]</f>
        <v>0</v>
      </c>
      <c r="Z194">
        <f>Z$4*LN(1+param[LAMBDA]*ABS('(IN)tau'!Z68-Z$3))*SIGN('(IN)tau'!Z68-Z$3)/param[LAMBDA]</f>
        <v>0</v>
      </c>
      <c r="AA194">
        <f>AA$4*LN(1+param[LAMBDA]*ABS('(IN)tau'!AA68-AA$3))*SIGN('(IN)tau'!AA68-AA$3)/param[LAMBDA]</f>
        <v>0</v>
      </c>
      <c r="AB194">
        <f>AB$4*LN(1+param[LAMBDA]*ABS('(IN)tau'!AB68-AB$3))*SIGN('(IN)tau'!AB68-AB$3)/param[LAMBDA]</f>
        <v>0</v>
      </c>
      <c r="AC194">
        <f>AC$4*LN(1+param[LAMBDA]*ABS('(IN)tau'!AC68-AC$3))*SIGN('(IN)tau'!AC68-AC$3)/param[LAMBDA]</f>
        <v>0</v>
      </c>
      <c r="AD194">
        <f>AD$4*LN(1+param[LAMBDA]*ABS('(IN)tau'!AD68-AD$3))*SIGN('(IN)tau'!AD68-AD$3)/param[LAMBDA]</f>
        <v>0</v>
      </c>
      <c r="AE194">
        <f>AE$4*LN(1+param[LAMBDA]*ABS('(IN)tau'!AE68-AE$3))*SIGN('(IN)tau'!AE68-AE$3)/param[LAMBDA]</f>
        <v>0</v>
      </c>
      <c r="AF194">
        <f>AF$4*LN(1+param[LAMBDA]*ABS('(IN)tau'!AF68-AF$3))*SIGN('(IN)tau'!AF68-AF$3)/param[LAMBDA]</f>
        <v>0</v>
      </c>
      <c r="AG194">
        <f>AG$4*LN(1+param[LAMBDA]*ABS('(IN)tau'!AG68-AG$3))*SIGN('(IN)tau'!AG68-AG$3)/param[LAMBDA]</f>
        <v>0</v>
      </c>
      <c r="AH194">
        <f>AH$4*LN(1+param[LAMBDA]*ABS('(IN)tau'!AH68-AH$3))*SIGN('(IN)tau'!AH68-AH$3)/param[LAMBDA]</f>
        <v>0</v>
      </c>
      <c r="AI194">
        <f>AI$4*LN(1+param[LAMBDA]*ABS('(IN)tau'!AI68-AI$3))*SIGN('(IN)tau'!AI68-AI$3)/param[LAMBDA]</f>
        <v>0</v>
      </c>
      <c r="AJ194">
        <f>AJ$4*LN(1+param[LAMBDA]*ABS('(IN)tau'!AJ68-AJ$3))*SIGN('(IN)tau'!AJ68-AJ$3)/param[LAMBDA]</f>
        <v>0</v>
      </c>
      <c r="AK194">
        <f>AK$4*LN(1+param[LAMBDA]*ABS('(IN)tau'!AK68-AK$3))*SIGN('(IN)tau'!AK68-AK$3)/param[LAMBDA]</f>
        <v>0</v>
      </c>
      <c r="AL194">
        <f>AL$4*LN(1+param[LAMBDA]*ABS('(IN)tau'!AL68-AL$3))*SIGN('(IN)tau'!AL68-AL$3)/param[LAMBDA]</f>
        <v>0</v>
      </c>
      <c r="AM194">
        <f>AM$4*LN(1+param[LAMBDA]*ABS('(IN)tau'!AM68-AM$3))*SIGN('(IN)tau'!AM68-AM$3)/param[LAMBDA]</f>
        <v>0</v>
      </c>
      <c r="AN194">
        <f>AN$4*LN(1+param[LAMBDA]*ABS('(IN)tau'!AN68-AN$3))*SIGN('(IN)tau'!AN68-AN$3)/param[LAMBDA]</f>
        <v>0</v>
      </c>
      <c r="AO194">
        <f>AO$4*LN(1+param[LAMBDA]*ABS('(IN)tau'!AO68-AO$3))*SIGN('(IN)tau'!AO68-AO$3)/param[LAMBDA]</f>
        <v>0</v>
      </c>
      <c r="AP194">
        <f>AP$4*LN(1+param[LAMBDA]*ABS('(IN)tau'!AP68-AP$3))*SIGN('(IN)tau'!AP68-AP$3)/param[LAMBDA]</f>
        <v>0</v>
      </c>
      <c r="AQ194">
        <f>AQ$4*LN(1+param[LAMBDA]*ABS('(IN)tau'!AQ68-AQ$3))*SIGN('(IN)tau'!AQ68-AQ$3)/param[LAMBDA]</f>
        <v>0</v>
      </c>
      <c r="AR194">
        <f>AR$4*LN(1+param[LAMBDA]*ABS('(IN)tau'!AR68-AR$3))*SIGN('(IN)tau'!AR68-AR$3)/param[LAMBDA]</f>
        <v>0</v>
      </c>
      <c r="AS194">
        <f>AS$4*LN(1+param[LAMBDA]*ABS('(IN)tau'!AS68-AS$3))*SIGN('(IN)tau'!AS68-AS$3)/param[LAMBDA]</f>
        <v>-8.782177952556852</v>
      </c>
      <c r="AT194" s="4">
        <f>SUM(Pi[[#This Row],[Column2]:[Column244]])</f>
        <v>-142.87677169148847</v>
      </c>
      <c r="AU194" t="str">
        <f t="shared" ref="AU194:AU225" si="5">IF(AT71&lt;20,"ok","")</f>
        <v/>
      </c>
    </row>
    <row r="195" spans="1:47" ht="15" x14ac:dyDescent="0.25">
      <c r="A195">
        <f t="shared" si="4"/>
        <v>170</v>
      </c>
      <c r="B195">
        <f>B$4*LN(1+param[LAMBDA]*ABS('(IN)tau'!B69-B$3))*SIGN('(IN)tau'!B69-B$3)/param[LAMBDA]</f>
        <v>0</v>
      </c>
      <c r="C195">
        <f>C$4*LN(1+param[LAMBDA]*ABS('(IN)tau'!C69-C$3))*SIGN('(IN)tau'!C69-C$3)/param[LAMBDA]</f>
        <v>29.286584648336941</v>
      </c>
      <c r="D195">
        <f>D$4*LN(1+param[LAMBDA]*ABS('(IN)tau'!D69-D$3))*SIGN('(IN)tau'!D69-D$3)/param[LAMBDA]</f>
        <v>-6.983103661113196</v>
      </c>
      <c r="E195">
        <f>E$4*LN(1+param[LAMBDA]*ABS('(IN)tau'!E69-E$3))*SIGN('(IN)tau'!E69-E$3)/param[LAMBDA]</f>
        <v>27.588900220571681</v>
      </c>
      <c r="F195">
        <f>F$4*LN(1+param[LAMBDA]*ABS('(IN)tau'!F69-F$3))*SIGN('(IN)tau'!F69-F$3)/param[LAMBDA]</f>
        <v>9.9061731464366751</v>
      </c>
      <c r="G195">
        <f>G$4*LN(1+param[LAMBDA]*ABS('(IN)tau'!G69-G$3))*SIGN('(IN)tau'!G69-G$3)/param[LAMBDA]</f>
        <v>10.940684080047207</v>
      </c>
      <c r="H195">
        <f>H$4*LN(1+param[LAMBDA]*ABS('(IN)tau'!H69-H$3))*SIGN('(IN)tau'!H69-H$3)/param[LAMBDA]</f>
        <v>0</v>
      </c>
      <c r="I195">
        <f>I$4*LN(1+param[LAMBDA]*ABS('(IN)tau'!I69-I$3))*SIGN('(IN)tau'!I69-I$3)/param[LAMBDA]</f>
        <v>-5.113173923393366</v>
      </c>
      <c r="J195">
        <f>J$4*LN(1+param[LAMBDA]*ABS('(IN)tau'!J69-J$3))*SIGN('(IN)tau'!J69-J$3)/param[LAMBDA]</f>
        <v>0</v>
      </c>
      <c r="K195">
        <f>K$4*LN(1+param[LAMBDA]*ABS('(IN)tau'!K69-K$3))*SIGN('(IN)tau'!K69-K$3)/param[LAMBDA]</f>
        <v>0</v>
      </c>
      <c r="L195">
        <f>L$4*LN(1+param[LAMBDA]*ABS('(IN)tau'!L69-L$3))*SIGN('(IN)tau'!L69-L$3)/param[LAMBDA]</f>
        <v>0</v>
      </c>
      <c r="M195">
        <f>M$4*LN(1+param[LAMBDA]*ABS('(IN)tau'!M69-M$3))*SIGN('(IN)tau'!M69-M$3)/param[LAMBDA]</f>
        <v>-28.518181396642525</v>
      </c>
      <c r="N195">
        <f>N$4*LN(1+param[LAMBDA]*ABS('(IN)tau'!N69-N$3))*SIGN('(IN)tau'!N69-N$3)/param[LAMBDA]</f>
        <v>0</v>
      </c>
      <c r="O195">
        <f>O$4*LN(1+param[LAMBDA]*ABS('(IN)tau'!O69-O$3))*SIGN('(IN)tau'!O69-O$3)/param[LAMBDA]</f>
        <v>0</v>
      </c>
      <c r="P195">
        <f>P$4*LN(1+param[LAMBDA]*ABS('(IN)tau'!P69-P$3))*SIGN('(IN)tau'!P69-P$3)/param[LAMBDA]</f>
        <v>0</v>
      </c>
      <c r="Q195">
        <f>Q$4*LN(1+param[LAMBDA]*ABS('(IN)tau'!Q69-Q$3))*SIGN('(IN)tau'!Q69-Q$3)/param[LAMBDA]</f>
        <v>0</v>
      </c>
      <c r="R195">
        <f>R$4*LN(1+param[LAMBDA]*ABS('(IN)tau'!R69-R$3))*SIGN('(IN)tau'!R69-R$3)/param[LAMBDA]</f>
        <v>0</v>
      </c>
      <c r="S195">
        <f>S$4*LN(1+param[LAMBDA]*ABS('(IN)tau'!S69-S$3))*SIGN('(IN)tau'!S69-S$3)/param[LAMBDA]</f>
        <v>0</v>
      </c>
      <c r="T195">
        <f>T$4*LN(1+param[LAMBDA]*ABS('(IN)tau'!T69-T$3))*SIGN('(IN)tau'!T69-T$3)/param[LAMBDA]</f>
        <v>0</v>
      </c>
      <c r="U195">
        <f>U$4*LN(1+param[LAMBDA]*ABS('(IN)tau'!U69-U$3))*SIGN('(IN)tau'!U69-U$3)/param[LAMBDA]</f>
        <v>0</v>
      </c>
      <c r="V195">
        <f>V$4*LN(1+param[LAMBDA]*ABS('(IN)tau'!V69-V$3))*SIGN('(IN)tau'!V69-V$3)/param[LAMBDA]</f>
        <v>0</v>
      </c>
      <c r="W195">
        <f>W$4*LN(1+param[LAMBDA]*ABS('(IN)tau'!W69-W$3))*SIGN('(IN)tau'!W69-W$3)/param[LAMBDA]</f>
        <v>0</v>
      </c>
      <c r="X195">
        <f>X$4*LN(1+param[LAMBDA]*ABS('(IN)tau'!X69-X$3))*SIGN('(IN)tau'!X69-X$3)/param[LAMBDA]</f>
        <v>0</v>
      </c>
      <c r="Y195">
        <f>Y$4*LN(1+param[LAMBDA]*ABS('(IN)tau'!Y69-Y$3))*SIGN('(IN)tau'!Y69-Y$3)/param[LAMBDA]</f>
        <v>0</v>
      </c>
      <c r="Z195">
        <f>Z$4*LN(1+param[LAMBDA]*ABS('(IN)tau'!Z69-Z$3))*SIGN('(IN)tau'!Z69-Z$3)/param[LAMBDA]</f>
        <v>0</v>
      </c>
      <c r="AA195">
        <f>AA$4*LN(1+param[LAMBDA]*ABS('(IN)tau'!AA69-AA$3))*SIGN('(IN)tau'!AA69-AA$3)/param[LAMBDA]</f>
        <v>0</v>
      </c>
      <c r="AB195">
        <f>AB$4*LN(1+param[LAMBDA]*ABS('(IN)tau'!AB69-AB$3))*SIGN('(IN)tau'!AB69-AB$3)/param[LAMBDA]</f>
        <v>0</v>
      </c>
      <c r="AC195">
        <f>AC$4*LN(1+param[LAMBDA]*ABS('(IN)tau'!AC69-AC$3))*SIGN('(IN)tau'!AC69-AC$3)/param[LAMBDA]</f>
        <v>0</v>
      </c>
      <c r="AD195">
        <f>AD$4*LN(1+param[LAMBDA]*ABS('(IN)tau'!AD69-AD$3))*SIGN('(IN)tau'!AD69-AD$3)/param[LAMBDA]</f>
        <v>0</v>
      </c>
      <c r="AE195">
        <f>AE$4*LN(1+param[LAMBDA]*ABS('(IN)tau'!AE69-AE$3))*SIGN('(IN)tau'!AE69-AE$3)/param[LAMBDA]</f>
        <v>0</v>
      </c>
      <c r="AF195">
        <f>AF$4*LN(1+param[LAMBDA]*ABS('(IN)tau'!AF69-AF$3))*SIGN('(IN)tau'!AF69-AF$3)/param[LAMBDA]</f>
        <v>0</v>
      </c>
      <c r="AG195">
        <f>AG$4*LN(1+param[LAMBDA]*ABS('(IN)tau'!AG69-AG$3))*SIGN('(IN)tau'!AG69-AG$3)/param[LAMBDA]</f>
        <v>0</v>
      </c>
      <c r="AH195">
        <f>AH$4*LN(1+param[LAMBDA]*ABS('(IN)tau'!AH69-AH$3))*SIGN('(IN)tau'!AH69-AH$3)/param[LAMBDA]</f>
        <v>0</v>
      </c>
      <c r="AI195">
        <f>AI$4*LN(1+param[LAMBDA]*ABS('(IN)tau'!AI69-AI$3))*SIGN('(IN)tau'!AI69-AI$3)/param[LAMBDA]</f>
        <v>0</v>
      </c>
      <c r="AJ195">
        <f>AJ$4*LN(1+param[LAMBDA]*ABS('(IN)tau'!AJ69-AJ$3))*SIGN('(IN)tau'!AJ69-AJ$3)/param[LAMBDA]</f>
        <v>0</v>
      </c>
      <c r="AK195">
        <f>AK$4*LN(1+param[LAMBDA]*ABS('(IN)tau'!AK69-AK$3))*SIGN('(IN)tau'!AK69-AK$3)/param[LAMBDA]</f>
        <v>0</v>
      </c>
      <c r="AL195">
        <f>AL$4*LN(1+param[LAMBDA]*ABS('(IN)tau'!AL69-AL$3))*SIGN('(IN)tau'!AL69-AL$3)/param[LAMBDA]</f>
        <v>0</v>
      </c>
      <c r="AM195">
        <f>AM$4*LN(1+param[LAMBDA]*ABS('(IN)tau'!AM69-AM$3))*SIGN('(IN)tau'!AM69-AM$3)/param[LAMBDA]</f>
        <v>0</v>
      </c>
      <c r="AN195">
        <f>AN$4*LN(1+param[LAMBDA]*ABS('(IN)tau'!AN69-AN$3))*SIGN('(IN)tau'!AN69-AN$3)/param[LAMBDA]</f>
        <v>0</v>
      </c>
      <c r="AO195">
        <f>AO$4*LN(1+param[LAMBDA]*ABS('(IN)tau'!AO69-AO$3))*SIGN('(IN)tau'!AO69-AO$3)/param[LAMBDA]</f>
        <v>0</v>
      </c>
      <c r="AP195">
        <f>AP$4*LN(1+param[LAMBDA]*ABS('(IN)tau'!AP69-AP$3))*SIGN('(IN)tau'!AP69-AP$3)/param[LAMBDA]</f>
        <v>0</v>
      </c>
      <c r="AQ195">
        <f>AQ$4*LN(1+param[LAMBDA]*ABS('(IN)tau'!AQ69-AQ$3))*SIGN('(IN)tau'!AQ69-AQ$3)/param[LAMBDA]</f>
        <v>0</v>
      </c>
      <c r="AR195">
        <f>AR$4*LN(1+param[LAMBDA]*ABS('(IN)tau'!AR69-AR$3))*SIGN('(IN)tau'!AR69-AR$3)/param[LAMBDA]</f>
        <v>0</v>
      </c>
      <c r="AS195">
        <f>AS$4*LN(1+param[LAMBDA]*ABS('(IN)tau'!AS69-AS$3))*SIGN('(IN)tau'!AS69-AS$3)/param[LAMBDA]</f>
        <v>-8.782177952556852</v>
      </c>
      <c r="AT195" s="4">
        <f>SUM(Pi[[#This Row],[Column2]:[Column244]])</f>
        <v>28.325705161686564</v>
      </c>
      <c r="AU195" t="str">
        <f t="shared" si="5"/>
        <v/>
      </c>
    </row>
    <row r="196" spans="1:47" ht="15" x14ac:dyDescent="0.25">
      <c r="A196">
        <f t="shared" si="4"/>
        <v>171</v>
      </c>
      <c r="B196">
        <f>B$4*LN(1+param[LAMBDA]*ABS('(IN)tau'!B70-B$3))*SIGN('(IN)tau'!B70-B$3)/param[LAMBDA]</f>
        <v>0</v>
      </c>
      <c r="C196">
        <f>C$4*LN(1+param[LAMBDA]*ABS('(IN)tau'!C70-C$3))*SIGN('(IN)tau'!C70-C$3)/param[LAMBDA]</f>
        <v>-25.844435632221721</v>
      </c>
      <c r="D196">
        <f>D$4*LN(1+param[LAMBDA]*ABS('(IN)tau'!D70-D$3))*SIGN('(IN)tau'!D70-D$3)/param[LAMBDA]</f>
        <v>-17.382209005742784</v>
      </c>
      <c r="E196">
        <f>E$4*LN(1+param[LAMBDA]*ABS('(IN)tau'!E70-E$3))*SIGN('(IN)tau'!E70-E$3)/param[LAMBDA]</f>
        <v>-1.8571053949494634</v>
      </c>
      <c r="F196">
        <f>F$4*LN(1+param[LAMBDA]*ABS('(IN)tau'!F70-F$3))*SIGN('(IN)tau'!F70-F$3)/param[LAMBDA]</f>
        <v>-4.9309250649589602</v>
      </c>
      <c r="G196">
        <f>G$4*LN(1+param[LAMBDA]*ABS('(IN)tau'!G70-G$3))*SIGN('(IN)tau'!G70-G$3)/param[LAMBDA]</f>
        <v>3.5550405296121141</v>
      </c>
      <c r="H196">
        <f>H$4*LN(1+param[LAMBDA]*ABS('(IN)tau'!H70-H$3))*SIGN('(IN)tau'!H70-H$3)/param[LAMBDA]</f>
        <v>0</v>
      </c>
      <c r="I196">
        <f>I$4*LN(1+param[LAMBDA]*ABS('(IN)tau'!I70-I$3))*SIGN('(IN)tau'!I70-I$3)/param[LAMBDA]</f>
        <v>26.482942134195202</v>
      </c>
      <c r="J196">
        <f>J$4*LN(1+param[LAMBDA]*ABS('(IN)tau'!J70-J$3))*SIGN('(IN)tau'!J70-J$3)/param[LAMBDA]</f>
        <v>0</v>
      </c>
      <c r="K196">
        <f>K$4*LN(1+param[LAMBDA]*ABS('(IN)tau'!K70-K$3))*SIGN('(IN)tau'!K70-K$3)/param[LAMBDA]</f>
        <v>-54.465608834980223</v>
      </c>
      <c r="L196">
        <f>L$4*LN(1+param[LAMBDA]*ABS('(IN)tau'!L70-L$3))*SIGN('(IN)tau'!L70-L$3)/param[LAMBDA]</f>
        <v>0</v>
      </c>
      <c r="M196">
        <f>M$4*LN(1+param[LAMBDA]*ABS('(IN)tau'!M70-M$3))*SIGN('(IN)tau'!M70-M$3)/param[LAMBDA]</f>
        <v>-40.788020437711822</v>
      </c>
      <c r="N196">
        <f>N$4*LN(1+param[LAMBDA]*ABS('(IN)tau'!N70-N$3))*SIGN('(IN)tau'!N70-N$3)/param[LAMBDA]</f>
        <v>0</v>
      </c>
      <c r="O196">
        <f>O$4*LN(1+param[LAMBDA]*ABS('(IN)tau'!O70-O$3))*SIGN('(IN)tau'!O70-O$3)/param[LAMBDA]</f>
        <v>0</v>
      </c>
      <c r="P196">
        <f>P$4*LN(1+param[LAMBDA]*ABS('(IN)tau'!P70-P$3))*SIGN('(IN)tau'!P70-P$3)/param[LAMBDA]</f>
        <v>0</v>
      </c>
      <c r="Q196">
        <f>Q$4*LN(1+param[LAMBDA]*ABS('(IN)tau'!Q70-Q$3))*SIGN('(IN)tau'!Q70-Q$3)/param[LAMBDA]</f>
        <v>0</v>
      </c>
      <c r="R196">
        <f>R$4*LN(1+param[LAMBDA]*ABS('(IN)tau'!R70-R$3))*SIGN('(IN)tau'!R70-R$3)/param[LAMBDA]</f>
        <v>0</v>
      </c>
      <c r="S196">
        <f>S$4*LN(1+param[LAMBDA]*ABS('(IN)tau'!S70-S$3))*SIGN('(IN)tau'!S70-S$3)/param[LAMBDA]</f>
        <v>0</v>
      </c>
      <c r="T196">
        <f>T$4*LN(1+param[LAMBDA]*ABS('(IN)tau'!T70-T$3))*SIGN('(IN)tau'!T70-T$3)/param[LAMBDA]</f>
        <v>0</v>
      </c>
      <c r="U196">
        <f>U$4*LN(1+param[LAMBDA]*ABS('(IN)tau'!U70-U$3))*SIGN('(IN)tau'!U70-U$3)/param[LAMBDA]</f>
        <v>0</v>
      </c>
      <c r="V196">
        <f>V$4*LN(1+param[LAMBDA]*ABS('(IN)tau'!V70-V$3))*SIGN('(IN)tau'!V70-V$3)/param[LAMBDA]</f>
        <v>0</v>
      </c>
      <c r="W196">
        <f>W$4*LN(1+param[LAMBDA]*ABS('(IN)tau'!W70-W$3))*SIGN('(IN)tau'!W70-W$3)/param[LAMBDA]</f>
        <v>0</v>
      </c>
      <c r="X196">
        <f>X$4*LN(1+param[LAMBDA]*ABS('(IN)tau'!X70-X$3))*SIGN('(IN)tau'!X70-X$3)/param[LAMBDA]</f>
        <v>0</v>
      </c>
      <c r="Y196">
        <f>Y$4*LN(1+param[LAMBDA]*ABS('(IN)tau'!Y70-Y$3))*SIGN('(IN)tau'!Y70-Y$3)/param[LAMBDA]</f>
        <v>0</v>
      </c>
      <c r="Z196">
        <f>Z$4*LN(1+param[LAMBDA]*ABS('(IN)tau'!Z70-Z$3))*SIGN('(IN)tau'!Z70-Z$3)/param[LAMBDA]</f>
        <v>0</v>
      </c>
      <c r="AA196">
        <f>AA$4*LN(1+param[LAMBDA]*ABS('(IN)tau'!AA70-AA$3))*SIGN('(IN)tau'!AA70-AA$3)/param[LAMBDA]</f>
        <v>0</v>
      </c>
      <c r="AB196">
        <f>AB$4*LN(1+param[LAMBDA]*ABS('(IN)tau'!AB70-AB$3))*SIGN('(IN)tau'!AB70-AB$3)/param[LAMBDA]</f>
        <v>0</v>
      </c>
      <c r="AC196">
        <f>AC$4*LN(1+param[LAMBDA]*ABS('(IN)tau'!AC70-AC$3))*SIGN('(IN)tau'!AC70-AC$3)/param[LAMBDA]</f>
        <v>0</v>
      </c>
      <c r="AD196">
        <f>AD$4*LN(1+param[LAMBDA]*ABS('(IN)tau'!AD70-AD$3))*SIGN('(IN)tau'!AD70-AD$3)/param[LAMBDA]</f>
        <v>0</v>
      </c>
      <c r="AE196">
        <f>AE$4*LN(1+param[LAMBDA]*ABS('(IN)tau'!AE70-AE$3))*SIGN('(IN)tau'!AE70-AE$3)/param[LAMBDA]</f>
        <v>0</v>
      </c>
      <c r="AF196">
        <f>AF$4*LN(1+param[LAMBDA]*ABS('(IN)tau'!AF70-AF$3))*SIGN('(IN)tau'!AF70-AF$3)/param[LAMBDA]</f>
        <v>0</v>
      </c>
      <c r="AG196">
        <f>AG$4*LN(1+param[LAMBDA]*ABS('(IN)tau'!AG70-AG$3))*SIGN('(IN)tau'!AG70-AG$3)/param[LAMBDA]</f>
        <v>0</v>
      </c>
      <c r="AH196">
        <f>AH$4*LN(1+param[LAMBDA]*ABS('(IN)tau'!AH70-AH$3))*SIGN('(IN)tau'!AH70-AH$3)/param[LAMBDA]</f>
        <v>0</v>
      </c>
      <c r="AI196">
        <f>AI$4*LN(1+param[LAMBDA]*ABS('(IN)tau'!AI70-AI$3))*SIGN('(IN)tau'!AI70-AI$3)/param[LAMBDA]</f>
        <v>0</v>
      </c>
      <c r="AJ196">
        <f>AJ$4*LN(1+param[LAMBDA]*ABS('(IN)tau'!AJ70-AJ$3))*SIGN('(IN)tau'!AJ70-AJ$3)/param[LAMBDA]</f>
        <v>0</v>
      </c>
      <c r="AK196">
        <f>AK$4*LN(1+param[LAMBDA]*ABS('(IN)tau'!AK70-AK$3))*SIGN('(IN)tau'!AK70-AK$3)/param[LAMBDA]</f>
        <v>0</v>
      </c>
      <c r="AL196">
        <f>AL$4*LN(1+param[LAMBDA]*ABS('(IN)tau'!AL70-AL$3))*SIGN('(IN)tau'!AL70-AL$3)/param[LAMBDA]</f>
        <v>0</v>
      </c>
      <c r="AM196">
        <f>AM$4*LN(1+param[LAMBDA]*ABS('(IN)tau'!AM70-AM$3))*SIGN('(IN)tau'!AM70-AM$3)/param[LAMBDA]</f>
        <v>0</v>
      </c>
      <c r="AN196">
        <f>AN$4*LN(1+param[LAMBDA]*ABS('(IN)tau'!AN70-AN$3))*SIGN('(IN)tau'!AN70-AN$3)/param[LAMBDA]</f>
        <v>0</v>
      </c>
      <c r="AO196">
        <f>AO$4*LN(1+param[LAMBDA]*ABS('(IN)tau'!AO70-AO$3))*SIGN('(IN)tau'!AO70-AO$3)/param[LAMBDA]</f>
        <v>0</v>
      </c>
      <c r="AP196">
        <f>AP$4*LN(1+param[LAMBDA]*ABS('(IN)tau'!AP70-AP$3))*SIGN('(IN)tau'!AP70-AP$3)/param[LAMBDA]</f>
        <v>0</v>
      </c>
      <c r="AQ196">
        <f>AQ$4*LN(1+param[LAMBDA]*ABS('(IN)tau'!AQ70-AQ$3))*SIGN('(IN)tau'!AQ70-AQ$3)/param[LAMBDA]</f>
        <v>0</v>
      </c>
      <c r="AR196">
        <f>AR$4*LN(1+param[LAMBDA]*ABS('(IN)tau'!AR70-AR$3))*SIGN('(IN)tau'!AR70-AR$3)/param[LAMBDA]</f>
        <v>0</v>
      </c>
      <c r="AS196">
        <f>AS$4*LN(1+param[LAMBDA]*ABS('(IN)tau'!AS70-AS$3))*SIGN('(IN)tau'!AS70-AS$3)/param[LAMBDA]</f>
        <v>14.736820076415794</v>
      </c>
      <c r="AT196" s="4">
        <f>SUM(Pi[[#This Row],[Column2]:[Column244]])</f>
        <v>-100.49350163034187</v>
      </c>
      <c r="AU196" t="str">
        <f t="shared" si="5"/>
        <v/>
      </c>
    </row>
    <row r="197" spans="1:47" ht="15" x14ac:dyDescent="0.25">
      <c r="A197">
        <f t="shared" si="4"/>
        <v>172</v>
      </c>
      <c r="B197">
        <f>B$4*LN(1+param[LAMBDA]*ABS('(IN)tau'!B71-B$3))*SIGN('(IN)tau'!B71-B$3)/param[LAMBDA]</f>
        <v>0</v>
      </c>
      <c r="C197">
        <f>C$4*LN(1+param[LAMBDA]*ABS('(IN)tau'!C71-C$3))*SIGN('(IN)tau'!C71-C$3)/param[LAMBDA]</f>
        <v>29.286584648336941</v>
      </c>
      <c r="D197">
        <f>D$4*LN(1+param[LAMBDA]*ABS('(IN)tau'!D71-D$3))*SIGN('(IN)tau'!D71-D$3)/param[LAMBDA]</f>
        <v>11.255522810146726</v>
      </c>
      <c r="E197">
        <f>E$4*LN(1+param[LAMBDA]*ABS('(IN)tau'!E71-E$3))*SIGN('(IN)tau'!E71-E$3)/param[LAMBDA]</f>
        <v>27.588900220571681</v>
      </c>
      <c r="F197">
        <f>F$4*LN(1+param[LAMBDA]*ABS('(IN)tau'!F71-F$3))*SIGN('(IN)tau'!F71-F$3)/param[LAMBDA]</f>
        <v>8.4065959020836516</v>
      </c>
      <c r="G197">
        <f>G$4*LN(1+param[LAMBDA]*ABS('(IN)tau'!G71-G$3))*SIGN('(IN)tau'!G71-G$3)/param[LAMBDA]</f>
        <v>16.924922341237018</v>
      </c>
      <c r="H197">
        <f>H$4*LN(1+param[LAMBDA]*ABS('(IN)tau'!H71-H$3))*SIGN('(IN)tau'!H71-H$3)/param[LAMBDA]</f>
        <v>0</v>
      </c>
      <c r="I197">
        <f>I$4*LN(1+param[LAMBDA]*ABS('(IN)tau'!I71-I$3))*SIGN('(IN)tau'!I71-I$3)/param[LAMBDA]</f>
        <v>1.0090645764472952</v>
      </c>
      <c r="J197">
        <f>J$4*LN(1+param[LAMBDA]*ABS('(IN)tau'!J71-J$3))*SIGN('(IN)tau'!J71-J$3)/param[LAMBDA]</f>
        <v>0</v>
      </c>
      <c r="K197">
        <f>K$4*LN(1+param[LAMBDA]*ABS('(IN)tau'!K71-K$3))*SIGN('(IN)tau'!K71-K$3)/param[LAMBDA]</f>
        <v>61.434424572802762</v>
      </c>
      <c r="L197">
        <f>L$4*LN(1+param[LAMBDA]*ABS('(IN)tau'!L71-L$3))*SIGN('(IN)tau'!L71-L$3)/param[LAMBDA]</f>
        <v>0</v>
      </c>
      <c r="M197">
        <f>M$4*LN(1+param[LAMBDA]*ABS('(IN)tau'!M71-M$3))*SIGN('(IN)tau'!M71-M$3)/param[LAMBDA]</f>
        <v>-28.518181396642525</v>
      </c>
      <c r="N197">
        <f>N$4*LN(1+param[LAMBDA]*ABS('(IN)tau'!N71-N$3))*SIGN('(IN)tau'!N71-N$3)/param[LAMBDA]</f>
        <v>0</v>
      </c>
      <c r="O197">
        <f>O$4*LN(1+param[LAMBDA]*ABS('(IN)tau'!O71-O$3))*SIGN('(IN)tau'!O71-O$3)/param[LAMBDA]</f>
        <v>0</v>
      </c>
      <c r="P197">
        <f>P$4*LN(1+param[LAMBDA]*ABS('(IN)tau'!P71-P$3))*SIGN('(IN)tau'!P71-P$3)/param[LAMBDA]</f>
        <v>0</v>
      </c>
      <c r="Q197">
        <f>Q$4*LN(1+param[LAMBDA]*ABS('(IN)tau'!Q71-Q$3))*SIGN('(IN)tau'!Q71-Q$3)/param[LAMBDA]</f>
        <v>0</v>
      </c>
      <c r="R197">
        <f>R$4*LN(1+param[LAMBDA]*ABS('(IN)tau'!R71-R$3))*SIGN('(IN)tau'!R71-R$3)/param[LAMBDA]</f>
        <v>0</v>
      </c>
      <c r="S197">
        <f>S$4*LN(1+param[LAMBDA]*ABS('(IN)tau'!S71-S$3))*SIGN('(IN)tau'!S71-S$3)/param[LAMBDA]</f>
        <v>0</v>
      </c>
      <c r="T197">
        <f>T$4*LN(1+param[LAMBDA]*ABS('(IN)tau'!T71-T$3))*SIGN('(IN)tau'!T71-T$3)/param[LAMBDA]</f>
        <v>0</v>
      </c>
      <c r="U197">
        <f>U$4*LN(1+param[LAMBDA]*ABS('(IN)tau'!U71-U$3))*SIGN('(IN)tau'!U71-U$3)/param[LAMBDA]</f>
        <v>0</v>
      </c>
      <c r="V197">
        <f>V$4*LN(1+param[LAMBDA]*ABS('(IN)tau'!V71-V$3))*SIGN('(IN)tau'!V71-V$3)/param[LAMBDA]</f>
        <v>0</v>
      </c>
      <c r="W197">
        <f>W$4*LN(1+param[LAMBDA]*ABS('(IN)tau'!W71-W$3))*SIGN('(IN)tau'!W71-W$3)/param[LAMBDA]</f>
        <v>0</v>
      </c>
      <c r="X197">
        <f>X$4*LN(1+param[LAMBDA]*ABS('(IN)tau'!X71-X$3))*SIGN('(IN)tau'!X71-X$3)/param[LAMBDA]</f>
        <v>0</v>
      </c>
      <c r="Y197">
        <f>Y$4*LN(1+param[LAMBDA]*ABS('(IN)tau'!Y71-Y$3))*SIGN('(IN)tau'!Y71-Y$3)/param[LAMBDA]</f>
        <v>0</v>
      </c>
      <c r="Z197">
        <f>Z$4*LN(1+param[LAMBDA]*ABS('(IN)tau'!Z71-Z$3))*SIGN('(IN)tau'!Z71-Z$3)/param[LAMBDA]</f>
        <v>0</v>
      </c>
      <c r="AA197">
        <f>AA$4*LN(1+param[LAMBDA]*ABS('(IN)tau'!AA71-AA$3))*SIGN('(IN)tau'!AA71-AA$3)/param[LAMBDA]</f>
        <v>0</v>
      </c>
      <c r="AB197">
        <f>AB$4*LN(1+param[LAMBDA]*ABS('(IN)tau'!AB71-AB$3))*SIGN('(IN)tau'!AB71-AB$3)/param[LAMBDA]</f>
        <v>0</v>
      </c>
      <c r="AC197">
        <f>AC$4*LN(1+param[LAMBDA]*ABS('(IN)tau'!AC71-AC$3))*SIGN('(IN)tau'!AC71-AC$3)/param[LAMBDA]</f>
        <v>0</v>
      </c>
      <c r="AD197">
        <f>AD$4*LN(1+param[LAMBDA]*ABS('(IN)tau'!AD71-AD$3))*SIGN('(IN)tau'!AD71-AD$3)/param[LAMBDA]</f>
        <v>0</v>
      </c>
      <c r="AE197">
        <f>AE$4*LN(1+param[LAMBDA]*ABS('(IN)tau'!AE71-AE$3))*SIGN('(IN)tau'!AE71-AE$3)/param[LAMBDA]</f>
        <v>0</v>
      </c>
      <c r="AF197">
        <f>AF$4*LN(1+param[LAMBDA]*ABS('(IN)tau'!AF71-AF$3))*SIGN('(IN)tau'!AF71-AF$3)/param[LAMBDA]</f>
        <v>0</v>
      </c>
      <c r="AG197">
        <f>AG$4*LN(1+param[LAMBDA]*ABS('(IN)tau'!AG71-AG$3))*SIGN('(IN)tau'!AG71-AG$3)/param[LAMBDA]</f>
        <v>0</v>
      </c>
      <c r="AH197">
        <f>AH$4*LN(1+param[LAMBDA]*ABS('(IN)tau'!AH71-AH$3))*SIGN('(IN)tau'!AH71-AH$3)/param[LAMBDA]</f>
        <v>0</v>
      </c>
      <c r="AI197">
        <f>AI$4*LN(1+param[LAMBDA]*ABS('(IN)tau'!AI71-AI$3))*SIGN('(IN)tau'!AI71-AI$3)/param[LAMBDA]</f>
        <v>0</v>
      </c>
      <c r="AJ197">
        <f>AJ$4*LN(1+param[LAMBDA]*ABS('(IN)tau'!AJ71-AJ$3))*SIGN('(IN)tau'!AJ71-AJ$3)/param[LAMBDA]</f>
        <v>0</v>
      </c>
      <c r="AK197">
        <f>AK$4*LN(1+param[LAMBDA]*ABS('(IN)tau'!AK71-AK$3))*SIGN('(IN)tau'!AK71-AK$3)/param[LAMBDA]</f>
        <v>0</v>
      </c>
      <c r="AL197">
        <f>AL$4*LN(1+param[LAMBDA]*ABS('(IN)tau'!AL71-AL$3))*SIGN('(IN)tau'!AL71-AL$3)/param[LAMBDA]</f>
        <v>0</v>
      </c>
      <c r="AM197">
        <f>AM$4*LN(1+param[LAMBDA]*ABS('(IN)tau'!AM71-AM$3))*SIGN('(IN)tau'!AM71-AM$3)/param[LAMBDA]</f>
        <v>0</v>
      </c>
      <c r="AN197">
        <f>AN$4*LN(1+param[LAMBDA]*ABS('(IN)tau'!AN71-AN$3))*SIGN('(IN)tau'!AN71-AN$3)/param[LAMBDA]</f>
        <v>0</v>
      </c>
      <c r="AO197">
        <f>AO$4*LN(1+param[LAMBDA]*ABS('(IN)tau'!AO71-AO$3))*SIGN('(IN)tau'!AO71-AO$3)/param[LAMBDA]</f>
        <v>0</v>
      </c>
      <c r="AP197">
        <f>AP$4*LN(1+param[LAMBDA]*ABS('(IN)tau'!AP71-AP$3))*SIGN('(IN)tau'!AP71-AP$3)/param[LAMBDA]</f>
        <v>0</v>
      </c>
      <c r="AQ197">
        <f>AQ$4*LN(1+param[LAMBDA]*ABS('(IN)tau'!AQ71-AQ$3))*SIGN('(IN)tau'!AQ71-AQ$3)/param[LAMBDA]</f>
        <v>0</v>
      </c>
      <c r="AR197">
        <f>AR$4*LN(1+param[LAMBDA]*ABS('(IN)tau'!AR71-AR$3))*SIGN('(IN)tau'!AR71-AR$3)/param[LAMBDA]</f>
        <v>0</v>
      </c>
      <c r="AS197">
        <f>AS$4*LN(1+param[LAMBDA]*ABS('(IN)tau'!AS71-AS$3))*SIGN('(IN)tau'!AS71-AS$3)/param[LAMBDA]</f>
        <v>-3.2905993888501301</v>
      </c>
      <c r="AT197" s="4">
        <f>SUM(Pi[[#This Row],[Column2]:[Column244]])</f>
        <v>124.09723428613344</v>
      </c>
      <c r="AU197" t="str">
        <f t="shared" si="5"/>
        <v/>
      </c>
    </row>
    <row r="198" spans="1:47" ht="15" x14ac:dyDescent="0.25">
      <c r="A198">
        <f t="shared" si="4"/>
        <v>173</v>
      </c>
      <c r="B198">
        <f>B$4*LN(1+param[LAMBDA]*ABS('(IN)tau'!B72-B$3))*SIGN('(IN)tau'!B72-B$3)/param[LAMBDA]</f>
        <v>0</v>
      </c>
      <c r="C198">
        <f>C$4*LN(1+param[LAMBDA]*ABS('(IN)tau'!C72-C$3))*SIGN('(IN)tau'!C72-C$3)/param[LAMBDA]</f>
        <v>29.286584648336941</v>
      </c>
      <c r="D198">
        <f>D$4*LN(1+param[LAMBDA]*ABS('(IN)tau'!D72-D$3))*SIGN('(IN)tau'!D72-D$3)/param[LAMBDA]</f>
        <v>10.831590314634594</v>
      </c>
      <c r="E198">
        <f>E$4*LN(1+param[LAMBDA]*ABS('(IN)tau'!E72-E$3))*SIGN('(IN)tau'!E72-E$3)/param[LAMBDA]</f>
        <v>31.55792041573735</v>
      </c>
      <c r="F198">
        <f>F$4*LN(1+param[LAMBDA]*ABS('(IN)tau'!F72-F$3))*SIGN('(IN)tau'!F72-F$3)/param[LAMBDA]</f>
        <v>9.9061731464366751</v>
      </c>
      <c r="G198">
        <f>G$4*LN(1+param[LAMBDA]*ABS('(IN)tau'!G72-G$3))*SIGN('(IN)tau'!G72-G$3)/param[LAMBDA]</f>
        <v>10.940684080047207</v>
      </c>
      <c r="H198">
        <f>H$4*LN(1+param[LAMBDA]*ABS('(IN)tau'!H72-H$3))*SIGN('(IN)tau'!H72-H$3)/param[LAMBDA]</f>
        <v>0</v>
      </c>
      <c r="I198">
        <f>I$4*LN(1+param[LAMBDA]*ABS('(IN)tau'!I72-I$3))*SIGN('(IN)tau'!I72-I$3)/param[LAMBDA]</f>
        <v>-5.113173923393366</v>
      </c>
      <c r="J198">
        <f>J$4*LN(1+param[LAMBDA]*ABS('(IN)tau'!J72-J$3))*SIGN('(IN)tau'!J72-J$3)/param[LAMBDA]</f>
        <v>0</v>
      </c>
      <c r="K198">
        <f>K$4*LN(1+param[LAMBDA]*ABS('(IN)tau'!K72-K$3))*SIGN('(IN)tau'!K72-K$3)/param[LAMBDA]</f>
        <v>51.712071792084778</v>
      </c>
      <c r="L198">
        <f>L$4*LN(1+param[LAMBDA]*ABS('(IN)tau'!L72-L$3))*SIGN('(IN)tau'!L72-L$3)/param[LAMBDA]</f>
        <v>0</v>
      </c>
      <c r="M198">
        <f>M$4*LN(1+param[LAMBDA]*ABS('(IN)tau'!M72-M$3))*SIGN('(IN)tau'!M72-M$3)/param[LAMBDA]</f>
        <v>-28.518181396642525</v>
      </c>
      <c r="N198">
        <f>N$4*LN(1+param[LAMBDA]*ABS('(IN)tau'!N72-N$3))*SIGN('(IN)tau'!N72-N$3)/param[LAMBDA]</f>
        <v>0</v>
      </c>
      <c r="O198">
        <f>O$4*LN(1+param[LAMBDA]*ABS('(IN)tau'!O72-O$3))*SIGN('(IN)tau'!O72-O$3)/param[LAMBDA]</f>
        <v>0</v>
      </c>
      <c r="P198">
        <f>P$4*LN(1+param[LAMBDA]*ABS('(IN)tau'!P72-P$3))*SIGN('(IN)tau'!P72-P$3)/param[LAMBDA]</f>
        <v>0</v>
      </c>
      <c r="Q198">
        <f>Q$4*LN(1+param[LAMBDA]*ABS('(IN)tau'!Q72-Q$3))*SIGN('(IN)tau'!Q72-Q$3)/param[LAMBDA]</f>
        <v>0</v>
      </c>
      <c r="R198">
        <f>R$4*LN(1+param[LAMBDA]*ABS('(IN)tau'!R72-R$3))*SIGN('(IN)tau'!R72-R$3)/param[LAMBDA]</f>
        <v>0</v>
      </c>
      <c r="S198">
        <f>S$4*LN(1+param[LAMBDA]*ABS('(IN)tau'!S72-S$3))*SIGN('(IN)tau'!S72-S$3)/param[LAMBDA]</f>
        <v>0</v>
      </c>
      <c r="T198">
        <f>T$4*LN(1+param[LAMBDA]*ABS('(IN)tau'!T72-T$3))*SIGN('(IN)tau'!T72-T$3)/param[LAMBDA]</f>
        <v>0</v>
      </c>
      <c r="U198">
        <f>U$4*LN(1+param[LAMBDA]*ABS('(IN)tau'!U72-U$3))*SIGN('(IN)tau'!U72-U$3)/param[LAMBDA]</f>
        <v>0</v>
      </c>
      <c r="V198">
        <f>V$4*LN(1+param[LAMBDA]*ABS('(IN)tau'!V72-V$3))*SIGN('(IN)tau'!V72-V$3)/param[LAMBDA]</f>
        <v>0</v>
      </c>
      <c r="W198">
        <f>W$4*LN(1+param[LAMBDA]*ABS('(IN)tau'!W72-W$3))*SIGN('(IN)tau'!W72-W$3)/param[LAMBDA]</f>
        <v>0</v>
      </c>
      <c r="X198">
        <f>X$4*LN(1+param[LAMBDA]*ABS('(IN)tau'!X72-X$3))*SIGN('(IN)tau'!X72-X$3)/param[LAMBDA]</f>
        <v>0</v>
      </c>
      <c r="Y198">
        <f>Y$4*LN(1+param[LAMBDA]*ABS('(IN)tau'!Y72-Y$3))*SIGN('(IN)tau'!Y72-Y$3)/param[LAMBDA]</f>
        <v>0</v>
      </c>
      <c r="Z198">
        <f>Z$4*LN(1+param[LAMBDA]*ABS('(IN)tau'!Z72-Z$3))*SIGN('(IN)tau'!Z72-Z$3)/param[LAMBDA]</f>
        <v>0</v>
      </c>
      <c r="AA198">
        <f>AA$4*LN(1+param[LAMBDA]*ABS('(IN)tau'!AA72-AA$3))*SIGN('(IN)tau'!AA72-AA$3)/param[LAMBDA]</f>
        <v>0</v>
      </c>
      <c r="AB198">
        <f>AB$4*LN(1+param[LAMBDA]*ABS('(IN)tau'!AB72-AB$3))*SIGN('(IN)tau'!AB72-AB$3)/param[LAMBDA]</f>
        <v>0</v>
      </c>
      <c r="AC198">
        <f>AC$4*LN(1+param[LAMBDA]*ABS('(IN)tau'!AC72-AC$3))*SIGN('(IN)tau'!AC72-AC$3)/param[LAMBDA]</f>
        <v>0</v>
      </c>
      <c r="AD198">
        <f>AD$4*LN(1+param[LAMBDA]*ABS('(IN)tau'!AD72-AD$3))*SIGN('(IN)tau'!AD72-AD$3)/param[LAMBDA]</f>
        <v>0</v>
      </c>
      <c r="AE198">
        <f>AE$4*LN(1+param[LAMBDA]*ABS('(IN)tau'!AE72-AE$3))*SIGN('(IN)tau'!AE72-AE$3)/param[LAMBDA]</f>
        <v>0</v>
      </c>
      <c r="AF198">
        <f>AF$4*LN(1+param[LAMBDA]*ABS('(IN)tau'!AF72-AF$3))*SIGN('(IN)tau'!AF72-AF$3)/param[LAMBDA]</f>
        <v>0</v>
      </c>
      <c r="AG198">
        <f>AG$4*LN(1+param[LAMBDA]*ABS('(IN)tau'!AG72-AG$3))*SIGN('(IN)tau'!AG72-AG$3)/param[LAMBDA]</f>
        <v>0</v>
      </c>
      <c r="AH198">
        <f>AH$4*LN(1+param[LAMBDA]*ABS('(IN)tau'!AH72-AH$3))*SIGN('(IN)tau'!AH72-AH$3)/param[LAMBDA]</f>
        <v>0</v>
      </c>
      <c r="AI198">
        <f>AI$4*LN(1+param[LAMBDA]*ABS('(IN)tau'!AI72-AI$3))*SIGN('(IN)tau'!AI72-AI$3)/param[LAMBDA]</f>
        <v>0</v>
      </c>
      <c r="AJ198">
        <f>AJ$4*LN(1+param[LAMBDA]*ABS('(IN)tau'!AJ72-AJ$3))*SIGN('(IN)tau'!AJ72-AJ$3)/param[LAMBDA]</f>
        <v>0</v>
      </c>
      <c r="AK198">
        <f>AK$4*LN(1+param[LAMBDA]*ABS('(IN)tau'!AK72-AK$3))*SIGN('(IN)tau'!AK72-AK$3)/param[LAMBDA]</f>
        <v>0</v>
      </c>
      <c r="AL198">
        <f>AL$4*LN(1+param[LAMBDA]*ABS('(IN)tau'!AL72-AL$3))*SIGN('(IN)tau'!AL72-AL$3)/param[LAMBDA]</f>
        <v>0</v>
      </c>
      <c r="AM198">
        <f>AM$4*LN(1+param[LAMBDA]*ABS('(IN)tau'!AM72-AM$3))*SIGN('(IN)tau'!AM72-AM$3)/param[LAMBDA]</f>
        <v>0</v>
      </c>
      <c r="AN198">
        <f>AN$4*LN(1+param[LAMBDA]*ABS('(IN)tau'!AN72-AN$3))*SIGN('(IN)tau'!AN72-AN$3)/param[LAMBDA]</f>
        <v>0</v>
      </c>
      <c r="AO198">
        <f>AO$4*LN(1+param[LAMBDA]*ABS('(IN)tau'!AO72-AO$3))*SIGN('(IN)tau'!AO72-AO$3)/param[LAMBDA]</f>
        <v>0</v>
      </c>
      <c r="AP198">
        <f>AP$4*LN(1+param[LAMBDA]*ABS('(IN)tau'!AP72-AP$3))*SIGN('(IN)tau'!AP72-AP$3)/param[LAMBDA]</f>
        <v>0</v>
      </c>
      <c r="AQ198">
        <f>AQ$4*LN(1+param[LAMBDA]*ABS('(IN)tau'!AQ72-AQ$3))*SIGN('(IN)tau'!AQ72-AQ$3)/param[LAMBDA]</f>
        <v>0</v>
      </c>
      <c r="AR198">
        <f>AR$4*LN(1+param[LAMBDA]*ABS('(IN)tau'!AR72-AR$3))*SIGN('(IN)tau'!AR72-AR$3)/param[LAMBDA]</f>
        <v>0</v>
      </c>
      <c r="AS198">
        <f>AS$4*LN(1+param[LAMBDA]*ABS('(IN)tau'!AS72-AS$3))*SIGN('(IN)tau'!AS72-AS$3)/param[LAMBDA]</f>
        <v>-8.782177952556852</v>
      </c>
      <c r="AT198" s="4">
        <f>SUM(Pi[[#This Row],[Column2]:[Column244]])</f>
        <v>101.8214911246848</v>
      </c>
      <c r="AU198" t="str">
        <f t="shared" si="5"/>
        <v/>
      </c>
    </row>
    <row r="199" spans="1:47" ht="15" x14ac:dyDescent="0.25">
      <c r="A199">
        <f t="shared" si="4"/>
        <v>174</v>
      </c>
      <c r="B199">
        <f>B$4*LN(1+param[LAMBDA]*ABS('(IN)tau'!B73-B$3))*SIGN('(IN)tau'!B73-B$3)/param[LAMBDA]</f>
        <v>0</v>
      </c>
      <c r="C199">
        <f>C$4*LN(1+param[LAMBDA]*ABS('(IN)tau'!C73-C$3))*SIGN('(IN)tau'!C73-C$3)/param[LAMBDA]</f>
        <v>29.286584648336941</v>
      </c>
      <c r="D199">
        <f>D$4*LN(1+param[LAMBDA]*ABS('(IN)tau'!D73-D$3))*SIGN('(IN)tau'!D73-D$3)/param[LAMBDA]</f>
        <v>-8.6173086881928871</v>
      </c>
      <c r="E199">
        <f>E$4*LN(1+param[LAMBDA]*ABS('(IN)tau'!E73-E$3))*SIGN('(IN)tau'!E73-E$3)/param[LAMBDA]</f>
        <v>27.588900220571681</v>
      </c>
      <c r="F199">
        <f>F$4*LN(1+param[LAMBDA]*ABS('(IN)tau'!F73-F$3))*SIGN('(IN)tau'!F73-F$3)/param[LAMBDA]</f>
        <v>8.4065959020836516</v>
      </c>
      <c r="G199">
        <f>G$4*LN(1+param[LAMBDA]*ABS('(IN)tau'!G73-G$3))*SIGN('(IN)tau'!G73-G$3)/param[LAMBDA]</f>
        <v>3.5550405296121141</v>
      </c>
      <c r="H199">
        <f>H$4*LN(1+param[LAMBDA]*ABS('(IN)tau'!H73-H$3))*SIGN('(IN)tau'!H73-H$3)/param[LAMBDA]</f>
        <v>0</v>
      </c>
      <c r="I199">
        <f>I$4*LN(1+param[LAMBDA]*ABS('(IN)tau'!I73-I$3))*SIGN('(IN)tau'!I73-I$3)/param[LAMBDA]</f>
        <v>5.7148556550523439</v>
      </c>
      <c r="J199">
        <f>J$4*LN(1+param[LAMBDA]*ABS('(IN)tau'!J73-J$3))*SIGN('(IN)tau'!J73-J$3)/param[LAMBDA]</f>
        <v>0</v>
      </c>
      <c r="K199">
        <f>K$4*LN(1+param[LAMBDA]*ABS('(IN)tau'!K73-K$3))*SIGN('(IN)tau'!K73-K$3)/param[LAMBDA]</f>
        <v>0</v>
      </c>
      <c r="L199">
        <f>L$4*LN(1+param[LAMBDA]*ABS('(IN)tau'!L73-L$3))*SIGN('(IN)tau'!L73-L$3)/param[LAMBDA]</f>
        <v>0</v>
      </c>
      <c r="M199">
        <f>M$4*LN(1+param[LAMBDA]*ABS('(IN)tau'!M73-M$3))*SIGN('(IN)tau'!M73-M$3)/param[LAMBDA]</f>
        <v>-28.518181396642525</v>
      </c>
      <c r="N199">
        <f>N$4*LN(1+param[LAMBDA]*ABS('(IN)tau'!N73-N$3))*SIGN('(IN)tau'!N73-N$3)/param[LAMBDA]</f>
        <v>0</v>
      </c>
      <c r="O199">
        <f>O$4*LN(1+param[LAMBDA]*ABS('(IN)tau'!O73-O$3))*SIGN('(IN)tau'!O73-O$3)/param[LAMBDA]</f>
        <v>0</v>
      </c>
      <c r="P199">
        <f>P$4*LN(1+param[LAMBDA]*ABS('(IN)tau'!P73-P$3))*SIGN('(IN)tau'!P73-P$3)/param[LAMBDA]</f>
        <v>0</v>
      </c>
      <c r="Q199">
        <f>Q$4*LN(1+param[LAMBDA]*ABS('(IN)tau'!Q73-Q$3))*SIGN('(IN)tau'!Q73-Q$3)/param[LAMBDA]</f>
        <v>0</v>
      </c>
      <c r="R199">
        <f>R$4*LN(1+param[LAMBDA]*ABS('(IN)tau'!R73-R$3))*SIGN('(IN)tau'!R73-R$3)/param[LAMBDA]</f>
        <v>0</v>
      </c>
      <c r="S199">
        <f>S$4*LN(1+param[LAMBDA]*ABS('(IN)tau'!S73-S$3))*SIGN('(IN)tau'!S73-S$3)/param[LAMBDA]</f>
        <v>0</v>
      </c>
      <c r="T199">
        <f>T$4*LN(1+param[LAMBDA]*ABS('(IN)tau'!T73-T$3))*SIGN('(IN)tau'!T73-T$3)/param[LAMBDA]</f>
        <v>0</v>
      </c>
      <c r="U199">
        <f>U$4*LN(1+param[LAMBDA]*ABS('(IN)tau'!U73-U$3))*SIGN('(IN)tau'!U73-U$3)/param[LAMBDA]</f>
        <v>0</v>
      </c>
      <c r="V199">
        <f>V$4*LN(1+param[LAMBDA]*ABS('(IN)tau'!V73-V$3))*SIGN('(IN)tau'!V73-V$3)/param[LAMBDA]</f>
        <v>0</v>
      </c>
      <c r="W199">
        <f>W$4*LN(1+param[LAMBDA]*ABS('(IN)tau'!W73-W$3))*SIGN('(IN)tau'!W73-W$3)/param[LAMBDA]</f>
        <v>0</v>
      </c>
      <c r="X199">
        <f>X$4*LN(1+param[LAMBDA]*ABS('(IN)tau'!X73-X$3))*SIGN('(IN)tau'!X73-X$3)/param[LAMBDA]</f>
        <v>0</v>
      </c>
      <c r="Y199">
        <f>Y$4*LN(1+param[LAMBDA]*ABS('(IN)tau'!Y73-Y$3))*SIGN('(IN)tau'!Y73-Y$3)/param[LAMBDA]</f>
        <v>0</v>
      </c>
      <c r="Z199">
        <f>Z$4*LN(1+param[LAMBDA]*ABS('(IN)tau'!Z73-Z$3))*SIGN('(IN)tau'!Z73-Z$3)/param[LAMBDA]</f>
        <v>0</v>
      </c>
      <c r="AA199">
        <f>AA$4*LN(1+param[LAMBDA]*ABS('(IN)tau'!AA73-AA$3))*SIGN('(IN)tau'!AA73-AA$3)/param[LAMBDA]</f>
        <v>0</v>
      </c>
      <c r="AB199">
        <f>AB$4*LN(1+param[LAMBDA]*ABS('(IN)tau'!AB73-AB$3))*SIGN('(IN)tau'!AB73-AB$3)/param[LAMBDA]</f>
        <v>0</v>
      </c>
      <c r="AC199">
        <f>AC$4*LN(1+param[LAMBDA]*ABS('(IN)tau'!AC73-AC$3))*SIGN('(IN)tau'!AC73-AC$3)/param[LAMBDA]</f>
        <v>0</v>
      </c>
      <c r="AD199">
        <f>AD$4*LN(1+param[LAMBDA]*ABS('(IN)tau'!AD73-AD$3))*SIGN('(IN)tau'!AD73-AD$3)/param[LAMBDA]</f>
        <v>0</v>
      </c>
      <c r="AE199">
        <f>AE$4*LN(1+param[LAMBDA]*ABS('(IN)tau'!AE73-AE$3))*SIGN('(IN)tau'!AE73-AE$3)/param[LAMBDA]</f>
        <v>0</v>
      </c>
      <c r="AF199">
        <f>AF$4*LN(1+param[LAMBDA]*ABS('(IN)tau'!AF73-AF$3))*SIGN('(IN)tau'!AF73-AF$3)/param[LAMBDA]</f>
        <v>0</v>
      </c>
      <c r="AG199">
        <f>AG$4*LN(1+param[LAMBDA]*ABS('(IN)tau'!AG73-AG$3))*SIGN('(IN)tau'!AG73-AG$3)/param[LAMBDA]</f>
        <v>0</v>
      </c>
      <c r="AH199">
        <f>AH$4*LN(1+param[LAMBDA]*ABS('(IN)tau'!AH73-AH$3))*SIGN('(IN)tau'!AH73-AH$3)/param[LAMBDA]</f>
        <v>0</v>
      </c>
      <c r="AI199">
        <f>AI$4*LN(1+param[LAMBDA]*ABS('(IN)tau'!AI73-AI$3))*SIGN('(IN)tau'!AI73-AI$3)/param[LAMBDA]</f>
        <v>0</v>
      </c>
      <c r="AJ199">
        <f>AJ$4*LN(1+param[LAMBDA]*ABS('(IN)tau'!AJ73-AJ$3))*SIGN('(IN)tau'!AJ73-AJ$3)/param[LAMBDA]</f>
        <v>0</v>
      </c>
      <c r="AK199">
        <f>AK$4*LN(1+param[LAMBDA]*ABS('(IN)tau'!AK73-AK$3))*SIGN('(IN)tau'!AK73-AK$3)/param[LAMBDA]</f>
        <v>0</v>
      </c>
      <c r="AL199">
        <f>AL$4*LN(1+param[LAMBDA]*ABS('(IN)tau'!AL73-AL$3))*SIGN('(IN)tau'!AL73-AL$3)/param[LAMBDA]</f>
        <v>0</v>
      </c>
      <c r="AM199">
        <f>AM$4*LN(1+param[LAMBDA]*ABS('(IN)tau'!AM73-AM$3))*SIGN('(IN)tau'!AM73-AM$3)/param[LAMBDA]</f>
        <v>0</v>
      </c>
      <c r="AN199">
        <f>AN$4*LN(1+param[LAMBDA]*ABS('(IN)tau'!AN73-AN$3))*SIGN('(IN)tau'!AN73-AN$3)/param[LAMBDA]</f>
        <v>0</v>
      </c>
      <c r="AO199">
        <f>AO$4*LN(1+param[LAMBDA]*ABS('(IN)tau'!AO73-AO$3))*SIGN('(IN)tau'!AO73-AO$3)/param[LAMBDA]</f>
        <v>0</v>
      </c>
      <c r="AP199">
        <f>AP$4*LN(1+param[LAMBDA]*ABS('(IN)tau'!AP73-AP$3))*SIGN('(IN)tau'!AP73-AP$3)/param[LAMBDA]</f>
        <v>0</v>
      </c>
      <c r="AQ199">
        <f>AQ$4*LN(1+param[LAMBDA]*ABS('(IN)tau'!AQ73-AQ$3))*SIGN('(IN)tau'!AQ73-AQ$3)/param[LAMBDA]</f>
        <v>0</v>
      </c>
      <c r="AR199">
        <f>AR$4*LN(1+param[LAMBDA]*ABS('(IN)tau'!AR73-AR$3))*SIGN('(IN)tau'!AR73-AR$3)/param[LAMBDA]</f>
        <v>0</v>
      </c>
      <c r="AS199">
        <f>AS$4*LN(1+param[LAMBDA]*ABS('(IN)tau'!AS73-AS$3))*SIGN('(IN)tau'!AS73-AS$3)/param[LAMBDA]</f>
        <v>1.7214946707616952</v>
      </c>
      <c r="AT199" s="4">
        <f>SUM(Pi[[#This Row],[Column2]:[Column244]])</f>
        <v>39.137981541583017</v>
      </c>
      <c r="AU199" t="str">
        <f t="shared" si="5"/>
        <v/>
      </c>
    </row>
    <row r="200" spans="1:47" ht="15" x14ac:dyDescent="0.25">
      <c r="A200">
        <f t="shared" si="4"/>
        <v>175</v>
      </c>
      <c r="B200">
        <f>B$4*LN(1+param[LAMBDA]*ABS('(IN)tau'!B74-B$3))*SIGN('(IN)tau'!B74-B$3)/param[LAMBDA]</f>
        <v>0</v>
      </c>
      <c r="C200">
        <f>C$4*LN(1+param[LAMBDA]*ABS('(IN)tau'!C74-C$3))*SIGN('(IN)tau'!C74-C$3)/param[LAMBDA]</f>
        <v>-3.2523572199341597</v>
      </c>
      <c r="D200">
        <f>D$4*LN(1+param[LAMBDA]*ABS('(IN)tau'!D74-D$3))*SIGN('(IN)tau'!D74-D$3)/param[LAMBDA]</f>
        <v>-15.341297150025813</v>
      </c>
      <c r="E200">
        <f>E$4*LN(1+param[LAMBDA]*ABS('(IN)tau'!E74-E$3))*SIGN('(IN)tau'!E74-E$3)/param[LAMBDA]</f>
        <v>-1.8571053949494634</v>
      </c>
      <c r="F200">
        <f>F$4*LN(1+param[LAMBDA]*ABS('(IN)tau'!F74-F$3))*SIGN('(IN)tau'!F74-F$3)/param[LAMBDA]</f>
        <v>8.4065959020836516</v>
      </c>
      <c r="G200">
        <f>G$4*LN(1+param[LAMBDA]*ABS('(IN)tau'!G74-G$3))*SIGN('(IN)tau'!G74-G$3)/param[LAMBDA]</f>
        <v>3.5550405296121141</v>
      </c>
      <c r="H200">
        <f>H$4*LN(1+param[LAMBDA]*ABS('(IN)tau'!H74-H$3))*SIGN('(IN)tau'!H74-H$3)/param[LAMBDA]</f>
        <v>0</v>
      </c>
      <c r="I200">
        <f>I$4*LN(1+param[LAMBDA]*ABS('(IN)tau'!I74-I$3))*SIGN('(IN)tau'!I74-I$3)/param[LAMBDA]</f>
        <v>5.3830672588475892</v>
      </c>
      <c r="J200">
        <f>J$4*LN(1+param[LAMBDA]*ABS('(IN)tau'!J74-J$3))*SIGN('(IN)tau'!J74-J$3)/param[LAMBDA]</f>
        <v>0</v>
      </c>
      <c r="K200">
        <f>K$4*LN(1+param[LAMBDA]*ABS('(IN)tau'!K74-K$3))*SIGN('(IN)tau'!K74-K$3)/param[LAMBDA]</f>
        <v>-51.37243397045917</v>
      </c>
      <c r="L200">
        <f>L$4*LN(1+param[LAMBDA]*ABS('(IN)tau'!L74-L$3))*SIGN('(IN)tau'!L74-L$3)/param[LAMBDA]</f>
        <v>0</v>
      </c>
      <c r="M200">
        <f>M$4*LN(1+param[LAMBDA]*ABS('(IN)tau'!M74-M$3))*SIGN('(IN)tau'!M74-M$3)/param[LAMBDA]</f>
        <v>-28.518181396642525</v>
      </c>
      <c r="N200">
        <f>N$4*LN(1+param[LAMBDA]*ABS('(IN)tau'!N74-N$3))*SIGN('(IN)tau'!N74-N$3)/param[LAMBDA]</f>
        <v>0</v>
      </c>
      <c r="O200">
        <f>O$4*LN(1+param[LAMBDA]*ABS('(IN)tau'!O74-O$3))*SIGN('(IN)tau'!O74-O$3)/param[LAMBDA]</f>
        <v>0</v>
      </c>
      <c r="P200">
        <f>P$4*LN(1+param[LAMBDA]*ABS('(IN)tau'!P74-P$3))*SIGN('(IN)tau'!P74-P$3)/param[LAMBDA]</f>
        <v>0</v>
      </c>
      <c r="Q200">
        <f>Q$4*LN(1+param[LAMBDA]*ABS('(IN)tau'!Q74-Q$3))*SIGN('(IN)tau'!Q74-Q$3)/param[LAMBDA]</f>
        <v>0</v>
      </c>
      <c r="R200">
        <f>R$4*LN(1+param[LAMBDA]*ABS('(IN)tau'!R74-R$3))*SIGN('(IN)tau'!R74-R$3)/param[LAMBDA]</f>
        <v>0</v>
      </c>
      <c r="S200">
        <f>S$4*LN(1+param[LAMBDA]*ABS('(IN)tau'!S74-S$3))*SIGN('(IN)tau'!S74-S$3)/param[LAMBDA]</f>
        <v>0</v>
      </c>
      <c r="T200">
        <f>T$4*LN(1+param[LAMBDA]*ABS('(IN)tau'!T74-T$3))*SIGN('(IN)tau'!T74-T$3)/param[LAMBDA]</f>
        <v>0</v>
      </c>
      <c r="U200">
        <f>U$4*LN(1+param[LAMBDA]*ABS('(IN)tau'!U74-U$3))*SIGN('(IN)tau'!U74-U$3)/param[LAMBDA]</f>
        <v>0</v>
      </c>
      <c r="V200">
        <f>V$4*LN(1+param[LAMBDA]*ABS('(IN)tau'!V74-V$3))*SIGN('(IN)tau'!V74-V$3)/param[LAMBDA]</f>
        <v>0</v>
      </c>
      <c r="W200">
        <f>W$4*LN(1+param[LAMBDA]*ABS('(IN)tau'!W74-W$3))*SIGN('(IN)tau'!W74-W$3)/param[LAMBDA]</f>
        <v>0</v>
      </c>
      <c r="X200">
        <f>X$4*LN(1+param[LAMBDA]*ABS('(IN)tau'!X74-X$3))*SIGN('(IN)tau'!X74-X$3)/param[LAMBDA]</f>
        <v>0</v>
      </c>
      <c r="Y200">
        <f>Y$4*LN(1+param[LAMBDA]*ABS('(IN)tau'!Y74-Y$3))*SIGN('(IN)tau'!Y74-Y$3)/param[LAMBDA]</f>
        <v>0</v>
      </c>
      <c r="Z200">
        <f>Z$4*LN(1+param[LAMBDA]*ABS('(IN)tau'!Z74-Z$3))*SIGN('(IN)tau'!Z74-Z$3)/param[LAMBDA]</f>
        <v>0</v>
      </c>
      <c r="AA200">
        <f>AA$4*LN(1+param[LAMBDA]*ABS('(IN)tau'!AA74-AA$3))*SIGN('(IN)tau'!AA74-AA$3)/param[LAMBDA]</f>
        <v>0</v>
      </c>
      <c r="AB200">
        <f>AB$4*LN(1+param[LAMBDA]*ABS('(IN)tau'!AB74-AB$3))*SIGN('(IN)tau'!AB74-AB$3)/param[LAMBDA]</f>
        <v>0</v>
      </c>
      <c r="AC200">
        <f>AC$4*LN(1+param[LAMBDA]*ABS('(IN)tau'!AC74-AC$3))*SIGN('(IN)tau'!AC74-AC$3)/param[LAMBDA]</f>
        <v>0</v>
      </c>
      <c r="AD200">
        <f>AD$4*LN(1+param[LAMBDA]*ABS('(IN)tau'!AD74-AD$3))*SIGN('(IN)tau'!AD74-AD$3)/param[LAMBDA]</f>
        <v>0</v>
      </c>
      <c r="AE200">
        <f>AE$4*LN(1+param[LAMBDA]*ABS('(IN)tau'!AE74-AE$3))*SIGN('(IN)tau'!AE74-AE$3)/param[LAMBDA]</f>
        <v>0</v>
      </c>
      <c r="AF200">
        <f>AF$4*LN(1+param[LAMBDA]*ABS('(IN)tau'!AF74-AF$3))*SIGN('(IN)tau'!AF74-AF$3)/param[LAMBDA]</f>
        <v>0</v>
      </c>
      <c r="AG200">
        <f>AG$4*LN(1+param[LAMBDA]*ABS('(IN)tau'!AG74-AG$3))*SIGN('(IN)tau'!AG74-AG$3)/param[LAMBDA]</f>
        <v>0</v>
      </c>
      <c r="AH200">
        <f>AH$4*LN(1+param[LAMBDA]*ABS('(IN)tau'!AH74-AH$3))*SIGN('(IN)tau'!AH74-AH$3)/param[LAMBDA]</f>
        <v>0</v>
      </c>
      <c r="AI200">
        <f>AI$4*LN(1+param[LAMBDA]*ABS('(IN)tau'!AI74-AI$3))*SIGN('(IN)tau'!AI74-AI$3)/param[LAMBDA]</f>
        <v>0</v>
      </c>
      <c r="AJ200">
        <f>AJ$4*LN(1+param[LAMBDA]*ABS('(IN)tau'!AJ74-AJ$3))*SIGN('(IN)tau'!AJ74-AJ$3)/param[LAMBDA]</f>
        <v>0</v>
      </c>
      <c r="AK200">
        <f>AK$4*LN(1+param[LAMBDA]*ABS('(IN)tau'!AK74-AK$3))*SIGN('(IN)tau'!AK74-AK$3)/param[LAMBDA]</f>
        <v>0</v>
      </c>
      <c r="AL200">
        <f>AL$4*LN(1+param[LAMBDA]*ABS('(IN)tau'!AL74-AL$3))*SIGN('(IN)tau'!AL74-AL$3)/param[LAMBDA]</f>
        <v>0</v>
      </c>
      <c r="AM200">
        <f>AM$4*LN(1+param[LAMBDA]*ABS('(IN)tau'!AM74-AM$3))*SIGN('(IN)tau'!AM74-AM$3)/param[LAMBDA]</f>
        <v>0</v>
      </c>
      <c r="AN200">
        <f>AN$4*LN(1+param[LAMBDA]*ABS('(IN)tau'!AN74-AN$3))*SIGN('(IN)tau'!AN74-AN$3)/param[LAMBDA]</f>
        <v>0</v>
      </c>
      <c r="AO200">
        <f>AO$4*LN(1+param[LAMBDA]*ABS('(IN)tau'!AO74-AO$3))*SIGN('(IN)tau'!AO74-AO$3)/param[LAMBDA]</f>
        <v>0</v>
      </c>
      <c r="AP200">
        <f>AP$4*LN(1+param[LAMBDA]*ABS('(IN)tau'!AP74-AP$3))*SIGN('(IN)tau'!AP74-AP$3)/param[LAMBDA]</f>
        <v>0</v>
      </c>
      <c r="AQ200">
        <f>AQ$4*LN(1+param[LAMBDA]*ABS('(IN)tau'!AQ74-AQ$3))*SIGN('(IN)tau'!AQ74-AQ$3)/param[LAMBDA]</f>
        <v>0</v>
      </c>
      <c r="AR200">
        <f>AR$4*LN(1+param[LAMBDA]*ABS('(IN)tau'!AR74-AR$3))*SIGN('(IN)tau'!AR74-AR$3)/param[LAMBDA]</f>
        <v>0</v>
      </c>
      <c r="AS200">
        <f>AS$4*LN(1+param[LAMBDA]*ABS('(IN)tau'!AS74-AS$3))*SIGN('(IN)tau'!AS74-AS$3)/param[LAMBDA]</f>
        <v>4.1752208845852916</v>
      </c>
      <c r="AT200" s="4">
        <f>SUM(Pi[[#This Row],[Column2]:[Column244]])</f>
        <v>-78.821450556882496</v>
      </c>
      <c r="AU200" t="str">
        <f t="shared" si="5"/>
        <v/>
      </c>
    </row>
    <row r="201" spans="1:47" ht="15" x14ac:dyDescent="0.25">
      <c r="A201">
        <f t="shared" si="4"/>
        <v>178</v>
      </c>
      <c r="B201">
        <f>B$4*LN(1+param[LAMBDA]*ABS('(IN)tau'!B75-B$3))*SIGN('(IN)tau'!B75-B$3)/param[LAMBDA]</f>
        <v>0</v>
      </c>
      <c r="C201">
        <f>C$4*LN(1+param[LAMBDA]*ABS('(IN)tau'!C75-C$3))*SIGN('(IN)tau'!C75-C$3)/param[LAMBDA]</f>
        <v>29.286584648336941</v>
      </c>
      <c r="D201">
        <f>D$4*LN(1+param[LAMBDA]*ABS('(IN)tau'!D75-D$3))*SIGN('(IN)tau'!D75-D$3)/param[LAMBDA]</f>
        <v>-6.983103661113196</v>
      </c>
      <c r="E201">
        <f>E$4*LN(1+param[LAMBDA]*ABS('(IN)tau'!E75-E$3))*SIGN('(IN)tau'!E75-E$3)/param[LAMBDA]</f>
        <v>9.230100021974474</v>
      </c>
      <c r="F201">
        <f>F$4*LN(1+param[LAMBDA]*ABS('(IN)tau'!F75-F$3))*SIGN('(IN)tau'!F75-F$3)/param[LAMBDA]</f>
        <v>8.4065959020836516</v>
      </c>
      <c r="G201">
        <f>G$4*LN(1+param[LAMBDA]*ABS('(IN)tau'!G75-G$3))*SIGN('(IN)tau'!G75-G$3)/param[LAMBDA]</f>
        <v>3.5550405296121141</v>
      </c>
      <c r="H201">
        <f>H$4*LN(1+param[LAMBDA]*ABS('(IN)tau'!H75-H$3))*SIGN('(IN)tau'!H75-H$3)/param[LAMBDA]</f>
        <v>0</v>
      </c>
      <c r="I201">
        <f>I$4*LN(1+param[LAMBDA]*ABS('(IN)tau'!I75-I$3))*SIGN('(IN)tau'!I75-I$3)/param[LAMBDA]</f>
        <v>5.9759637240556991</v>
      </c>
      <c r="J201">
        <f>J$4*LN(1+param[LAMBDA]*ABS('(IN)tau'!J75-J$3))*SIGN('(IN)tau'!J75-J$3)/param[LAMBDA]</f>
        <v>0</v>
      </c>
      <c r="K201">
        <f>K$4*LN(1+param[LAMBDA]*ABS('(IN)tau'!K75-K$3))*SIGN('(IN)tau'!K75-K$3)/param[LAMBDA]</f>
        <v>0</v>
      </c>
      <c r="L201">
        <f>L$4*LN(1+param[LAMBDA]*ABS('(IN)tau'!L75-L$3))*SIGN('(IN)tau'!L75-L$3)/param[LAMBDA]</f>
        <v>0</v>
      </c>
      <c r="M201">
        <f>M$4*LN(1+param[LAMBDA]*ABS('(IN)tau'!M75-M$3))*SIGN('(IN)tau'!M75-M$3)/param[LAMBDA]</f>
        <v>-28.518181396642525</v>
      </c>
      <c r="N201">
        <f>N$4*LN(1+param[LAMBDA]*ABS('(IN)tau'!N75-N$3))*SIGN('(IN)tau'!N75-N$3)/param[LAMBDA]</f>
        <v>0</v>
      </c>
      <c r="O201">
        <f>O$4*LN(1+param[LAMBDA]*ABS('(IN)tau'!O75-O$3))*SIGN('(IN)tau'!O75-O$3)/param[LAMBDA]</f>
        <v>0</v>
      </c>
      <c r="P201">
        <f>P$4*LN(1+param[LAMBDA]*ABS('(IN)tau'!P75-P$3))*SIGN('(IN)tau'!P75-P$3)/param[LAMBDA]</f>
        <v>0</v>
      </c>
      <c r="Q201">
        <f>Q$4*LN(1+param[LAMBDA]*ABS('(IN)tau'!Q75-Q$3))*SIGN('(IN)tau'!Q75-Q$3)/param[LAMBDA]</f>
        <v>0</v>
      </c>
      <c r="R201">
        <f>R$4*LN(1+param[LAMBDA]*ABS('(IN)tau'!R75-R$3))*SIGN('(IN)tau'!R75-R$3)/param[LAMBDA]</f>
        <v>0</v>
      </c>
      <c r="S201">
        <f>S$4*LN(1+param[LAMBDA]*ABS('(IN)tau'!S75-S$3))*SIGN('(IN)tau'!S75-S$3)/param[LAMBDA]</f>
        <v>0</v>
      </c>
      <c r="T201">
        <f>T$4*LN(1+param[LAMBDA]*ABS('(IN)tau'!T75-T$3))*SIGN('(IN)tau'!T75-T$3)/param[LAMBDA]</f>
        <v>0</v>
      </c>
      <c r="U201">
        <f>U$4*LN(1+param[LAMBDA]*ABS('(IN)tau'!U75-U$3))*SIGN('(IN)tau'!U75-U$3)/param[LAMBDA]</f>
        <v>0</v>
      </c>
      <c r="V201">
        <f>V$4*LN(1+param[LAMBDA]*ABS('(IN)tau'!V75-V$3))*SIGN('(IN)tau'!V75-V$3)/param[LAMBDA]</f>
        <v>0</v>
      </c>
      <c r="W201">
        <f>W$4*LN(1+param[LAMBDA]*ABS('(IN)tau'!W75-W$3))*SIGN('(IN)tau'!W75-W$3)/param[LAMBDA]</f>
        <v>0</v>
      </c>
      <c r="X201">
        <f>X$4*LN(1+param[LAMBDA]*ABS('(IN)tau'!X75-X$3))*SIGN('(IN)tau'!X75-X$3)/param[LAMBDA]</f>
        <v>0</v>
      </c>
      <c r="Y201">
        <f>Y$4*LN(1+param[LAMBDA]*ABS('(IN)tau'!Y75-Y$3))*SIGN('(IN)tau'!Y75-Y$3)/param[LAMBDA]</f>
        <v>0</v>
      </c>
      <c r="Z201">
        <f>Z$4*LN(1+param[LAMBDA]*ABS('(IN)tau'!Z75-Z$3))*SIGN('(IN)tau'!Z75-Z$3)/param[LAMBDA]</f>
        <v>0</v>
      </c>
      <c r="AA201">
        <f>AA$4*LN(1+param[LAMBDA]*ABS('(IN)tau'!AA75-AA$3))*SIGN('(IN)tau'!AA75-AA$3)/param[LAMBDA]</f>
        <v>0</v>
      </c>
      <c r="AB201">
        <f>AB$4*LN(1+param[LAMBDA]*ABS('(IN)tau'!AB75-AB$3))*SIGN('(IN)tau'!AB75-AB$3)/param[LAMBDA]</f>
        <v>0</v>
      </c>
      <c r="AC201">
        <f>AC$4*LN(1+param[LAMBDA]*ABS('(IN)tau'!AC75-AC$3))*SIGN('(IN)tau'!AC75-AC$3)/param[LAMBDA]</f>
        <v>0</v>
      </c>
      <c r="AD201">
        <f>AD$4*LN(1+param[LAMBDA]*ABS('(IN)tau'!AD75-AD$3))*SIGN('(IN)tau'!AD75-AD$3)/param[LAMBDA]</f>
        <v>0</v>
      </c>
      <c r="AE201">
        <f>AE$4*LN(1+param[LAMBDA]*ABS('(IN)tau'!AE75-AE$3))*SIGN('(IN)tau'!AE75-AE$3)/param[LAMBDA]</f>
        <v>0</v>
      </c>
      <c r="AF201">
        <f>AF$4*LN(1+param[LAMBDA]*ABS('(IN)tau'!AF75-AF$3))*SIGN('(IN)tau'!AF75-AF$3)/param[LAMBDA]</f>
        <v>0</v>
      </c>
      <c r="AG201">
        <f>AG$4*LN(1+param[LAMBDA]*ABS('(IN)tau'!AG75-AG$3))*SIGN('(IN)tau'!AG75-AG$3)/param[LAMBDA]</f>
        <v>0</v>
      </c>
      <c r="AH201">
        <f>AH$4*LN(1+param[LAMBDA]*ABS('(IN)tau'!AH75-AH$3))*SIGN('(IN)tau'!AH75-AH$3)/param[LAMBDA]</f>
        <v>0</v>
      </c>
      <c r="AI201">
        <f>AI$4*LN(1+param[LAMBDA]*ABS('(IN)tau'!AI75-AI$3))*SIGN('(IN)tau'!AI75-AI$3)/param[LAMBDA]</f>
        <v>0</v>
      </c>
      <c r="AJ201">
        <f>AJ$4*LN(1+param[LAMBDA]*ABS('(IN)tau'!AJ75-AJ$3))*SIGN('(IN)tau'!AJ75-AJ$3)/param[LAMBDA]</f>
        <v>0</v>
      </c>
      <c r="AK201">
        <f>AK$4*LN(1+param[LAMBDA]*ABS('(IN)tau'!AK75-AK$3))*SIGN('(IN)tau'!AK75-AK$3)/param[LAMBDA]</f>
        <v>0</v>
      </c>
      <c r="AL201">
        <f>AL$4*LN(1+param[LAMBDA]*ABS('(IN)tau'!AL75-AL$3))*SIGN('(IN)tau'!AL75-AL$3)/param[LAMBDA]</f>
        <v>0</v>
      </c>
      <c r="AM201">
        <f>AM$4*LN(1+param[LAMBDA]*ABS('(IN)tau'!AM75-AM$3))*SIGN('(IN)tau'!AM75-AM$3)/param[LAMBDA]</f>
        <v>0</v>
      </c>
      <c r="AN201">
        <f>AN$4*LN(1+param[LAMBDA]*ABS('(IN)tau'!AN75-AN$3))*SIGN('(IN)tau'!AN75-AN$3)/param[LAMBDA]</f>
        <v>0</v>
      </c>
      <c r="AO201">
        <f>AO$4*LN(1+param[LAMBDA]*ABS('(IN)tau'!AO75-AO$3))*SIGN('(IN)tau'!AO75-AO$3)/param[LAMBDA]</f>
        <v>0</v>
      </c>
      <c r="AP201">
        <f>AP$4*LN(1+param[LAMBDA]*ABS('(IN)tau'!AP75-AP$3))*SIGN('(IN)tau'!AP75-AP$3)/param[LAMBDA]</f>
        <v>0</v>
      </c>
      <c r="AQ201">
        <f>AQ$4*LN(1+param[LAMBDA]*ABS('(IN)tau'!AQ75-AQ$3))*SIGN('(IN)tau'!AQ75-AQ$3)/param[LAMBDA]</f>
        <v>0</v>
      </c>
      <c r="AR201">
        <f>AR$4*LN(1+param[LAMBDA]*ABS('(IN)tau'!AR75-AR$3))*SIGN('(IN)tau'!AR75-AR$3)/param[LAMBDA]</f>
        <v>0</v>
      </c>
      <c r="AS201">
        <f>AS$4*LN(1+param[LAMBDA]*ABS('(IN)tau'!AS75-AS$3))*SIGN('(IN)tau'!AS75-AS$3)/param[LAMBDA]</f>
        <v>-8.782177952556852</v>
      </c>
      <c r="AT201" s="4">
        <f>SUM(Pi[[#This Row],[Column2]:[Column244]])</f>
        <v>12.170821815750307</v>
      </c>
      <c r="AU201" t="str">
        <f t="shared" si="5"/>
        <v/>
      </c>
    </row>
    <row r="202" spans="1:47" ht="15" x14ac:dyDescent="0.25">
      <c r="A202">
        <f t="shared" si="4"/>
        <v>179</v>
      </c>
      <c r="B202">
        <f>B$4*LN(1+param[LAMBDA]*ABS('(IN)tau'!B76-B$3))*SIGN('(IN)tau'!B76-B$3)/param[LAMBDA]</f>
        <v>0</v>
      </c>
      <c r="C202">
        <f>C$4*LN(1+param[LAMBDA]*ABS('(IN)tau'!C76-C$3))*SIGN('(IN)tau'!C76-C$3)/param[LAMBDA]</f>
        <v>29.286584648336941</v>
      </c>
      <c r="D202">
        <f>D$4*LN(1+param[LAMBDA]*ABS('(IN)tau'!D76-D$3))*SIGN('(IN)tau'!D76-D$3)/param[LAMBDA]</f>
        <v>-6.983103661113196</v>
      </c>
      <c r="E202">
        <f>E$4*LN(1+param[LAMBDA]*ABS('(IN)tau'!E76-E$3))*SIGN('(IN)tau'!E76-E$3)/param[LAMBDA]</f>
        <v>21.264762764284239</v>
      </c>
      <c r="F202">
        <f>F$4*LN(1+param[LAMBDA]*ABS('(IN)tau'!F76-F$3))*SIGN('(IN)tau'!F76-F$3)/param[LAMBDA]</f>
        <v>6.504086488236152</v>
      </c>
      <c r="G202">
        <f>G$4*LN(1+param[LAMBDA]*ABS('(IN)tau'!G76-G$3))*SIGN('(IN)tau'!G76-G$3)/param[LAMBDA]</f>
        <v>3.5550405296121141</v>
      </c>
      <c r="H202">
        <f>H$4*LN(1+param[LAMBDA]*ABS('(IN)tau'!H76-H$3))*SIGN('(IN)tau'!H76-H$3)/param[LAMBDA]</f>
        <v>0</v>
      </c>
      <c r="I202">
        <f>I$4*LN(1+param[LAMBDA]*ABS('(IN)tau'!I76-I$3))*SIGN('(IN)tau'!I76-I$3)/param[LAMBDA]</f>
        <v>9.2828399910971306</v>
      </c>
      <c r="J202">
        <f>J$4*LN(1+param[LAMBDA]*ABS('(IN)tau'!J76-J$3))*SIGN('(IN)tau'!J76-J$3)/param[LAMBDA]</f>
        <v>0</v>
      </c>
      <c r="K202">
        <f>K$4*LN(1+param[LAMBDA]*ABS('(IN)tau'!K76-K$3))*SIGN('(IN)tau'!K76-K$3)/param[LAMBDA]</f>
        <v>0</v>
      </c>
      <c r="L202">
        <f>L$4*LN(1+param[LAMBDA]*ABS('(IN)tau'!L76-L$3))*SIGN('(IN)tau'!L76-L$3)/param[LAMBDA]</f>
        <v>0</v>
      </c>
      <c r="M202">
        <f>M$4*LN(1+param[LAMBDA]*ABS('(IN)tau'!M76-M$3))*SIGN('(IN)tau'!M76-M$3)/param[LAMBDA]</f>
        <v>-28.518181396642525</v>
      </c>
      <c r="N202">
        <f>N$4*LN(1+param[LAMBDA]*ABS('(IN)tau'!N76-N$3))*SIGN('(IN)tau'!N76-N$3)/param[LAMBDA]</f>
        <v>0</v>
      </c>
      <c r="O202">
        <f>O$4*LN(1+param[LAMBDA]*ABS('(IN)tau'!O76-O$3))*SIGN('(IN)tau'!O76-O$3)/param[LAMBDA]</f>
        <v>0</v>
      </c>
      <c r="P202">
        <f>P$4*LN(1+param[LAMBDA]*ABS('(IN)tau'!P76-P$3))*SIGN('(IN)tau'!P76-P$3)/param[LAMBDA]</f>
        <v>0</v>
      </c>
      <c r="Q202">
        <f>Q$4*LN(1+param[LAMBDA]*ABS('(IN)tau'!Q76-Q$3))*SIGN('(IN)tau'!Q76-Q$3)/param[LAMBDA]</f>
        <v>0</v>
      </c>
      <c r="R202">
        <f>R$4*LN(1+param[LAMBDA]*ABS('(IN)tau'!R76-R$3))*SIGN('(IN)tau'!R76-R$3)/param[LAMBDA]</f>
        <v>0</v>
      </c>
      <c r="S202">
        <f>S$4*LN(1+param[LAMBDA]*ABS('(IN)tau'!S76-S$3))*SIGN('(IN)tau'!S76-S$3)/param[LAMBDA]</f>
        <v>0</v>
      </c>
      <c r="T202">
        <f>T$4*LN(1+param[LAMBDA]*ABS('(IN)tau'!T76-T$3))*SIGN('(IN)tau'!T76-T$3)/param[LAMBDA]</f>
        <v>0</v>
      </c>
      <c r="U202">
        <f>U$4*LN(1+param[LAMBDA]*ABS('(IN)tau'!U76-U$3))*SIGN('(IN)tau'!U76-U$3)/param[LAMBDA]</f>
        <v>0</v>
      </c>
      <c r="V202">
        <f>V$4*LN(1+param[LAMBDA]*ABS('(IN)tau'!V76-V$3))*SIGN('(IN)tau'!V76-V$3)/param[LAMBDA]</f>
        <v>0</v>
      </c>
      <c r="W202">
        <f>W$4*LN(1+param[LAMBDA]*ABS('(IN)tau'!W76-W$3))*SIGN('(IN)tau'!W76-W$3)/param[LAMBDA]</f>
        <v>0</v>
      </c>
      <c r="X202">
        <f>X$4*LN(1+param[LAMBDA]*ABS('(IN)tau'!X76-X$3))*SIGN('(IN)tau'!X76-X$3)/param[LAMBDA]</f>
        <v>0</v>
      </c>
      <c r="Y202">
        <f>Y$4*LN(1+param[LAMBDA]*ABS('(IN)tau'!Y76-Y$3))*SIGN('(IN)tau'!Y76-Y$3)/param[LAMBDA]</f>
        <v>0</v>
      </c>
      <c r="Z202">
        <f>Z$4*LN(1+param[LAMBDA]*ABS('(IN)tau'!Z76-Z$3))*SIGN('(IN)tau'!Z76-Z$3)/param[LAMBDA]</f>
        <v>0</v>
      </c>
      <c r="AA202">
        <f>AA$4*LN(1+param[LAMBDA]*ABS('(IN)tau'!AA76-AA$3))*SIGN('(IN)tau'!AA76-AA$3)/param[LAMBDA]</f>
        <v>0</v>
      </c>
      <c r="AB202">
        <f>AB$4*LN(1+param[LAMBDA]*ABS('(IN)tau'!AB76-AB$3))*SIGN('(IN)tau'!AB76-AB$3)/param[LAMBDA]</f>
        <v>0</v>
      </c>
      <c r="AC202">
        <f>AC$4*LN(1+param[LAMBDA]*ABS('(IN)tau'!AC76-AC$3))*SIGN('(IN)tau'!AC76-AC$3)/param[LAMBDA]</f>
        <v>0</v>
      </c>
      <c r="AD202">
        <f>AD$4*LN(1+param[LAMBDA]*ABS('(IN)tau'!AD76-AD$3))*SIGN('(IN)tau'!AD76-AD$3)/param[LAMBDA]</f>
        <v>0</v>
      </c>
      <c r="AE202">
        <f>AE$4*LN(1+param[LAMBDA]*ABS('(IN)tau'!AE76-AE$3))*SIGN('(IN)tau'!AE76-AE$3)/param[LAMBDA]</f>
        <v>0</v>
      </c>
      <c r="AF202">
        <f>AF$4*LN(1+param[LAMBDA]*ABS('(IN)tau'!AF76-AF$3))*SIGN('(IN)tau'!AF76-AF$3)/param[LAMBDA]</f>
        <v>0</v>
      </c>
      <c r="AG202">
        <f>AG$4*LN(1+param[LAMBDA]*ABS('(IN)tau'!AG76-AG$3))*SIGN('(IN)tau'!AG76-AG$3)/param[LAMBDA]</f>
        <v>0</v>
      </c>
      <c r="AH202">
        <f>AH$4*LN(1+param[LAMBDA]*ABS('(IN)tau'!AH76-AH$3))*SIGN('(IN)tau'!AH76-AH$3)/param[LAMBDA]</f>
        <v>0</v>
      </c>
      <c r="AI202">
        <f>AI$4*LN(1+param[LAMBDA]*ABS('(IN)tau'!AI76-AI$3))*SIGN('(IN)tau'!AI76-AI$3)/param[LAMBDA]</f>
        <v>0</v>
      </c>
      <c r="AJ202">
        <f>AJ$4*LN(1+param[LAMBDA]*ABS('(IN)tau'!AJ76-AJ$3))*SIGN('(IN)tau'!AJ76-AJ$3)/param[LAMBDA]</f>
        <v>0</v>
      </c>
      <c r="AK202">
        <f>AK$4*LN(1+param[LAMBDA]*ABS('(IN)tau'!AK76-AK$3))*SIGN('(IN)tau'!AK76-AK$3)/param[LAMBDA]</f>
        <v>0</v>
      </c>
      <c r="AL202">
        <f>AL$4*LN(1+param[LAMBDA]*ABS('(IN)tau'!AL76-AL$3))*SIGN('(IN)tau'!AL76-AL$3)/param[LAMBDA]</f>
        <v>0</v>
      </c>
      <c r="AM202">
        <f>AM$4*LN(1+param[LAMBDA]*ABS('(IN)tau'!AM76-AM$3))*SIGN('(IN)tau'!AM76-AM$3)/param[LAMBDA]</f>
        <v>0</v>
      </c>
      <c r="AN202">
        <f>AN$4*LN(1+param[LAMBDA]*ABS('(IN)tau'!AN76-AN$3))*SIGN('(IN)tau'!AN76-AN$3)/param[LAMBDA]</f>
        <v>0</v>
      </c>
      <c r="AO202">
        <f>AO$4*LN(1+param[LAMBDA]*ABS('(IN)tau'!AO76-AO$3))*SIGN('(IN)tau'!AO76-AO$3)/param[LAMBDA]</f>
        <v>0</v>
      </c>
      <c r="AP202">
        <f>AP$4*LN(1+param[LAMBDA]*ABS('(IN)tau'!AP76-AP$3))*SIGN('(IN)tau'!AP76-AP$3)/param[LAMBDA]</f>
        <v>0</v>
      </c>
      <c r="AQ202">
        <f>AQ$4*LN(1+param[LAMBDA]*ABS('(IN)tau'!AQ76-AQ$3))*SIGN('(IN)tau'!AQ76-AQ$3)/param[LAMBDA]</f>
        <v>0</v>
      </c>
      <c r="AR202">
        <f>AR$4*LN(1+param[LAMBDA]*ABS('(IN)tau'!AR76-AR$3))*SIGN('(IN)tau'!AR76-AR$3)/param[LAMBDA]</f>
        <v>0</v>
      </c>
      <c r="AS202">
        <f>AS$4*LN(1+param[LAMBDA]*ABS('(IN)tau'!AS76-AS$3))*SIGN('(IN)tau'!AS76-AS$3)/param[LAMBDA]</f>
        <v>7.8373909024020829</v>
      </c>
      <c r="AT202" s="4">
        <f>SUM(Pi[[#This Row],[Column2]:[Column244]])</f>
        <v>42.229420266212941</v>
      </c>
      <c r="AU202" t="str">
        <f t="shared" si="5"/>
        <v/>
      </c>
    </row>
    <row r="203" spans="1:47" ht="15" x14ac:dyDescent="0.25">
      <c r="A203">
        <f t="shared" si="4"/>
        <v>180</v>
      </c>
      <c r="B203">
        <f>B$4*LN(1+param[LAMBDA]*ABS('(IN)tau'!B77-B$3))*SIGN('(IN)tau'!B77-B$3)/param[LAMBDA]</f>
        <v>0</v>
      </c>
      <c r="C203">
        <f>C$4*LN(1+param[LAMBDA]*ABS('(IN)tau'!C77-C$3))*SIGN('(IN)tau'!C77-C$3)/param[LAMBDA]</f>
        <v>29.286584648336941</v>
      </c>
      <c r="D203">
        <f>D$4*LN(1+param[LAMBDA]*ABS('(IN)tau'!D77-D$3))*SIGN('(IN)tau'!D77-D$3)/param[LAMBDA]</f>
        <v>-6.983103661113196</v>
      </c>
      <c r="E203">
        <f>E$4*LN(1+param[LAMBDA]*ABS('(IN)tau'!E77-E$3))*SIGN('(IN)tau'!E77-E$3)/param[LAMBDA]</f>
        <v>21.264762764284239</v>
      </c>
      <c r="F203">
        <f>F$4*LN(1+param[LAMBDA]*ABS('(IN)tau'!F77-F$3))*SIGN('(IN)tau'!F77-F$3)/param[LAMBDA]</f>
        <v>6.504086488236152</v>
      </c>
      <c r="G203">
        <f>G$4*LN(1+param[LAMBDA]*ABS('(IN)tau'!G77-G$3))*SIGN('(IN)tau'!G77-G$3)/param[LAMBDA]</f>
        <v>3.5550405296121141</v>
      </c>
      <c r="H203">
        <f>H$4*LN(1+param[LAMBDA]*ABS('(IN)tau'!H77-H$3))*SIGN('(IN)tau'!H77-H$3)/param[LAMBDA]</f>
        <v>0</v>
      </c>
      <c r="I203">
        <f>I$4*LN(1+param[LAMBDA]*ABS('(IN)tau'!I77-I$3))*SIGN('(IN)tau'!I77-I$3)/param[LAMBDA]</f>
        <v>10.882492569632428</v>
      </c>
      <c r="J203">
        <f>J$4*LN(1+param[LAMBDA]*ABS('(IN)tau'!J77-J$3))*SIGN('(IN)tau'!J77-J$3)/param[LAMBDA]</f>
        <v>0</v>
      </c>
      <c r="K203">
        <f>K$4*LN(1+param[LAMBDA]*ABS('(IN)tau'!K77-K$3))*SIGN('(IN)tau'!K77-K$3)/param[LAMBDA]</f>
        <v>-25.277025161614709</v>
      </c>
      <c r="L203">
        <f>L$4*LN(1+param[LAMBDA]*ABS('(IN)tau'!L77-L$3))*SIGN('(IN)tau'!L77-L$3)/param[LAMBDA]</f>
        <v>0</v>
      </c>
      <c r="M203">
        <f>M$4*LN(1+param[LAMBDA]*ABS('(IN)tau'!M77-M$3))*SIGN('(IN)tau'!M77-M$3)/param[LAMBDA]</f>
        <v>-28.518181396642525</v>
      </c>
      <c r="N203">
        <f>N$4*LN(1+param[LAMBDA]*ABS('(IN)tau'!N77-N$3))*SIGN('(IN)tau'!N77-N$3)/param[LAMBDA]</f>
        <v>0</v>
      </c>
      <c r="O203">
        <f>O$4*LN(1+param[LAMBDA]*ABS('(IN)tau'!O77-O$3))*SIGN('(IN)tau'!O77-O$3)/param[LAMBDA]</f>
        <v>0</v>
      </c>
      <c r="P203">
        <f>P$4*LN(1+param[LAMBDA]*ABS('(IN)tau'!P77-P$3))*SIGN('(IN)tau'!P77-P$3)/param[LAMBDA]</f>
        <v>0</v>
      </c>
      <c r="Q203">
        <f>Q$4*LN(1+param[LAMBDA]*ABS('(IN)tau'!Q77-Q$3))*SIGN('(IN)tau'!Q77-Q$3)/param[LAMBDA]</f>
        <v>0</v>
      </c>
      <c r="R203">
        <f>R$4*LN(1+param[LAMBDA]*ABS('(IN)tau'!R77-R$3))*SIGN('(IN)tau'!R77-R$3)/param[LAMBDA]</f>
        <v>0</v>
      </c>
      <c r="S203">
        <f>S$4*LN(1+param[LAMBDA]*ABS('(IN)tau'!S77-S$3))*SIGN('(IN)tau'!S77-S$3)/param[LAMBDA]</f>
        <v>0</v>
      </c>
      <c r="T203">
        <f>T$4*LN(1+param[LAMBDA]*ABS('(IN)tau'!T77-T$3))*SIGN('(IN)tau'!T77-T$3)/param[LAMBDA]</f>
        <v>0</v>
      </c>
      <c r="U203">
        <f>U$4*LN(1+param[LAMBDA]*ABS('(IN)tau'!U77-U$3))*SIGN('(IN)tau'!U77-U$3)/param[LAMBDA]</f>
        <v>0</v>
      </c>
      <c r="V203">
        <f>V$4*LN(1+param[LAMBDA]*ABS('(IN)tau'!V77-V$3))*SIGN('(IN)tau'!V77-V$3)/param[LAMBDA]</f>
        <v>0</v>
      </c>
      <c r="W203">
        <f>W$4*LN(1+param[LAMBDA]*ABS('(IN)tau'!W77-W$3))*SIGN('(IN)tau'!W77-W$3)/param[LAMBDA]</f>
        <v>0</v>
      </c>
      <c r="X203">
        <f>X$4*LN(1+param[LAMBDA]*ABS('(IN)tau'!X77-X$3))*SIGN('(IN)tau'!X77-X$3)/param[LAMBDA]</f>
        <v>0</v>
      </c>
      <c r="Y203">
        <f>Y$4*LN(1+param[LAMBDA]*ABS('(IN)tau'!Y77-Y$3))*SIGN('(IN)tau'!Y77-Y$3)/param[LAMBDA]</f>
        <v>0</v>
      </c>
      <c r="Z203">
        <f>Z$4*LN(1+param[LAMBDA]*ABS('(IN)tau'!Z77-Z$3))*SIGN('(IN)tau'!Z77-Z$3)/param[LAMBDA]</f>
        <v>0</v>
      </c>
      <c r="AA203">
        <f>AA$4*LN(1+param[LAMBDA]*ABS('(IN)tau'!AA77-AA$3))*SIGN('(IN)tau'!AA77-AA$3)/param[LAMBDA]</f>
        <v>0</v>
      </c>
      <c r="AB203">
        <f>AB$4*LN(1+param[LAMBDA]*ABS('(IN)tau'!AB77-AB$3))*SIGN('(IN)tau'!AB77-AB$3)/param[LAMBDA]</f>
        <v>0</v>
      </c>
      <c r="AC203">
        <f>AC$4*LN(1+param[LAMBDA]*ABS('(IN)tau'!AC77-AC$3))*SIGN('(IN)tau'!AC77-AC$3)/param[LAMBDA]</f>
        <v>0</v>
      </c>
      <c r="AD203">
        <f>AD$4*LN(1+param[LAMBDA]*ABS('(IN)tau'!AD77-AD$3))*SIGN('(IN)tau'!AD77-AD$3)/param[LAMBDA]</f>
        <v>0</v>
      </c>
      <c r="AE203">
        <f>AE$4*LN(1+param[LAMBDA]*ABS('(IN)tau'!AE77-AE$3))*SIGN('(IN)tau'!AE77-AE$3)/param[LAMBDA]</f>
        <v>0</v>
      </c>
      <c r="AF203">
        <f>AF$4*LN(1+param[LAMBDA]*ABS('(IN)tau'!AF77-AF$3))*SIGN('(IN)tau'!AF77-AF$3)/param[LAMBDA]</f>
        <v>0</v>
      </c>
      <c r="AG203">
        <f>AG$4*LN(1+param[LAMBDA]*ABS('(IN)tau'!AG77-AG$3))*SIGN('(IN)tau'!AG77-AG$3)/param[LAMBDA]</f>
        <v>0</v>
      </c>
      <c r="AH203">
        <f>AH$4*LN(1+param[LAMBDA]*ABS('(IN)tau'!AH77-AH$3))*SIGN('(IN)tau'!AH77-AH$3)/param[LAMBDA]</f>
        <v>0</v>
      </c>
      <c r="AI203">
        <f>AI$4*LN(1+param[LAMBDA]*ABS('(IN)tau'!AI77-AI$3))*SIGN('(IN)tau'!AI77-AI$3)/param[LAMBDA]</f>
        <v>0</v>
      </c>
      <c r="AJ203">
        <f>AJ$4*LN(1+param[LAMBDA]*ABS('(IN)tau'!AJ77-AJ$3))*SIGN('(IN)tau'!AJ77-AJ$3)/param[LAMBDA]</f>
        <v>0</v>
      </c>
      <c r="AK203">
        <f>AK$4*LN(1+param[LAMBDA]*ABS('(IN)tau'!AK77-AK$3))*SIGN('(IN)tau'!AK77-AK$3)/param[LAMBDA]</f>
        <v>0</v>
      </c>
      <c r="AL203">
        <f>AL$4*LN(1+param[LAMBDA]*ABS('(IN)tau'!AL77-AL$3))*SIGN('(IN)tau'!AL77-AL$3)/param[LAMBDA]</f>
        <v>0</v>
      </c>
      <c r="AM203">
        <f>AM$4*LN(1+param[LAMBDA]*ABS('(IN)tau'!AM77-AM$3))*SIGN('(IN)tau'!AM77-AM$3)/param[LAMBDA]</f>
        <v>0</v>
      </c>
      <c r="AN203">
        <f>AN$4*LN(1+param[LAMBDA]*ABS('(IN)tau'!AN77-AN$3))*SIGN('(IN)tau'!AN77-AN$3)/param[LAMBDA]</f>
        <v>0</v>
      </c>
      <c r="AO203">
        <f>AO$4*LN(1+param[LAMBDA]*ABS('(IN)tau'!AO77-AO$3))*SIGN('(IN)tau'!AO77-AO$3)/param[LAMBDA]</f>
        <v>0</v>
      </c>
      <c r="AP203">
        <f>AP$4*LN(1+param[LAMBDA]*ABS('(IN)tau'!AP77-AP$3))*SIGN('(IN)tau'!AP77-AP$3)/param[LAMBDA]</f>
        <v>0</v>
      </c>
      <c r="AQ203">
        <f>AQ$4*LN(1+param[LAMBDA]*ABS('(IN)tau'!AQ77-AQ$3))*SIGN('(IN)tau'!AQ77-AQ$3)/param[LAMBDA]</f>
        <v>0</v>
      </c>
      <c r="AR203">
        <f>AR$4*LN(1+param[LAMBDA]*ABS('(IN)tau'!AR77-AR$3))*SIGN('(IN)tau'!AR77-AR$3)/param[LAMBDA]</f>
        <v>0</v>
      </c>
      <c r="AS203">
        <f>AS$4*LN(1+param[LAMBDA]*ABS('(IN)tau'!AS77-AS$3))*SIGN('(IN)tau'!AS77-AS$3)/param[LAMBDA]</f>
        <v>5.1143171975435679</v>
      </c>
      <c r="AT203" s="4">
        <f>SUM(Pi[[#This Row],[Column2]:[Column244]])</f>
        <v>15.828973978275013</v>
      </c>
      <c r="AU203" t="str">
        <f t="shared" si="5"/>
        <v/>
      </c>
    </row>
    <row r="204" spans="1:47" ht="15" x14ac:dyDescent="0.25">
      <c r="A204">
        <f t="shared" si="4"/>
        <v>182</v>
      </c>
      <c r="B204">
        <f>B$4*LN(1+param[LAMBDA]*ABS('(IN)tau'!B78-B$3))*SIGN('(IN)tau'!B78-B$3)/param[LAMBDA]</f>
        <v>0</v>
      </c>
      <c r="C204">
        <f>C$4*LN(1+param[LAMBDA]*ABS('(IN)tau'!C78-C$3))*SIGN('(IN)tau'!C78-C$3)/param[LAMBDA]</f>
        <v>29.286584648336941</v>
      </c>
      <c r="D204">
        <f>D$4*LN(1+param[LAMBDA]*ABS('(IN)tau'!D78-D$3))*SIGN('(IN)tau'!D78-D$3)/param[LAMBDA]</f>
        <v>-8.7373735807715676</v>
      </c>
      <c r="E204">
        <f>E$4*LN(1+param[LAMBDA]*ABS('(IN)tau'!E78-E$3))*SIGN('(IN)tau'!E78-E$3)/param[LAMBDA]</f>
        <v>9.230100021974474</v>
      </c>
      <c r="F204">
        <f>F$4*LN(1+param[LAMBDA]*ABS('(IN)tau'!F78-F$3))*SIGN('(IN)tau'!F78-F$3)/param[LAMBDA]</f>
        <v>5.4454013160335357</v>
      </c>
      <c r="G204">
        <f>G$4*LN(1+param[LAMBDA]*ABS('(IN)tau'!G78-G$3))*SIGN('(IN)tau'!G78-G$3)/param[LAMBDA]</f>
        <v>2.8573259619502469</v>
      </c>
      <c r="H204">
        <f>H$4*LN(1+param[LAMBDA]*ABS('(IN)tau'!H78-H$3))*SIGN('(IN)tau'!H78-H$3)/param[LAMBDA]</f>
        <v>0</v>
      </c>
      <c r="I204">
        <f>I$4*LN(1+param[LAMBDA]*ABS('(IN)tau'!I78-I$3))*SIGN('(IN)tau'!I78-I$3)/param[LAMBDA]</f>
        <v>13.836735815039365</v>
      </c>
      <c r="J204">
        <f>J$4*LN(1+param[LAMBDA]*ABS('(IN)tau'!J78-J$3))*SIGN('(IN)tau'!J78-J$3)/param[LAMBDA]</f>
        <v>0</v>
      </c>
      <c r="K204">
        <f>K$4*LN(1+param[LAMBDA]*ABS('(IN)tau'!K78-K$3))*SIGN('(IN)tau'!K78-K$3)/param[LAMBDA]</f>
        <v>-25.277025161614709</v>
      </c>
      <c r="L204">
        <f>L$4*LN(1+param[LAMBDA]*ABS('(IN)tau'!L78-L$3))*SIGN('(IN)tau'!L78-L$3)/param[LAMBDA]</f>
        <v>0</v>
      </c>
      <c r="M204">
        <f>M$4*LN(1+param[LAMBDA]*ABS('(IN)tau'!M78-M$3))*SIGN('(IN)tau'!M78-M$3)/param[LAMBDA]</f>
        <v>-28.518181396642525</v>
      </c>
      <c r="N204">
        <f>N$4*LN(1+param[LAMBDA]*ABS('(IN)tau'!N78-N$3))*SIGN('(IN)tau'!N78-N$3)/param[LAMBDA]</f>
        <v>0</v>
      </c>
      <c r="O204">
        <f>O$4*LN(1+param[LAMBDA]*ABS('(IN)tau'!O78-O$3))*SIGN('(IN)tau'!O78-O$3)/param[LAMBDA]</f>
        <v>0</v>
      </c>
      <c r="P204">
        <f>P$4*LN(1+param[LAMBDA]*ABS('(IN)tau'!P78-P$3))*SIGN('(IN)tau'!P78-P$3)/param[LAMBDA]</f>
        <v>0</v>
      </c>
      <c r="Q204">
        <f>Q$4*LN(1+param[LAMBDA]*ABS('(IN)tau'!Q78-Q$3))*SIGN('(IN)tau'!Q78-Q$3)/param[LAMBDA]</f>
        <v>0</v>
      </c>
      <c r="R204">
        <f>R$4*LN(1+param[LAMBDA]*ABS('(IN)tau'!R78-R$3))*SIGN('(IN)tau'!R78-R$3)/param[LAMBDA]</f>
        <v>0</v>
      </c>
      <c r="S204">
        <f>S$4*LN(1+param[LAMBDA]*ABS('(IN)tau'!S78-S$3))*SIGN('(IN)tau'!S78-S$3)/param[LAMBDA]</f>
        <v>0</v>
      </c>
      <c r="T204">
        <f>T$4*LN(1+param[LAMBDA]*ABS('(IN)tau'!T78-T$3))*SIGN('(IN)tau'!T78-T$3)/param[LAMBDA]</f>
        <v>0</v>
      </c>
      <c r="U204">
        <f>U$4*LN(1+param[LAMBDA]*ABS('(IN)tau'!U78-U$3))*SIGN('(IN)tau'!U78-U$3)/param[LAMBDA]</f>
        <v>0</v>
      </c>
      <c r="V204">
        <f>V$4*LN(1+param[LAMBDA]*ABS('(IN)tau'!V78-V$3))*SIGN('(IN)tau'!V78-V$3)/param[LAMBDA]</f>
        <v>0</v>
      </c>
      <c r="W204">
        <f>W$4*LN(1+param[LAMBDA]*ABS('(IN)tau'!W78-W$3))*SIGN('(IN)tau'!W78-W$3)/param[LAMBDA]</f>
        <v>0</v>
      </c>
      <c r="X204">
        <f>X$4*LN(1+param[LAMBDA]*ABS('(IN)tau'!X78-X$3))*SIGN('(IN)tau'!X78-X$3)/param[LAMBDA]</f>
        <v>0</v>
      </c>
      <c r="Y204">
        <f>Y$4*LN(1+param[LAMBDA]*ABS('(IN)tau'!Y78-Y$3))*SIGN('(IN)tau'!Y78-Y$3)/param[LAMBDA]</f>
        <v>0</v>
      </c>
      <c r="Z204">
        <f>Z$4*LN(1+param[LAMBDA]*ABS('(IN)tau'!Z78-Z$3))*SIGN('(IN)tau'!Z78-Z$3)/param[LAMBDA]</f>
        <v>0</v>
      </c>
      <c r="AA204">
        <f>AA$4*LN(1+param[LAMBDA]*ABS('(IN)tau'!AA78-AA$3))*SIGN('(IN)tau'!AA78-AA$3)/param[LAMBDA]</f>
        <v>0</v>
      </c>
      <c r="AB204">
        <f>AB$4*LN(1+param[LAMBDA]*ABS('(IN)tau'!AB78-AB$3))*SIGN('(IN)tau'!AB78-AB$3)/param[LAMBDA]</f>
        <v>0</v>
      </c>
      <c r="AC204">
        <f>AC$4*LN(1+param[LAMBDA]*ABS('(IN)tau'!AC78-AC$3))*SIGN('(IN)tau'!AC78-AC$3)/param[LAMBDA]</f>
        <v>0</v>
      </c>
      <c r="AD204">
        <f>AD$4*LN(1+param[LAMBDA]*ABS('(IN)tau'!AD78-AD$3))*SIGN('(IN)tau'!AD78-AD$3)/param[LAMBDA]</f>
        <v>0</v>
      </c>
      <c r="AE204">
        <f>AE$4*LN(1+param[LAMBDA]*ABS('(IN)tau'!AE78-AE$3))*SIGN('(IN)tau'!AE78-AE$3)/param[LAMBDA]</f>
        <v>0</v>
      </c>
      <c r="AF204">
        <f>AF$4*LN(1+param[LAMBDA]*ABS('(IN)tau'!AF78-AF$3))*SIGN('(IN)tau'!AF78-AF$3)/param[LAMBDA]</f>
        <v>0</v>
      </c>
      <c r="AG204">
        <f>AG$4*LN(1+param[LAMBDA]*ABS('(IN)tau'!AG78-AG$3))*SIGN('(IN)tau'!AG78-AG$3)/param[LAMBDA]</f>
        <v>0</v>
      </c>
      <c r="AH204">
        <f>AH$4*LN(1+param[LAMBDA]*ABS('(IN)tau'!AH78-AH$3))*SIGN('(IN)tau'!AH78-AH$3)/param[LAMBDA]</f>
        <v>0</v>
      </c>
      <c r="AI204">
        <f>AI$4*LN(1+param[LAMBDA]*ABS('(IN)tau'!AI78-AI$3))*SIGN('(IN)tau'!AI78-AI$3)/param[LAMBDA]</f>
        <v>0</v>
      </c>
      <c r="AJ204">
        <f>AJ$4*LN(1+param[LAMBDA]*ABS('(IN)tau'!AJ78-AJ$3))*SIGN('(IN)tau'!AJ78-AJ$3)/param[LAMBDA]</f>
        <v>0</v>
      </c>
      <c r="AK204">
        <f>AK$4*LN(1+param[LAMBDA]*ABS('(IN)tau'!AK78-AK$3))*SIGN('(IN)tau'!AK78-AK$3)/param[LAMBDA]</f>
        <v>0</v>
      </c>
      <c r="AL204">
        <f>AL$4*LN(1+param[LAMBDA]*ABS('(IN)tau'!AL78-AL$3))*SIGN('(IN)tau'!AL78-AL$3)/param[LAMBDA]</f>
        <v>0</v>
      </c>
      <c r="AM204">
        <f>AM$4*LN(1+param[LAMBDA]*ABS('(IN)tau'!AM78-AM$3))*SIGN('(IN)tau'!AM78-AM$3)/param[LAMBDA]</f>
        <v>0</v>
      </c>
      <c r="AN204">
        <f>AN$4*LN(1+param[LAMBDA]*ABS('(IN)tau'!AN78-AN$3))*SIGN('(IN)tau'!AN78-AN$3)/param[LAMBDA]</f>
        <v>0</v>
      </c>
      <c r="AO204">
        <f>AO$4*LN(1+param[LAMBDA]*ABS('(IN)tau'!AO78-AO$3))*SIGN('(IN)tau'!AO78-AO$3)/param[LAMBDA]</f>
        <v>0</v>
      </c>
      <c r="AP204">
        <f>AP$4*LN(1+param[LAMBDA]*ABS('(IN)tau'!AP78-AP$3))*SIGN('(IN)tau'!AP78-AP$3)/param[LAMBDA]</f>
        <v>0</v>
      </c>
      <c r="AQ204">
        <f>AQ$4*LN(1+param[LAMBDA]*ABS('(IN)tau'!AQ78-AQ$3))*SIGN('(IN)tau'!AQ78-AQ$3)/param[LAMBDA]</f>
        <v>0</v>
      </c>
      <c r="AR204">
        <f>AR$4*LN(1+param[LAMBDA]*ABS('(IN)tau'!AR78-AR$3))*SIGN('(IN)tau'!AR78-AR$3)/param[LAMBDA]</f>
        <v>0</v>
      </c>
      <c r="AS204">
        <f>AS$4*LN(1+param[LAMBDA]*ABS('(IN)tau'!AS78-AS$3))*SIGN('(IN)tau'!AS78-AS$3)/param[LAMBDA]</f>
        <v>8.6532166224144582</v>
      </c>
      <c r="AT204" s="4">
        <f>SUM(Pi[[#This Row],[Column2]:[Column244]])</f>
        <v>6.7767842467202222</v>
      </c>
      <c r="AU204" t="str">
        <f t="shared" si="5"/>
        <v/>
      </c>
    </row>
    <row r="205" spans="1:47" ht="15" x14ac:dyDescent="0.25">
      <c r="A205">
        <f t="shared" si="4"/>
        <v>183</v>
      </c>
      <c r="B205">
        <f>B$4*LN(1+param[LAMBDA]*ABS('(IN)tau'!B79-B$3))*SIGN('(IN)tau'!B79-B$3)/param[LAMBDA]</f>
        <v>0</v>
      </c>
      <c r="C205">
        <f>C$4*LN(1+param[LAMBDA]*ABS('(IN)tau'!C79-C$3))*SIGN('(IN)tau'!C79-C$3)/param[LAMBDA]</f>
        <v>-3.2523572199341597</v>
      </c>
      <c r="D205">
        <f>D$4*LN(1+param[LAMBDA]*ABS('(IN)tau'!D79-D$3))*SIGN('(IN)tau'!D79-D$3)/param[LAMBDA]</f>
        <v>-17.382209005742784</v>
      </c>
      <c r="E205">
        <f>E$4*LN(1+param[LAMBDA]*ABS('(IN)tau'!E79-E$3))*SIGN('(IN)tau'!E79-E$3)/param[LAMBDA]</f>
        <v>9.230100021974474</v>
      </c>
      <c r="F205">
        <f>F$4*LN(1+param[LAMBDA]*ABS('(IN)tau'!F79-F$3))*SIGN('(IN)tau'!F79-F$3)/param[LAMBDA]</f>
        <v>8.4065959020836516</v>
      </c>
      <c r="G205">
        <f>G$4*LN(1+param[LAMBDA]*ABS('(IN)tau'!G79-G$3))*SIGN('(IN)tau'!G79-G$3)/param[LAMBDA]</f>
        <v>3.5550405296121141</v>
      </c>
      <c r="H205">
        <f>H$4*LN(1+param[LAMBDA]*ABS('(IN)tau'!H79-H$3))*SIGN('(IN)tau'!H79-H$3)/param[LAMBDA]</f>
        <v>0</v>
      </c>
      <c r="I205">
        <f>I$4*LN(1+param[LAMBDA]*ABS('(IN)tau'!I79-I$3))*SIGN('(IN)tau'!I79-I$3)/param[LAMBDA]</f>
        <v>6.6751236230270683</v>
      </c>
      <c r="J205">
        <f>J$4*LN(1+param[LAMBDA]*ABS('(IN)tau'!J79-J$3))*SIGN('(IN)tau'!J79-J$3)/param[LAMBDA]</f>
        <v>0</v>
      </c>
      <c r="K205">
        <f>K$4*LN(1+param[LAMBDA]*ABS('(IN)tau'!K79-K$3))*SIGN('(IN)tau'!K79-K$3)/param[LAMBDA]</f>
        <v>-52.273631792131454</v>
      </c>
      <c r="L205">
        <f>L$4*LN(1+param[LAMBDA]*ABS('(IN)tau'!L79-L$3))*SIGN('(IN)tau'!L79-L$3)/param[LAMBDA]</f>
        <v>0</v>
      </c>
      <c r="M205">
        <f>M$4*LN(1+param[LAMBDA]*ABS('(IN)tau'!M79-M$3))*SIGN('(IN)tau'!M79-M$3)/param[LAMBDA]</f>
        <v>-28.518181396642525</v>
      </c>
      <c r="N205">
        <f>N$4*LN(1+param[LAMBDA]*ABS('(IN)tau'!N79-N$3))*SIGN('(IN)tau'!N79-N$3)/param[LAMBDA]</f>
        <v>0</v>
      </c>
      <c r="O205">
        <f>O$4*LN(1+param[LAMBDA]*ABS('(IN)tau'!O79-O$3))*SIGN('(IN)tau'!O79-O$3)/param[LAMBDA]</f>
        <v>0</v>
      </c>
      <c r="P205">
        <f>P$4*LN(1+param[LAMBDA]*ABS('(IN)tau'!P79-P$3))*SIGN('(IN)tau'!P79-P$3)/param[LAMBDA]</f>
        <v>0</v>
      </c>
      <c r="Q205">
        <f>Q$4*LN(1+param[LAMBDA]*ABS('(IN)tau'!Q79-Q$3))*SIGN('(IN)tau'!Q79-Q$3)/param[LAMBDA]</f>
        <v>0</v>
      </c>
      <c r="R205">
        <f>R$4*LN(1+param[LAMBDA]*ABS('(IN)tau'!R79-R$3))*SIGN('(IN)tau'!R79-R$3)/param[LAMBDA]</f>
        <v>0</v>
      </c>
      <c r="S205">
        <f>S$4*LN(1+param[LAMBDA]*ABS('(IN)tau'!S79-S$3))*SIGN('(IN)tau'!S79-S$3)/param[LAMBDA]</f>
        <v>0</v>
      </c>
      <c r="T205">
        <f>T$4*LN(1+param[LAMBDA]*ABS('(IN)tau'!T79-T$3))*SIGN('(IN)tau'!T79-T$3)/param[LAMBDA]</f>
        <v>0</v>
      </c>
      <c r="U205">
        <f>U$4*LN(1+param[LAMBDA]*ABS('(IN)tau'!U79-U$3))*SIGN('(IN)tau'!U79-U$3)/param[LAMBDA]</f>
        <v>0</v>
      </c>
      <c r="V205">
        <f>V$4*LN(1+param[LAMBDA]*ABS('(IN)tau'!V79-V$3))*SIGN('(IN)tau'!V79-V$3)/param[LAMBDA]</f>
        <v>0</v>
      </c>
      <c r="W205">
        <f>W$4*LN(1+param[LAMBDA]*ABS('(IN)tau'!W79-W$3))*SIGN('(IN)tau'!W79-W$3)/param[LAMBDA]</f>
        <v>0</v>
      </c>
      <c r="X205">
        <f>X$4*LN(1+param[LAMBDA]*ABS('(IN)tau'!X79-X$3))*SIGN('(IN)tau'!X79-X$3)/param[LAMBDA]</f>
        <v>0</v>
      </c>
      <c r="Y205">
        <f>Y$4*LN(1+param[LAMBDA]*ABS('(IN)tau'!Y79-Y$3))*SIGN('(IN)tau'!Y79-Y$3)/param[LAMBDA]</f>
        <v>0</v>
      </c>
      <c r="Z205">
        <f>Z$4*LN(1+param[LAMBDA]*ABS('(IN)tau'!Z79-Z$3))*SIGN('(IN)tau'!Z79-Z$3)/param[LAMBDA]</f>
        <v>0</v>
      </c>
      <c r="AA205">
        <f>AA$4*LN(1+param[LAMBDA]*ABS('(IN)tau'!AA79-AA$3))*SIGN('(IN)tau'!AA79-AA$3)/param[LAMBDA]</f>
        <v>0</v>
      </c>
      <c r="AB205">
        <f>AB$4*LN(1+param[LAMBDA]*ABS('(IN)tau'!AB79-AB$3))*SIGN('(IN)tau'!AB79-AB$3)/param[LAMBDA]</f>
        <v>0</v>
      </c>
      <c r="AC205">
        <f>AC$4*LN(1+param[LAMBDA]*ABS('(IN)tau'!AC79-AC$3))*SIGN('(IN)tau'!AC79-AC$3)/param[LAMBDA]</f>
        <v>0</v>
      </c>
      <c r="AD205">
        <f>AD$4*LN(1+param[LAMBDA]*ABS('(IN)tau'!AD79-AD$3))*SIGN('(IN)tau'!AD79-AD$3)/param[LAMBDA]</f>
        <v>0</v>
      </c>
      <c r="AE205">
        <f>AE$4*LN(1+param[LAMBDA]*ABS('(IN)tau'!AE79-AE$3))*SIGN('(IN)tau'!AE79-AE$3)/param[LAMBDA]</f>
        <v>0</v>
      </c>
      <c r="AF205">
        <f>AF$4*LN(1+param[LAMBDA]*ABS('(IN)tau'!AF79-AF$3))*SIGN('(IN)tau'!AF79-AF$3)/param[LAMBDA]</f>
        <v>0</v>
      </c>
      <c r="AG205">
        <f>AG$4*LN(1+param[LAMBDA]*ABS('(IN)tau'!AG79-AG$3))*SIGN('(IN)tau'!AG79-AG$3)/param[LAMBDA]</f>
        <v>0</v>
      </c>
      <c r="AH205">
        <f>AH$4*LN(1+param[LAMBDA]*ABS('(IN)tau'!AH79-AH$3))*SIGN('(IN)tau'!AH79-AH$3)/param[LAMBDA]</f>
        <v>0</v>
      </c>
      <c r="AI205">
        <f>AI$4*LN(1+param[LAMBDA]*ABS('(IN)tau'!AI79-AI$3))*SIGN('(IN)tau'!AI79-AI$3)/param[LAMBDA]</f>
        <v>0</v>
      </c>
      <c r="AJ205">
        <f>AJ$4*LN(1+param[LAMBDA]*ABS('(IN)tau'!AJ79-AJ$3))*SIGN('(IN)tau'!AJ79-AJ$3)/param[LAMBDA]</f>
        <v>0</v>
      </c>
      <c r="AK205">
        <f>AK$4*LN(1+param[LAMBDA]*ABS('(IN)tau'!AK79-AK$3))*SIGN('(IN)tau'!AK79-AK$3)/param[LAMBDA]</f>
        <v>0</v>
      </c>
      <c r="AL205">
        <f>AL$4*LN(1+param[LAMBDA]*ABS('(IN)tau'!AL79-AL$3))*SIGN('(IN)tau'!AL79-AL$3)/param[LAMBDA]</f>
        <v>0</v>
      </c>
      <c r="AM205">
        <f>AM$4*LN(1+param[LAMBDA]*ABS('(IN)tau'!AM79-AM$3))*SIGN('(IN)tau'!AM79-AM$3)/param[LAMBDA]</f>
        <v>0</v>
      </c>
      <c r="AN205">
        <f>AN$4*LN(1+param[LAMBDA]*ABS('(IN)tau'!AN79-AN$3))*SIGN('(IN)tau'!AN79-AN$3)/param[LAMBDA]</f>
        <v>0</v>
      </c>
      <c r="AO205">
        <f>AO$4*LN(1+param[LAMBDA]*ABS('(IN)tau'!AO79-AO$3))*SIGN('(IN)tau'!AO79-AO$3)/param[LAMBDA]</f>
        <v>0</v>
      </c>
      <c r="AP205">
        <f>AP$4*LN(1+param[LAMBDA]*ABS('(IN)tau'!AP79-AP$3))*SIGN('(IN)tau'!AP79-AP$3)/param[LAMBDA]</f>
        <v>0</v>
      </c>
      <c r="AQ205">
        <f>AQ$4*LN(1+param[LAMBDA]*ABS('(IN)tau'!AQ79-AQ$3))*SIGN('(IN)tau'!AQ79-AQ$3)/param[LAMBDA]</f>
        <v>0</v>
      </c>
      <c r="AR205">
        <f>AR$4*LN(1+param[LAMBDA]*ABS('(IN)tau'!AR79-AR$3))*SIGN('(IN)tau'!AR79-AR$3)/param[LAMBDA]</f>
        <v>0</v>
      </c>
      <c r="AS205">
        <f>AS$4*LN(1+param[LAMBDA]*ABS('(IN)tau'!AS79-AS$3))*SIGN('(IN)tau'!AS79-AS$3)/param[LAMBDA]</f>
        <v>-8.782177952556852</v>
      </c>
      <c r="AT205" s="4">
        <f>SUM(Pi[[#This Row],[Column2]:[Column244]])</f>
        <v>-82.341697290310464</v>
      </c>
      <c r="AU205" t="str">
        <f t="shared" si="5"/>
        <v/>
      </c>
    </row>
    <row r="206" spans="1:47" ht="15" x14ac:dyDescent="0.25">
      <c r="A206">
        <f t="shared" si="4"/>
        <v>185</v>
      </c>
      <c r="B206">
        <f>B$4*LN(1+param[LAMBDA]*ABS('(IN)tau'!B80-B$3))*SIGN('(IN)tau'!B80-B$3)/param[LAMBDA]</f>
        <v>0</v>
      </c>
      <c r="C206">
        <f>C$4*LN(1+param[LAMBDA]*ABS('(IN)tau'!C80-C$3))*SIGN('(IN)tau'!C80-C$3)/param[LAMBDA]</f>
        <v>-3.2523572199341597</v>
      </c>
      <c r="D206">
        <f>D$4*LN(1+param[LAMBDA]*ABS('(IN)tau'!D80-D$3))*SIGN('(IN)tau'!D80-D$3)/param[LAMBDA]</f>
        <v>-16.882458796048436</v>
      </c>
      <c r="E206">
        <f>E$4*LN(1+param[LAMBDA]*ABS('(IN)tau'!E80-E$3))*SIGN('(IN)tau'!E80-E$3)/param[LAMBDA]</f>
        <v>9.230100021974474</v>
      </c>
      <c r="F206">
        <f>F$4*LN(1+param[LAMBDA]*ABS('(IN)tau'!F80-F$3))*SIGN('(IN)tau'!F80-F$3)/param[LAMBDA]</f>
        <v>2.4189645523373611</v>
      </c>
      <c r="G206">
        <f>G$4*LN(1+param[LAMBDA]*ABS('(IN)tau'!G80-G$3))*SIGN('(IN)tau'!G80-G$3)/param[LAMBDA]</f>
        <v>3.5550405296121141</v>
      </c>
      <c r="H206">
        <f>H$4*LN(1+param[LAMBDA]*ABS('(IN)tau'!H80-H$3))*SIGN('(IN)tau'!H80-H$3)/param[LAMBDA]</f>
        <v>0</v>
      </c>
      <c r="I206">
        <f>I$4*LN(1+param[LAMBDA]*ABS('(IN)tau'!I80-I$3))*SIGN('(IN)tau'!I80-I$3)/param[LAMBDA]</f>
        <v>26.482942134195202</v>
      </c>
      <c r="J206">
        <f>J$4*LN(1+param[LAMBDA]*ABS('(IN)tau'!J80-J$3))*SIGN('(IN)tau'!J80-J$3)/param[LAMBDA]</f>
        <v>0</v>
      </c>
      <c r="K206">
        <f>K$4*LN(1+param[LAMBDA]*ABS('(IN)tau'!K80-K$3))*SIGN('(IN)tau'!K80-K$3)/param[LAMBDA]</f>
        <v>-50.916380463621024</v>
      </c>
      <c r="L206">
        <f>L$4*LN(1+param[LAMBDA]*ABS('(IN)tau'!L80-L$3))*SIGN('(IN)tau'!L80-L$3)/param[LAMBDA]</f>
        <v>0</v>
      </c>
      <c r="M206">
        <f>M$4*LN(1+param[LAMBDA]*ABS('(IN)tau'!M80-M$3))*SIGN('(IN)tau'!M80-M$3)/param[LAMBDA]</f>
        <v>-40.788020437711822</v>
      </c>
      <c r="N206">
        <f>N$4*LN(1+param[LAMBDA]*ABS('(IN)tau'!N80-N$3))*SIGN('(IN)tau'!N80-N$3)/param[LAMBDA]</f>
        <v>0</v>
      </c>
      <c r="O206">
        <f>O$4*LN(1+param[LAMBDA]*ABS('(IN)tau'!O80-O$3))*SIGN('(IN)tau'!O80-O$3)/param[LAMBDA]</f>
        <v>0</v>
      </c>
      <c r="P206">
        <f>P$4*LN(1+param[LAMBDA]*ABS('(IN)tau'!P80-P$3))*SIGN('(IN)tau'!P80-P$3)/param[LAMBDA]</f>
        <v>0</v>
      </c>
      <c r="Q206">
        <f>Q$4*LN(1+param[LAMBDA]*ABS('(IN)tau'!Q80-Q$3))*SIGN('(IN)tau'!Q80-Q$3)/param[LAMBDA]</f>
        <v>0</v>
      </c>
      <c r="R206">
        <f>R$4*LN(1+param[LAMBDA]*ABS('(IN)tau'!R80-R$3))*SIGN('(IN)tau'!R80-R$3)/param[LAMBDA]</f>
        <v>0</v>
      </c>
      <c r="S206">
        <f>S$4*LN(1+param[LAMBDA]*ABS('(IN)tau'!S80-S$3))*SIGN('(IN)tau'!S80-S$3)/param[LAMBDA]</f>
        <v>0</v>
      </c>
      <c r="T206">
        <f>T$4*LN(1+param[LAMBDA]*ABS('(IN)tau'!T80-T$3))*SIGN('(IN)tau'!T80-T$3)/param[LAMBDA]</f>
        <v>0</v>
      </c>
      <c r="U206">
        <f>U$4*LN(1+param[LAMBDA]*ABS('(IN)tau'!U80-U$3))*SIGN('(IN)tau'!U80-U$3)/param[LAMBDA]</f>
        <v>0</v>
      </c>
      <c r="V206">
        <f>V$4*LN(1+param[LAMBDA]*ABS('(IN)tau'!V80-V$3))*SIGN('(IN)tau'!V80-V$3)/param[LAMBDA]</f>
        <v>0</v>
      </c>
      <c r="W206">
        <f>W$4*LN(1+param[LAMBDA]*ABS('(IN)tau'!W80-W$3))*SIGN('(IN)tau'!W80-W$3)/param[LAMBDA]</f>
        <v>0</v>
      </c>
      <c r="X206">
        <f>X$4*LN(1+param[LAMBDA]*ABS('(IN)tau'!X80-X$3))*SIGN('(IN)tau'!X80-X$3)/param[LAMBDA]</f>
        <v>0</v>
      </c>
      <c r="Y206">
        <f>Y$4*LN(1+param[LAMBDA]*ABS('(IN)tau'!Y80-Y$3))*SIGN('(IN)tau'!Y80-Y$3)/param[LAMBDA]</f>
        <v>0</v>
      </c>
      <c r="Z206">
        <f>Z$4*LN(1+param[LAMBDA]*ABS('(IN)tau'!Z80-Z$3))*SIGN('(IN)tau'!Z80-Z$3)/param[LAMBDA]</f>
        <v>0</v>
      </c>
      <c r="AA206">
        <f>AA$4*LN(1+param[LAMBDA]*ABS('(IN)tau'!AA80-AA$3))*SIGN('(IN)tau'!AA80-AA$3)/param[LAMBDA]</f>
        <v>0</v>
      </c>
      <c r="AB206">
        <f>AB$4*LN(1+param[LAMBDA]*ABS('(IN)tau'!AB80-AB$3))*SIGN('(IN)tau'!AB80-AB$3)/param[LAMBDA]</f>
        <v>0</v>
      </c>
      <c r="AC206">
        <f>AC$4*LN(1+param[LAMBDA]*ABS('(IN)tau'!AC80-AC$3))*SIGN('(IN)tau'!AC80-AC$3)/param[LAMBDA]</f>
        <v>0</v>
      </c>
      <c r="AD206">
        <f>AD$4*LN(1+param[LAMBDA]*ABS('(IN)tau'!AD80-AD$3))*SIGN('(IN)tau'!AD80-AD$3)/param[LAMBDA]</f>
        <v>0</v>
      </c>
      <c r="AE206">
        <f>AE$4*LN(1+param[LAMBDA]*ABS('(IN)tau'!AE80-AE$3))*SIGN('(IN)tau'!AE80-AE$3)/param[LAMBDA]</f>
        <v>0</v>
      </c>
      <c r="AF206">
        <f>AF$4*LN(1+param[LAMBDA]*ABS('(IN)tau'!AF80-AF$3))*SIGN('(IN)tau'!AF80-AF$3)/param[LAMBDA]</f>
        <v>0</v>
      </c>
      <c r="AG206">
        <f>AG$4*LN(1+param[LAMBDA]*ABS('(IN)tau'!AG80-AG$3))*SIGN('(IN)tau'!AG80-AG$3)/param[LAMBDA]</f>
        <v>0</v>
      </c>
      <c r="AH206">
        <f>AH$4*LN(1+param[LAMBDA]*ABS('(IN)tau'!AH80-AH$3))*SIGN('(IN)tau'!AH80-AH$3)/param[LAMBDA]</f>
        <v>0</v>
      </c>
      <c r="AI206">
        <f>AI$4*LN(1+param[LAMBDA]*ABS('(IN)tau'!AI80-AI$3))*SIGN('(IN)tau'!AI80-AI$3)/param[LAMBDA]</f>
        <v>0</v>
      </c>
      <c r="AJ206">
        <f>AJ$4*LN(1+param[LAMBDA]*ABS('(IN)tau'!AJ80-AJ$3))*SIGN('(IN)tau'!AJ80-AJ$3)/param[LAMBDA]</f>
        <v>0</v>
      </c>
      <c r="AK206">
        <f>AK$4*LN(1+param[LAMBDA]*ABS('(IN)tau'!AK80-AK$3))*SIGN('(IN)tau'!AK80-AK$3)/param[LAMBDA]</f>
        <v>0</v>
      </c>
      <c r="AL206">
        <f>AL$4*LN(1+param[LAMBDA]*ABS('(IN)tau'!AL80-AL$3))*SIGN('(IN)tau'!AL80-AL$3)/param[LAMBDA]</f>
        <v>0</v>
      </c>
      <c r="AM206">
        <f>AM$4*LN(1+param[LAMBDA]*ABS('(IN)tau'!AM80-AM$3))*SIGN('(IN)tau'!AM80-AM$3)/param[LAMBDA]</f>
        <v>0</v>
      </c>
      <c r="AN206">
        <f>AN$4*LN(1+param[LAMBDA]*ABS('(IN)tau'!AN80-AN$3))*SIGN('(IN)tau'!AN80-AN$3)/param[LAMBDA]</f>
        <v>0</v>
      </c>
      <c r="AO206">
        <f>AO$4*LN(1+param[LAMBDA]*ABS('(IN)tau'!AO80-AO$3))*SIGN('(IN)tau'!AO80-AO$3)/param[LAMBDA]</f>
        <v>0</v>
      </c>
      <c r="AP206">
        <f>AP$4*LN(1+param[LAMBDA]*ABS('(IN)tau'!AP80-AP$3))*SIGN('(IN)tau'!AP80-AP$3)/param[LAMBDA]</f>
        <v>0</v>
      </c>
      <c r="AQ206">
        <f>AQ$4*LN(1+param[LAMBDA]*ABS('(IN)tau'!AQ80-AQ$3))*SIGN('(IN)tau'!AQ80-AQ$3)/param[LAMBDA]</f>
        <v>0</v>
      </c>
      <c r="AR206">
        <f>AR$4*LN(1+param[LAMBDA]*ABS('(IN)tau'!AR80-AR$3))*SIGN('(IN)tau'!AR80-AR$3)/param[LAMBDA]</f>
        <v>0</v>
      </c>
      <c r="AS206">
        <f>AS$4*LN(1+param[LAMBDA]*ABS('(IN)tau'!AS80-AS$3))*SIGN('(IN)tau'!AS80-AS$3)/param[LAMBDA]</f>
        <v>12.019436672725295</v>
      </c>
      <c r="AT206" s="4">
        <f>SUM(Pi[[#This Row],[Column2]:[Column244]])</f>
        <v>-58.132733006471</v>
      </c>
      <c r="AU206" t="str">
        <f t="shared" si="5"/>
        <v/>
      </c>
    </row>
    <row r="207" spans="1:47" ht="15" x14ac:dyDescent="0.25">
      <c r="A207">
        <f t="shared" si="4"/>
        <v>186</v>
      </c>
      <c r="B207">
        <f>B$4*LN(1+param[LAMBDA]*ABS('(IN)tau'!B81-B$3))*SIGN('(IN)tau'!B81-B$3)/param[LAMBDA]</f>
        <v>0</v>
      </c>
      <c r="C207">
        <f>C$4*LN(1+param[LAMBDA]*ABS('(IN)tau'!C81-C$3))*SIGN('(IN)tau'!C81-C$3)/param[LAMBDA]</f>
        <v>29.286584648336941</v>
      </c>
      <c r="D207">
        <f>D$4*LN(1+param[LAMBDA]*ABS('(IN)tau'!D81-D$3))*SIGN('(IN)tau'!D81-D$3)/param[LAMBDA]</f>
        <v>-17.382209005742784</v>
      </c>
      <c r="E207">
        <f>E$4*LN(1+param[LAMBDA]*ABS('(IN)tau'!E81-E$3))*SIGN('(IN)tau'!E81-E$3)/param[LAMBDA]</f>
        <v>21.264762764284239</v>
      </c>
      <c r="F207">
        <f>F$4*LN(1+param[LAMBDA]*ABS('(IN)tau'!F81-F$3))*SIGN('(IN)tau'!F81-F$3)/param[LAMBDA]</f>
        <v>8.4065959020836516</v>
      </c>
      <c r="G207">
        <f>G$4*LN(1+param[LAMBDA]*ABS('(IN)tau'!G81-G$3))*SIGN('(IN)tau'!G81-G$3)/param[LAMBDA]</f>
        <v>3.5550405296121141</v>
      </c>
      <c r="H207">
        <f>H$4*LN(1+param[LAMBDA]*ABS('(IN)tau'!H81-H$3))*SIGN('(IN)tau'!H81-H$3)/param[LAMBDA]</f>
        <v>0</v>
      </c>
      <c r="I207">
        <f>I$4*LN(1+param[LAMBDA]*ABS('(IN)tau'!I81-I$3))*SIGN('(IN)tau'!I81-I$3)/param[LAMBDA]</f>
        <v>5.9759637240556991</v>
      </c>
      <c r="J207">
        <f>J$4*LN(1+param[LAMBDA]*ABS('(IN)tau'!J81-J$3))*SIGN('(IN)tau'!J81-J$3)/param[LAMBDA]</f>
        <v>0</v>
      </c>
      <c r="K207">
        <f>K$4*LN(1+param[LAMBDA]*ABS('(IN)tau'!K81-K$3))*SIGN('(IN)tau'!K81-K$3)/param[LAMBDA]</f>
        <v>24.000543603781747</v>
      </c>
      <c r="L207">
        <f>L$4*LN(1+param[LAMBDA]*ABS('(IN)tau'!L81-L$3))*SIGN('(IN)tau'!L81-L$3)/param[LAMBDA]</f>
        <v>0</v>
      </c>
      <c r="M207">
        <f>M$4*LN(1+param[LAMBDA]*ABS('(IN)tau'!M81-M$3))*SIGN('(IN)tau'!M81-M$3)/param[LAMBDA]</f>
        <v>-28.518181396642525</v>
      </c>
      <c r="N207">
        <f>N$4*LN(1+param[LAMBDA]*ABS('(IN)tau'!N81-N$3))*SIGN('(IN)tau'!N81-N$3)/param[LAMBDA]</f>
        <v>0</v>
      </c>
      <c r="O207">
        <f>O$4*LN(1+param[LAMBDA]*ABS('(IN)tau'!O81-O$3))*SIGN('(IN)tau'!O81-O$3)/param[LAMBDA]</f>
        <v>0</v>
      </c>
      <c r="P207">
        <f>P$4*LN(1+param[LAMBDA]*ABS('(IN)tau'!P81-P$3))*SIGN('(IN)tau'!P81-P$3)/param[LAMBDA]</f>
        <v>0</v>
      </c>
      <c r="Q207">
        <f>Q$4*LN(1+param[LAMBDA]*ABS('(IN)tau'!Q81-Q$3))*SIGN('(IN)tau'!Q81-Q$3)/param[LAMBDA]</f>
        <v>0</v>
      </c>
      <c r="R207">
        <f>R$4*LN(1+param[LAMBDA]*ABS('(IN)tau'!R81-R$3))*SIGN('(IN)tau'!R81-R$3)/param[LAMBDA]</f>
        <v>0</v>
      </c>
      <c r="S207">
        <f>S$4*LN(1+param[LAMBDA]*ABS('(IN)tau'!S81-S$3))*SIGN('(IN)tau'!S81-S$3)/param[LAMBDA]</f>
        <v>0</v>
      </c>
      <c r="T207">
        <f>T$4*LN(1+param[LAMBDA]*ABS('(IN)tau'!T81-T$3))*SIGN('(IN)tau'!T81-T$3)/param[LAMBDA]</f>
        <v>0</v>
      </c>
      <c r="U207">
        <f>U$4*LN(1+param[LAMBDA]*ABS('(IN)tau'!U81-U$3))*SIGN('(IN)tau'!U81-U$3)/param[LAMBDA]</f>
        <v>0</v>
      </c>
      <c r="V207">
        <f>V$4*LN(1+param[LAMBDA]*ABS('(IN)tau'!V81-V$3))*SIGN('(IN)tau'!V81-V$3)/param[LAMBDA]</f>
        <v>0</v>
      </c>
      <c r="W207">
        <f>W$4*LN(1+param[LAMBDA]*ABS('(IN)tau'!W81-W$3))*SIGN('(IN)tau'!W81-W$3)/param[LAMBDA]</f>
        <v>0</v>
      </c>
      <c r="X207">
        <f>X$4*LN(1+param[LAMBDA]*ABS('(IN)tau'!X81-X$3))*SIGN('(IN)tau'!X81-X$3)/param[LAMBDA]</f>
        <v>0</v>
      </c>
      <c r="Y207">
        <f>Y$4*LN(1+param[LAMBDA]*ABS('(IN)tau'!Y81-Y$3))*SIGN('(IN)tau'!Y81-Y$3)/param[LAMBDA]</f>
        <v>0</v>
      </c>
      <c r="Z207">
        <f>Z$4*LN(1+param[LAMBDA]*ABS('(IN)tau'!Z81-Z$3))*SIGN('(IN)tau'!Z81-Z$3)/param[LAMBDA]</f>
        <v>0</v>
      </c>
      <c r="AA207">
        <f>AA$4*LN(1+param[LAMBDA]*ABS('(IN)tau'!AA81-AA$3))*SIGN('(IN)tau'!AA81-AA$3)/param[LAMBDA]</f>
        <v>0</v>
      </c>
      <c r="AB207">
        <f>AB$4*LN(1+param[LAMBDA]*ABS('(IN)tau'!AB81-AB$3))*SIGN('(IN)tau'!AB81-AB$3)/param[LAMBDA]</f>
        <v>0</v>
      </c>
      <c r="AC207">
        <f>AC$4*LN(1+param[LAMBDA]*ABS('(IN)tau'!AC81-AC$3))*SIGN('(IN)tau'!AC81-AC$3)/param[LAMBDA]</f>
        <v>0</v>
      </c>
      <c r="AD207">
        <f>AD$4*LN(1+param[LAMBDA]*ABS('(IN)tau'!AD81-AD$3))*SIGN('(IN)tau'!AD81-AD$3)/param[LAMBDA]</f>
        <v>0</v>
      </c>
      <c r="AE207">
        <f>AE$4*LN(1+param[LAMBDA]*ABS('(IN)tau'!AE81-AE$3))*SIGN('(IN)tau'!AE81-AE$3)/param[LAMBDA]</f>
        <v>0</v>
      </c>
      <c r="AF207">
        <f>AF$4*LN(1+param[LAMBDA]*ABS('(IN)tau'!AF81-AF$3))*SIGN('(IN)tau'!AF81-AF$3)/param[LAMBDA]</f>
        <v>0</v>
      </c>
      <c r="AG207">
        <f>AG$4*LN(1+param[LAMBDA]*ABS('(IN)tau'!AG81-AG$3))*SIGN('(IN)tau'!AG81-AG$3)/param[LAMBDA]</f>
        <v>0</v>
      </c>
      <c r="AH207">
        <f>AH$4*LN(1+param[LAMBDA]*ABS('(IN)tau'!AH81-AH$3))*SIGN('(IN)tau'!AH81-AH$3)/param[LAMBDA]</f>
        <v>0</v>
      </c>
      <c r="AI207">
        <f>AI$4*LN(1+param[LAMBDA]*ABS('(IN)tau'!AI81-AI$3))*SIGN('(IN)tau'!AI81-AI$3)/param[LAMBDA]</f>
        <v>0</v>
      </c>
      <c r="AJ207">
        <f>AJ$4*LN(1+param[LAMBDA]*ABS('(IN)tau'!AJ81-AJ$3))*SIGN('(IN)tau'!AJ81-AJ$3)/param[LAMBDA]</f>
        <v>0</v>
      </c>
      <c r="AK207">
        <f>AK$4*LN(1+param[LAMBDA]*ABS('(IN)tau'!AK81-AK$3))*SIGN('(IN)tau'!AK81-AK$3)/param[LAMBDA]</f>
        <v>0</v>
      </c>
      <c r="AL207">
        <f>AL$4*LN(1+param[LAMBDA]*ABS('(IN)tau'!AL81-AL$3))*SIGN('(IN)tau'!AL81-AL$3)/param[LAMBDA]</f>
        <v>0</v>
      </c>
      <c r="AM207">
        <f>AM$4*LN(1+param[LAMBDA]*ABS('(IN)tau'!AM81-AM$3))*SIGN('(IN)tau'!AM81-AM$3)/param[LAMBDA]</f>
        <v>0</v>
      </c>
      <c r="AN207">
        <f>AN$4*LN(1+param[LAMBDA]*ABS('(IN)tau'!AN81-AN$3))*SIGN('(IN)tau'!AN81-AN$3)/param[LAMBDA]</f>
        <v>0</v>
      </c>
      <c r="AO207">
        <f>AO$4*LN(1+param[LAMBDA]*ABS('(IN)tau'!AO81-AO$3))*SIGN('(IN)tau'!AO81-AO$3)/param[LAMBDA]</f>
        <v>0</v>
      </c>
      <c r="AP207">
        <f>AP$4*LN(1+param[LAMBDA]*ABS('(IN)tau'!AP81-AP$3))*SIGN('(IN)tau'!AP81-AP$3)/param[LAMBDA]</f>
        <v>0</v>
      </c>
      <c r="AQ207">
        <f>AQ$4*LN(1+param[LAMBDA]*ABS('(IN)tau'!AQ81-AQ$3))*SIGN('(IN)tau'!AQ81-AQ$3)/param[LAMBDA]</f>
        <v>0</v>
      </c>
      <c r="AR207">
        <f>AR$4*LN(1+param[LAMBDA]*ABS('(IN)tau'!AR81-AR$3))*SIGN('(IN)tau'!AR81-AR$3)/param[LAMBDA]</f>
        <v>0</v>
      </c>
      <c r="AS207">
        <f>AS$4*LN(1+param[LAMBDA]*ABS('(IN)tau'!AS81-AS$3))*SIGN('(IN)tau'!AS81-AS$3)/param[LAMBDA]</f>
        <v>6.4745825243820745</v>
      </c>
      <c r="AT207" s="4">
        <f>SUM(Pi[[#This Row],[Column2]:[Column244]])</f>
        <v>53.063683294151154</v>
      </c>
      <c r="AU207" t="str">
        <f t="shared" si="5"/>
        <v/>
      </c>
    </row>
    <row r="208" spans="1:47" ht="15" x14ac:dyDescent="0.25">
      <c r="A208">
        <f t="shared" si="4"/>
        <v>188</v>
      </c>
      <c r="B208">
        <f>B$4*LN(1+param[LAMBDA]*ABS('(IN)tau'!B82-B$3))*SIGN('(IN)tau'!B82-B$3)/param[LAMBDA]</f>
        <v>0</v>
      </c>
      <c r="C208">
        <f>C$4*LN(1+param[LAMBDA]*ABS('(IN)tau'!C82-C$3))*SIGN('(IN)tau'!C82-C$3)/param[LAMBDA]</f>
        <v>-25.844435632221721</v>
      </c>
      <c r="D208">
        <f>D$4*LN(1+param[LAMBDA]*ABS('(IN)tau'!D82-D$3))*SIGN('(IN)tau'!D82-D$3)/param[LAMBDA]</f>
        <v>-17.382209005742784</v>
      </c>
      <c r="E208">
        <f>E$4*LN(1+param[LAMBDA]*ABS('(IN)tau'!E82-E$3))*SIGN('(IN)tau'!E82-E$3)/param[LAMBDA]</f>
        <v>-13.818898766002391</v>
      </c>
      <c r="F208">
        <f>F$4*LN(1+param[LAMBDA]*ABS('(IN)tau'!F82-F$3))*SIGN('(IN)tau'!F82-F$3)/param[LAMBDA]</f>
        <v>-4.9309250649589602</v>
      </c>
      <c r="G208">
        <f>G$4*LN(1+param[LAMBDA]*ABS('(IN)tau'!G82-G$3))*SIGN('(IN)tau'!G82-G$3)/param[LAMBDA]</f>
        <v>-9.9791600078176508</v>
      </c>
      <c r="H208">
        <f>H$4*LN(1+param[LAMBDA]*ABS('(IN)tau'!H82-H$3))*SIGN('(IN)tau'!H82-H$3)/param[LAMBDA]</f>
        <v>0</v>
      </c>
      <c r="I208">
        <f>I$4*LN(1+param[LAMBDA]*ABS('(IN)tau'!I82-I$3))*SIGN('(IN)tau'!I82-I$3)/param[LAMBDA]</f>
        <v>26.482942134195202</v>
      </c>
      <c r="J208">
        <f>J$4*LN(1+param[LAMBDA]*ABS('(IN)tau'!J82-J$3))*SIGN('(IN)tau'!J82-J$3)/param[LAMBDA]</f>
        <v>0</v>
      </c>
      <c r="K208">
        <f>K$4*LN(1+param[LAMBDA]*ABS('(IN)tau'!K82-K$3))*SIGN('(IN)tau'!K82-K$3)/param[LAMBDA]</f>
        <v>-59.599720707972793</v>
      </c>
      <c r="L208">
        <f>L$4*LN(1+param[LAMBDA]*ABS('(IN)tau'!L82-L$3))*SIGN('(IN)tau'!L82-L$3)/param[LAMBDA]</f>
        <v>0</v>
      </c>
      <c r="M208">
        <f>M$4*LN(1+param[LAMBDA]*ABS('(IN)tau'!M82-M$3))*SIGN('(IN)tau'!M82-M$3)/param[LAMBDA]</f>
        <v>-40.788020437711822</v>
      </c>
      <c r="N208">
        <f>N$4*LN(1+param[LAMBDA]*ABS('(IN)tau'!N82-N$3))*SIGN('(IN)tau'!N82-N$3)/param[LAMBDA]</f>
        <v>0</v>
      </c>
      <c r="O208">
        <f>O$4*LN(1+param[LAMBDA]*ABS('(IN)tau'!O82-O$3))*SIGN('(IN)tau'!O82-O$3)/param[LAMBDA]</f>
        <v>0</v>
      </c>
      <c r="P208">
        <f>P$4*LN(1+param[LAMBDA]*ABS('(IN)tau'!P82-P$3))*SIGN('(IN)tau'!P82-P$3)/param[LAMBDA]</f>
        <v>0</v>
      </c>
      <c r="Q208">
        <f>Q$4*LN(1+param[LAMBDA]*ABS('(IN)tau'!Q82-Q$3))*SIGN('(IN)tau'!Q82-Q$3)/param[LAMBDA]</f>
        <v>0</v>
      </c>
      <c r="R208">
        <f>R$4*LN(1+param[LAMBDA]*ABS('(IN)tau'!R82-R$3))*SIGN('(IN)tau'!R82-R$3)/param[LAMBDA]</f>
        <v>0</v>
      </c>
      <c r="S208">
        <f>S$4*LN(1+param[LAMBDA]*ABS('(IN)tau'!S82-S$3))*SIGN('(IN)tau'!S82-S$3)/param[LAMBDA]</f>
        <v>0</v>
      </c>
      <c r="T208">
        <f>T$4*LN(1+param[LAMBDA]*ABS('(IN)tau'!T82-T$3))*SIGN('(IN)tau'!T82-T$3)/param[LAMBDA]</f>
        <v>0</v>
      </c>
      <c r="U208">
        <f>U$4*LN(1+param[LAMBDA]*ABS('(IN)tau'!U82-U$3))*SIGN('(IN)tau'!U82-U$3)/param[LAMBDA]</f>
        <v>0</v>
      </c>
      <c r="V208">
        <f>V$4*LN(1+param[LAMBDA]*ABS('(IN)tau'!V82-V$3))*SIGN('(IN)tau'!V82-V$3)/param[LAMBDA]</f>
        <v>0</v>
      </c>
      <c r="W208">
        <f>W$4*LN(1+param[LAMBDA]*ABS('(IN)tau'!W82-W$3))*SIGN('(IN)tau'!W82-W$3)/param[LAMBDA]</f>
        <v>0</v>
      </c>
      <c r="X208">
        <f>X$4*LN(1+param[LAMBDA]*ABS('(IN)tau'!X82-X$3))*SIGN('(IN)tau'!X82-X$3)/param[LAMBDA]</f>
        <v>0</v>
      </c>
      <c r="Y208">
        <f>Y$4*LN(1+param[LAMBDA]*ABS('(IN)tau'!Y82-Y$3))*SIGN('(IN)tau'!Y82-Y$3)/param[LAMBDA]</f>
        <v>0</v>
      </c>
      <c r="Z208">
        <f>Z$4*LN(1+param[LAMBDA]*ABS('(IN)tau'!Z82-Z$3))*SIGN('(IN)tau'!Z82-Z$3)/param[LAMBDA]</f>
        <v>0</v>
      </c>
      <c r="AA208">
        <f>AA$4*LN(1+param[LAMBDA]*ABS('(IN)tau'!AA82-AA$3))*SIGN('(IN)tau'!AA82-AA$3)/param[LAMBDA]</f>
        <v>0</v>
      </c>
      <c r="AB208">
        <f>AB$4*LN(1+param[LAMBDA]*ABS('(IN)tau'!AB82-AB$3))*SIGN('(IN)tau'!AB82-AB$3)/param[LAMBDA]</f>
        <v>0</v>
      </c>
      <c r="AC208">
        <f>AC$4*LN(1+param[LAMBDA]*ABS('(IN)tau'!AC82-AC$3))*SIGN('(IN)tau'!AC82-AC$3)/param[LAMBDA]</f>
        <v>0</v>
      </c>
      <c r="AD208">
        <f>AD$4*LN(1+param[LAMBDA]*ABS('(IN)tau'!AD82-AD$3))*SIGN('(IN)tau'!AD82-AD$3)/param[LAMBDA]</f>
        <v>0</v>
      </c>
      <c r="AE208">
        <f>AE$4*LN(1+param[LAMBDA]*ABS('(IN)tau'!AE82-AE$3))*SIGN('(IN)tau'!AE82-AE$3)/param[LAMBDA]</f>
        <v>0</v>
      </c>
      <c r="AF208">
        <f>AF$4*LN(1+param[LAMBDA]*ABS('(IN)tau'!AF82-AF$3))*SIGN('(IN)tau'!AF82-AF$3)/param[LAMBDA]</f>
        <v>0</v>
      </c>
      <c r="AG208">
        <f>AG$4*LN(1+param[LAMBDA]*ABS('(IN)tau'!AG82-AG$3))*SIGN('(IN)tau'!AG82-AG$3)/param[LAMBDA]</f>
        <v>0</v>
      </c>
      <c r="AH208">
        <f>AH$4*LN(1+param[LAMBDA]*ABS('(IN)tau'!AH82-AH$3))*SIGN('(IN)tau'!AH82-AH$3)/param[LAMBDA]</f>
        <v>0</v>
      </c>
      <c r="AI208">
        <f>AI$4*LN(1+param[LAMBDA]*ABS('(IN)tau'!AI82-AI$3))*SIGN('(IN)tau'!AI82-AI$3)/param[LAMBDA]</f>
        <v>0</v>
      </c>
      <c r="AJ208">
        <f>AJ$4*LN(1+param[LAMBDA]*ABS('(IN)tau'!AJ82-AJ$3))*SIGN('(IN)tau'!AJ82-AJ$3)/param[LAMBDA]</f>
        <v>0</v>
      </c>
      <c r="AK208">
        <f>AK$4*LN(1+param[LAMBDA]*ABS('(IN)tau'!AK82-AK$3))*SIGN('(IN)tau'!AK82-AK$3)/param[LAMBDA]</f>
        <v>0</v>
      </c>
      <c r="AL208">
        <f>AL$4*LN(1+param[LAMBDA]*ABS('(IN)tau'!AL82-AL$3))*SIGN('(IN)tau'!AL82-AL$3)/param[LAMBDA]</f>
        <v>0</v>
      </c>
      <c r="AM208">
        <f>AM$4*LN(1+param[LAMBDA]*ABS('(IN)tau'!AM82-AM$3))*SIGN('(IN)tau'!AM82-AM$3)/param[LAMBDA]</f>
        <v>0</v>
      </c>
      <c r="AN208">
        <f>AN$4*LN(1+param[LAMBDA]*ABS('(IN)tau'!AN82-AN$3))*SIGN('(IN)tau'!AN82-AN$3)/param[LAMBDA]</f>
        <v>0</v>
      </c>
      <c r="AO208">
        <f>AO$4*LN(1+param[LAMBDA]*ABS('(IN)tau'!AO82-AO$3))*SIGN('(IN)tau'!AO82-AO$3)/param[LAMBDA]</f>
        <v>0</v>
      </c>
      <c r="AP208">
        <f>AP$4*LN(1+param[LAMBDA]*ABS('(IN)tau'!AP82-AP$3))*SIGN('(IN)tau'!AP82-AP$3)/param[LAMBDA]</f>
        <v>0</v>
      </c>
      <c r="AQ208">
        <f>AQ$4*LN(1+param[LAMBDA]*ABS('(IN)tau'!AQ82-AQ$3))*SIGN('(IN)tau'!AQ82-AQ$3)/param[LAMBDA]</f>
        <v>0</v>
      </c>
      <c r="AR208">
        <f>AR$4*LN(1+param[LAMBDA]*ABS('(IN)tau'!AR82-AR$3))*SIGN('(IN)tau'!AR82-AR$3)/param[LAMBDA]</f>
        <v>0</v>
      </c>
      <c r="AS208">
        <f>AS$4*LN(1+param[LAMBDA]*ABS('(IN)tau'!AS82-AS$3))*SIGN('(IN)tau'!AS82-AS$3)/param[LAMBDA]</f>
        <v>14.15908986256612</v>
      </c>
      <c r="AT208" s="4">
        <f>SUM(Pi[[#This Row],[Column2]:[Column244]])</f>
        <v>-131.70133762566678</v>
      </c>
      <c r="AU208" t="str">
        <f t="shared" si="5"/>
        <v/>
      </c>
    </row>
    <row r="209" spans="1:47" ht="15" x14ac:dyDescent="0.25">
      <c r="A209">
        <f t="shared" si="4"/>
        <v>189</v>
      </c>
      <c r="B209">
        <f>B$4*LN(1+param[LAMBDA]*ABS('(IN)tau'!B83-B$3))*SIGN('(IN)tau'!B83-B$3)/param[LAMBDA]</f>
        <v>0</v>
      </c>
      <c r="C209">
        <f>C$4*LN(1+param[LAMBDA]*ABS('(IN)tau'!C83-C$3))*SIGN('(IN)tau'!C83-C$3)/param[LAMBDA]</f>
        <v>29.286584648336941</v>
      </c>
      <c r="D209">
        <f>D$4*LN(1+param[LAMBDA]*ABS('(IN)tau'!D83-D$3))*SIGN('(IN)tau'!D83-D$3)/param[LAMBDA]</f>
        <v>-6.983103661113196</v>
      </c>
      <c r="E209">
        <f>E$4*LN(1+param[LAMBDA]*ABS('(IN)tau'!E83-E$3))*SIGN('(IN)tau'!E83-E$3)/param[LAMBDA]</f>
        <v>9.230100021974474</v>
      </c>
      <c r="F209">
        <f>F$4*LN(1+param[LAMBDA]*ABS('(IN)tau'!F83-F$3))*SIGN('(IN)tau'!F83-F$3)/param[LAMBDA]</f>
        <v>8.29664284552182</v>
      </c>
      <c r="G209">
        <f>G$4*LN(1+param[LAMBDA]*ABS('(IN)tau'!G83-G$3))*SIGN('(IN)tau'!G83-G$3)/param[LAMBDA]</f>
        <v>3.5550405296121141</v>
      </c>
      <c r="H209">
        <f>H$4*LN(1+param[LAMBDA]*ABS('(IN)tau'!H83-H$3))*SIGN('(IN)tau'!H83-H$3)/param[LAMBDA]</f>
        <v>0</v>
      </c>
      <c r="I209">
        <f>I$4*LN(1+param[LAMBDA]*ABS('(IN)tau'!I83-I$3))*SIGN('(IN)tau'!I83-I$3)/param[LAMBDA]</f>
        <v>4.4907405016210458</v>
      </c>
      <c r="J209">
        <f>J$4*LN(1+param[LAMBDA]*ABS('(IN)tau'!J83-J$3))*SIGN('(IN)tau'!J83-J$3)/param[LAMBDA]</f>
        <v>0</v>
      </c>
      <c r="K209">
        <f>K$4*LN(1+param[LAMBDA]*ABS('(IN)tau'!K83-K$3))*SIGN('(IN)tau'!K83-K$3)/param[LAMBDA]</f>
        <v>-25.277025161614709</v>
      </c>
      <c r="L209">
        <f>L$4*LN(1+param[LAMBDA]*ABS('(IN)tau'!L83-L$3))*SIGN('(IN)tau'!L83-L$3)/param[LAMBDA]</f>
        <v>0</v>
      </c>
      <c r="M209">
        <f>M$4*LN(1+param[LAMBDA]*ABS('(IN)tau'!M83-M$3))*SIGN('(IN)tau'!M83-M$3)/param[LAMBDA]</f>
        <v>-28.518181396642525</v>
      </c>
      <c r="N209">
        <f>N$4*LN(1+param[LAMBDA]*ABS('(IN)tau'!N83-N$3))*SIGN('(IN)tau'!N83-N$3)/param[LAMBDA]</f>
        <v>0</v>
      </c>
      <c r="O209">
        <f>O$4*LN(1+param[LAMBDA]*ABS('(IN)tau'!O83-O$3))*SIGN('(IN)tau'!O83-O$3)/param[LAMBDA]</f>
        <v>0</v>
      </c>
      <c r="P209">
        <f>P$4*LN(1+param[LAMBDA]*ABS('(IN)tau'!P83-P$3))*SIGN('(IN)tau'!P83-P$3)/param[LAMBDA]</f>
        <v>0</v>
      </c>
      <c r="Q209">
        <f>Q$4*LN(1+param[LAMBDA]*ABS('(IN)tau'!Q83-Q$3))*SIGN('(IN)tau'!Q83-Q$3)/param[LAMBDA]</f>
        <v>0</v>
      </c>
      <c r="R209">
        <f>R$4*LN(1+param[LAMBDA]*ABS('(IN)tau'!R83-R$3))*SIGN('(IN)tau'!R83-R$3)/param[LAMBDA]</f>
        <v>0</v>
      </c>
      <c r="S209">
        <f>S$4*LN(1+param[LAMBDA]*ABS('(IN)tau'!S83-S$3))*SIGN('(IN)tau'!S83-S$3)/param[LAMBDA]</f>
        <v>0</v>
      </c>
      <c r="T209">
        <f>T$4*LN(1+param[LAMBDA]*ABS('(IN)tau'!T83-T$3))*SIGN('(IN)tau'!T83-T$3)/param[LAMBDA]</f>
        <v>0</v>
      </c>
      <c r="U209">
        <f>U$4*LN(1+param[LAMBDA]*ABS('(IN)tau'!U83-U$3))*SIGN('(IN)tau'!U83-U$3)/param[LAMBDA]</f>
        <v>0</v>
      </c>
      <c r="V209">
        <f>V$4*LN(1+param[LAMBDA]*ABS('(IN)tau'!V83-V$3))*SIGN('(IN)tau'!V83-V$3)/param[LAMBDA]</f>
        <v>0</v>
      </c>
      <c r="W209">
        <f>W$4*LN(1+param[LAMBDA]*ABS('(IN)tau'!W83-W$3))*SIGN('(IN)tau'!W83-W$3)/param[LAMBDA]</f>
        <v>0</v>
      </c>
      <c r="X209">
        <f>X$4*LN(1+param[LAMBDA]*ABS('(IN)tau'!X83-X$3))*SIGN('(IN)tau'!X83-X$3)/param[LAMBDA]</f>
        <v>0</v>
      </c>
      <c r="Y209">
        <f>Y$4*LN(1+param[LAMBDA]*ABS('(IN)tau'!Y83-Y$3))*SIGN('(IN)tau'!Y83-Y$3)/param[LAMBDA]</f>
        <v>0</v>
      </c>
      <c r="Z209">
        <f>Z$4*LN(1+param[LAMBDA]*ABS('(IN)tau'!Z83-Z$3))*SIGN('(IN)tau'!Z83-Z$3)/param[LAMBDA]</f>
        <v>0</v>
      </c>
      <c r="AA209">
        <f>AA$4*LN(1+param[LAMBDA]*ABS('(IN)tau'!AA83-AA$3))*SIGN('(IN)tau'!AA83-AA$3)/param[LAMBDA]</f>
        <v>0</v>
      </c>
      <c r="AB209">
        <f>AB$4*LN(1+param[LAMBDA]*ABS('(IN)tau'!AB83-AB$3))*SIGN('(IN)tau'!AB83-AB$3)/param[LAMBDA]</f>
        <v>0</v>
      </c>
      <c r="AC209">
        <f>AC$4*LN(1+param[LAMBDA]*ABS('(IN)tau'!AC83-AC$3))*SIGN('(IN)tau'!AC83-AC$3)/param[LAMBDA]</f>
        <v>0</v>
      </c>
      <c r="AD209">
        <f>AD$4*LN(1+param[LAMBDA]*ABS('(IN)tau'!AD83-AD$3))*SIGN('(IN)tau'!AD83-AD$3)/param[LAMBDA]</f>
        <v>0</v>
      </c>
      <c r="AE209">
        <f>AE$4*LN(1+param[LAMBDA]*ABS('(IN)tau'!AE83-AE$3))*SIGN('(IN)tau'!AE83-AE$3)/param[LAMBDA]</f>
        <v>0</v>
      </c>
      <c r="AF209">
        <f>AF$4*LN(1+param[LAMBDA]*ABS('(IN)tau'!AF83-AF$3))*SIGN('(IN)tau'!AF83-AF$3)/param[LAMBDA]</f>
        <v>0</v>
      </c>
      <c r="AG209">
        <f>AG$4*LN(1+param[LAMBDA]*ABS('(IN)tau'!AG83-AG$3))*SIGN('(IN)tau'!AG83-AG$3)/param[LAMBDA]</f>
        <v>0</v>
      </c>
      <c r="AH209">
        <f>AH$4*LN(1+param[LAMBDA]*ABS('(IN)tau'!AH83-AH$3))*SIGN('(IN)tau'!AH83-AH$3)/param[LAMBDA]</f>
        <v>0</v>
      </c>
      <c r="AI209">
        <f>AI$4*LN(1+param[LAMBDA]*ABS('(IN)tau'!AI83-AI$3))*SIGN('(IN)tau'!AI83-AI$3)/param[LAMBDA]</f>
        <v>0</v>
      </c>
      <c r="AJ209">
        <f>AJ$4*LN(1+param[LAMBDA]*ABS('(IN)tau'!AJ83-AJ$3))*SIGN('(IN)tau'!AJ83-AJ$3)/param[LAMBDA]</f>
        <v>0</v>
      </c>
      <c r="AK209">
        <f>AK$4*LN(1+param[LAMBDA]*ABS('(IN)tau'!AK83-AK$3))*SIGN('(IN)tau'!AK83-AK$3)/param[LAMBDA]</f>
        <v>0</v>
      </c>
      <c r="AL209">
        <f>AL$4*LN(1+param[LAMBDA]*ABS('(IN)tau'!AL83-AL$3))*SIGN('(IN)tau'!AL83-AL$3)/param[LAMBDA]</f>
        <v>0</v>
      </c>
      <c r="AM209">
        <f>AM$4*LN(1+param[LAMBDA]*ABS('(IN)tau'!AM83-AM$3))*SIGN('(IN)tau'!AM83-AM$3)/param[LAMBDA]</f>
        <v>0</v>
      </c>
      <c r="AN209">
        <f>AN$4*LN(1+param[LAMBDA]*ABS('(IN)tau'!AN83-AN$3))*SIGN('(IN)tau'!AN83-AN$3)/param[LAMBDA]</f>
        <v>0</v>
      </c>
      <c r="AO209">
        <f>AO$4*LN(1+param[LAMBDA]*ABS('(IN)tau'!AO83-AO$3))*SIGN('(IN)tau'!AO83-AO$3)/param[LAMBDA]</f>
        <v>0</v>
      </c>
      <c r="AP209">
        <f>AP$4*LN(1+param[LAMBDA]*ABS('(IN)tau'!AP83-AP$3))*SIGN('(IN)tau'!AP83-AP$3)/param[LAMBDA]</f>
        <v>0</v>
      </c>
      <c r="AQ209">
        <f>AQ$4*LN(1+param[LAMBDA]*ABS('(IN)tau'!AQ83-AQ$3))*SIGN('(IN)tau'!AQ83-AQ$3)/param[LAMBDA]</f>
        <v>0</v>
      </c>
      <c r="AR209">
        <f>AR$4*LN(1+param[LAMBDA]*ABS('(IN)tau'!AR83-AR$3))*SIGN('(IN)tau'!AR83-AR$3)/param[LAMBDA]</f>
        <v>0</v>
      </c>
      <c r="AS209">
        <f>AS$4*LN(1+param[LAMBDA]*ABS('(IN)tau'!AS83-AS$3))*SIGN('(IN)tau'!AS83-AS$3)/param[LAMBDA]</f>
        <v>5.5900978765792431</v>
      </c>
      <c r="AT209" s="4">
        <f>SUM(Pi[[#This Row],[Column2]:[Column244]])</f>
        <v>-0.32910379572479798</v>
      </c>
      <c r="AU209" t="str">
        <f t="shared" si="5"/>
        <v/>
      </c>
    </row>
    <row r="210" spans="1:47" ht="15" x14ac:dyDescent="0.25">
      <c r="A210">
        <f t="shared" si="4"/>
        <v>190</v>
      </c>
      <c r="B210">
        <f>B$4*LN(1+param[LAMBDA]*ABS('(IN)tau'!B84-B$3))*SIGN('(IN)tau'!B84-B$3)/param[LAMBDA]</f>
        <v>0</v>
      </c>
      <c r="C210">
        <f>C$4*LN(1+param[LAMBDA]*ABS('(IN)tau'!C84-C$3))*SIGN('(IN)tau'!C84-C$3)/param[LAMBDA]</f>
        <v>29.286584648336941</v>
      </c>
      <c r="D210">
        <f>D$4*LN(1+param[LAMBDA]*ABS('(IN)tau'!D84-D$3))*SIGN('(IN)tau'!D84-D$3)/param[LAMBDA]</f>
        <v>10.831590314634594</v>
      </c>
      <c r="E210">
        <f>E$4*LN(1+param[LAMBDA]*ABS('(IN)tau'!E84-E$3))*SIGN('(IN)tau'!E84-E$3)/param[LAMBDA]</f>
        <v>31.55792041573735</v>
      </c>
      <c r="F210">
        <f>F$4*LN(1+param[LAMBDA]*ABS('(IN)tau'!F84-F$3))*SIGN('(IN)tau'!F84-F$3)/param[LAMBDA]</f>
        <v>9.9061731464366751</v>
      </c>
      <c r="G210">
        <f>G$4*LN(1+param[LAMBDA]*ABS('(IN)tau'!G84-G$3))*SIGN('(IN)tau'!G84-G$3)/param[LAMBDA]</f>
        <v>10.940684080047207</v>
      </c>
      <c r="H210">
        <f>H$4*LN(1+param[LAMBDA]*ABS('(IN)tau'!H84-H$3))*SIGN('(IN)tau'!H84-H$3)/param[LAMBDA]</f>
        <v>0</v>
      </c>
      <c r="I210">
        <f>I$4*LN(1+param[LAMBDA]*ABS('(IN)tau'!I84-I$3))*SIGN('(IN)tau'!I84-I$3)/param[LAMBDA]</f>
        <v>-5.113173923393366</v>
      </c>
      <c r="J210">
        <f>J$4*LN(1+param[LAMBDA]*ABS('(IN)tau'!J84-J$3))*SIGN('(IN)tau'!J84-J$3)/param[LAMBDA]</f>
        <v>0</v>
      </c>
      <c r="K210">
        <f>K$4*LN(1+param[LAMBDA]*ABS('(IN)tau'!K84-K$3))*SIGN('(IN)tau'!K84-K$3)/param[LAMBDA]</f>
        <v>24.000543603781747</v>
      </c>
      <c r="L210">
        <f>L$4*LN(1+param[LAMBDA]*ABS('(IN)tau'!L84-L$3))*SIGN('(IN)tau'!L84-L$3)/param[LAMBDA]</f>
        <v>0</v>
      </c>
      <c r="M210">
        <f>M$4*LN(1+param[LAMBDA]*ABS('(IN)tau'!M84-M$3))*SIGN('(IN)tau'!M84-M$3)/param[LAMBDA]</f>
        <v>-28.518181396642525</v>
      </c>
      <c r="N210">
        <f>N$4*LN(1+param[LAMBDA]*ABS('(IN)tau'!N84-N$3))*SIGN('(IN)tau'!N84-N$3)/param[LAMBDA]</f>
        <v>0</v>
      </c>
      <c r="O210">
        <f>O$4*LN(1+param[LAMBDA]*ABS('(IN)tau'!O84-O$3))*SIGN('(IN)tau'!O84-O$3)/param[LAMBDA]</f>
        <v>0</v>
      </c>
      <c r="P210">
        <f>P$4*LN(1+param[LAMBDA]*ABS('(IN)tau'!P84-P$3))*SIGN('(IN)tau'!P84-P$3)/param[LAMBDA]</f>
        <v>0</v>
      </c>
      <c r="Q210">
        <f>Q$4*LN(1+param[LAMBDA]*ABS('(IN)tau'!Q84-Q$3))*SIGN('(IN)tau'!Q84-Q$3)/param[LAMBDA]</f>
        <v>0</v>
      </c>
      <c r="R210">
        <f>R$4*LN(1+param[LAMBDA]*ABS('(IN)tau'!R84-R$3))*SIGN('(IN)tau'!R84-R$3)/param[LAMBDA]</f>
        <v>0</v>
      </c>
      <c r="S210">
        <f>S$4*LN(1+param[LAMBDA]*ABS('(IN)tau'!S84-S$3))*SIGN('(IN)tau'!S84-S$3)/param[LAMBDA]</f>
        <v>0</v>
      </c>
      <c r="T210">
        <f>T$4*LN(1+param[LAMBDA]*ABS('(IN)tau'!T84-T$3))*SIGN('(IN)tau'!T84-T$3)/param[LAMBDA]</f>
        <v>0</v>
      </c>
      <c r="U210">
        <f>U$4*LN(1+param[LAMBDA]*ABS('(IN)tau'!U84-U$3))*SIGN('(IN)tau'!U84-U$3)/param[LAMBDA]</f>
        <v>0</v>
      </c>
      <c r="V210">
        <f>V$4*LN(1+param[LAMBDA]*ABS('(IN)tau'!V84-V$3))*SIGN('(IN)tau'!V84-V$3)/param[LAMBDA]</f>
        <v>0</v>
      </c>
      <c r="W210">
        <f>W$4*LN(1+param[LAMBDA]*ABS('(IN)tau'!W84-W$3))*SIGN('(IN)tau'!W84-W$3)/param[LAMBDA]</f>
        <v>0</v>
      </c>
      <c r="X210">
        <f>X$4*LN(1+param[LAMBDA]*ABS('(IN)tau'!X84-X$3))*SIGN('(IN)tau'!X84-X$3)/param[LAMBDA]</f>
        <v>0</v>
      </c>
      <c r="Y210">
        <f>Y$4*LN(1+param[LAMBDA]*ABS('(IN)tau'!Y84-Y$3))*SIGN('(IN)tau'!Y84-Y$3)/param[LAMBDA]</f>
        <v>0</v>
      </c>
      <c r="Z210">
        <f>Z$4*LN(1+param[LAMBDA]*ABS('(IN)tau'!Z84-Z$3))*SIGN('(IN)tau'!Z84-Z$3)/param[LAMBDA]</f>
        <v>0</v>
      </c>
      <c r="AA210">
        <f>AA$4*LN(1+param[LAMBDA]*ABS('(IN)tau'!AA84-AA$3))*SIGN('(IN)tau'!AA84-AA$3)/param[LAMBDA]</f>
        <v>0</v>
      </c>
      <c r="AB210">
        <f>AB$4*LN(1+param[LAMBDA]*ABS('(IN)tau'!AB84-AB$3))*SIGN('(IN)tau'!AB84-AB$3)/param[LAMBDA]</f>
        <v>0</v>
      </c>
      <c r="AC210">
        <f>AC$4*LN(1+param[LAMBDA]*ABS('(IN)tau'!AC84-AC$3))*SIGN('(IN)tau'!AC84-AC$3)/param[LAMBDA]</f>
        <v>0</v>
      </c>
      <c r="AD210">
        <f>AD$4*LN(1+param[LAMBDA]*ABS('(IN)tau'!AD84-AD$3))*SIGN('(IN)tau'!AD84-AD$3)/param[LAMBDA]</f>
        <v>0</v>
      </c>
      <c r="AE210">
        <f>AE$4*LN(1+param[LAMBDA]*ABS('(IN)tau'!AE84-AE$3))*SIGN('(IN)tau'!AE84-AE$3)/param[LAMBDA]</f>
        <v>0</v>
      </c>
      <c r="AF210">
        <f>AF$4*LN(1+param[LAMBDA]*ABS('(IN)tau'!AF84-AF$3))*SIGN('(IN)tau'!AF84-AF$3)/param[LAMBDA]</f>
        <v>0</v>
      </c>
      <c r="AG210">
        <f>AG$4*LN(1+param[LAMBDA]*ABS('(IN)tau'!AG84-AG$3))*SIGN('(IN)tau'!AG84-AG$3)/param[LAMBDA]</f>
        <v>0</v>
      </c>
      <c r="AH210">
        <f>AH$4*LN(1+param[LAMBDA]*ABS('(IN)tau'!AH84-AH$3))*SIGN('(IN)tau'!AH84-AH$3)/param[LAMBDA]</f>
        <v>0</v>
      </c>
      <c r="AI210">
        <f>AI$4*LN(1+param[LAMBDA]*ABS('(IN)tau'!AI84-AI$3))*SIGN('(IN)tau'!AI84-AI$3)/param[LAMBDA]</f>
        <v>0</v>
      </c>
      <c r="AJ210">
        <f>AJ$4*LN(1+param[LAMBDA]*ABS('(IN)tau'!AJ84-AJ$3))*SIGN('(IN)tau'!AJ84-AJ$3)/param[LAMBDA]</f>
        <v>0</v>
      </c>
      <c r="AK210">
        <f>AK$4*LN(1+param[LAMBDA]*ABS('(IN)tau'!AK84-AK$3))*SIGN('(IN)tau'!AK84-AK$3)/param[LAMBDA]</f>
        <v>0</v>
      </c>
      <c r="AL210">
        <f>AL$4*LN(1+param[LAMBDA]*ABS('(IN)tau'!AL84-AL$3))*SIGN('(IN)tau'!AL84-AL$3)/param[LAMBDA]</f>
        <v>0</v>
      </c>
      <c r="AM210">
        <f>AM$4*LN(1+param[LAMBDA]*ABS('(IN)tau'!AM84-AM$3))*SIGN('(IN)tau'!AM84-AM$3)/param[LAMBDA]</f>
        <v>0</v>
      </c>
      <c r="AN210">
        <f>AN$4*LN(1+param[LAMBDA]*ABS('(IN)tau'!AN84-AN$3))*SIGN('(IN)tau'!AN84-AN$3)/param[LAMBDA]</f>
        <v>0</v>
      </c>
      <c r="AO210">
        <f>AO$4*LN(1+param[LAMBDA]*ABS('(IN)tau'!AO84-AO$3))*SIGN('(IN)tau'!AO84-AO$3)/param[LAMBDA]</f>
        <v>0</v>
      </c>
      <c r="AP210">
        <f>AP$4*LN(1+param[LAMBDA]*ABS('(IN)tau'!AP84-AP$3))*SIGN('(IN)tau'!AP84-AP$3)/param[LAMBDA]</f>
        <v>0</v>
      </c>
      <c r="AQ210">
        <f>AQ$4*LN(1+param[LAMBDA]*ABS('(IN)tau'!AQ84-AQ$3))*SIGN('(IN)tau'!AQ84-AQ$3)/param[LAMBDA]</f>
        <v>0</v>
      </c>
      <c r="AR210">
        <f>AR$4*LN(1+param[LAMBDA]*ABS('(IN)tau'!AR84-AR$3))*SIGN('(IN)tau'!AR84-AR$3)/param[LAMBDA]</f>
        <v>0</v>
      </c>
      <c r="AS210">
        <f>AS$4*LN(1+param[LAMBDA]*ABS('(IN)tau'!AS84-AS$3))*SIGN('(IN)tau'!AS84-AS$3)/param[LAMBDA]</f>
        <v>0.41303482040120837</v>
      </c>
      <c r="AT210" s="4">
        <f>SUM(Pi[[#This Row],[Column2]:[Column244]])</f>
        <v>83.305175709339835</v>
      </c>
      <c r="AU210" t="str">
        <f t="shared" si="5"/>
        <v/>
      </c>
    </row>
    <row r="211" spans="1:47" ht="15" x14ac:dyDescent="0.25">
      <c r="A211">
        <f t="shared" si="4"/>
        <v>191</v>
      </c>
      <c r="B211">
        <f>B$4*LN(1+param[LAMBDA]*ABS('(IN)tau'!B85-B$3))*SIGN('(IN)tau'!B85-B$3)/param[LAMBDA]</f>
        <v>0</v>
      </c>
      <c r="C211">
        <f>C$4*LN(1+param[LAMBDA]*ABS('(IN)tau'!C85-C$3))*SIGN('(IN)tau'!C85-C$3)/param[LAMBDA]</f>
        <v>14.506026203233745</v>
      </c>
      <c r="D211">
        <f>D$4*LN(1+param[LAMBDA]*ABS('(IN)tau'!D85-D$3))*SIGN('(IN)tau'!D85-D$3)/param[LAMBDA]</f>
        <v>-17.382209005742784</v>
      </c>
      <c r="E211">
        <f>E$4*LN(1+param[LAMBDA]*ABS('(IN)tau'!E85-E$3))*SIGN('(IN)tau'!E85-E$3)/param[LAMBDA]</f>
        <v>9.230100021974474</v>
      </c>
      <c r="F211">
        <f>F$4*LN(1+param[LAMBDA]*ABS('(IN)tau'!F85-F$3))*SIGN('(IN)tau'!F85-F$3)/param[LAMBDA]</f>
        <v>8.4065959020836516</v>
      </c>
      <c r="G211">
        <f>G$4*LN(1+param[LAMBDA]*ABS('(IN)tau'!G85-G$3))*SIGN('(IN)tau'!G85-G$3)/param[LAMBDA]</f>
        <v>3.5550405296121141</v>
      </c>
      <c r="H211">
        <f>H$4*LN(1+param[LAMBDA]*ABS('(IN)tau'!H85-H$3))*SIGN('(IN)tau'!H85-H$3)/param[LAMBDA]</f>
        <v>0</v>
      </c>
      <c r="I211">
        <f>I$4*LN(1+param[LAMBDA]*ABS('(IN)tau'!I85-I$3))*SIGN('(IN)tau'!I85-I$3)/param[LAMBDA]</f>
        <v>6.6751236230270683</v>
      </c>
      <c r="J211">
        <f>J$4*LN(1+param[LAMBDA]*ABS('(IN)tau'!J85-J$3))*SIGN('(IN)tau'!J85-J$3)/param[LAMBDA]</f>
        <v>0</v>
      </c>
      <c r="K211">
        <f>K$4*LN(1+param[LAMBDA]*ABS('(IN)tau'!K85-K$3))*SIGN('(IN)tau'!K85-K$3)/param[LAMBDA]</f>
        <v>-33.329063208453611</v>
      </c>
      <c r="L211">
        <f>L$4*LN(1+param[LAMBDA]*ABS('(IN)tau'!L85-L$3))*SIGN('(IN)tau'!L85-L$3)/param[LAMBDA]</f>
        <v>0</v>
      </c>
      <c r="M211">
        <f>M$4*LN(1+param[LAMBDA]*ABS('(IN)tau'!M85-M$3))*SIGN('(IN)tau'!M85-M$3)/param[LAMBDA]</f>
        <v>-28.518181396642525</v>
      </c>
      <c r="N211">
        <f>N$4*LN(1+param[LAMBDA]*ABS('(IN)tau'!N85-N$3))*SIGN('(IN)tau'!N85-N$3)/param[LAMBDA]</f>
        <v>0</v>
      </c>
      <c r="O211">
        <f>O$4*LN(1+param[LAMBDA]*ABS('(IN)tau'!O85-O$3))*SIGN('(IN)tau'!O85-O$3)/param[LAMBDA]</f>
        <v>0</v>
      </c>
      <c r="P211">
        <f>P$4*LN(1+param[LAMBDA]*ABS('(IN)tau'!P85-P$3))*SIGN('(IN)tau'!P85-P$3)/param[LAMBDA]</f>
        <v>0</v>
      </c>
      <c r="Q211">
        <f>Q$4*LN(1+param[LAMBDA]*ABS('(IN)tau'!Q85-Q$3))*SIGN('(IN)tau'!Q85-Q$3)/param[LAMBDA]</f>
        <v>0</v>
      </c>
      <c r="R211">
        <f>R$4*LN(1+param[LAMBDA]*ABS('(IN)tau'!R85-R$3))*SIGN('(IN)tau'!R85-R$3)/param[LAMBDA]</f>
        <v>0</v>
      </c>
      <c r="S211">
        <f>S$4*LN(1+param[LAMBDA]*ABS('(IN)tau'!S85-S$3))*SIGN('(IN)tau'!S85-S$3)/param[LAMBDA]</f>
        <v>0</v>
      </c>
      <c r="T211">
        <f>T$4*LN(1+param[LAMBDA]*ABS('(IN)tau'!T85-T$3))*SIGN('(IN)tau'!T85-T$3)/param[LAMBDA]</f>
        <v>0</v>
      </c>
      <c r="U211">
        <f>U$4*LN(1+param[LAMBDA]*ABS('(IN)tau'!U85-U$3))*SIGN('(IN)tau'!U85-U$3)/param[LAMBDA]</f>
        <v>0</v>
      </c>
      <c r="V211">
        <f>V$4*LN(1+param[LAMBDA]*ABS('(IN)tau'!V85-V$3))*SIGN('(IN)tau'!V85-V$3)/param[LAMBDA]</f>
        <v>0</v>
      </c>
      <c r="W211">
        <f>W$4*LN(1+param[LAMBDA]*ABS('(IN)tau'!W85-W$3))*SIGN('(IN)tau'!W85-W$3)/param[LAMBDA]</f>
        <v>0</v>
      </c>
      <c r="X211">
        <f>X$4*LN(1+param[LAMBDA]*ABS('(IN)tau'!X85-X$3))*SIGN('(IN)tau'!X85-X$3)/param[LAMBDA]</f>
        <v>0</v>
      </c>
      <c r="Y211">
        <f>Y$4*LN(1+param[LAMBDA]*ABS('(IN)tau'!Y85-Y$3))*SIGN('(IN)tau'!Y85-Y$3)/param[LAMBDA]</f>
        <v>0</v>
      </c>
      <c r="Z211">
        <f>Z$4*LN(1+param[LAMBDA]*ABS('(IN)tau'!Z85-Z$3))*SIGN('(IN)tau'!Z85-Z$3)/param[LAMBDA]</f>
        <v>0</v>
      </c>
      <c r="AA211">
        <f>AA$4*LN(1+param[LAMBDA]*ABS('(IN)tau'!AA85-AA$3))*SIGN('(IN)tau'!AA85-AA$3)/param[LAMBDA]</f>
        <v>0</v>
      </c>
      <c r="AB211">
        <f>AB$4*LN(1+param[LAMBDA]*ABS('(IN)tau'!AB85-AB$3))*SIGN('(IN)tau'!AB85-AB$3)/param[LAMBDA]</f>
        <v>0</v>
      </c>
      <c r="AC211">
        <f>AC$4*LN(1+param[LAMBDA]*ABS('(IN)tau'!AC85-AC$3))*SIGN('(IN)tau'!AC85-AC$3)/param[LAMBDA]</f>
        <v>0</v>
      </c>
      <c r="AD211">
        <f>AD$4*LN(1+param[LAMBDA]*ABS('(IN)tau'!AD85-AD$3))*SIGN('(IN)tau'!AD85-AD$3)/param[LAMBDA]</f>
        <v>0</v>
      </c>
      <c r="AE211">
        <f>AE$4*LN(1+param[LAMBDA]*ABS('(IN)tau'!AE85-AE$3))*SIGN('(IN)tau'!AE85-AE$3)/param[LAMBDA]</f>
        <v>0</v>
      </c>
      <c r="AF211">
        <f>AF$4*LN(1+param[LAMBDA]*ABS('(IN)tau'!AF85-AF$3))*SIGN('(IN)tau'!AF85-AF$3)/param[LAMBDA]</f>
        <v>0</v>
      </c>
      <c r="AG211">
        <f>AG$4*LN(1+param[LAMBDA]*ABS('(IN)tau'!AG85-AG$3))*SIGN('(IN)tau'!AG85-AG$3)/param[LAMBDA]</f>
        <v>0</v>
      </c>
      <c r="AH211">
        <f>AH$4*LN(1+param[LAMBDA]*ABS('(IN)tau'!AH85-AH$3))*SIGN('(IN)tau'!AH85-AH$3)/param[LAMBDA]</f>
        <v>0</v>
      </c>
      <c r="AI211">
        <f>AI$4*LN(1+param[LAMBDA]*ABS('(IN)tau'!AI85-AI$3))*SIGN('(IN)tau'!AI85-AI$3)/param[LAMBDA]</f>
        <v>0</v>
      </c>
      <c r="AJ211">
        <f>AJ$4*LN(1+param[LAMBDA]*ABS('(IN)tau'!AJ85-AJ$3))*SIGN('(IN)tau'!AJ85-AJ$3)/param[LAMBDA]</f>
        <v>0</v>
      </c>
      <c r="AK211">
        <f>AK$4*LN(1+param[LAMBDA]*ABS('(IN)tau'!AK85-AK$3))*SIGN('(IN)tau'!AK85-AK$3)/param[LAMBDA]</f>
        <v>0</v>
      </c>
      <c r="AL211">
        <f>AL$4*LN(1+param[LAMBDA]*ABS('(IN)tau'!AL85-AL$3))*SIGN('(IN)tau'!AL85-AL$3)/param[LAMBDA]</f>
        <v>0</v>
      </c>
      <c r="AM211">
        <f>AM$4*LN(1+param[LAMBDA]*ABS('(IN)tau'!AM85-AM$3))*SIGN('(IN)tau'!AM85-AM$3)/param[LAMBDA]</f>
        <v>0</v>
      </c>
      <c r="AN211">
        <f>AN$4*LN(1+param[LAMBDA]*ABS('(IN)tau'!AN85-AN$3))*SIGN('(IN)tau'!AN85-AN$3)/param[LAMBDA]</f>
        <v>0</v>
      </c>
      <c r="AO211">
        <f>AO$4*LN(1+param[LAMBDA]*ABS('(IN)tau'!AO85-AO$3))*SIGN('(IN)tau'!AO85-AO$3)/param[LAMBDA]</f>
        <v>0</v>
      </c>
      <c r="AP211">
        <f>AP$4*LN(1+param[LAMBDA]*ABS('(IN)tau'!AP85-AP$3))*SIGN('(IN)tau'!AP85-AP$3)/param[LAMBDA]</f>
        <v>0</v>
      </c>
      <c r="AQ211">
        <f>AQ$4*LN(1+param[LAMBDA]*ABS('(IN)tau'!AQ85-AQ$3))*SIGN('(IN)tau'!AQ85-AQ$3)/param[LAMBDA]</f>
        <v>0</v>
      </c>
      <c r="AR211">
        <f>AR$4*LN(1+param[LAMBDA]*ABS('(IN)tau'!AR85-AR$3))*SIGN('(IN)tau'!AR85-AR$3)/param[LAMBDA]</f>
        <v>0</v>
      </c>
      <c r="AS211">
        <f>AS$4*LN(1+param[LAMBDA]*ABS('(IN)tau'!AS85-AS$3))*SIGN('(IN)tau'!AS85-AS$3)/param[LAMBDA]</f>
        <v>6.2304292019553476</v>
      </c>
      <c r="AT211" s="4">
        <f>SUM(Pi[[#This Row],[Column2]:[Column244]])</f>
        <v>-30.626138128952519</v>
      </c>
      <c r="AU211" t="str">
        <f t="shared" si="5"/>
        <v/>
      </c>
    </row>
    <row r="212" spans="1:47" ht="15" x14ac:dyDescent="0.25">
      <c r="A212">
        <f t="shared" si="4"/>
        <v>192</v>
      </c>
      <c r="B212">
        <f>B$4*LN(1+param[LAMBDA]*ABS('(IN)tau'!B86-B$3))*SIGN('(IN)tau'!B86-B$3)/param[LAMBDA]</f>
        <v>0</v>
      </c>
      <c r="C212">
        <f>C$4*LN(1+param[LAMBDA]*ABS('(IN)tau'!C86-C$3))*SIGN('(IN)tau'!C86-C$3)/param[LAMBDA]</f>
        <v>14.506026203233745</v>
      </c>
      <c r="D212">
        <f>D$4*LN(1+param[LAMBDA]*ABS('(IN)tau'!D86-D$3))*SIGN('(IN)tau'!D86-D$3)/param[LAMBDA]</f>
        <v>-17.382209005742784</v>
      </c>
      <c r="E212">
        <f>E$4*LN(1+param[LAMBDA]*ABS('(IN)tau'!E86-E$3))*SIGN('(IN)tau'!E86-E$3)/param[LAMBDA]</f>
        <v>21.264762764284239</v>
      </c>
      <c r="F212">
        <f>F$4*LN(1+param[LAMBDA]*ABS('(IN)tau'!F86-F$3))*SIGN('(IN)tau'!F86-F$3)/param[LAMBDA]</f>
        <v>8.4065959020836516</v>
      </c>
      <c r="G212">
        <f>G$4*LN(1+param[LAMBDA]*ABS('(IN)tau'!G86-G$3))*SIGN('(IN)tau'!G86-G$3)/param[LAMBDA]</f>
        <v>3.5550405296121141</v>
      </c>
      <c r="H212">
        <f>H$4*LN(1+param[LAMBDA]*ABS('(IN)tau'!H86-H$3))*SIGN('(IN)tau'!H86-H$3)/param[LAMBDA]</f>
        <v>0</v>
      </c>
      <c r="I212">
        <f>I$4*LN(1+param[LAMBDA]*ABS('(IN)tau'!I86-I$3))*SIGN('(IN)tau'!I86-I$3)/param[LAMBDA]</f>
        <v>5.9759637240556991</v>
      </c>
      <c r="J212">
        <f>J$4*LN(1+param[LAMBDA]*ABS('(IN)tau'!J86-J$3))*SIGN('(IN)tau'!J86-J$3)/param[LAMBDA]</f>
        <v>0</v>
      </c>
      <c r="K212">
        <f>K$4*LN(1+param[LAMBDA]*ABS('(IN)tau'!K86-K$3))*SIGN('(IN)tau'!K86-K$3)/param[LAMBDA]</f>
        <v>-25.277025161614709</v>
      </c>
      <c r="L212">
        <f>L$4*LN(1+param[LAMBDA]*ABS('(IN)tau'!L86-L$3))*SIGN('(IN)tau'!L86-L$3)/param[LAMBDA]</f>
        <v>0</v>
      </c>
      <c r="M212">
        <f>M$4*LN(1+param[LAMBDA]*ABS('(IN)tau'!M86-M$3))*SIGN('(IN)tau'!M86-M$3)/param[LAMBDA]</f>
        <v>-28.518181396642525</v>
      </c>
      <c r="N212">
        <f>N$4*LN(1+param[LAMBDA]*ABS('(IN)tau'!N86-N$3))*SIGN('(IN)tau'!N86-N$3)/param[LAMBDA]</f>
        <v>0</v>
      </c>
      <c r="O212">
        <f>O$4*LN(1+param[LAMBDA]*ABS('(IN)tau'!O86-O$3))*SIGN('(IN)tau'!O86-O$3)/param[LAMBDA]</f>
        <v>0</v>
      </c>
      <c r="P212">
        <f>P$4*LN(1+param[LAMBDA]*ABS('(IN)tau'!P86-P$3))*SIGN('(IN)tau'!P86-P$3)/param[LAMBDA]</f>
        <v>0</v>
      </c>
      <c r="Q212">
        <f>Q$4*LN(1+param[LAMBDA]*ABS('(IN)tau'!Q86-Q$3))*SIGN('(IN)tau'!Q86-Q$3)/param[LAMBDA]</f>
        <v>0</v>
      </c>
      <c r="R212">
        <f>R$4*LN(1+param[LAMBDA]*ABS('(IN)tau'!R86-R$3))*SIGN('(IN)tau'!R86-R$3)/param[LAMBDA]</f>
        <v>0</v>
      </c>
      <c r="S212">
        <f>S$4*LN(1+param[LAMBDA]*ABS('(IN)tau'!S86-S$3))*SIGN('(IN)tau'!S86-S$3)/param[LAMBDA]</f>
        <v>0</v>
      </c>
      <c r="T212">
        <f>T$4*LN(1+param[LAMBDA]*ABS('(IN)tau'!T86-T$3))*SIGN('(IN)tau'!T86-T$3)/param[LAMBDA]</f>
        <v>0</v>
      </c>
      <c r="U212">
        <f>U$4*LN(1+param[LAMBDA]*ABS('(IN)tau'!U86-U$3))*SIGN('(IN)tau'!U86-U$3)/param[LAMBDA]</f>
        <v>0</v>
      </c>
      <c r="V212">
        <f>V$4*LN(1+param[LAMBDA]*ABS('(IN)tau'!V86-V$3))*SIGN('(IN)tau'!V86-V$3)/param[LAMBDA]</f>
        <v>0</v>
      </c>
      <c r="W212">
        <f>W$4*LN(1+param[LAMBDA]*ABS('(IN)tau'!W86-W$3))*SIGN('(IN)tau'!W86-W$3)/param[LAMBDA]</f>
        <v>0</v>
      </c>
      <c r="X212">
        <f>X$4*LN(1+param[LAMBDA]*ABS('(IN)tau'!X86-X$3))*SIGN('(IN)tau'!X86-X$3)/param[LAMBDA]</f>
        <v>0</v>
      </c>
      <c r="Y212">
        <f>Y$4*LN(1+param[LAMBDA]*ABS('(IN)tau'!Y86-Y$3))*SIGN('(IN)tau'!Y86-Y$3)/param[LAMBDA]</f>
        <v>0</v>
      </c>
      <c r="Z212">
        <f>Z$4*LN(1+param[LAMBDA]*ABS('(IN)tau'!Z86-Z$3))*SIGN('(IN)tau'!Z86-Z$3)/param[LAMBDA]</f>
        <v>0</v>
      </c>
      <c r="AA212">
        <f>AA$4*LN(1+param[LAMBDA]*ABS('(IN)tau'!AA86-AA$3))*SIGN('(IN)tau'!AA86-AA$3)/param[LAMBDA]</f>
        <v>0</v>
      </c>
      <c r="AB212">
        <f>AB$4*LN(1+param[LAMBDA]*ABS('(IN)tau'!AB86-AB$3))*SIGN('(IN)tau'!AB86-AB$3)/param[LAMBDA]</f>
        <v>0</v>
      </c>
      <c r="AC212">
        <f>AC$4*LN(1+param[LAMBDA]*ABS('(IN)tau'!AC86-AC$3))*SIGN('(IN)tau'!AC86-AC$3)/param[LAMBDA]</f>
        <v>0</v>
      </c>
      <c r="AD212">
        <f>AD$4*LN(1+param[LAMBDA]*ABS('(IN)tau'!AD86-AD$3))*SIGN('(IN)tau'!AD86-AD$3)/param[LAMBDA]</f>
        <v>0</v>
      </c>
      <c r="AE212">
        <f>AE$4*LN(1+param[LAMBDA]*ABS('(IN)tau'!AE86-AE$3))*SIGN('(IN)tau'!AE86-AE$3)/param[LAMBDA]</f>
        <v>0</v>
      </c>
      <c r="AF212">
        <f>AF$4*LN(1+param[LAMBDA]*ABS('(IN)tau'!AF86-AF$3))*SIGN('(IN)tau'!AF86-AF$3)/param[LAMBDA]</f>
        <v>0</v>
      </c>
      <c r="AG212">
        <f>AG$4*LN(1+param[LAMBDA]*ABS('(IN)tau'!AG86-AG$3))*SIGN('(IN)tau'!AG86-AG$3)/param[LAMBDA]</f>
        <v>0</v>
      </c>
      <c r="AH212">
        <f>AH$4*LN(1+param[LAMBDA]*ABS('(IN)tau'!AH86-AH$3))*SIGN('(IN)tau'!AH86-AH$3)/param[LAMBDA]</f>
        <v>0</v>
      </c>
      <c r="AI212">
        <f>AI$4*LN(1+param[LAMBDA]*ABS('(IN)tau'!AI86-AI$3))*SIGN('(IN)tau'!AI86-AI$3)/param[LAMBDA]</f>
        <v>0</v>
      </c>
      <c r="AJ212">
        <f>AJ$4*LN(1+param[LAMBDA]*ABS('(IN)tau'!AJ86-AJ$3))*SIGN('(IN)tau'!AJ86-AJ$3)/param[LAMBDA]</f>
        <v>0</v>
      </c>
      <c r="AK212">
        <f>AK$4*LN(1+param[LAMBDA]*ABS('(IN)tau'!AK86-AK$3))*SIGN('(IN)tau'!AK86-AK$3)/param[LAMBDA]</f>
        <v>0</v>
      </c>
      <c r="AL212">
        <f>AL$4*LN(1+param[LAMBDA]*ABS('(IN)tau'!AL86-AL$3))*SIGN('(IN)tau'!AL86-AL$3)/param[LAMBDA]</f>
        <v>0</v>
      </c>
      <c r="AM212">
        <f>AM$4*LN(1+param[LAMBDA]*ABS('(IN)tau'!AM86-AM$3))*SIGN('(IN)tau'!AM86-AM$3)/param[LAMBDA]</f>
        <v>0</v>
      </c>
      <c r="AN212">
        <f>AN$4*LN(1+param[LAMBDA]*ABS('(IN)tau'!AN86-AN$3))*SIGN('(IN)tau'!AN86-AN$3)/param[LAMBDA]</f>
        <v>0</v>
      </c>
      <c r="AO212">
        <f>AO$4*LN(1+param[LAMBDA]*ABS('(IN)tau'!AO86-AO$3))*SIGN('(IN)tau'!AO86-AO$3)/param[LAMBDA]</f>
        <v>0</v>
      </c>
      <c r="AP212">
        <f>AP$4*LN(1+param[LAMBDA]*ABS('(IN)tau'!AP86-AP$3))*SIGN('(IN)tau'!AP86-AP$3)/param[LAMBDA]</f>
        <v>0</v>
      </c>
      <c r="AQ212">
        <f>AQ$4*LN(1+param[LAMBDA]*ABS('(IN)tau'!AQ86-AQ$3))*SIGN('(IN)tau'!AQ86-AQ$3)/param[LAMBDA]</f>
        <v>0</v>
      </c>
      <c r="AR212">
        <f>AR$4*LN(1+param[LAMBDA]*ABS('(IN)tau'!AR86-AR$3))*SIGN('(IN)tau'!AR86-AR$3)/param[LAMBDA]</f>
        <v>0</v>
      </c>
      <c r="AS212">
        <f>AS$4*LN(1+param[LAMBDA]*ABS('(IN)tau'!AS86-AS$3))*SIGN('(IN)tau'!AS86-AS$3)/param[LAMBDA]</f>
        <v>5.1734414133210054</v>
      </c>
      <c r="AT212" s="4">
        <f>SUM(Pi[[#This Row],[Column2]:[Column244]])</f>
        <v>-12.295585027409569</v>
      </c>
      <c r="AU212" t="str">
        <f t="shared" si="5"/>
        <v/>
      </c>
    </row>
    <row r="213" spans="1:47" ht="15" x14ac:dyDescent="0.25">
      <c r="A213">
        <f t="shared" si="4"/>
        <v>194</v>
      </c>
      <c r="B213">
        <f>B$4*LN(1+param[LAMBDA]*ABS('(IN)tau'!B87-B$3))*SIGN('(IN)tau'!B87-B$3)/param[LAMBDA]</f>
        <v>0</v>
      </c>
      <c r="C213">
        <f>C$4*LN(1+param[LAMBDA]*ABS('(IN)tau'!C87-C$3))*SIGN('(IN)tau'!C87-C$3)/param[LAMBDA]</f>
        <v>-3.2523572199341597</v>
      </c>
      <c r="D213">
        <f>D$4*LN(1+param[LAMBDA]*ABS('(IN)tau'!D87-D$3))*SIGN('(IN)tau'!D87-D$3)/param[LAMBDA]</f>
        <v>-6.8513657032007913</v>
      </c>
      <c r="E213">
        <f>E$4*LN(1+param[LAMBDA]*ABS('(IN)tau'!E87-E$3))*SIGN('(IN)tau'!E87-E$3)/param[LAMBDA]</f>
        <v>-16.889630611725664</v>
      </c>
      <c r="F213">
        <f>F$4*LN(1+param[LAMBDA]*ABS('(IN)tau'!F87-F$3))*SIGN('(IN)tau'!F87-F$3)/param[LAMBDA]</f>
        <v>5.4454013160335357</v>
      </c>
      <c r="G213">
        <f>G$4*LN(1+param[LAMBDA]*ABS('(IN)tau'!G87-G$3))*SIGN('(IN)tau'!G87-G$3)/param[LAMBDA]</f>
        <v>8.8114801301612342</v>
      </c>
      <c r="H213">
        <f>H$4*LN(1+param[LAMBDA]*ABS('(IN)tau'!H87-H$3))*SIGN('(IN)tau'!H87-H$3)/param[LAMBDA]</f>
        <v>0</v>
      </c>
      <c r="I213">
        <f>I$4*LN(1+param[LAMBDA]*ABS('(IN)tau'!I87-I$3))*SIGN('(IN)tau'!I87-I$3)/param[LAMBDA]</f>
        <v>26.482942134195202</v>
      </c>
      <c r="J213">
        <f>J$4*LN(1+param[LAMBDA]*ABS('(IN)tau'!J87-J$3))*SIGN('(IN)tau'!J87-J$3)/param[LAMBDA]</f>
        <v>0</v>
      </c>
      <c r="K213">
        <f>K$4*LN(1+param[LAMBDA]*ABS('(IN)tau'!K87-K$3))*SIGN('(IN)tau'!K87-K$3)/param[LAMBDA]</f>
        <v>-44.88111464180782</v>
      </c>
      <c r="L213">
        <f>L$4*LN(1+param[LAMBDA]*ABS('(IN)tau'!L87-L$3))*SIGN('(IN)tau'!L87-L$3)/param[LAMBDA]</f>
        <v>0</v>
      </c>
      <c r="M213">
        <f>M$4*LN(1+param[LAMBDA]*ABS('(IN)tau'!M87-M$3))*SIGN('(IN)tau'!M87-M$3)/param[LAMBDA]</f>
        <v>-40.788020437711822</v>
      </c>
      <c r="N213">
        <f>N$4*LN(1+param[LAMBDA]*ABS('(IN)tau'!N87-N$3))*SIGN('(IN)tau'!N87-N$3)/param[LAMBDA]</f>
        <v>0</v>
      </c>
      <c r="O213">
        <f>O$4*LN(1+param[LAMBDA]*ABS('(IN)tau'!O87-O$3))*SIGN('(IN)tau'!O87-O$3)/param[LAMBDA]</f>
        <v>0</v>
      </c>
      <c r="P213">
        <f>P$4*LN(1+param[LAMBDA]*ABS('(IN)tau'!P87-P$3))*SIGN('(IN)tau'!P87-P$3)/param[LAMBDA]</f>
        <v>0</v>
      </c>
      <c r="Q213">
        <f>Q$4*LN(1+param[LAMBDA]*ABS('(IN)tau'!Q87-Q$3))*SIGN('(IN)tau'!Q87-Q$3)/param[LAMBDA]</f>
        <v>0</v>
      </c>
      <c r="R213">
        <f>R$4*LN(1+param[LAMBDA]*ABS('(IN)tau'!R87-R$3))*SIGN('(IN)tau'!R87-R$3)/param[LAMBDA]</f>
        <v>0</v>
      </c>
      <c r="S213">
        <f>S$4*LN(1+param[LAMBDA]*ABS('(IN)tau'!S87-S$3))*SIGN('(IN)tau'!S87-S$3)/param[LAMBDA]</f>
        <v>0</v>
      </c>
      <c r="T213">
        <f>T$4*LN(1+param[LAMBDA]*ABS('(IN)tau'!T87-T$3))*SIGN('(IN)tau'!T87-T$3)/param[LAMBDA]</f>
        <v>0</v>
      </c>
      <c r="U213">
        <f>U$4*LN(1+param[LAMBDA]*ABS('(IN)tau'!U87-U$3))*SIGN('(IN)tau'!U87-U$3)/param[LAMBDA]</f>
        <v>0</v>
      </c>
      <c r="V213">
        <f>V$4*LN(1+param[LAMBDA]*ABS('(IN)tau'!V87-V$3))*SIGN('(IN)tau'!V87-V$3)/param[LAMBDA]</f>
        <v>0</v>
      </c>
      <c r="W213">
        <f>W$4*LN(1+param[LAMBDA]*ABS('(IN)tau'!W87-W$3))*SIGN('(IN)tau'!W87-W$3)/param[LAMBDA]</f>
        <v>0</v>
      </c>
      <c r="X213">
        <f>X$4*LN(1+param[LAMBDA]*ABS('(IN)tau'!X87-X$3))*SIGN('(IN)tau'!X87-X$3)/param[LAMBDA]</f>
        <v>0</v>
      </c>
      <c r="Y213">
        <f>Y$4*LN(1+param[LAMBDA]*ABS('(IN)tau'!Y87-Y$3))*SIGN('(IN)tau'!Y87-Y$3)/param[LAMBDA]</f>
        <v>0</v>
      </c>
      <c r="Z213">
        <f>Z$4*LN(1+param[LAMBDA]*ABS('(IN)tau'!Z87-Z$3))*SIGN('(IN)tau'!Z87-Z$3)/param[LAMBDA]</f>
        <v>0</v>
      </c>
      <c r="AA213">
        <f>AA$4*LN(1+param[LAMBDA]*ABS('(IN)tau'!AA87-AA$3))*SIGN('(IN)tau'!AA87-AA$3)/param[LAMBDA]</f>
        <v>0</v>
      </c>
      <c r="AB213">
        <f>AB$4*LN(1+param[LAMBDA]*ABS('(IN)tau'!AB87-AB$3))*SIGN('(IN)tau'!AB87-AB$3)/param[LAMBDA]</f>
        <v>0</v>
      </c>
      <c r="AC213">
        <f>AC$4*LN(1+param[LAMBDA]*ABS('(IN)tau'!AC87-AC$3))*SIGN('(IN)tau'!AC87-AC$3)/param[LAMBDA]</f>
        <v>0</v>
      </c>
      <c r="AD213">
        <f>AD$4*LN(1+param[LAMBDA]*ABS('(IN)tau'!AD87-AD$3))*SIGN('(IN)tau'!AD87-AD$3)/param[LAMBDA]</f>
        <v>0</v>
      </c>
      <c r="AE213">
        <f>AE$4*LN(1+param[LAMBDA]*ABS('(IN)tau'!AE87-AE$3))*SIGN('(IN)tau'!AE87-AE$3)/param[LAMBDA]</f>
        <v>0</v>
      </c>
      <c r="AF213">
        <f>AF$4*LN(1+param[LAMBDA]*ABS('(IN)tau'!AF87-AF$3))*SIGN('(IN)tau'!AF87-AF$3)/param[LAMBDA]</f>
        <v>0</v>
      </c>
      <c r="AG213">
        <f>AG$4*LN(1+param[LAMBDA]*ABS('(IN)tau'!AG87-AG$3))*SIGN('(IN)tau'!AG87-AG$3)/param[LAMBDA]</f>
        <v>0</v>
      </c>
      <c r="AH213">
        <f>AH$4*LN(1+param[LAMBDA]*ABS('(IN)tau'!AH87-AH$3))*SIGN('(IN)tau'!AH87-AH$3)/param[LAMBDA]</f>
        <v>0</v>
      </c>
      <c r="AI213">
        <f>AI$4*LN(1+param[LAMBDA]*ABS('(IN)tau'!AI87-AI$3))*SIGN('(IN)tau'!AI87-AI$3)/param[LAMBDA]</f>
        <v>0</v>
      </c>
      <c r="AJ213">
        <f>AJ$4*LN(1+param[LAMBDA]*ABS('(IN)tau'!AJ87-AJ$3))*SIGN('(IN)tau'!AJ87-AJ$3)/param[LAMBDA]</f>
        <v>0</v>
      </c>
      <c r="AK213">
        <f>AK$4*LN(1+param[LAMBDA]*ABS('(IN)tau'!AK87-AK$3))*SIGN('(IN)tau'!AK87-AK$3)/param[LAMBDA]</f>
        <v>0</v>
      </c>
      <c r="AL213">
        <f>AL$4*LN(1+param[LAMBDA]*ABS('(IN)tau'!AL87-AL$3))*SIGN('(IN)tau'!AL87-AL$3)/param[LAMBDA]</f>
        <v>0</v>
      </c>
      <c r="AM213">
        <f>AM$4*LN(1+param[LAMBDA]*ABS('(IN)tau'!AM87-AM$3))*SIGN('(IN)tau'!AM87-AM$3)/param[LAMBDA]</f>
        <v>0</v>
      </c>
      <c r="AN213">
        <f>AN$4*LN(1+param[LAMBDA]*ABS('(IN)tau'!AN87-AN$3))*SIGN('(IN)tau'!AN87-AN$3)/param[LAMBDA]</f>
        <v>0</v>
      </c>
      <c r="AO213">
        <f>AO$4*LN(1+param[LAMBDA]*ABS('(IN)tau'!AO87-AO$3))*SIGN('(IN)tau'!AO87-AO$3)/param[LAMBDA]</f>
        <v>0</v>
      </c>
      <c r="AP213">
        <f>AP$4*LN(1+param[LAMBDA]*ABS('(IN)tau'!AP87-AP$3))*SIGN('(IN)tau'!AP87-AP$3)/param[LAMBDA]</f>
        <v>0</v>
      </c>
      <c r="AQ213">
        <f>AQ$4*LN(1+param[LAMBDA]*ABS('(IN)tau'!AQ87-AQ$3))*SIGN('(IN)tau'!AQ87-AQ$3)/param[LAMBDA]</f>
        <v>0</v>
      </c>
      <c r="AR213">
        <f>AR$4*LN(1+param[LAMBDA]*ABS('(IN)tau'!AR87-AR$3))*SIGN('(IN)tau'!AR87-AR$3)/param[LAMBDA]</f>
        <v>0</v>
      </c>
      <c r="AS213">
        <f>AS$4*LN(1+param[LAMBDA]*ABS('(IN)tau'!AS87-AS$3))*SIGN('(IN)tau'!AS87-AS$3)/param[LAMBDA]</f>
        <v>12.636322923392632</v>
      </c>
      <c r="AT213" s="4">
        <f>SUM(Pi[[#This Row],[Column2]:[Column244]])</f>
        <v>-59.286342110597651</v>
      </c>
      <c r="AU213" t="str">
        <f t="shared" si="5"/>
        <v/>
      </c>
    </row>
    <row r="214" spans="1:47" ht="15" x14ac:dyDescent="0.25">
      <c r="A214">
        <f t="shared" si="4"/>
        <v>195</v>
      </c>
      <c r="B214">
        <f>B$4*LN(1+param[LAMBDA]*ABS('(IN)tau'!B88-B$3))*SIGN('(IN)tau'!B88-B$3)/param[LAMBDA]</f>
        <v>0</v>
      </c>
      <c r="C214">
        <f>C$4*LN(1+param[LAMBDA]*ABS('(IN)tau'!C88-C$3))*SIGN('(IN)tau'!C88-C$3)/param[LAMBDA]</f>
        <v>-3.2523572199341597</v>
      </c>
      <c r="D214">
        <f>D$4*LN(1+param[LAMBDA]*ABS('(IN)tau'!D88-D$3))*SIGN('(IN)tau'!D88-D$3)/param[LAMBDA]</f>
        <v>-8.6173086881928871</v>
      </c>
      <c r="E214">
        <f>E$4*LN(1+param[LAMBDA]*ABS('(IN)tau'!E88-E$3))*SIGN('(IN)tau'!E88-E$3)/param[LAMBDA]</f>
        <v>-0.78312190901244305</v>
      </c>
      <c r="F214">
        <f>F$4*LN(1+param[LAMBDA]*ABS('(IN)tau'!F88-F$3))*SIGN('(IN)tau'!F88-F$3)/param[LAMBDA]</f>
        <v>5.4454013160335357</v>
      </c>
      <c r="G214">
        <f>G$4*LN(1+param[LAMBDA]*ABS('(IN)tau'!G88-G$3))*SIGN('(IN)tau'!G88-G$3)/param[LAMBDA]</f>
        <v>8.8114801301612342</v>
      </c>
      <c r="H214">
        <f>H$4*LN(1+param[LAMBDA]*ABS('(IN)tau'!H88-H$3))*SIGN('(IN)tau'!H88-H$3)/param[LAMBDA]</f>
        <v>0</v>
      </c>
      <c r="I214">
        <f>I$4*LN(1+param[LAMBDA]*ABS('(IN)tau'!I88-I$3))*SIGN('(IN)tau'!I88-I$3)/param[LAMBDA]</f>
        <v>26.482942134195202</v>
      </c>
      <c r="J214">
        <f>J$4*LN(1+param[LAMBDA]*ABS('(IN)tau'!J88-J$3))*SIGN('(IN)tau'!J88-J$3)/param[LAMBDA]</f>
        <v>0</v>
      </c>
      <c r="K214">
        <f>K$4*LN(1+param[LAMBDA]*ABS('(IN)tau'!K88-K$3))*SIGN('(IN)tau'!K88-K$3)/param[LAMBDA]</f>
        <v>-44.88111464180782</v>
      </c>
      <c r="L214">
        <f>L$4*LN(1+param[LAMBDA]*ABS('(IN)tau'!L88-L$3))*SIGN('(IN)tau'!L88-L$3)/param[LAMBDA]</f>
        <v>0</v>
      </c>
      <c r="M214">
        <f>M$4*LN(1+param[LAMBDA]*ABS('(IN)tau'!M88-M$3))*SIGN('(IN)tau'!M88-M$3)/param[LAMBDA]</f>
        <v>-40.788020437711822</v>
      </c>
      <c r="N214">
        <f>N$4*LN(1+param[LAMBDA]*ABS('(IN)tau'!N88-N$3))*SIGN('(IN)tau'!N88-N$3)/param[LAMBDA]</f>
        <v>0</v>
      </c>
      <c r="O214">
        <f>O$4*LN(1+param[LAMBDA]*ABS('(IN)tau'!O88-O$3))*SIGN('(IN)tau'!O88-O$3)/param[LAMBDA]</f>
        <v>0</v>
      </c>
      <c r="P214">
        <f>P$4*LN(1+param[LAMBDA]*ABS('(IN)tau'!P88-P$3))*SIGN('(IN)tau'!P88-P$3)/param[LAMBDA]</f>
        <v>0</v>
      </c>
      <c r="Q214">
        <f>Q$4*LN(1+param[LAMBDA]*ABS('(IN)tau'!Q88-Q$3))*SIGN('(IN)tau'!Q88-Q$3)/param[LAMBDA]</f>
        <v>0</v>
      </c>
      <c r="R214">
        <f>R$4*LN(1+param[LAMBDA]*ABS('(IN)tau'!R88-R$3))*SIGN('(IN)tau'!R88-R$3)/param[LAMBDA]</f>
        <v>0</v>
      </c>
      <c r="S214">
        <f>S$4*LN(1+param[LAMBDA]*ABS('(IN)tau'!S88-S$3))*SIGN('(IN)tau'!S88-S$3)/param[LAMBDA]</f>
        <v>0</v>
      </c>
      <c r="T214">
        <f>T$4*LN(1+param[LAMBDA]*ABS('(IN)tau'!T88-T$3))*SIGN('(IN)tau'!T88-T$3)/param[LAMBDA]</f>
        <v>0</v>
      </c>
      <c r="U214">
        <f>U$4*LN(1+param[LAMBDA]*ABS('(IN)tau'!U88-U$3))*SIGN('(IN)tau'!U88-U$3)/param[LAMBDA]</f>
        <v>0</v>
      </c>
      <c r="V214">
        <f>V$4*LN(1+param[LAMBDA]*ABS('(IN)tau'!V88-V$3))*SIGN('(IN)tau'!V88-V$3)/param[LAMBDA]</f>
        <v>0</v>
      </c>
      <c r="W214">
        <f>W$4*LN(1+param[LAMBDA]*ABS('(IN)tau'!W88-W$3))*SIGN('(IN)tau'!W88-W$3)/param[LAMBDA]</f>
        <v>0</v>
      </c>
      <c r="X214">
        <f>X$4*LN(1+param[LAMBDA]*ABS('(IN)tau'!X88-X$3))*SIGN('(IN)tau'!X88-X$3)/param[LAMBDA]</f>
        <v>0</v>
      </c>
      <c r="Y214">
        <f>Y$4*LN(1+param[LAMBDA]*ABS('(IN)tau'!Y88-Y$3))*SIGN('(IN)tau'!Y88-Y$3)/param[LAMBDA]</f>
        <v>0</v>
      </c>
      <c r="Z214">
        <f>Z$4*LN(1+param[LAMBDA]*ABS('(IN)tau'!Z88-Z$3))*SIGN('(IN)tau'!Z88-Z$3)/param[LAMBDA]</f>
        <v>0</v>
      </c>
      <c r="AA214">
        <f>AA$4*LN(1+param[LAMBDA]*ABS('(IN)tau'!AA88-AA$3))*SIGN('(IN)tau'!AA88-AA$3)/param[LAMBDA]</f>
        <v>0</v>
      </c>
      <c r="AB214">
        <f>AB$4*LN(1+param[LAMBDA]*ABS('(IN)tau'!AB88-AB$3))*SIGN('(IN)tau'!AB88-AB$3)/param[LAMBDA]</f>
        <v>0</v>
      </c>
      <c r="AC214">
        <f>AC$4*LN(1+param[LAMBDA]*ABS('(IN)tau'!AC88-AC$3))*SIGN('(IN)tau'!AC88-AC$3)/param[LAMBDA]</f>
        <v>0</v>
      </c>
      <c r="AD214">
        <f>AD$4*LN(1+param[LAMBDA]*ABS('(IN)tau'!AD88-AD$3))*SIGN('(IN)tau'!AD88-AD$3)/param[LAMBDA]</f>
        <v>0</v>
      </c>
      <c r="AE214">
        <f>AE$4*LN(1+param[LAMBDA]*ABS('(IN)tau'!AE88-AE$3))*SIGN('(IN)tau'!AE88-AE$3)/param[LAMBDA]</f>
        <v>0</v>
      </c>
      <c r="AF214">
        <f>AF$4*LN(1+param[LAMBDA]*ABS('(IN)tau'!AF88-AF$3))*SIGN('(IN)tau'!AF88-AF$3)/param[LAMBDA]</f>
        <v>0</v>
      </c>
      <c r="AG214">
        <f>AG$4*LN(1+param[LAMBDA]*ABS('(IN)tau'!AG88-AG$3))*SIGN('(IN)tau'!AG88-AG$3)/param[LAMBDA]</f>
        <v>0</v>
      </c>
      <c r="AH214">
        <f>AH$4*LN(1+param[LAMBDA]*ABS('(IN)tau'!AH88-AH$3))*SIGN('(IN)tau'!AH88-AH$3)/param[LAMBDA]</f>
        <v>0</v>
      </c>
      <c r="AI214">
        <f>AI$4*LN(1+param[LAMBDA]*ABS('(IN)tau'!AI88-AI$3))*SIGN('(IN)tau'!AI88-AI$3)/param[LAMBDA]</f>
        <v>0</v>
      </c>
      <c r="AJ214">
        <f>AJ$4*LN(1+param[LAMBDA]*ABS('(IN)tau'!AJ88-AJ$3))*SIGN('(IN)tau'!AJ88-AJ$3)/param[LAMBDA]</f>
        <v>0</v>
      </c>
      <c r="AK214">
        <f>AK$4*LN(1+param[LAMBDA]*ABS('(IN)tau'!AK88-AK$3))*SIGN('(IN)tau'!AK88-AK$3)/param[LAMBDA]</f>
        <v>0</v>
      </c>
      <c r="AL214">
        <f>AL$4*LN(1+param[LAMBDA]*ABS('(IN)tau'!AL88-AL$3))*SIGN('(IN)tau'!AL88-AL$3)/param[LAMBDA]</f>
        <v>0</v>
      </c>
      <c r="AM214">
        <f>AM$4*LN(1+param[LAMBDA]*ABS('(IN)tau'!AM88-AM$3))*SIGN('(IN)tau'!AM88-AM$3)/param[LAMBDA]</f>
        <v>0</v>
      </c>
      <c r="AN214">
        <f>AN$4*LN(1+param[LAMBDA]*ABS('(IN)tau'!AN88-AN$3))*SIGN('(IN)tau'!AN88-AN$3)/param[LAMBDA]</f>
        <v>0</v>
      </c>
      <c r="AO214">
        <f>AO$4*LN(1+param[LAMBDA]*ABS('(IN)tau'!AO88-AO$3))*SIGN('(IN)tau'!AO88-AO$3)/param[LAMBDA]</f>
        <v>0</v>
      </c>
      <c r="AP214">
        <f>AP$4*LN(1+param[LAMBDA]*ABS('(IN)tau'!AP88-AP$3))*SIGN('(IN)tau'!AP88-AP$3)/param[LAMBDA]</f>
        <v>0</v>
      </c>
      <c r="AQ214">
        <f>AQ$4*LN(1+param[LAMBDA]*ABS('(IN)tau'!AQ88-AQ$3))*SIGN('(IN)tau'!AQ88-AQ$3)/param[LAMBDA]</f>
        <v>0</v>
      </c>
      <c r="AR214">
        <f>AR$4*LN(1+param[LAMBDA]*ABS('(IN)tau'!AR88-AR$3))*SIGN('(IN)tau'!AR88-AR$3)/param[LAMBDA]</f>
        <v>0</v>
      </c>
      <c r="AS214">
        <f>AS$4*LN(1+param[LAMBDA]*ABS('(IN)tau'!AS88-AS$3))*SIGN('(IN)tau'!AS88-AS$3)/param[LAMBDA]</f>
        <v>12.636322923392632</v>
      </c>
      <c r="AT214" s="4">
        <f>SUM(Pi[[#This Row],[Column2]:[Column244]])</f>
        <v>-44.945776392876525</v>
      </c>
      <c r="AU214" t="str">
        <f t="shared" si="5"/>
        <v/>
      </c>
    </row>
    <row r="215" spans="1:47" ht="15" x14ac:dyDescent="0.25">
      <c r="A215">
        <f t="shared" si="4"/>
        <v>196</v>
      </c>
      <c r="B215">
        <f>B$4*LN(1+param[LAMBDA]*ABS('(IN)tau'!B89-B$3))*SIGN('(IN)tau'!B89-B$3)/param[LAMBDA]</f>
        <v>0</v>
      </c>
      <c r="C215">
        <f>C$4*LN(1+param[LAMBDA]*ABS('(IN)tau'!C89-C$3))*SIGN('(IN)tau'!C89-C$3)/param[LAMBDA]</f>
        <v>-3.2523572199341597</v>
      </c>
      <c r="D215">
        <f>D$4*LN(1+param[LAMBDA]*ABS('(IN)tau'!D89-D$3))*SIGN('(IN)tau'!D89-D$3)/param[LAMBDA]</f>
        <v>-6.8513657032007913</v>
      </c>
      <c r="E215">
        <f>E$4*LN(1+param[LAMBDA]*ABS('(IN)tau'!E89-E$3))*SIGN('(IN)tau'!E89-E$3)/param[LAMBDA]</f>
        <v>-20.858650806891337</v>
      </c>
      <c r="F215">
        <f>F$4*LN(1+param[LAMBDA]*ABS('(IN)tau'!F89-F$3))*SIGN('(IN)tau'!F89-F$3)/param[LAMBDA]</f>
        <v>0.44799145744890112</v>
      </c>
      <c r="G215">
        <f>G$4*LN(1+param[LAMBDA]*ABS('(IN)tau'!G89-G$3))*SIGN('(IN)tau'!G89-G$3)/param[LAMBDA]</f>
        <v>3.5550405296121141</v>
      </c>
      <c r="H215">
        <f>H$4*LN(1+param[LAMBDA]*ABS('(IN)tau'!H89-H$3))*SIGN('(IN)tau'!H89-H$3)/param[LAMBDA]</f>
        <v>0</v>
      </c>
      <c r="I215">
        <f>I$4*LN(1+param[LAMBDA]*ABS('(IN)tau'!I89-I$3))*SIGN('(IN)tau'!I89-I$3)/param[LAMBDA]</f>
        <v>26.482942134195202</v>
      </c>
      <c r="J215">
        <f>J$4*LN(1+param[LAMBDA]*ABS('(IN)tau'!J89-J$3))*SIGN('(IN)tau'!J89-J$3)/param[LAMBDA]</f>
        <v>0</v>
      </c>
      <c r="K215">
        <f>K$4*LN(1+param[LAMBDA]*ABS('(IN)tau'!K89-K$3))*SIGN('(IN)tau'!K89-K$3)/param[LAMBDA]</f>
        <v>-44.88111464180782</v>
      </c>
      <c r="L215">
        <f>L$4*LN(1+param[LAMBDA]*ABS('(IN)tau'!L89-L$3))*SIGN('(IN)tau'!L89-L$3)/param[LAMBDA]</f>
        <v>0</v>
      </c>
      <c r="M215">
        <f>M$4*LN(1+param[LAMBDA]*ABS('(IN)tau'!M89-M$3))*SIGN('(IN)tau'!M89-M$3)/param[LAMBDA]</f>
        <v>-40.788020437711822</v>
      </c>
      <c r="N215">
        <f>N$4*LN(1+param[LAMBDA]*ABS('(IN)tau'!N89-N$3))*SIGN('(IN)tau'!N89-N$3)/param[LAMBDA]</f>
        <v>0</v>
      </c>
      <c r="O215">
        <f>O$4*LN(1+param[LAMBDA]*ABS('(IN)tau'!O89-O$3))*SIGN('(IN)tau'!O89-O$3)/param[LAMBDA]</f>
        <v>0</v>
      </c>
      <c r="P215">
        <f>P$4*LN(1+param[LAMBDA]*ABS('(IN)tau'!P89-P$3))*SIGN('(IN)tau'!P89-P$3)/param[LAMBDA]</f>
        <v>0</v>
      </c>
      <c r="Q215">
        <f>Q$4*LN(1+param[LAMBDA]*ABS('(IN)tau'!Q89-Q$3))*SIGN('(IN)tau'!Q89-Q$3)/param[LAMBDA]</f>
        <v>0</v>
      </c>
      <c r="R215">
        <f>R$4*LN(1+param[LAMBDA]*ABS('(IN)tau'!R89-R$3))*SIGN('(IN)tau'!R89-R$3)/param[LAMBDA]</f>
        <v>0</v>
      </c>
      <c r="S215">
        <f>S$4*LN(1+param[LAMBDA]*ABS('(IN)tau'!S89-S$3))*SIGN('(IN)tau'!S89-S$3)/param[LAMBDA]</f>
        <v>0</v>
      </c>
      <c r="T215">
        <f>T$4*LN(1+param[LAMBDA]*ABS('(IN)tau'!T89-T$3))*SIGN('(IN)tau'!T89-T$3)/param[LAMBDA]</f>
        <v>0</v>
      </c>
      <c r="U215">
        <f>U$4*LN(1+param[LAMBDA]*ABS('(IN)tau'!U89-U$3))*SIGN('(IN)tau'!U89-U$3)/param[LAMBDA]</f>
        <v>0</v>
      </c>
      <c r="V215">
        <f>V$4*LN(1+param[LAMBDA]*ABS('(IN)tau'!V89-V$3))*SIGN('(IN)tau'!V89-V$3)/param[LAMBDA]</f>
        <v>0</v>
      </c>
      <c r="W215">
        <f>W$4*LN(1+param[LAMBDA]*ABS('(IN)tau'!W89-W$3))*SIGN('(IN)tau'!W89-W$3)/param[LAMBDA]</f>
        <v>0</v>
      </c>
      <c r="X215">
        <f>X$4*LN(1+param[LAMBDA]*ABS('(IN)tau'!X89-X$3))*SIGN('(IN)tau'!X89-X$3)/param[LAMBDA]</f>
        <v>0</v>
      </c>
      <c r="Y215">
        <f>Y$4*LN(1+param[LAMBDA]*ABS('(IN)tau'!Y89-Y$3))*SIGN('(IN)tau'!Y89-Y$3)/param[LAMBDA]</f>
        <v>0</v>
      </c>
      <c r="Z215">
        <f>Z$4*LN(1+param[LAMBDA]*ABS('(IN)tau'!Z89-Z$3))*SIGN('(IN)tau'!Z89-Z$3)/param[LAMBDA]</f>
        <v>0</v>
      </c>
      <c r="AA215">
        <f>AA$4*LN(1+param[LAMBDA]*ABS('(IN)tau'!AA89-AA$3))*SIGN('(IN)tau'!AA89-AA$3)/param[LAMBDA]</f>
        <v>0</v>
      </c>
      <c r="AB215">
        <f>AB$4*LN(1+param[LAMBDA]*ABS('(IN)tau'!AB89-AB$3))*SIGN('(IN)tau'!AB89-AB$3)/param[LAMBDA]</f>
        <v>0</v>
      </c>
      <c r="AC215">
        <f>AC$4*LN(1+param[LAMBDA]*ABS('(IN)tau'!AC89-AC$3))*SIGN('(IN)tau'!AC89-AC$3)/param[LAMBDA]</f>
        <v>0</v>
      </c>
      <c r="AD215">
        <f>AD$4*LN(1+param[LAMBDA]*ABS('(IN)tau'!AD89-AD$3))*SIGN('(IN)tau'!AD89-AD$3)/param[LAMBDA]</f>
        <v>0</v>
      </c>
      <c r="AE215">
        <f>AE$4*LN(1+param[LAMBDA]*ABS('(IN)tau'!AE89-AE$3))*SIGN('(IN)tau'!AE89-AE$3)/param[LAMBDA]</f>
        <v>0</v>
      </c>
      <c r="AF215">
        <f>AF$4*LN(1+param[LAMBDA]*ABS('(IN)tau'!AF89-AF$3))*SIGN('(IN)tau'!AF89-AF$3)/param[LAMBDA]</f>
        <v>0</v>
      </c>
      <c r="AG215">
        <f>AG$4*LN(1+param[LAMBDA]*ABS('(IN)tau'!AG89-AG$3))*SIGN('(IN)tau'!AG89-AG$3)/param[LAMBDA]</f>
        <v>0</v>
      </c>
      <c r="AH215">
        <f>AH$4*LN(1+param[LAMBDA]*ABS('(IN)tau'!AH89-AH$3))*SIGN('(IN)tau'!AH89-AH$3)/param[LAMBDA]</f>
        <v>0</v>
      </c>
      <c r="AI215">
        <f>AI$4*LN(1+param[LAMBDA]*ABS('(IN)tau'!AI89-AI$3))*SIGN('(IN)tau'!AI89-AI$3)/param[LAMBDA]</f>
        <v>0</v>
      </c>
      <c r="AJ215">
        <f>AJ$4*LN(1+param[LAMBDA]*ABS('(IN)tau'!AJ89-AJ$3))*SIGN('(IN)tau'!AJ89-AJ$3)/param[LAMBDA]</f>
        <v>0</v>
      </c>
      <c r="AK215">
        <f>AK$4*LN(1+param[LAMBDA]*ABS('(IN)tau'!AK89-AK$3))*SIGN('(IN)tau'!AK89-AK$3)/param[LAMBDA]</f>
        <v>0</v>
      </c>
      <c r="AL215">
        <f>AL$4*LN(1+param[LAMBDA]*ABS('(IN)tau'!AL89-AL$3))*SIGN('(IN)tau'!AL89-AL$3)/param[LAMBDA]</f>
        <v>0</v>
      </c>
      <c r="AM215">
        <f>AM$4*LN(1+param[LAMBDA]*ABS('(IN)tau'!AM89-AM$3))*SIGN('(IN)tau'!AM89-AM$3)/param[LAMBDA]</f>
        <v>0</v>
      </c>
      <c r="AN215">
        <f>AN$4*LN(1+param[LAMBDA]*ABS('(IN)tau'!AN89-AN$3))*SIGN('(IN)tau'!AN89-AN$3)/param[LAMBDA]</f>
        <v>0</v>
      </c>
      <c r="AO215">
        <f>AO$4*LN(1+param[LAMBDA]*ABS('(IN)tau'!AO89-AO$3))*SIGN('(IN)tau'!AO89-AO$3)/param[LAMBDA]</f>
        <v>0</v>
      </c>
      <c r="AP215">
        <f>AP$4*LN(1+param[LAMBDA]*ABS('(IN)tau'!AP89-AP$3))*SIGN('(IN)tau'!AP89-AP$3)/param[LAMBDA]</f>
        <v>0</v>
      </c>
      <c r="AQ215">
        <f>AQ$4*LN(1+param[LAMBDA]*ABS('(IN)tau'!AQ89-AQ$3))*SIGN('(IN)tau'!AQ89-AQ$3)/param[LAMBDA]</f>
        <v>0</v>
      </c>
      <c r="AR215">
        <f>AR$4*LN(1+param[LAMBDA]*ABS('(IN)tau'!AR89-AR$3))*SIGN('(IN)tau'!AR89-AR$3)/param[LAMBDA]</f>
        <v>0</v>
      </c>
      <c r="AS215">
        <f>AS$4*LN(1+param[LAMBDA]*ABS('(IN)tau'!AS89-AS$3))*SIGN('(IN)tau'!AS89-AS$3)/param[LAMBDA]</f>
        <v>15.704453267374374</v>
      </c>
      <c r="AT215" s="4">
        <f>SUM(Pi[[#This Row],[Column2]:[Column244]])</f>
        <v>-70.441081420915339</v>
      </c>
      <c r="AU215" t="str">
        <f t="shared" si="5"/>
        <v/>
      </c>
    </row>
    <row r="216" spans="1:47" ht="15" x14ac:dyDescent="0.25">
      <c r="A216">
        <f t="shared" si="4"/>
        <v>197</v>
      </c>
      <c r="B216">
        <f>B$4*LN(1+param[LAMBDA]*ABS('(IN)tau'!B90-B$3))*SIGN('(IN)tau'!B90-B$3)/param[LAMBDA]</f>
        <v>0</v>
      </c>
      <c r="C216">
        <f>C$4*LN(1+param[LAMBDA]*ABS('(IN)tau'!C90-C$3))*SIGN('(IN)tau'!C90-C$3)/param[LAMBDA]</f>
        <v>-3.2523572199341597</v>
      </c>
      <c r="D216">
        <f>D$4*LN(1+param[LAMBDA]*ABS('(IN)tau'!D90-D$3))*SIGN('(IN)tau'!D90-D$3)/param[LAMBDA]</f>
        <v>-6.8513657032007913</v>
      </c>
      <c r="E216">
        <f>E$4*LN(1+param[LAMBDA]*ABS('(IN)tau'!E90-E$3))*SIGN('(IN)tau'!E90-E$3)/param[LAMBDA]</f>
        <v>-16.889630611725664</v>
      </c>
      <c r="F216">
        <f>F$4*LN(1+param[LAMBDA]*ABS('(IN)tau'!F90-F$3))*SIGN('(IN)tau'!F90-F$3)/param[LAMBDA]</f>
        <v>0.44799145744890112</v>
      </c>
      <c r="G216">
        <f>G$4*LN(1+param[LAMBDA]*ABS('(IN)tau'!G90-G$3))*SIGN('(IN)tau'!G90-G$3)/param[LAMBDA]</f>
        <v>3.5550405296121141</v>
      </c>
      <c r="H216">
        <f>H$4*LN(1+param[LAMBDA]*ABS('(IN)tau'!H90-H$3))*SIGN('(IN)tau'!H90-H$3)/param[LAMBDA]</f>
        <v>0</v>
      </c>
      <c r="I216">
        <f>I$4*LN(1+param[LAMBDA]*ABS('(IN)tau'!I90-I$3))*SIGN('(IN)tau'!I90-I$3)/param[LAMBDA]</f>
        <v>26.482942134195202</v>
      </c>
      <c r="J216">
        <f>J$4*LN(1+param[LAMBDA]*ABS('(IN)tau'!J90-J$3))*SIGN('(IN)tau'!J90-J$3)/param[LAMBDA]</f>
        <v>0</v>
      </c>
      <c r="K216">
        <f>K$4*LN(1+param[LAMBDA]*ABS('(IN)tau'!K90-K$3))*SIGN('(IN)tau'!K90-K$3)/param[LAMBDA]</f>
        <v>-44.88111464180782</v>
      </c>
      <c r="L216">
        <f>L$4*LN(1+param[LAMBDA]*ABS('(IN)tau'!L90-L$3))*SIGN('(IN)tau'!L90-L$3)/param[LAMBDA]</f>
        <v>0</v>
      </c>
      <c r="M216">
        <f>M$4*LN(1+param[LAMBDA]*ABS('(IN)tau'!M90-M$3))*SIGN('(IN)tau'!M90-M$3)/param[LAMBDA]</f>
        <v>-40.788020437711822</v>
      </c>
      <c r="N216">
        <f>N$4*LN(1+param[LAMBDA]*ABS('(IN)tau'!N90-N$3))*SIGN('(IN)tau'!N90-N$3)/param[LAMBDA]</f>
        <v>0</v>
      </c>
      <c r="O216">
        <f>O$4*LN(1+param[LAMBDA]*ABS('(IN)tau'!O90-O$3))*SIGN('(IN)tau'!O90-O$3)/param[LAMBDA]</f>
        <v>0</v>
      </c>
      <c r="P216">
        <f>P$4*LN(1+param[LAMBDA]*ABS('(IN)tau'!P90-P$3))*SIGN('(IN)tau'!P90-P$3)/param[LAMBDA]</f>
        <v>0</v>
      </c>
      <c r="Q216">
        <f>Q$4*LN(1+param[LAMBDA]*ABS('(IN)tau'!Q90-Q$3))*SIGN('(IN)tau'!Q90-Q$3)/param[LAMBDA]</f>
        <v>0</v>
      </c>
      <c r="R216">
        <f>R$4*LN(1+param[LAMBDA]*ABS('(IN)tau'!R90-R$3))*SIGN('(IN)tau'!R90-R$3)/param[LAMBDA]</f>
        <v>0</v>
      </c>
      <c r="S216">
        <f>S$4*LN(1+param[LAMBDA]*ABS('(IN)tau'!S90-S$3))*SIGN('(IN)tau'!S90-S$3)/param[LAMBDA]</f>
        <v>0</v>
      </c>
      <c r="T216">
        <f>T$4*LN(1+param[LAMBDA]*ABS('(IN)tau'!T90-T$3))*SIGN('(IN)tau'!T90-T$3)/param[LAMBDA]</f>
        <v>0</v>
      </c>
      <c r="U216">
        <f>U$4*LN(1+param[LAMBDA]*ABS('(IN)tau'!U90-U$3))*SIGN('(IN)tau'!U90-U$3)/param[LAMBDA]</f>
        <v>0</v>
      </c>
      <c r="V216">
        <f>V$4*LN(1+param[LAMBDA]*ABS('(IN)tau'!V90-V$3))*SIGN('(IN)tau'!V90-V$3)/param[LAMBDA]</f>
        <v>0</v>
      </c>
      <c r="W216">
        <f>W$4*LN(1+param[LAMBDA]*ABS('(IN)tau'!W90-W$3))*SIGN('(IN)tau'!W90-W$3)/param[LAMBDA]</f>
        <v>0</v>
      </c>
      <c r="X216">
        <f>X$4*LN(1+param[LAMBDA]*ABS('(IN)tau'!X90-X$3))*SIGN('(IN)tau'!X90-X$3)/param[LAMBDA]</f>
        <v>0</v>
      </c>
      <c r="Y216">
        <f>Y$4*LN(1+param[LAMBDA]*ABS('(IN)tau'!Y90-Y$3))*SIGN('(IN)tau'!Y90-Y$3)/param[LAMBDA]</f>
        <v>0</v>
      </c>
      <c r="Z216">
        <f>Z$4*LN(1+param[LAMBDA]*ABS('(IN)tau'!Z90-Z$3))*SIGN('(IN)tau'!Z90-Z$3)/param[LAMBDA]</f>
        <v>0</v>
      </c>
      <c r="AA216">
        <f>AA$4*LN(1+param[LAMBDA]*ABS('(IN)tau'!AA90-AA$3))*SIGN('(IN)tau'!AA90-AA$3)/param[LAMBDA]</f>
        <v>0</v>
      </c>
      <c r="AB216">
        <f>AB$4*LN(1+param[LAMBDA]*ABS('(IN)tau'!AB90-AB$3))*SIGN('(IN)tau'!AB90-AB$3)/param[LAMBDA]</f>
        <v>0</v>
      </c>
      <c r="AC216">
        <f>AC$4*LN(1+param[LAMBDA]*ABS('(IN)tau'!AC90-AC$3))*SIGN('(IN)tau'!AC90-AC$3)/param[LAMBDA]</f>
        <v>0</v>
      </c>
      <c r="AD216">
        <f>AD$4*LN(1+param[LAMBDA]*ABS('(IN)tau'!AD90-AD$3))*SIGN('(IN)tau'!AD90-AD$3)/param[LAMBDA]</f>
        <v>0</v>
      </c>
      <c r="AE216">
        <f>AE$4*LN(1+param[LAMBDA]*ABS('(IN)tau'!AE90-AE$3))*SIGN('(IN)tau'!AE90-AE$3)/param[LAMBDA]</f>
        <v>0</v>
      </c>
      <c r="AF216">
        <f>AF$4*LN(1+param[LAMBDA]*ABS('(IN)tau'!AF90-AF$3))*SIGN('(IN)tau'!AF90-AF$3)/param[LAMBDA]</f>
        <v>0</v>
      </c>
      <c r="AG216">
        <f>AG$4*LN(1+param[LAMBDA]*ABS('(IN)tau'!AG90-AG$3))*SIGN('(IN)tau'!AG90-AG$3)/param[LAMBDA]</f>
        <v>0</v>
      </c>
      <c r="AH216">
        <f>AH$4*LN(1+param[LAMBDA]*ABS('(IN)tau'!AH90-AH$3))*SIGN('(IN)tau'!AH90-AH$3)/param[LAMBDA]</f>
        <v>0</v>
      </c>
      <c r="AI216">
        <f>AI$4*LN(1+param[LAMBDA]*ABS('(IN)tau'!AI90-AI$3))*SIGN('(IN)tau'!AI90-AI$3)/param[LAMBDA]</f>
        <v>0</v>
      </c>
      <c r="AJ216">
        <f>AJ$4*LN(1+param[LAMBDA]*ABS('(IN)tau'!AJ90-AJ$3))*SIGN('(IN)tau'!AJ90-AJ$3)/param[LAMBDA]</f>
        <v>0</v>
      </c>
      <c r="AK216">
        <f>AK$4*LN(1+param[LAMBDA]*ABS('(IN)tau'!AK90-AK$3))*SIGN('(IN)tau'!AK90-AK$3)/param[LAMBDA]</f>
        <v>0</v>
      </c>
      <c r="AL216">
        <f>AL$4*LN(1+param[LAMBDA]*ABS('(IN)tau'!AL90-AL$3))*SIGN('(IN)tau'!AL90-AL$3)/param[LAMBDA]</f>
        <v>0</v>
      </c>
      <c r="AM216">
        <f>AM$4*LN(1+param[LAMBDA]*ABS('(IN)tau'!AM90-AM$3))*SIGN('(IN)tau'!AM90-AM$3)/param[LAMBDA]</f>
        <v>0</v>
      </c>
      <c r="AN216">
        <f>AN$4*LN(1+param[LAMBDA]*ABS('(IN)tau'!AN90-AN$3))*SIGN('(IN)tau'!AN90-AN$3)/param[LAMBDA]</f>
        <v>0</v>
      </c>
      <c r="AO216">
        <f>AO$4*LN(1+param[LAMBDA]*ABS('(IN)tau'!AO90-AO$3))*SIGN('(IN)tau'!AO90-AO$3)/param[LAMBDA]</f>
        <v>0</v>
      </c>
      <c r="AP216">
        <f>AP$4*LN(1+param[LAMBDA]*ABS('(IN)tau'!AP90-AP$3))*SIGN('(IN)tau'!AP90-AP$3)/param[LAMBDA]</f>
        <v>0</v>
      </c>
      <c r="AQ216">
        <f>AQ$4*LN(1+param[LAMBDA]*ABS('(IN)tau'!AQ90-AQ$3))*SIGN('(IN)tau'!AQ90-AQ$3)/param[LAMBDA]</f>
        <v>0</v>
      </c>
      <c r="AR216">
        <f>AR$4*LN(1+param[LAMBDA]*ABS('(IN)tau'!AR90-AR$3))*SIGN('(IN)tau'!AR90-AR$3)/param[LAMBDA]</f>
        <v>0</v>
      </c>
      <c r="AS216">
        <f>AS$4*LN(1+param[LAMBDA]*ABS('(IN)tau'!AS90-AS$3))*SIGN('(IN)tau'!AS90-AS$3)/param[LAMBDA]</f>
        <v>15.704453267374374</v>
      </c>
      <c r="AT216" s="4">
        <f>SUM(Pi[[#This Row],[Column2]:[Column244]])</f>
        <v>-66.47206122574967</v>
      </c>
      <c r="AU216" t="str">
        <f t="shared" si="5"/>
        <v/>
      </c>
    </row>
    <row r="217" spans="1:47" ht="15" x14ac:dyDescent="0.25">
      <c r="A217">
        <f t="shared" si="4"/>
        <v>198</v>
      </c>
      <c r="B217">
        <f>B$4*LN(1+param[LAMBDA]*ABS('(IN)tau'!B91-B$3))*SIGN('(IN)tau'!B91-B$3)/param[LAMBDA]</f>
        <v>0</v>
      </c>
      <c r="C217">
        <f>C$4*LN(1+param[LAMBDA]*ABS('(IN)tau'!C91-C$3))*SIGN('(IN)tau'!C91-C$3)/param[LAMBDA]</f>
        <v>29.286584648336941</v>
      </c>
      <c r="D217">
        <f>D$4*LN(1+param[LAMBDA]*ABS('(IN)tau'!D91-D$3))*SIGN('(IN)tau'!D91-D$3)/param[LAMBDA]</f>
        <v>-6.983103661113196</v>
      </c>
      <c r="E217">
        <f>E$4*LN(1+param[LAMBDA]*ABS('(IN)tau'!E91-E$3))*SIGN('(IN)tau'!E91-E$3)/param[LAMBDA]</f>
        <v>27.588900220571681</v>
      </c>
      <c r="F217">
        <f>F$4*LN(1+param[LAMBDA]*ABS('(IN)tau'!F91-F$3))*SIGN('(IN)tau'!F91-F$3)/param[LAMBDA]</f>
        <v>9.9061731464366751</v>
      </c>
      <c r="G217">
        <f>G$4*LN(1+param[LAMBDA]*ABS('(IN)tau'!G91-G$3))*SIGN('(IN)tau'!G91-G$3)/param[LAMBDA]</f>
        <v>10.940684080047207</v>
      </c>
      <c r="H217">
        <f>H$4*LN(1+param[LAMBDA]*ABS('(IN)tau'!H91-H$3))*SIGN('(IN)tau'!H91-H$3)/param[LAMBDA]</f>
        <v>0</v>
      </c>
      <c r="I217">
        <f>I$4*LN(1+param[LAMBDA]*ABS('(IN)tau'!I91-I$3))*SIGN('(IN)tau'!I91-I$3)/param[LAMBDA]</f>
        <v>-2.8722508241546336</v>
      </c>
      <c r="J217">
        <f>J$4*LN(1+param[LAMBDA]*ABS('(IN)tau'!J91-J$3))*SIGN('(IN)tau'!J91-J$3)/param[LAMBDA]</f>
        <v>0</v>
      </c>
      <c r="K217">
        <f>K$4*LN(1+param[LAMBDA]*ABS('(IN)tau'!K91-K$3))*SIGN('(IN)tau'!K91-K$3)/param[LAMBDA]</f>
        <v>-25.277025161614709</v>
      </c>
      <c r="L217">
        <f>L$4*LN(1+param[LAMBDA]*ABS('(IN)tau'!L91-L$3))*SIGN('(IN)tau'!L91-L$3)/param[LAMBDA]</f>
        <v>0</v>
      </c>
      <c r="M217">
        <f>M$4*LN(1+param[LAMBDA]*ABS('(IN)tau'!M91-M$3))*SIGN('(IN)tau'!M91-M$3)/param[LAMBDA]</f>
        <v>-28.518181396642525</v>
      </c>
      <c r="N217">
        <f>N$4*LN(1+param[LAMBDA]*ABS('(IN)tau'!N91-N$3))*SIGN('(IN)tau'!N91-N$3)/param[LAMBDA]</f>
        <v>0</v>
      </c>
      <c r="O217">
        <f>O$4*LN(1+param[LAMBDA]*ABS('(IN)tau'!O91-O$3))*SIGN('(IN)tau'!O91-O$3)/param[LAMBDA]</f>
        <v>0</v>
      </c>
      <c r="P217">
        <f>P$4*LN(1+param[LAMBDA]*ABS('(IN)tau'!P91-P$3))*SIGN('(IN)tau'!P91-P$3)/param[LAMBDA]</f>
        <v>0</v>
      </c>
      <c r="Q217">
        <f>Q$4*LN(1+param[LAMBDA]*ABS('(IN)tau'!Q91-Q$3))*SIGN('(IN)tau'!Q91-Q$3)/param[LAMBDA]</f>
        <v>0</v>
      </c>
      <c r="R217">
        <f>R$4*LN(1+param[LAMBDA]*ABS('(IN)tau'!R91-R$3))*SIGN('(IN)tau'!R91-R$3)/param[LAMBDA]</f>
        <v>0</v>
      </c>
      <c r="S217">
        <f>S$4*LN(1+param[LAMBDA]*ABS('(IN)tau'!S91-S$3))*SIGN('(IN)tau'!S91-S$3)/param[LAMBDA]</f>
        <v>0</v>
      </c>
      <c r="T217">
        <f>T$4*LN(1+param[LAMBDA]*ABS('(IN)tau'!T91-T$3))*SIGN('(IN)tau'!T91-T$3)/param[LAMBDA]</f>
        <v>0</v>
      </c>
      <c r="U217">
        <f>U$4*LN(1+param[LAMBDA]*ABS('(IN)tau'!U91-U$3))*SIGN('(IN)tau'!U91-U$3)/param[LAMBDA]</f>
        <v>0</v>
      </c>
      <c r="V217">
        <f>V$4*LN(1+param[LAMBDA]*ABS('(IN)tau'!V91-V$3))*SIGN('(IN)tau'!V91-V$3)/param[LAMBDA]</f>
        <v>0</v>
      </c>
      <c r="W217">
        <f>W$4*LN(1+param[LAMBDA]*ABS('(IN)tau'!W91-W$3))*SIGN('(IN)tau'!W91-W$3)/param[LAMBDA]</f>
        <v>0</v>
      </c>
      <c r="X217">
        <f>X$4*LN(1+param[LAMBDA]*ABS('(IN)tau'!X91-X$3))*SIGN('(IN)tau'!X91-X$3)/param[LAMBDA]</f>
        <v>0</v>
      </c>
      <c r="Y217">
        <f>Y$4*LN(1+param[LAMBDA]*ABS('(IN)tau'!Y91-Y$3))*SIGN('(IN)tau'!Y91-Y$3)/param[LAMBDA]</f>
        <v>0</v>
      </c>
      <c r="Z217">
        <f>Z$4*LN(1+param[LAMBDA]*ABS('(IN)tau'!Z91-Z$3))*SIGN('(IN)tau'!Z91-Z$3)/param[LAMBDA]</f>
        <v>0</v>
      </c>
      <c r="AA217">
        <f>AA$4*LN(1+param[LAMBDA]*ABS('(IN)tau'!AA91-AA$3))*SIGN('(IN)tau'!AA91-AA$3)/param[LAMBDA]</f>
        <v>0</v>
      </c>
      <c r="AB217">
        <f>AB$4*LN(1+param[LAMBDA]*ABS('(IN)tau'!AB91-AB$3))*SIGN('(IN)tau'!AB91-AB$3)/param[LAMBDA]</f>
        <v>0</v>
      </c>
      <c r="AC217">
        <f>AC$4*LN(1+param[LAMBDA]*ABS('(IN)tau'!AC91-AC$3))*SIGN('(IN)tau'!AC91-AC$3)/param[LAMBDA]</f>
        <v>0</v>
      </c>
      <c r="AD217">
        <f>AD$4*LN(1+param[LAMBDA]*ABS('(IN)tau'!AD91-AD$3))*SIGN('(IN)tau'!AD91-AD$3)/param[LAMBDA]</f>
        <v>0</v>
      </c>
      <c r="AE217">
        <f>AE$4*LN(1+param[LAMBDA]*ABS('(IN)tau'!AE91-AE$3))*SIGN('(IN)tau'!AE91-AE$3)/param[LAMBDA]</f>
        <v>0</v>
      </c>
      <c r="AF217">
        <f>AF$4*LN(1+param[LAMBDA]*ABS('(IN)tau'!AF91-AF$3))*SIGN('(IN)tau'!AF91-AF$3)/param[LAMBDA]</f>
        <v>0</v>
      </c>
      <c r="AG217">
        <f>AG$4*LN(1+param[LAMBDA]*ABS('(IN)tau'!AG91-AG$3))*SIGN('(IN)tau'!AG91-AG$3)/param[LAMBDA]</f>
        <v>0</v>
      </c>
      <c r="AH217">
        <f>AH$4*LN(1+param[LAMBDA]*ABS('(IN)tau'!AH91-AH$3))*SIGN('(IN)tau'!AH91-AH$3)/param[LAMBDA]</f>
        <v>0</v>
      </c>
      <c r="AI217">
        <f>AI$4*LN(1+param[LAMBDA]*ABS('(IN)tau'!AI91-AI$3))*SIGN('(IN)tau'!AI91-AI$3)/param[LAMBDA]</f>
        <v>0</v>
      </c>
      <c r="AJ217">
        <f>AJ$4*LN(1+param[LAMBDA]*ABS('(IN)tau'!AJ91-AJ$3))*SIGN('(IN)tau'!AJ91-AJ$3)/param[LAMBDA]</f>
        <v>0</v>
      </c>
      <c r="AK217">
        <f>AK$4*LN(1+param[LAMBDA]*ABS('(IN)tau'!AK91-AK$3))*SIGN('(IN)tau'!AK91-AK$3)/param[LAMBDA]</f>
        <v>0</v>
      </c>
      <c r="AL217">
        <f>AL$4*LN(1+param[LAMBDA]*ABS('(IN)tau'!AL91-AL$3))*SIGN('(IN)tau'!AL91-AL$3)/param[LAMBDA]</f>
        <v>0</v>
      </c>
      <c r="AM217">
        <f>AM$4*LN(1+param[LAMBDA]*ABS('(IN)tau'!AM91-AM$3))*SIGN('(IN)tau'!AM91-AM$3)/param[LAMBDA]</f>
        <v>0</v>
      </c>
      <c r="AN217">
        <f>AN$4*LN(1+param[LAMBDA]*ABS('(IN)tau'!AN91-AN$3))*SIGN('(IN)tau'!AN91-AN$3)/param[LAMBDA]</f>
        <v>0</v>
      </c>
      <c r="AO217">
        <f>AO$4*LN(1+param[LAMBDA]*ABS('(IN)tau'!AO91-AO$3))*SIGN('(IN)tau'!AO91-AO$3)/param[LAMBDA]</f>
        <v>0</v>
      </c>
      <c r="AP217">
        <f>AP$4*LN(1+param[LAMBDA]*ABS('(IN)tau'!AP91-AP$3))*SIGN('(IN)tau'!AP91-AP$3)/param[LAMBDA]</f>
        <v>0</v>
      </c>
      <c r="AQ217">
        <f>AQ$4*LN(1+param[LAMBDA]*ABS('(IN)tau'!AQ91-AQ$3))*SIGN('(IN)tau'!AQ91-AQ$3)/param[LAMBDA]</f>
        <v>0</v>
      </c>
      <c r="AR217">
        <f>AR$4*LN(1+param[LAMBDA]*ABS('(IN)tau'!AR91-AR$3))*SIGN('(IN)tau'!AR91-AR$3)/param[LAMBDA]</f>
        <v>0</v>
      </c>
      <c r="AS217">
        <f>AS$4*LN(1+param[LAMBDA]*ABS('(IN)tau'!AS91-AS$3))*SIGN('(IN)tau'!AS91-AS$3)/param[LAMBDA]</f>
        <v>-8.782177952556852</v>
      </c>
      <c r="AT217" s="4">
        <f>SUM(Pi[[#This Row],[Column2]:[Column244]])</f>
        <v>5.2896030993105807</v>
      </c>
      <c r="AU217" t="str">
        <f t="shared" si="5"/>
        <v/>
      </c>
    </row>
    <row r="218" spans="1:47" ht="15" x14ac:dyDescent="0.25">
      <c r="A218">
        <f t="shared" si="4"/>
        <v>200</v>
      </c>
      <c r="B218">
        <f>B$4*LN(1+param[LAMBDA]*ABS('(IN)tau'!B92-B$3))*SIGN('(IN)tau'!B92-B$3)/param[LAMBDA]</f>
        <v>0</v>
      </c>
      <c r="C218">
        <f>C$4*LN(1+param[LAMBDA]*ABS('(IN)tau'!C92-C$3))*SIGN('(IN)tau'!C92-C$3)/param[LAMBDA]</f>
        <v>29.286584648336941</v>
      </c>
      <c r="D218">
        <f>D$4*LN(1+param[LAMBDA]*ABS('(IN)tau'!D92-D$3))*SIGN('(IN)tau'!D92-D$3)/param[LAMBDA]</f>
        <v>-6.983103661113196</v>
      </c>
      <c r="E218">
        <f>E$4*LN(1+param[LAMBDA]*ABS('(IN)tau'!E92-E$3))*SIGN('(IN)tau'!E92-E$3)/param[LAMBDA]</f>
        <v>9.230100021974474</v>
      </c>
      <c r="F218">
        <f>F$4*LN(1+param[LAMBDA]*ABS('(IN)tau'!F92-F$3))*SIGN('(IN)tau'!F92-F$3)/param[LAMBDA]</f>
        <v>8.4065959020836516</v>
      </c>
      <c r="G218">
        <f>G$4*LN(1+param[LAMBDA]*ABS('(IN)tau'!G92-G$3))*SIGN('(IN)tau'!G92-G$3)/param[LAMBDA]</f>
        <v>3.5550405296121141</v>
      </c>
      <c r="H218">
        <f>H$4*LN(1+param[LAMBDA]*ABS('(IN)tau'!H92-H$3))*SIGN('(IN)tau'!H92-H$3)/param[LAMBDA]</f>
        <v>0</v>
      </c>
      <c r="I218">
        <f>I$4*LN(1+param[LAMBDA]*ABS('(IN)tau'!I92-I$3))*SIGN('(IN)tau'!I92-I$3)/param[LAMBDA]</f>
        <v>4.6309259091788038</v>
      </c>
      <c r="J218">
        <f>J$4*LN(1+param[LAMBDA]*ABS('(IN)tau'!J92-J$3))*SIGN('(IN)tau'!J92-J$3)/param[LAMBDA]</f>
        <v>0</v>
      </c>
      <c r="K218">
        <f>K$4*LN(1+param[LAMBDA]*ABS('(IN)tau'!K92-K$3))*SIGN('(IN)tau'!K92-K$3)/param[LAMBDA]</f>
        <v>-25.277025161614709</v>
      </c>
      <c r="L218">
        <f>L$4*LN(1+param[LAMBDA]*ABS('(IN)tau'!L92-L$3))*SIGN('(IN)tau'!L92-L$3)/param[LAMBDA]</f>
        <v>0</v>
      </c>
      <c r="M218">
        <f>M$4*LN(1+param[LAMBDA]*ABS('(IN)tau'!M92-M$3))*SIGN('(IN)tau'!M92-M$3)/param[LAMBDA]</f>
        <v>-28.518181396642525</v>
      </c>
      <c r="N218">
        <f>N$4*LN(1+param[LAMBDA]*ABS('(IN)tau'!N92-N$3))*SIGN('(IN)tau'!N92-N$3)/param[LAMBDA]</f>
        <v>0</v>
      </c>
      <c r="O218">
        <f>O$4*LN(1+param[LAMBDA]*ABS('(IN)tau'!O92-O$3))*SIGN('(IN)tau'!O92-O$3)/param[LAMBDA]</f>
        <v>0</v>
      </c>
      <c r="P218">
        <f>P$4*LN(1+param[LAMBDA]*ABS('(IN)tau'!P92-P$3))*SIGN('(IN)tau'!P92-P$3)/param[LAMBDA]</f>
        <v>0</v>
      </c>
      <c r="Q218">
        <f>Q$4*LN(1+param[LAMBDA]*ABS('(IN)tau'!Q92-Q$3))*SIGN('(IN)tau'!Q92-Q$3)/param[LAMBDA]</f>
        <v>0</v>
      </c>
      <c r="R218">
        <f>R$4*LN(1+param[LAMBDA]*ABS('(IN)tau'!R92-R$3))*SIGN('(IN)tau'!R92-R$3)/param[LAMBDA]</f>
        <v>0</v>
      </c>
      <c r="S218">
        <f>S$4*LN(1+param[LAMBDA]*ABS('(IN)tau'!S92-S$3))*SIGN('(IN)tau'!S92-S$3)/param[LAMBDA]</f>
        <v>0</v>
      </c>
      <c r="T218">
        <f>T$4*LN(1+param[LAMBDA]*ABS('(IN)tau'!T92-T$3))*SIGN('(IN)tau'!T92-T$3)/param[LAMBDA]</f>
        <v>0</v>
      </c>
      <c r="U218">
        <f>U$4*LN(1+param[LAMBDA]*ABS('(IN)tau'!U92-U$3))*SIGN('(IN)tau'!U92-U$3)/param[LAMBDA]</f>
        <v>0</v>
      </c>
      <c r="V218">
        <f>V$4*LN(1+param[LAMBDA]*ABS('(IN)tau'!V92-V$3))*SIGN('(IN)tau'!V92-V$3)/param[LAMBDA]</f>
        <v>0</v>
      </c>
      <c r="W218">
        <f>W$4*LN(1+param[LAMBDA]*ABS('(IN)tau'!W92-W$3))*SIGN('(IN)tau'!W92-W$3)/param[LAMBDA]</f>
        <v>0</v>
      </c>
      <c r="X218">
        <f>X$4*LN(1+param[LAMBDA]*ABS('(IN)tau'!X92-X$3))*SIGN('(IN)tau'!X92-X$3)/param[LAMBDA]</f>
        <v>0</v>
      </c>
      <c r="Y218">
        <f>Y$4*LN(1+param[LAMBDA]*ABS('(IN)tau'!Y92-Y$3))*SIGN('(IN)tau'!Y92-Y$3)/param[LAMBDA]</f>
        <v>0</v>
      </c>
      <c r="Z218">
        <f>Z$4*LN(1+param[LAMBDA]*ABS('(IN)tau'!Z92-Z$3))*SIGN('(IN)tau'!Z92-Z$3)/param[LAMBDA]</f>
        <v>0</v>
      </c>
      <c r="AA218">
        <f>AA$4*LN(1+param[LAMBDA]*ABS('(IN)tau'!AA92-AA$3))*SIGN('(IN)tau'!AA92-AA$3)/param[LAMBDA]</f>
        <v>0</v>
      </c>
      <c r="AB218">
        <f>AB$4*LN(1+param[LAMBDA]*ABS('(IN)tau'!AB92-AB$3))*SIGN('(IN)tau'!AB92-AB$3)/param[LAMBDA]</f>
        <v>0</v>
      </c>
      <c r="AC218">
        <f>AC$4*LN(1+param[LAMBDA]*ABS('(IN)tau'!AC92-AC$3))*SIGN('(IN)tau'!AC92-AC$3)/param[LAMBDA]</f>
        <v>0</v>
      </c>
      <c r="AD218">
        <f>AD$4*LN(1+param[LAMBDA]*ABS('(IN)tau'!AD92-AD$3))*SIGN('(IN)tau'!AD92-AD$3)/param[LAMBDA]</f>
        <v>0</v>
      </c>
      <c r="AE218">
        <f>AE$4*LN(1+param[LAMBDA]*ABS('(IN)tau'!AE92-AE$3))*SIGN('(IN)tau'!AE92-AE$3)/param[LAMBDA]</f>
        <v>0</v>
      </c>
      <c r="AF218">
        <f>AF$4*LN(1+param[LAMBDA]*ABS('(IN)tau'!AF92-AF$3))*SIGN('(IN)tau'!AF92-AF$3)/param[LAMBDA]</f>
        <v>0</v>
      </c>
      <c r="AG218">
        <f>AG$4*LN(1+param[LAMBDA]*ABS('(IN)tau'!AG92-AG$3))*SIGN('(IN)tau'!AG92-AG$3)/param[LAMBDA]</f>
        <v>0</v>
      </c>
      <c r="AH218">
        <f>AH$4*LN(1+param[LAMBDA]*ABS('(IN)tau'!AH92-AH$3))*SIGN('(IN)tau'!AH92-AH$3)/param[LAMBDA]</f>
        <v>0</v>
      </c>
      <c r="AI218">
        <f>AI$4*LN(1+param[LAMBDA]*ABS('(IN)tau'!AI92-AI$3))*SIGN('(IN)tau'!AI92-AI$3)/param[LAMBDA]</f>
        <v>0</v>
      </c>
      <c r="AJ218">
        <f>AJ$4*LN(1+param[LAMBDA]*ABS('(IN)tau'!AJ92-AJ$3))*SIGN('(IN)tau'!AJ92-AJ$3)/param[LAMBDA]</f>
        <v>0</v>
      </c>
      <c r="AK218">
        <f>AK$4*LN(1+param[LAMBDA]*ABS('(IN)tau'!AK92-AK$3))*SIGN('(IN)tau'!AK92-AK$3)/param[LAMBDA]</f>
        <v>0</v>
      </c>
      <c r="AL218">
        <f>AL$4*LN(1+param[LAMBDA]*ABS('(IN)tau'!AL92-AL$3))*SIGN('(IN)tau'!AL92-AL$3)/param[LAMBDA]</f>
        <v>0</v>
      </c>
      <c r="AM218">
        <f>AM$4*LN(1+param[LAMBDA]*ABS('(IN)tau'!AM92-AM$3))*SIGN('(IN)tau'!AM92-AM$3)/param[LAMBDA]</f>
        <v>0</v>
      </c>
      <c r="AN218">
        <f>AN$4*LN(1+param[LAMBDA]*ABS('(IN)tau'!AN92-AN$3))*SIGN('(IN)tau'!AN92-AN$3)/param[LAMBDA]</f>
        <v>0</v>
      </c>
      <c r="AO218">
        <f>AO$4*LN(1+param[LAMBDA]*ABS('(IN)tau'!AO92-AO$3))*SIGN('(IN)tau'!AO92-AO$3)/param[LAMBDA]</f>
        <v>0</v>
      </c>
      <c r="AP218">
        <f>AP$4*LN(1+param[LAMBDA]*ABS('(IN)tau'!AP92-AP$3))*SIGN('(IN)tau'!AP92-AP$3)/param[LAMBDA]</f>
        <v>0</v>
      </c>
      <c r="AQ218">
        <f>AQ$4*LN(1+param[LAMBDA]*ABS('(IN)tau'!AQ92-AQ$3))*SIGN('(IN)tau'!AQ92-AQ$3)/param[LAMBDA]</f>
        <v>0</v>
      </c>
      <c r="AR218">
        <f>AR$4*LN(1+param[LAMBDA]*ABS('(IN)tau'!AR92-AR$3))*SIGN('(IN)tau'!AR92-AR$3)/param[LAMBDA]</f>
        <v>0</v>
      </c>
      <c r="AS218">
        <f>AS$4*LN(1+param[LAMBDA]*ABS('(IN)tau'!AS92-AS$3))*SIGN('(IN)tau'!AS92-AS$3)/param[LAMBDA]</f>
        <v>4.0716226121246217</v>
      </c>
      <c r="AT218" s="4">
        <f>SUM(Pi[[#This Row],[Column2]:[Column244]])</f>
        <v>-1.5974405960598252</v>
      </c>
      <c r="AU218" t="str">
        <f t="shared" si="5"/>
        <v/>
      </c>
    </row>
    <row r="219" spans="1:47" ht="15" x14ac:dyDescent="0.25">
      <c r="A219">
        <f t="shared" si="4"/>
        <v>201</v>
      </c>
      <c r="B219">
        <f>B$4*LN(1+param[LAMBDA]*ABS('(IN)tau'!B93-B$3))*SIGN('(IN)tau'!B93-B$3)/param[LAMBDA]</f>
        <v>0</v>
      </c>
      <c r="C219">
        <f>C$4*LN(1+param[LAMBDA]*ABS('(IN)tau'!C93-C$3))*SIGN('(IN)tau'!C93-C$3)/param[LAMBDA]</f>
        <v>29.286584648336941</v>
      </c>
      <c r="D219">
        <f>D$4*LN(1+param[LAMBDA]*ABS('(IN)tau'!D93-D$3))*SIGN('(IN)tau'!D93-D$3)/param[LAMBDA]</f>
        <v>-17.382209005742784</v>
      </c>
      <c r="E219">
        <f>E$4*LN(1+param[LAMBDA]*ABS('(IN)tau'!E93-E$3))*SIGN('(IN)tau'!E93-E$3)/param[LAMBDA]</f>
        <v>9.230100021974474</v>
      </c>
      <c r="F219">
        <f>F$4*LN(1+param[LAMBDA]*ABS('(IN)tau'!F93-F$3))*SIGN('(IN)tau'!F93-F$3)/param[LAMBDA]</f>
        <v>8.4065959020836516</v>
      </c>
      <c r="G219">
        <f>G$4*LN(1+param[LAMBDA]*ABS('(IN)tau'!G93-G$3))*SIGN('(IN)tau'!G93-G$3)/param[LAMBDA]</f>
        <v>3.5550405296121141</v>
      </c>
      <c r="H219">
        <f>H$4*LN(1+param[LAMBDA]*ABS('(IN)tau'!H93-H$3))*SIGN('(IN)tau'!H93-H$3)/param[LAMBDA]</f>
        <v>0</v>
      </c>
      <c r="I219">
        <f>I$4*LN(1+param[LAMBDA]*ABS('(IN)tau'!I93-I$3))*SIGN('(IN)tau'!I93-I$3)/param[LAMBDA]</f>
        <v>5.9759637240556991</v>
      </c>
      <c r="J219">
        <f>J$4*LN(1+param[LAMBDA]*ABS('(IN)tau'!J93-J$3))*SIGN('(IN)tau'!J93-J$3)/param[LAMBDA]</f>
        <v>0</v>
      </c>
      <c r="K219">
        <f>K$4*LN(1+param[LAMBDA]*ABS('(IN)tau'!K93-K$3))*SIGN('(IN)tau'!K93-K$3)/param[LAMBDA]</f>
        <v>-26.171438720960222</v>
      </c>
      <c r="L219">
        <f>L$4*LN(1+param[LAMBDA]*ABS('(IN)tau'!L93-L$3))*SIGN('(IN)tau'!L93-L$3)/param[LAMBDA]</f>
        <v>0</v>
      </c>
      <c r="M219">
        <f>M$4*LN(1+param[LAMBDA]*ABS('(IN)tau'!M93-M$3))*SIGN('(IN)tau'!M93-M$3)/param[LAMBDA]</f>
        <v>-28.518181396642525</v>
      </c>
      <c r="N219">
        <f>N$4*LN(1+param[LAMBDA]*ABS('(IN)tau'!N93-N$3))*SIGN('(IN)tau'!N93-N$3)/param[LAMBDA]</f>
        <v>0</v>
      </c>
      <c r="O219">
        <f>O$4*LN(1+param[LAMBDA]*ABS('(IN)tau'!O93-O$3))*SIGN('(IN)tau'!O93-O$3)/param[LAMBDA]</f>
        <v>0</v>
      </c>
      <c r="P219">
        <f>P$4*LN(1+param[LAMBDA]*ABS('(IN)tau'!P93-P$3))*SIGN('(IN)tau'!P93-P$3)/param[LAMBDA]</f>
        <v>0</v>
      </c>
      <c r="Q219">
        <f>Q$4*LN(1+param[LAMBDA]*ABS('(IN)tau'!Q93-Q$3))*SIGN('(IN)tau'!Q93-Q$3)/param[LAMBDA]</f>
        <v>0</v>
      </c>
      <c r="R219">
        <f>R$4*LN(1+param[LAMBDA]*ABS('(IN)tau'!R93-R$3))*SIGN('(IN)tau'!R93-R$3)/param[LAMBDA]</f>
        <v>0</v>
      </c>
      <c r="S219">
        <f>S$4*LN(1+param[LAMBDA]*ABS('(IN)tau'!S93-S$3))*SIGN('(IN)tau'!S93-S$3)/param[LAMBDA]</f>
        <v>0</v>
      </c>
      <c r="T219">
        <f>T$4*LN(1+param[LAMBDA]*ABS('(IN)tau'!T93-T$3))*SIGN('(IN)tau'!T93-T$3)/param[LAMBDA]</f>
        <v>0</v>
      </c>
      <c r="U219">
        <f>U$4*LN(1+param[LAMBDA]*ABS('(IN)tau'!U93-U$3))*SIGN('(IN)tau'!U93-U$3)/param[LAMBDA]</f>
        <v>0</v>
      </c>
      <c r="V219">
        <f>V$4*LN(1+param[LAMBDA]*ABS('(IN)tau'!V93-V$3))*SIGN('(IN)tau'!V93-V$3)/param[LAMBDA]</f>
        <v>0</v>
      </c>
      <c r="W219">
        <f>W$4*LN(1+param[LAMBDA]*ABS('(IN)tau'!W93-W$3))*SIGN('(IN)tau'!W93-W$3)/param[LAMBDA]</f>
        <v>0</v>
      </c>
      <c r="X219">
        <f>X$4*LN(1+param[LAMBDA]*ABS('(IN)tau'!X93-X$3))*SIGN('(IN)tau'!X93-X$3)/param[LAMBDA]</f>
        <v>0</v>
      </c>
      <c r="Y219">
        <f>Y$4*LN(1+param[LAMBDA]*ABS('(IN)tau'!Y93-Y$3))*SIGN('(IN)tau'!Y93-Y$3)/param[LAMBDA]</f>
        <v>0</v>
      </c>
      <c r="Z219">
        <f>Z$4*LN(1+param[LAMBDA]*ABS('(IN)tau'!Z93-Z$3))*SIGN('(IN)tau'!Z93-Z$3)/param[LAMBDA]</f>
        <v>0</v>
      </c>
      <c r="AA219">
        <f>AA$4*LN(1+param[LAMBDA]*ABS('(IN)tau'!AA93-AA$3))*SIGN('(IN)tau'!AA93-AA$3)/param[LAMBDA]</f>
        <v>0</v>
      </c>
      <c r="AB219">
        <f>AB$4*LN(1+param[LAMBDA]*ABS('(IN)tau'!AB93-AB$3))*SIGN('(IN)tau'!AB93-AB$3)/param[LAMBDA]</f>
        <v>0</v>
      </c>
      <c r="AC219">
        <f>AC$4*LN(1+param[LAMBDA]*ABS('(IN)tau'!AC93-AC$3))*SIGN('(IN)tau'!AC93-AC$3)/param[LAMBDA]</f>
        <v>0</v>
      </c>
      <c r="AD219">
        <f>AD$4*LN(1+param[LAMBDA]*ABS('(IN)tau'!AD93-AD$3))*SIGN('(IN)tau'!AD93-AD$3)/param[LAMBDA]</f>
        <v>0</v>
      </c>
      <c r="AE219">
        <f>AE$4*LN(1+param[LAMBDA]*ABS('(IN)tau'!AE93-AE$3))*SIGN('(IN)tau'!AE93-AE$3)/param[LAMBDA]</f>
        <v>0</v>
      </c>
      <c r="AF219">
        <f>AF$4*LN(1+param[LAMBDA]*ABS('(IN)tau'!AF93-AF$3))*SIGN('(IN)tau'!AF93-AF$3)/param[LAMBDA]</f>
        <v>0</v>
      </c>
      <c r="AG219">
        <f>AG$4*LN(1+param[LAMBDA]*ABS('(IN)tau'!AG93-AG$3))*SIGN('(IN)tau'!AG93-AG$3)/param[LAMBDA]</f>
        <v>0</v>
      </c>
      <c r="AH219">
        <f>AH$4*LN(1+param[LAMBDA]*ABS('(IN)tau'!AH93-AH$3))*SIGN('(IN)tau'!AH93-AH$3)/param[LAMBDA]</f>
        <v>0</v>
      </c>
      <c r="AI219">
        <f>AI$4*LN(1+param[LAMBDA]*ABS('(IN)tau'!AI93-AI$3))*SIGN('(IN)tau'!AI93-AI$3)/param[LAMBDA]</f>
        <v>0</v>
      </c>
      <c r="AJ219">
        <f>AJ$4*LN(1+param[LAMBDA]*ABS('(IN)tau'!AJ93-AJ$3))*SIGN('(IN)tau'!AJ93-AJ$3)/param[LAMBDA]</f>
        <v>0</v>
      </c>
      <c r="AK219">
        <f>AK$4*LN(1+param[LAMBDA]*ABS('(IN)tau'!AK93-AK$3))*SIGN('(IN)tau'!AK93-AK$3)/param[LAMBDA]</f>
        <v>0</v>
      </c>
      <c r="AL219">
        <f>AL$4*LN(1+param[LAMBDA]*ABS('(IN)tau'!AL93-AL$3))*SIGN('(IN)tau'!AL93-AL$3)/param[LAMBDA]</f>
        <v>0</v>
      </c>
      <c r="AM219">
        <f>AM$4*LN(1+param[LAMBDA]*ABS('(IN)tau'!AM93-AM$3))*SIGN('(IN)tau'!AM93-AM$3)/param[LAMBDA]</f>
        <v>0</v>
      </c>
      <c r="AN219">
        <f>AN$4*LN(1+param[LAMBDA]*ABS('(IN)tau'!AN93-AN$3))*SIGN('(IN)tau'!AN93-AN$3)/param[LAMBDA]</f>
        <v>0</v>
      </c>
      <c r="AO219">
        <f>AO$4*LN(1+param[LAMBDA]*ABS('(IN)tau'!AO93-AO$3))*SIGN('(IN)tau'!AO93-AO$3)/param[LAMBDA]</f>
        <v>0</v>
      </c>
      <c r="AP219">
        <f>AP$4*LN(1+param[LAMBDA]*ABS('(IN)tau'!AP93-AP$3))*SIGN('(IN)tau'!AP93-AP$3)/param[LAMBDA]</f>
        <v>0</v>
      </c>
      <c r="AQ219">
        <f>AQ$4*LN(1+param[LAMBDA]*ABS('(IN)tau'!AQ93-AQ$3))*SIGN('(IN)tau'!AQ93-AQ$3)/param[LAMBDA]</f>
        <v>0</v>
      </c>
      <c r="AR219">
        <f>AR$4*LN(1+param[LAMBDA]*ABS('(IN)tau'!AR93-AR$3))*SIGN('(IN)tau'!AR93-AR$3)/param[LAMBDA]</f>
        <v>0</v>
      </c>
      <c r="AS219">
        <f>AS$4*LN(1+param[LAMBDA]*ABS('(IN)tau'!AS93-AS$3))*SIGN('(IN)tau'!AS93-AS$3)/param[LAMBDA]</f>
        <v>2.1154626587929686</v>
      </c>
      <c r="AT219" s="4">
        <f>SUM(Pi[[#This Row],[Column2]:[Column244]])</f>
        <v>-13.502081638489685</v>
      </c>
      <c r="AU219" t="str">
        <f t="shared" si="5"/>
        <v/>
      </c>
    </row>
    <row r="220" spans="1:47" ht="15" x14ac:dyDescent="0.25">
      <c r="A220">
        <f t="shared" si="4"/>
        <v>202</v>
      </c>
      <c r="B220">
        <f>B$4*LN(1+param[LAMBDA]*ABS('(IN)tau'!B94-B$3))*SIGN('(IN)tau'!B94-B$3)/param[LAMBDA]</f>
        <v>0</v>
      </c>
      <c r="C220">
        <f>C$4*LN(1+param[LAMBDA]*ABS('(IN)tau'!C94-C$3))*SIGN('(IN)tau'!C94-C$3)/param[LAMBDA]</f>
        <v>29.286584648336941</v>
      </c>
      <c r="D220">
        <f>D$4*LN(1+param[LAMBDA]*ABS('(IN)tau'!D94-D$3))*SIGN('(IN)tau'!D94-D$3)/param[LAMBDA]</f>
        <v>-6.983103661113196</v>
      </c>
      <c r="E220">
        <f>E$4*LN(1+param[LAMBDA]*ABS('(IN)tau'!E94-E$3))*SIGN('(IN)tau'!E94-E$3)/param[LAMBDA]</f>
        <v>27.588900220571681</v>
      </c>
      <c r="F220">
        <f>F$4*LN(1+param[LAMBDA]*ABS('(IN)tau'!F94-F$3))*SIGN('(IN)tau'!F94-F$3)/param[LAMBDA]</f>
        <v>9.9061731464366751</v>
      </c>
      <c r="G220">
        <f>G$4*LN(1+param[LAMBDA]*ABS('(IN)tau'!G94-G$3))*SIGN('(IN)tau'!G94-G$3)/param[LAMBDA]</f>
        <v>10.940684080047207</v>
      </c>
      <c r="H220">
        <f>H$4*LN(1+param[LAMBDA]*ABS('(IN)tau'!H94-H$3))*SIGN('(IN)tau'!H94-H$3)/param[LAMBDA]</f>
        <v>0</v>
      </c>
      <c r="I220">
        <f>I$4*LN(1+param[LAMBDA]*ABS('(IN)tau'!I94-I$3))*SIGN('(IN)tau'!I94-I$3)/param[LAMBDA]</f>
        <v>-2.0051120769301027</v>
      </c>
      <c r="J220">
        <f>J$4*LN(1+param[LAMBDA]*ABS('(IN)tau'!J94-J$3))*SIGN('(IN)tau'!J94-J$3)/param[LAMBDA]</f>
        <v>0</v>
      </c>
      <c r="K220">
        <f>K$4*LN(1+param[LAMBDA]*ABS('(IN)tau'!K94-K$3))*SIGN('(IN)tau'!K94-K$3)/param[LAMBDA]</f>
        <v>0</v>
      </c>
      <c r="L220">
        <f>L$4*LN(1+param[LAMBDA]*ABS('(IN)tau'!L94-L$3))*SIGN('(IN)tau'!L94-L$3)/param[LAMBDA]</f>
        <v>0</v>
      </c>
      <c r="M220">
        <f>M$4*LN(1+param[LAMBDA]*ABS('(IN)tau'!M94-M$3))*SIGN('(IN)tau'!M94-M$3)/param[LAMBDA]</f>
        <v>-28.518181396642525</v>
      </c>
      <c r="N220">
        <f>N$4*LN(1+param[LAMBDA]*ABS('(IN)tau'!N94-N$3))*SIGN('(IN)tau'!N94-N$3)/param[LAMBDA]</f>
        <v>0</v>
      </c>
      <c r="O220">
        <f>O$4*LN(1+param[LAMBDA]*ABS('(IN)tau'!O94-O$3))*SIGN('(IN)tau'!O94-O$3)/param[LAMBDA]</f>
        <v>0</v>
      </c>
      <c r="P220">
        <f>P$4*LN(1+param[LAMBDA]*ABS('(IN)tau'!P94-P$3))*SIGN('(IN)tau'!P94-P$3)/param[LAMBDA]</f>
        <v>0</v>
      </c>
      <c r="Q220">
        <f>Q$4*LN(1+param[LAMBDA]*ABS('(IN)tau'!Q94-Q$3))*SIGN('(IN)tau'!Q94-Q$3)/param[LAMBDA]</f>
        <v>0</v>
      </c>
      <c r="R220">
        <f>R$4*LN(1+param[LAMBDA]*ABS('(IN)tau'!R94-R$3))*SIGN('(IN)tau'!R94-R$3)/param[LAMBDA]</f>
        <v>0</v>
      </c>
      <c r="S220">
        <f>S$4*LN(1+param[LAMBDA]*ABS('(IN)tau'!S94-S$3))*SIGN('(IN)tau'!S94-S$3)/param[LAMBDA]</f>
        <v>0</v>
      </c>
      <c r="T220">
        <f>T$4*LN(1+param[LAMBDA]*ABS('(IN)tau'!T94-T$3))*SIGN('(IN)tau'!T94-T$3)/param[LAMBDA]</f>
        <v>0</v>
      </c>
      <c r="U220">
        <f>U$4*LN(1+param[LAMBDA]*ABS('(IN)tau'!U94-U$3))*SIGN('(IN)tau'!U94-U$3)/param[LAMBDA]</f>
        <v>0</v>
      </c>
      <c r="V220">
        <f>V$4*LN(1+param[LAMBDA]*ABS('(IN)tau'!V94-V$3))*SIGN('(IN)tau'!V94-V$3)/param[LAMBDA]</f>
        <v>0</v>
      </c>
      <c r="W220">
        <f>W$4*LN(1+param[LAMBDA]*ABS('(IN)tau'!W94-W$3))*SIGN('(IN)tau'!W94-W$3)/param[LAMBDA]</f>
        <v>0</v>
      </c>
      <c r="X220">
        <f>X$4*LN(1+param[LAMBDA]*ABS('(IN)tau'!X94-X$3))*SIGN('(IN)tau'!X94-X$3)/param[LAMBDA]</f>
        <v>0</v>
      </c>
      <c r="Y220">
        <f>Y$4*LN(1+param[LAMBDA]*ABS('(IN)tau'!Y94-Y$3))*SIGN('(IN)tau'!Y94-Y$3)/param[LAMBDA]</f>
        <v>0</v>
      </c>
      <c r="Z220">
        <f>Z$4*LN(1+param[LAMBDA]*ABS('(IN)tau'!Z94-Z$3))*SIGN('(IN)tau'!Z94-Z$3)/param[LAMBDA]</f>
        <v>0</v>
      </c>
      <c r="AA220">
        <f>AA$4*LN(1+param[LAMBDA]*ABS('(IN)tau'!AA94-AA$3))*SIGN('(IN)tau'!AA94-AA$3)/param[LAMBDA]</f>
        <v>0</v>
      </c>
      <c r="AB220">
        <f>AB$4*LN(1+param[LAMBDA]*ABS('(IN)tau'!AB94-AB$3))*SIGN('(IN)tau'!AB94-AB$3)/param[LAMBDA]</f>
        <v>0</v>
      </c>
      <c r="AC220">
        <f>AC$4*LN(1+param[LAMBDA]*ABS('(IN)tau'!AC94-AC$3))*SIGN('(IN)tau'!AC94-AC$3)/param[LAMBDA]</f>
        <v>0</v>
      </c>
      <c r="AD220">
        <f>AD$4*LN(1+param[LAMBDA]*ABS('(IN)tau'!AD94-AD$3))*SIGN('(IN)tau'!AD94-AD$3)/param[LAMBDA]</f>
        <v>0</v>
      </c>
      <c r="AE220">
        <f>AE$4*LN(1+param[LAMBDA]*ABS('(IN)tau'!AE94-AE$3))*SIGN('(IN)tau'!AE94-AE$3)/param[LAMBDA]</f>
        <v>0</v>
      </c>
      <c r="AF220">
        <f>AF$4*LN(1+param[LAMBDA]*ABS('(IN)tau'!AF94-AF$3))*SIGN('(IN)tau'!AF94-AF$3)/param[LAMBDA]</f>
        <v>0</v>
      </c>
      <c r="AG220">
        <f>AG$4*LN(1+param[LAMBDA]*ABS('(IN)tau'!AG94-AG$3))*SIGN('(IN)tau'!AG94-AG$3)/param[LAMBDA]</f>
        <v>0</v>
      </c>
      <c r="AH220">
        <f>AH$4*LN(1+param[LAMBDA]*ABS('(IN)tau'!AH94-AH$3))*SIGN('(IN)tau'!AH94-AH$3)/param[LAMBDA]</f>
        <v>0</v>
      </c>
      <c r="AI220">
        <f>AI$4*LN(1+param[LAMBDA]*ABS('(IN)tau'!AI94-AI$3))*SIGN('(IN)tau'!AI94-AI$3)/param[LAMBDA]</f>
        <v>0</v>
      </c>
      <c r="AJ220">
        <f>AJ$4*LN(1+param[LAMBDA]*ABS('(IN)tau'!AJ94-AJ$3))*SIGN('(IN)tau'!AJ94-AJ$3)/param[LAMBDA]</f>
        <v>0</v>
      </c>
      <c r="AK220">
        <f>AK$4*LN(1+param[LAMBDA]*ABS('(IN)tau'!AK94-AK$3))*SIGN('(IN)tau'!AK94-AK$3)/param[LAMBDA]</f>
        <v>0</v>
      </c>
      <c r="AL220">
        <f>AL$4*LN(1+param[LAMBDA]*ABS('(IN)tau'!AL94-AL$3))*SIGN('(IN)tau'!AL94-AL$3)/param[LAMBDA]</f>
        <v>0</v>
      </c>
      <c r="AM220">
        <f>AM$4*LN(1+param[LAMBDA]*ABS('(IN)tau'!AM94-AM$3))*SIGN('(IN)tau'!AM94-AM$3)/param[LAMBDA]</f>
        <v>0</v>
      </c>
      <c r="AN220">
        <f>AN$4*LN(1+param[LAMBDA]*ABS('(IN)tau'!AN94-AN$3))*SIGN('(IN)tau'!AN94-AN$3)/param[LAMBDA]</f>
        <v>0</v>
      </c>
      <c r="AO220">
        <f>AO$4*LN(1+param[LAMBDA]*ABS('(IN)tau'!AO94-AO$3))*SIGN('(IN)tau'!AO94-AO$3)/param[LAMBDA]</f>
        <v>0</v>
      </c>
      <c r="AP220">
        <f>AP$4*LN(1+param[LAMBDA]*ABS('(IN)tau'!AP94-AP$3))*SIGN('(IN)tau'!AP94-AP$3)/param[LAMBDA]</f>
        <v>0</v>
      </c>
      <c r="AQ220">
        <f>AQ$4*LN(1+param[LAMBDA]*ABS('(IN)tau'!AQ94-AQ$3))*SIGN('(IN)tau'!AQ94-AQ$3)/param[LAMBDA]</f>
        <v>0</v>
      </c>
      <c r="AR220">
        <f>AR$4*LN(1+param[LAMBDA]*ABS('(IN)tau'!AR94-AR$3))*SIGN('(IN)tau'!AR94-AR$3)/param[LAMBDA]</f>
        <v>0</v>
      </c>
      <c r="AS220">
        <f>AS$4*LN(1+param[LAMBDA]*ABS('(IN)tau'!AS94-AS$3))*SIGN('(IN)tau'!AS94-AS$3)/param[LAMBDA]</f>
        <v>-0.59181787326929569</v>
      </c>
      <c r="AT220" s="4">
        <f>SUM(Pi[[#This Row],[Column2]:[Column244]])</f>
        <v>39.62412708743738</v>
      </c>
      <c r="AU220" t="str">
        <f t="shared" si="5"/>
        <v/>
      </c>
    </row>
    <row r="221" spans="1:47" ht="15" x14ac:dyDescent="0.25">
      <c r="A221">
        <f t="shared" si="4"/>
        <v>203</v>
      </c>
      <c r="B221">
        <f>B$4*LN(1+param[LAMBDA]*ABS('(IN)tau'!B95-B$3))*SIGN('(IN)tau'!B95-B$3)/param[LAMBDA]</f>
        <v>0</v>
      </c>
      <c r="C221">
        <f>C$4*LN(1+param[LAMBDA]*ABS('(IN)tau'!C95-C$3))*SIGN('(IN)tau'!C95-C$3)/param[LAMBDA]</f>
        <v>29.286584648336941</v>
      </c>
      <c r="D221">
        <f>D$4*LN(1+param[LAMBDA]*ABS('(IN)tau'!D95-D$3))*SIGN('(IN)tau'!D95-D$3)/param[LAMBDA]</f>
        <v>-17.382209005742784</v>
      </c>
      <c r="E221">
        <f>E$4*LN(1+param[LAMBDA]*ABS('(IN)tau'!E95-E$3))*SIGN('(IN)tau'!E95-E$3)/param[LAMBDA]</f>
        <v>9.230100021974474</v>
      </c>
      <c r="F221">
        <f>F$4*LN(1+param[LAMBDA]*ABS('(IN)tau'!F95-F$3))*SIGN('(IN)tau'!F95-F$3)/param[LAMBDA]</f>
        <v>9.9061731464366751</v>
      </c>
      <c r="G221">
        <f>G$4*LN(1+param[LAMBDA]*ABS('(IN)tau'!G95-G$3))*SIGN('(IN)tau'!G95-G$3)/param[LAMBDA]</f>
        <v>10.940684080047207</v>
      </c>
      <c r="H221">
        <f>H$4*LN(1+param[LAMBDA]*ABS('(IN)tau'!H95-H$3))*SIGN('(IN)tau'!H95-H$3)/param[LAMBDA]</f>
        <v>0</v>
      </c>
      <c r="I221">
        <f>I$4*LN(1+param[LAMBDA]*ABS('(IN)tau'!I95-I$3))*SIGN('(IN)tau'!I95-I$3)/param[LAMBDA]</f>
        <v>-2.0051120769301027</v>
      </c>
      <c r="J221">
        <f>J$4*LN(1+param[LAMBDA]*ABS('(IN)tau'!J95-J$3))*SIGN('(IN)tau'!J95-J$3)/param[LAMBDA]</f>
        <v>0</v>
      </c>
      <c r="K221">
        <f>K$4*LN(1+param[LAMBDA]*ABS('(IN)tau'!K95-K$3))*SIGN('(IN)tau'!K95-K$3)/param[LAMBDA]</f>
        <v>-25.277025161614709</v>
      </c>
      <c r="L221">
        <f>L$4*LN(1+param[LAMBDA]*ABS('(IN)tau'!L95-L$3))*SIGN('(IN)tau'!L95-L$3)/param[LAMBDA]</f>
        <v>0</v>
      </c>
      <c r="M221">
        <f>M$4*LN(1+param[LAMBDA]*ABS('(IN)tau'!M95-M$3))*SIGN('(IN)tau'!M95-M$3)/param[LAMBDA]</f>
        <v>-28.518181396642525</v>
      </c>
      <c r="N221">
        <f>N$4*LN(1+param[LAMBDA]*ABS('(IN)tau'!N95-N$3))*SIGN('(IN)tau'!N95-N$3)/param[LAMBDA]</f>
        <v>0</v>
      </c>
      <c r="O221">
        <f>O$4*LN(1+param[LAMBDA]*ABS('(IN)tau'!O95-O$3))*SIGN('(IN)tau'!O95-O$3)/param[LAMBDA]</f>
        <v>0</v>
      </c>
      <c r="P221">
        <f>P$4*LN(1+param[LAMBDA]*ABS('(IN)tau'!P95-P$3))*SIGN('(IN)tau'!P95-P$3)/param[LAMBDA]</f>
        <v>0</v>
      </c>
      <c r="Q221">
        <f>Q$4*LN(1+param[LAMBDA]*ABS('(IN)tau'!Q95-Q$3))*SIGN('(IN)tau'!Q95-Q$3)/param[LAMBDA]</f>
        <v>0</v>
      </c>
      <c r="R221">
        <f>R$4*LN(1+param[LAMBDA]*ABS('(IN)tau'!R95-R$3))*SIGN('(IN)tau'!R95-R$3)/param[LAMBDA]</f>
        <v>0</v>
      </c>
      <c r="S221">
        <f>S$4*LN(1+param[LAMBDA]*ABS('(IN)tau'!S95-S$3))*SIGN('(IN)tau'!S95-S$3)/param[LAMBDA]</f>
        <v>0</v>
      </c>
      <c r="T221">
        <f>T$4*LN(1+param[LAMBDA]*ABS('(IN)tau'!T95-T$3))*SIGN('(IN)tau'!T95-T$3)/param[LAMBDA]</f>
        <v>0</v>
      </c>
      <c r="U221">
        <f>U$4*LN(1+param[LAMBDA]*ABS('(IN)tau'!U95-U$3))*SIGN('(IN)tau'!U95-U$3)/param[LAMBDA]</f>
        <v>0</v>
      </c>
      <c r="V221">
        <f>V$4*LN(1+param[LAMBDA]*ABS('(IN)tau'!V95-V$3))*SIGN('(IN)tau'!V95-V$3)/param[LAMBDA]</f>
        <v>0</v>
      </c>
      <c r="W221">
        <f>W$4*LN(1+param[LAMBDA]*ABS('(IN)tau'!W95-W$3))*SIGN('(IN)tau'!W95-W$3)/param[LAMBDA]</f>
        <v>0</v>
      </c>
      <c r="X221">
        <f>X$4*LN(1+param[LAMBDA]*ABS('(IN)tau'!X95-X$3))*SIGN('(IN)tau'!X95-X$3)/param[LAMBDA]</f>
        <v>0</v>
      </c>
      <c r="Y221">
        <f>Y$4*LN(1+param[LAMBDA]*ABS('(IN)tau'!Y95-Y$3))*SIGN('(IN)tau'!Y95-Y$3)/param[LAMBDA]</f>
        <v>0</v>
      </c>
      <c r="Z221">
        <f>Z$4*LN(1+param[LAMBDA]*ABS('(IN)tau'!Z95-Z$3))*SIGN('(IN)tau'!Z95-Z$3)/param[LAMBDA]</f>
        <v>0</v>
      </c>
      <c r="AA221">
        <f>AA$4*LN(1+param[LAMBDA]*ABS('(IN)tau'!AA95-AA$3))*SIGN('(IN)tau'!AA95-AA$3)/param[LAMBDA]</f>
        <v>0</v>
      </c>
      <c r="AB221">
        <f>AB$4*LN(1+param[LAMBDA]*ABS('(IN)tau'!AB95-AB$3))*SIGN('(IN)tau'!AB95-AB$3)/param[LAMBDA]</f>
        <v>0</v>
      </c>
      <c r="AC221">
        <f>AC$4*LN(1+param[LAMBDA]*ABS('(IN)tau'!AC95-AC$3))*SIGN('(IN)tau'!AC95-AC$3)/param[LAMBDA]</f>
        <v>0</v>
      </c>
      <c r="AD221">
        <f>AD$4*LN(1+param[LAMBDA]*ABS('(IN)tau'!AD95-AD$3))*SIGN('(IN)tau'!AD95-AD$3)/param[LAMBDA]</f>
        <v>0</v>
      </c>
      <c r="AE221">
        <f>AE$4*LN(1+param[LAMBDA]*ABS('(IN)tau'!AE95-AE$3))*SIGN('(IN)tau'!AE95-AE$3)/param[LAMBDA]</f>
        <v>0</v>
      </c>
      <c r="AF221">
        <f>AF$4*LN(1+param[LAMBDA]*ABS('(IN)tau'!AF95-AF$3))*SIGN('(IN)tau'!AF95-AF$3)/param[LAMBDA]</f>
        <v>0</v>
      </c>
      <c r="AG221">
        <f>AG$4*LN(1+param[LAMBDA]*ABS('(IN)tau'!AG95-AG$3))*SIGN('(IN)tau'!AG95-AG$3)/param[LAMBDA]</f>
        <v>0</v>
      </c>
      <c r="AH221">
        <f>AH$4*LN(1+param[LAMBDA]*ABS('(IN)tau'!AH95-AH$3))*SIGN('(IN)tau'!AH95-AH$3)/param[LAMBDA]</f>
        <v>0</v>
      </c>
      <c r="AI221">
        <f>AI$4*LN(1+param[LAMBDA]*ABS('(IN)tau'!AI95-AI$3))*SIGN('(IN)tau'!AI95-AI$3)/param[LAMBDA]</f>
        <v>0</v>
      </c>
      <c r="AJ221">
        <f>AJ$4*LN(1+param[LAMBDA]*ABS('(IN)tau'!AJ95-AJ$3))*SIGN('(IN)tau'!AJ95-AJ$3)/param[LAMBDA]</f>
        <v>0</v>
      </c>
      <c r="AK221">
        <f>AK$4*LN(1+param[LAMBDA]*ABS('(IN)tau'!AK95-AK$3))*SIGN('(IN)tau'!AK95-AK$3)/param[LAMBDA]</f>
        <v>0</v>
      </c>
      <c r="AL221">
        <f>AL$4*LN(1+param[LAMBDA]*ABS('(IN)tau'!AL95-AL$3))*SIGN('(IN)tau'!AL95-AL$3)/param[LAMBDA]</f>
        <v>0</v>
      </c>
      <c r="AM221">
        <f>AM$4*LN(1+param[LAMBDA]*ABS('(IN)tau'!AM95-AM$3))*SIGN('(IN)tau'!AM95-AM$3)/param[LAMBDA]</f>
        <v>0</v>
      </c>
      <c r="AN221">
        <f>AN$4*LN(1+param[LAMBDA]*ABS('(IN)tau'!AN95-AN$3))*SIGN('(IN)tau'!AN95-AN$3)/param[LAMBDA]</f>
        <v>0</v>
      </c>
      <c r="AO221">
        <f>AO$4*LN(1+param[LAMBDA]*ABS('(IN)tau'!AO95-AO$3))*SIGN('(IN)tau'!AO95-AO$3)/param[LAMBDA]</f>
        <v>0</v>
      </c>
      <c r="AP221">
        <f>AP$4*LN(1+param[LAMBDA]*ABS('(IN)tau'!AP95-AP$3))*SIGN('(IN)tau'!AP95-AP$3)/param[LAMBDA]</f>
        <v>0</v>
      </c>
      <c r="AQ221">
        <f>AQ$4*LN(1+param[LAMBDA]*ABS('(IN)tau'!AQ95-AQ$3))*SIGN('(IN)tau'!AQ95-AQ$3)/param[LAMBDA]</f>
        <v>0</v>
      </c>
      <c r="AR221">
        <f>AR$4*LN(1+param[LAMBDA]*ABS('(IN)tau'!AR95-AR$3))*SIGN('(IN)tau'!AR95-AR$3)/param[LAMBDA]</f>
        <v>0</v>
      </c>
      <c r="AS221">
        <f>AS$4*LN(1+param[LAMBDA]*ABS('(IN)tau'!AS95-AS$3))*SIGN('(IN)tau'!AS95-AS$3)/param[LAMBDA]</f>
        <v>-0.59181787326929569</v>
      </c>
      <c r="AT221" s="4">
        <f>SUM(Pi[[#This Row],[Column2]:[Column244]])</f>
        <v>-14.410803617404117</v>
      </c>
      <c r="AU221" t="str">
        <f t="shared" si="5"/>
        <v/>
      </c>
    </row>
    <row r="222" spans="1:47" ht="15" x14ac:dyDescent="0.25">
      <c r="A222">
        <f t="shared" si="4"/>
        <v>204</v>
      </c>
      <c r="B222">
        <f>B$4*LN(1+param[LAMBDA]*ABS('(IN)tau'!B96-B$3))*SIGN('(IN)tau'!B96-B$3)/param[LAMBDA]</f>
        <v>0</v>
      </c>
      <c r="C222">
        <f>C$4*LN(1+param[LAMBDA]*ABS('(IN)tau'!C96-C$3))*SIGN('(IN)tau'!C96-C$3)/param[LAMBDA]</f>
        <v>-25.844435632221721</v>
      </c>
      <c r="D222">
        <f>D$4*LN(1+param[LAMBDA]*ABS('(IN)tau'!D96-D$3))*SIGN('(IN)tau'!D96-D$3)/param[LAMBDA]</f>
        <v>-17.382209005742784</v>
      </c>
      <c r="E222">
        <f>E$4*LN(1+param[LAMBDA]*ABS('(IN)tau'!E96-E$3))*SIGN('(IN)tau'!E96-E$3)/param[LAMBDA]</f>
        <v>-1.8571053949494634</v>
      </c>
      <c r="F222">
        <f>F$4*LN(1+param[LAMBDA]*ABS('(IN)tau'!F96-F$3))*SIGN('(IN)tau'!F96-F$3)/param[LAMBDA]</f>
        <v>-4.9309250649589602</v>
      </c>
      <c r="G222">
        <f>G$4*LN(1+param[LAMBDA]*ABS('(IN)tau'!G96-G$3))*SIGN('(IN)tau'!G96-G$3)/param[LAMBDA]</f>
        <v>-9.9791600078176508</v>
      </c>
      <c r="H222">
        <f>H$4*LN(1+param[LAMBDA]*ABS('(IN)tau'!H96-H$3))*SIGN('(IN)tau'!H96-H$3)/param[LAMBDA]</f>
        <v>0</v>
      </c>
      <c r="I222">
        <f>I$4*LN(1+param[LAMBDA]*ABS('(IN)tau'!I96-I$3))*SIGN('(IN)tau'!I96-I$3)/param[LAMBDA]</f>
        <v>26.482942134195202</v>
      </c>
      <c r="J222">
        <f>J$4*LN(1+param[LAMBDA]*ABS('(IN)tau'!J96-J$3))*SIGN('(IN)tau'!J96-J$3)/param[LAMBDA]</f>
        <v>0</v>
      </c>
      <c r="K222">
        <f>K$4*LN(1+param[LAMBDA]*ABS('(IN)tau'!K96-K$3))*SIGN('(IN)tau'!K96-K$3)/param[LAMBDA]</f>
        <v>-54.465608834980223</v>
      </c>
      <c r="L222">
        <f>L$4*LN(1+param[LAMBDA]*ABS('(IN)tau'!L96-L$3))*SIGN('(IN)tau'!L96-L$3)/param[LAMBDA]</f>
        <v>0</v>
      </c>
      <c r="M222">
        <f>M$4*LN(1+param[LAMBDA]*ABS('(IN)tau'!M96-M$3))*SIGN('(IN)tau'!M96-M$3)/param[LAMBDA]</f>
        <v>-40.788020437711822</v>
      </c>
      <c r="N222">
        <f>N$4*LN(1+param[LAMBDA]*ABS('(IN)tau'!N96-N$3))*SIGN('(IN)tau'!N96-N$3)/param[LAMBDA]</f>
        <v>0</v>
      </c>
      <c r="O222">
        <f>O$4*LN(1+param[LAMBDA]*ABS('(IN)tau'!O96-O$3))*SIGN('(IN)tau'!O96-O$3)/param[LAMBDA]</f>
        <v>0</v>
      </c>
      <c r="P222">
        <f>P$4*LN(1+param[LAMBDA]*ABS('(IN)tau'!P96-P$3))*SIGN('(IN)tau'!P96-P$3)/param[LAMBDA]</f>
        <v>0</v>
      </c>
      <c r="Q222">
        <f>Q$4*LN(1+param[LAMBDA]*ABS('(IN)tau'!Q96-Q$3))*SIGN('(IN)tau'!Q96-Q$3)/param[LAMBDA]</f>
        <v>0</v>
      </c>
      <c r="R222">
        <f>R$4*LN(1+param[LAMBDA]*ABS('(IN)tau'!R96-R$3))*SIGN('(IN)tau'!R96-R$3)/param[LAMBDA]</f>
        <v>0</v>
      </c>
      <c r="S222">
        <f>S$4*LN(1+param[LAMBDA]*ABS('(IN)tau'!S96-S$3))*SIGN('(IN)tau'!S96-S$3)/param[LAMBDA]</f>
        <v>0</v>
      </c>
      <c r="T222">
        <f>T$4*LN(1+param[LAMBDA]*ABS('(IN)tau'!T96-T$3))*SIGN('(IN)tau'!T96-T$3)/param[LAMBDA]</f>
        <v>0</v>
      </c>
      <c r="U222">
        <f>U$4*LN(1+param[LAMBDA]*ABS('(IN)tau'!U96-U$3))*SIGN('(IN)tau'!U96-U$3)/param[LAMBDA]</f>
        <v>0</v>
      </c>
      <c r="V222">
        <f>V$4*LN(1+param[LAMBDA]*ABS('(IN)tau'!V96-V$3))*SIGN('(IN)tau'!V96-V$3)/param[LAMBDA]</f>
        <v>0</v>
      </c>
      <c r="W222">
        <f>W$4*LN(1+param[LAMBDA]*ABS('(IN)tau'!W96-W$3))*SIGN('(IN)tau'!W96-W$3)/param[LAMBDA]</f>
        <v>0</v>
      </c>
      <c r="X222">
        <f>X$4*LN(1+param[LAMBDA]*ABS('(IN)tau'!X96-X$3))*SIGN('(IN)tau'!X96-X$3)/param[LAMBDA]</f>
        <v>0</v>
      </c>
      <c r="Y222">
        <f>Y$4*LN(1+param[LAMBDA]*ABS('(IN)tau'!Y96-Y$3))*SIGN('(IN)tau'!Y96-Y$3)/param[LAMBDA]</f>
        <v>0</v>
      </c>
      <c r="Z222">
        <f>Z$4*LN(1+param[LAMBDA]*ABS('(IN)tau'!Z96-Z$3))*SIGN('(IN)tau'!Z96-Z$3)/param[LAMBDA]</f>
        <v>0</v>
      </c>
      <c r="AA222">
        <f>AA$4*LN(1+param[LAMBDA]*ABS('(IN)tau'!AA96-AA$3))*SIGN('(IN)tau'!AA96-AA$3)/param[LAMBDA]</f>
        <v>0</v>
      </c>
      <c r="AB222">
        <f>AB$4*LN(1+param[LAMBDA]*ABS('(IN)tau'!AB96-AB$3))*SIGN('(IN)tau'!AB96-AB$3)/param[LAMBDA]</f>
        <v>0</v>
      </c>
      <c r="AC222">
        <f>AC$4*LN(1+param[LAMBDA]*ABS('(IN)tau'!AC96-AC$3))*SIGN('(IN)tau'!AC96-AC$3)/param[LAMBDA]</f>
        <v>0</v>
      </c>
      <c r="AD222">
        <f>AD$4*LN(1+param[LAMBDA]*ABS('(IN)tau'!AD96-AD$3))*SIGN('(IN)tau'!AD96-AD$3)/param[LAMBDA]</f>
        <v>0</v>
      </c>
      <c r="AE222">
        <f>AE$4*LN(1+param[LAMBDA]*ABS('(IN)tau'!AE96-AE$3))*SIGN('(IN)tau'!AE96-AE$3)/param[LAMBDA]</f>
        <v>0</v>
      </c>
      <c r="AF222">
        <f>AF$4*LN(1+param[LAMBDA]*ABS('(IN)tau'!AF96-AF$3))*SIGN('(IN)tau'!AF96-AF$3)/param[LAMBDA]</f>
        <v>0</v>
      </c>
      <c r="AG222">
        <f>AG$4*LN(1+param[LAMBDA]*ABS('(IN)tau'!AG96-AG$3))*SIGN('(IN)tau'!AG96-AG$3)/param[LAMBDA]</f>
        <v>0</v>
      </c>
      <c r="AH222">
        <f>AH$4*LN(1+param[LAMBDA]*ABS('(IN)tau'!AH96-AH$3))*SIGN('(IN)tau'!AH96-AH$3)/param[LAMBDA]</f>
        <v>0</v>
      </c>
      <c r="AI222">
        <f>AI$4*LN(1+param[LAMBDA]*ABS('(IN)tau'!AI96-AI$3))*SIGN('(IN)tau'!AI96-AI$3)/param[LAMBDA]</f>
        <v>0</v>
      </c>
      <c r="AJ222">
        <f>AJ$4*LN(1+param[LAMBDA]*ABS('(IN)tau'!AJ96-AJ$3))*SIGN('(IN)tau'!AJ96-AJ$3)/param[LAMBDA]</f>
        <v>0</v>
      </c>
      <c r="AK222">
        <f>AK$4*LN(1+param[LAMBDA]*ABS('(IN)tau'!AK96-AK$3))*SIGN('(IN)tau'!AK96-AK$3)/param[LAMBDA]</f>
        <v>0</v>
      </c>
      <c r="AL222">
        <f>AL$4*LN(1+param[LAMBDA]*ABS('(IN)tau'!AL96-AL$3))*SIGN('(IN)tau'!AL96-AL$3)/param[LAMBDA]</f>
        <v>0</v>
      </c>
      <c r="AM222">
        <f>AM$4*LN(1+param[LAMBDA]*ABS('(IN)tau'!AM96-AM$3))*SIGN('(IN)tau'!AM96-AM$3)/param[LAMBDA]</f>
        <v>0</v>
      </c>
      <c r="AN222">
        <f>AN$4*LN(1+param[LAMBDA]*ABS('(IN)tau'!AN96-AN$3))*SIGN('(IN)tau'!AN96-AN$3)/param[LAMBDA]</f>
        <v>0</v>
      </c>
      <c r="AO222">
        <f>AO$4*LN(1+param[LAMBDA]*ABS('(IN)tau'!AO96-AO$3))*SIGN('(IN)tau'!AO96-AO$3)/param[LAMBDA]</f>
        <v>0</v>
      </c>
      <c r="AP222">
        <f>AP$4*LN(1+param[LAMBDA]*ABS('(IN)tau'!AP96-AP$3))*SIGN('(IN)tau'!AP96-AP$3)/param[LAMBDA]</f>
        <v>0</v>
      </c>
      <c r="AQ222">
        <f>AQ$4*LN(1+param[LAMBDA]*ABS('(IN)tau'!AQ96-AQ$3))*SIGN('(IN)tau'!AQ96-AQ$3)/param[LAMBDA]</f>
        <v>0</v>
      </c>
      <c r="AR222">
        <f>AR$4*LN(1+param[LAMBDA]*ABS('(IN)tau'!AR96-AR$3))*SIGN('(IN)tau'!AR96-AR$3)/param[LAMBDA]</f>
        <v>0</v>
      </c>
      <c r="AS222">
        <f>AS$4*LN(1+param[LAMBDA]*ABS('(IN)tau'!AS96-AS$3))*SIGN('(IN)tau'!AS96-AS$3)/param[LAMBDA]</f>
        <v>16.165315603533628</v>
      </c>
      <c r="AT222" s="4">
        <f>SUM(Pi[[#This Row],[Column2]:[Column244]])</f>
        <v>-112.59920664065379</v>
      </c>
      <c r="AU222" t="str">
        <f t="shared" si="5"/>
        <v/>
      </c>
    </row>
    <row r="223" spans="1:47" ht="15" x14ac:dyDescent="0.25">
      <c r="A223">
        <f t="shared" si="4"/>
        <v>205</v>
      </c>
      <c r="B223">
        <f>B$4*LN(1+param[LAMBDA]*ABS('(IN)tau'!B97-B$3))*SIGN('(IN)tau'!B97-B$3)/param[LAMBDA]</f>
        <v>0</v>
      </c>
      <c r="C223">
        <f>C$4*LN(1+param[LAMBDA]*ABS('(IN)tau'!C97-C$3))*SIGN('(IN)tau'!C97-C$3)/param[LAMBDA]</f>
        <v>14.506026203233745</v>
      </c>
      <c r="D223">
        <f>D$4*LN(1+param[LAMBDA]*ABS('(IN)tau'!D97-D$3))*SIGN('(IN)tau'!D97-D$3)/param[LAMBDA]</f>
        <v>-17.382209005742784</v>
      </c>
      <c r="E223">
        <f>E$4*LN(1+param[LAMBDA]*ABS('(IN)tau'!E97-E$3))*SIGN('(IN)tau'!E97-E$3)/param[LAMBDA]</f>
        <v>21.264762764284239</v>
      </c>
      <c r="F223">
        <f>F$4*LN(1+param[LAMBDA]*ABS('(IN)tau'!F97-F$3))*SIGN('(IN)tau'!F97-F$3)/param[LAMBDA]</f>
        <v>8.4065959020836516</v>
      </c>
      <c r="G223">
        <f>G$4*LN(1+param[LAMBDA]*ABS('(IN)tau'!G97-G$3))*SIGN('(IN)tau'!G97-G$3)/param[LAMBDA]</f>
        <v>3.5550405296121141</v>
      </c>
      <c r="H223">
        <f>H$4*LN(1+param[LAMBDA]*ABS('(IN)tau'!H97-H$3))*SIGN('(IN)tau'!H97-H$3)/param[LAMBDA]</f>
        <v>0</v>
      </c>
      <c r="I223">
        <f>I$4*LN(1+param[LAMBDA]*ABS('(IN)tau'!I97-I$3))*SIGN('(IN)tau'!I97-I$3)/param[LAMBDA]</f>
        <v>4.2783994584772902</v>
      </c>
      <c r="J223">
        <f>J$4*LN(1+param[LAMBDA]*ABS('(IN)tau'!J97-J$3))*SIGN('(IN)tau'!J97-J$3)/param[LAMBDA]</f>
        <v>0</v>
      </c>
      <c r="K223">
        <f>K$4*LN(1+param[LAMBDA]*ABS('(IN)tau'!K97-K$3))*SIGN('(IN)tau'!K97-K$3)/param[LAMBDA]</f>
        <v>-25.277025161614709</v>
      </c>
      <c r="L223">
        <f>L$4*LN(1+param[LAMBDA]*ABS('(IN)tau'!L97-L$3))*SIGN('(IN)tau'!L97-L$3)/param[LAMBDA]</f>
        <v>0</v>
      </c>
      <c r="M223">
        <f>M$4*LN(1+param[LAMBDA]*ABS('(IN)tau'!M97-M$3))*SIGN('(IN)tau'!M97-M$3)/param[LAMBDA]</f>
        <v>-28.518181396642525</v>
      </c>
      <c r="N223">
        <f>N$4*LN(1+param[LAMBDA]*ABS('(IN)tau'!N97-N$3))*SIGN('(IN)tau'!N97-N$3)/param[LAMBDA]</f>
        <v>0</v>
      </c>
      <c r="O223">
        <f>O$4*LN(1+param[LAMBDA]*ABS('(IN)tau'!O97-O$3))*SIGN('(IN)tau'!O97-O$3)/param[LAMBDA]</f>
        <v>0</v>
      </c>
      <c r="P223">
        <f>P$4*LN(1+param[LAMBDA]*ABS('(IN)tau'!P97-P$3))*SIGN('(IN)tau'!P97-P$3)/param[LAMBDA]</f>
        <v>0</v>
      </c>
      <c r="Q223">
        <f>Q$4*LN(1+param[LAMBDA]*ABS('(IN)tau'!Q97-Q$3))*SIGN('(IN)tau'!Q97-Q$3)/param[LAMBDA]</f>
        <v>0</v>
      </c>
      <c r="R223">
        <f>R$4*LN(1+param[LAMBDA]*ABS('(IN)tau'!R97-R$3))*SIGN('(IN)tau'!R97-R$3)/param[LAMBDA]</f>
        <v>0</v>
      </c>
      <c r="S223">
        <f>S$4*LN(1+param[LAMBDA]*ABS('(IN)tau'!S97-S$3))*SIGN('(IN)tau'!S97-S$3)/param[LAMBDA]</f>
        <v>0</v>
      </c>
      <c r="T223">
        <f>T$4*LN(1+param[LAMBDA]*ABS('(IN)tau'!T97-T$3))*SIGN('(IN)tau'!T97-T$3)/param[LAMBDA]</f>
        <v>0</v>
      </c>
      <c r="U223">
        <f>U$4*LN(1+param[LAMBDA]*ABS('(IN)tau'!U97-U$3))*SIGN('(IN)tau'!U97-U$3)/param[LAMBDA]</f>
        <v>0</v>
      </c>
      <c r="V223">
        <f>V$4*LN(1+param[LAMBDA]*ABS('(IN)tau'!V97-V$3))*SIGN('(IN)tau'!V97-V$3)/param[LAMBDA]</f>
        <v>0</v>
      </c>
      <c r="W223">
        <f>W$4*LN(1+param[LAMBDA]*ABS('(IN)tau'!W97-W$3))*SIGN('(IN)tau'!W97-W$3)/param[LAMBDA]</f>
        <v>0</v>
      </c>
      <c r="X223">
        <f>X$4*LN(1+param[LAMBDA]*ABS('(IN)tau'!X97-X$3))*SIGN('(IN)tau'!X97-X$3)/param[LAMBDA]</f>
        <v>0</v>
      </c>
      <c r="Y223">
        <f>Y$4*LN(1+param[LAMBDA]*ABS('(IN)tau'!Y97-Y$3))*SIGN('(IN)tau'!Y97-Y$3)/param[LAMBDA]</f>
        <v>0</v>
      </c>
      <c r="Z223">
        <f>Z$4*LN(1+param[LAMBDA]*ABS('(IN)tau'!Z97-Z$3))*SIGN('(IN)tau'!Z97-Z$3)/param[LAMBDA]</f>
        <v>0</v>
      </c>
      <c r="AA223">
        <f>AA$4*LN(1+param[LAMBDA]*ABS('(IN)tau'!AA97-AA$3))*SIGN('(IN)tau'!AA97-AA$3)/param[LAMBDA]</f>
        <v>0</v>
      </c>
      <c r="AB223">
        <f>AB$4*LN(1+param[LAMBDA]*ABS('(IN)tau'!AB97-AB$3))*SIGN('(IN)tau'!AB97-AB$3)/param[LAMBDA]</f>
        <v>0</v>
      </c>
      <c r="AC223">
        <f>AC$4*LN(1+param[LAMBDA]*ABS('(IN)tau'!AC97-AC$3))*SIGN('(IN)tau'!AC97-AC$3)/param[LAMBDA]</f>
        <v>0</v>
      </c>
      <c r="AD223">
        <f>AD$4*LN(1+param[LAMBDA]*ABS('(IN)tau'!AD97-AD$3))*SIGN('(IN)tau'!AD97-AD$3)/param[LAMBDA]</f>
        <v>0</v>
      </c>
      <c r="AE223">
        <f>AE$4*LN(1+param[LAMBDA]*ABS('(IN)tau'!AE97-AE$3))*SIGN('(IN)tau'!AE97-AE$3)/param[LAMBDA]</f>
        <v>0</v>
      </c>
      <c r="AF223">
        <f>AF$4*LN(1+param[LAMBDA]*ABS('(IN)tau'!AF97-AF$3))*SIGN('(IN)tau'!AF97-AF$3)/param[LAMBDA]</f>
        <v>0</v>
      </c>
      <c r="AG223">
        <f>AG$4*LN(1+param[LAMBDA]*ABS('(IN)tau'!AG97-AG$3))*SIGN('(IN)tau'!AG97-AG$3)/param[LAMBDA]</f>
        <v>0</v>
      </c>
      <c r="AH223">
        <f>AH$4*LN(1+param[LAMBDA]*ABS('(IN)tau'!AH97-AH$3))*SIGN('(IN)tau'!AH97-AH$3)/param[LAMBDA]</f>
        <v>0</v>
      </c>
      <c r="AI223">
        <f>AI$4*LN(1+param[LAMBDA]*ABS('(IN)tau'!AI97-AI$3))*SIGN('(IN)tau'!AI97-AI$3)/param[LAMBDA]</f>
        <v>0</v>
      </c>
      <c r="AJ223">
        <f>AJ$4*LN(1+param[LAMBDA]*ABS('(IN)tau'!AJ97-AJ$3))*SIGN('(IN)tau'!AJ97-AJ$3)/param[LAMBDA]</f>
        <v>0</v>
      </c>
      <c r="AK223">
        <f>AK$4*LN(1+param[LAMBDA]*ABS('(IN)tau'!AK97-AK$3))*SIGN('(IN)tau'!AK97-AK$3)/param[LAMBDA]</f>
        <v>0</v>
      </c>
      <c r="AL223">
        <f>AL$4*LN(1+param[LAMBDA]*ABS('(IN)tau'!AL97-AL$3))*SIGN('(IN)tau'!AL97-AL$3)/param[LAMBDA]</f>
        <v>0</v>
      </c>
      <c r="AM223">
        <f>AM$4*LN(1+param[LAMBDA]*ABS('(IN)tau'!AM97-AM$3))*SIGN('(IN)tau'!AM97-AM$3)/param[LAMBDA]</f>
        <v>0</v>
      </c>
      <c r="AN223">
        <f>AN$4*LN(1+param[LAMBDA]*ABS('(IN)tau'!AN97-AN$3))*SIGN('(IN)tau'!AN97-AN$3)/param[LAMBDA]</f>
        <v>0</v>
      </c>
      <c r="AO223">
        <f>AO$4*LN(1+param[LAMBDA]*ABS('(IN)tau'!AO97-AO$3))*SIGN('(IN)tau'!AO97-AO$3)/param[LAMBDA]</f>
        <v>0</v>
      </c>
      <c r="AP223">
        <f>AP$4*LN(1+param[LAMBDA]*ABS('(IN)tau'!AP97-AP$3))*SIGN('(IN)tau'!AP97-AP$3)/param[LAMBDA]</f>
        <v>0</v>
      </c>
      <c r="AQ223">
        <f>AQ$4*LN(1+param[LAMBDA]*ABS('(IN)tau'!AQ97-AQ$3))*SIGN('(IN)tau'!AQ97-AQ$3)/param[LAMBDA]</f>
        <v>0</v>
      </c>
      <c r="AR223">
        <f>AR$4*LN(1+param[LAMBDA]*ABS('(IN)tau'!AR97-AR$3))*SIGN('(IN)tau'!AR97-AR$3)/param[LAMBDA]</f>
        <v>0</v>
      </c>
      <c r="AS223">
        <f>AS$4*LN(1+param[LAMBDA]*ABS('(IN)tau'!AS97-AS$3))*SIGN('(IN)tau'!AS97-AS$3)/param[LAMBDA]</f>
        <v>4.1752208845852916</v>
      </c>
      <c r="AT223" s="4">
        <f>SUM(Pi[[#This Row],[Column2]:[Column244]])</f>
        <v>-14.991369821723689</v>
      </c>
      <c r="AU223" t="str">
        <f t="shared" si="5"/>
        <v/>
      </c>
    </row>
    <row r="224" spans="1:47" ht="15" x14ac:dyDescent="0.25">
      <c r="A224">
        <f t="shared" si="4"/>
        <v>206</v>
      </c>
      <c r="B224">
        <f>B$4*LN(1+param[LAMBDA]*ABS('(IN)tau'!B98-B$3))*SIGN('(IN)tau'!B98-B$3)/param[LAMBDA]</f>
        <v>0</v>
      </c>
      <c r="C224">
        <f>C$4*LN(1+param[LAMBDA]*ABS('(IN)tau'!C98-C$3))*SIGN('(IN)tau'!C98-C$3)/param[LAMBDA]</f>
        <v>29.286584648336941</v>
      </c>
      <c r="D224">
        <f>D$4*LN(1+param[LAMBDA]*ABS('(IN)tau'!D98-D$3))*SIGN('(IN)tau'!D98-D$3)/param[LAMBDA]</f>
        <v>-6.983103661113196</v>
      </c>
      <c r="E224">
        <f>E$4*LN(1+param[LAMBDA]*ABS('(IN)tau'!E98-E$3))*SIGN('(IN)tau'!E98-E$3)/param[LAMBDA]</f>
        <v>9.230100021974474</v>
      </c>
      <c r="F224">
        <f>F$4*LN(1+param[LAMBDA]*ABS('(IN)tau'!F98-F$3))*SIGN('(IN)tau'!F98-F$3)/param[LAMBDA]</f>
        <v>8.29664284552182</v>
      </c>
      <c r="G224">
        <f>G$4*LN(1+param[LAMBDA]*ABS('(IN)tau'!G98-G$3))*SIGN('(IN)tau'!G98-G$3)/param[LAMBDA]</f>
        <v>3.5550405296121141</v>
      </c>
      <c r="H224">
        <f>H$4*LN(1+param[LAMBDA]*ABS('(IN)tau'!H98-H$3))*SIGN('(IN)tau'!H98-H$3)/param[LAMBDA]</f>
        <v>0</v>
      </c>
      <c r="I224">
        <f>I$4*LN(1+param[LAMBDA]*ABS('(IN)tau'!I98-I$3))*SIGN('(IN)tau'!I98-I$3)/param[LAMBDA]</f>
        <v>4.4907405016210458</v>
      </c>
      <c r="J224">
        <f>J$4*LN(1+param[LAMBDA]*ABS('(IN)tau'!J98-J$3))*SIGN('(IN)tau'!J98-J$3)/param[LAMBDA]</f>
        <v>0</v>
      </c>
      <c r="K224">
        <f>K$4*LN(1+param[LAMBDA]*ABS('(IN)tau'!K98-K$3))*SIGN('(IN)tau'!K98-K$3)/param[LAMBDA]</f>
        <v>-25.277025161614709</v>
      </c>
      <c r="L224">
        <f>L$4*LN(1+param[LAMBDA]*ABS('(IN)tau'!L98-L$3))*SIGN('(IN)tau'!L98-L$3)/param[LAMBDA]</f>
        <v>0</v>
      </c>
      <c r="M224">
        <f>M$4*LN(1+param[LAMBDA]*ABS('(IN)tau'!M98-M$3))*SIGN('(IN)tau'!M98-M$3)/param[LAMBDA]</f>
        <v>-28.518181396642525</v>
      </c>
      <c r="N224">
        <f>N$4*LN(1+param[LAMBDA]*ABS('(IN)tau'!N98-N$3))*SIGN('(IN)tau'!N98-N$3)/param[LAMBDA]</f>
        <v>0</v>
      </c>
      <c r="O224">
        <f>O$4*LN(1+param[LAMBDA]*ABS('(IN)tau'!O98-O$3))*SIGN('(IN)tau'!O98-O$3)/param[LAMBDA]</f>
        <v>0</v>
      </c>
      <c r="P224">
        <f>P$4*LN(1+param[LAMBDA]*ABS('(IN)tau'!P98-P$3))*SIGN('(IN)tau'!P98-P$3)/param[LAMBDA]</f>
        <v>0</v>
      </c>
      <c r="Q224">
        <f>Q$4*LN(1+param[LAMBDA]*ABS('(IN)tau'!Q98-Q$3))*SIGN('(IN)tau'!Q98-Q$3)/param[LAMBDA]</f>
        <v>0</v>
      </c>
      <c r="R224">
        <f>R$4*LN(1+param[LAMBDA]*ABS('(IN)tau'!R98-R$3))*SIGN('(IN)tau'!R98-R$3)/param[LAMBDA]</f>
        <v>0</v>
      </c>
      <c r="S224">
        <f>S$4*LN(1+param[LAMBDA]*ABS('(IN)tau'!S98-S$3))*SIGN('(IN)tau'!S98-S$3)/param[LAMBDA]</f>
        <v>0</v>
      </c>
      <c r="T224">
        <f>T$4*LN(1+param[LAMBDA]*ABS('(IN)tau'!T98-T$3))*SIGN('(IN)tau'!T98-T$3)/param[LAMBDA]</f>
        <v>0</v>
      </c>
      <c r="U224">
        <f>U$4*LN(1+param[LAMBDA]*ABS('(IN)tau'!U98-U$3))*SIGN('(IN)tau'!U98-U$3)/param[LAMBDA]</f>
        <v>0</v>
      </c>
      <c r="V224">
        <f>V$4*LN(1+param[LAMBDA]*ABS('(IN)tau'!V98-V$3))*SIGN('(IN)tau'!V98-V$3)/param[LAMBDA]</f>
        <v>0</v>
      </c>
      <c r="W224">
        <f>W$4*LN(1+param[LAMBDA]*ABS('(IN)tau'!W98-W$3))*SIGN('(IN)tau'!W98-W$3)/param[LAMBDA]</f>
        <v>0</v>
      </c>
      <c r="X224">
        <f>X$4*LN(1+param[LAMBDA]*ABS('(IN)tau'!X98-X$3))*SIGN('(IN)tau'!X98-X$3)/param[LAMBDA]</f>
        <v>0</v>
      </c>
      <c r="Y224">
        <f>Y$4*LN(1+param[LAMBDA]*ABS('(IN)tau'!Y98-Y$3))*SIGN('(IN)tau'!Y98-Y$3)/param[LAMBDA]</f>
        <v>0</v>
      </c>
      <c r="Z224">
        <f>Z$4*LN(1+param[LAMBDA]*ABS('(IN)tau'!Z98-Z$3))*SIGN('(IN)tau'!Z98-Z$3)/param[LAMBDA]</f>
        <v>0</v>
      </c>
      <c r="AA224">
        <f>AA$4*LN(1+param[LAMBDA]*ABS('(IN)tau'!AA98-AA$3))*SIGN('(IN)tau'!AA98-AA$3)/param[LAMBDA]</f>
        <v>0</v>
      </c>
      <c r="AB224">
        <f>AB$4*LN(1+param[LAMBDA]*ABS('(IN)tau'!AB98-AB$3))*SIGN('(IN)tau'!AB98-AB$3)/param[LAMBDA]</f>
        <v>0</v>
      </c>
      <c r="AC224">
        <f>AC$4*LN(1+param[LAMBDA]*ABS('(IN)tau'!AC98-AC$3))*SIGN('(IN)tau'!AC98-AC$3)/param[LAMBDA]</f>
        <v>0</v>
      </c>
      <c r="AD224">
        <f>AD$4*LN(1+param[LAMBDA]*ABS('(IN)tau'!AD98-AD$3))*SIGN('(IN)tau'!AD98-AD$3)/param[LAMBDA]</f>
        <v>0</v>
      </c>
      <c r="AE224">
        <f>AE$4*LN(1+param[LAMBDA]*ABS('(IN)tau'!AE98-AE$3))*SIGN('(IN)tau'!AE98-AE$3)/param[LAMBDA]</f>
        <v>0</v>
      </c>
      <c r="AF224">
        <f>AF$4*LN(1+param[LAMBDA]*ABS('(IN)tau'!AF98-AF$3))*SIGN('(IN)tau'!AF98-AF$3)/param[LAMBDA]</f>
        <v>0</v>
      </c>
      <c r="AG224">
        <f>AG$4*LN(1+param[LAMBDA]*ABS('(IN)tau'!AG98-AG$3))*SIGN('(IN)tau'!AG98-AG$3)/param[LAMBDA]</f>
        <v>0</v>
      </c>
      <c r="AH224">
        <f>AH$4*LN(1+param[LAMBDA]*ABS('(IN)tau'!AH98-AH$3))*SIGN('(IN)tau'!AH98-AH$3)/param[LAMBDA]</f>
        <v>0</v>
      </c>
      <c r="AI224">
        <f>AI$4*LN(1+param[LAMBDA]*ABS('(IN)tau'!AI98-AI$3))*SIGN('(IN)tau'!AI98-AI$3)/param[LAMBDA]</f>
        <v>0</v>
      </c>
      <c r="AJ224">
        <f>AJ$4*LN(1+param[LAMBDA]*ABS('(IN)tau'!AJ98-AJ$3))*SIGN('(IN)tau'!AJ98-AJ$3)/param[LAMBDA]</f>
        <v>0</v>
      </c>
      <c r="AK224">
        <f>AK$4*LN(1+param[LAMBDA]*ABS('(IN)tau'!AK98-AK$3))*SIGN('(IN)tau'!AK98-AK$3)/param[LAMBDA]</f>
        <v>0</v>
      </c>
      <c r="AL224">
        <f>AL$4*LN(1+param[LAMBDA]*ABS('(IN)tau'!AL98-AL$3))*SIGN('(IN)tau'!AL98-AL$3)/param[LAMBDA]</f>
        <v>0</v>
      </c>
      <c r="AM224">
        <f>AM$4*LN(1+param[LAMBDA]*ABS('(IN)tau'!AM98-AM$3))*SIGN('(IN)tau'!AM98-AM$3)/param[LAMBDA]</f>
        <v>0</v>
      </c>
      <c r="AN224">
        <f>AN$4*LN(1+param[LAMBDA]*ABS('(IN)tau'!AN98-AN$3))*SIGN('(IN)tau'!AN98-AN$3)/param[LAMBDA]</f>
        <v>0</v>
      </c>
      <c r="AO224">
        <f>AO$4*LN(1+param[LAMBDA]*ABS('(IN)tau'!AO98-AO$3))*SIGN('(IN)tau'!AO98-AO$3)/param[LAMBDA]</f>
        <v>0</v>
      </c>
      <c r="AP224">
        <f>AP$4*LN(1+param[LAMBDA]*ABS('(IN)tau'!AP98-AP$3))*SIGN('(IN)tau'!AP98-AP$3)/param[LAMBDA]</f>
        <v>0</v>
      </c>
      <c r="AQ224">
        <f>AQ$4*LN(1+param[LAMBDA]*ABS('(IN)tau'!AQ98-AQ$3))*SIGN('(IN)tau'!AQ98-AQ$3)/param[LAMBDA]</f>
        <v>0</v>
      </c>
      <c r="AR224">
        <f>AR$4*LN(1+param[LAMBDA]*ABS('(IN)tau'!AR98-AR$3))*SIGN('(IN)tau'!AR98-AR$3)/param[LAMBDA]</f>
        <v>0</v>
      </c>
      <c r="AS224">
        <f>AS$4*LN(1+param[LAMBDA]*ABS('(IN)tau'!AS98-AS$3))*SIGN('(IN)tau'!AS98-AS$3)/param[LAMBDA]</f>
        <v>5.5900978765792431</v>
      </c>
      <c r="AT224" s="4">
        <f>SUM(Pi[[#This Row],[Column2]:[Column244]])</f>
        <v>-0.32910379572479798</v>
      </c>
      <c r="AU224" t="str">
        <f t="shared" si="5"/>
        <v/>
      </c>
    </row>
    <row r="225" spans="1:47" ht="15" x14ac:dyDescent="0.25">
      <c r="A225">
        <f t="shared" si="4"/>
        <v>207</v>
      </c>
      <c r="B225">
        <f>B$4*LN(1+param[LAMBDA]*ABS('(IN)tau'!B99-B$3))*SIGN('(IN)tau'!B99-B$3)/param[LAMBDA]</f>
        <v>0</v>
      </c>
      <c r="C225">
        <f>C$4*LN(1+param[LAMBDA]*ABS('(IN)tau'!C99-C$3))*SIGN('(IN)tau'!C99-C$3)/param[LAMBDA]</f>
        <v>29.286584648336941</v>
      </c>
      <c r="D225">
        <f>D$4*LN(1+param[LAMBDA]*ABS('(IN)tau'!D99-D$3))*SIGN('(IN)tau'!D99-D$3)/param[LAMBDA]</f>
        <v>-6.983103661113196</v>
      </c>
      <c r="E225">
        <f>E$4*LN(1+param[LAMBDA]*ABS('(IN)tau'!E99-E$3))*SIGN('(IN)tau'!E99-E$3)/param[LAMBDA]</f>
        <v>9.230100021974474</v>
      </c>
      <c r="F225">
        <f>F$4*LN(1+param[LAMBDA]*ABS('(IN)tau'!F99-F$3))*SIGN('(IN)tau'!F99-F$3)/param[LAMBDA]</f>
        <v>9.9061731464366751</v>
      </c>
      <c r="G225">
        <f>G$4*LN(1+param[LAMBDA]*ABS('(IN)tau'!G99-G$3))*SIGN('(IN)tau'!G99-G$3)/param[LAMBDA]</f>
        <v>10.940684080047207</v>
      </c>
      <c r="H225">
        <f>H$4*LN(1+param[LAMBDA]*ABS('(IN)tau'!H99-H$3))*SIGN('(IN)tau'!H99-H$3)/param[LAMBDA]</f>
        <v>0</v>
      </c>
      <c r="I225">
        <f>I$4*LN(1+param[LAMBDA]*ABS('(IN)tau'!I99-I$3))*SIGN('(IN)tau'!I99-I$3)/param[LAMBDA]</f>
        <v>-5.8458818601614873</v>
      </c>
      <c r="J225">
        <f>J$4*LN(1+param[LAMBDA]*ABS('(IN)tau'!J99-J$3))*SIGN('(IN)tau'!J99-J$3)/param[LAMBDA]</f>
        <v>0</v>
      </c>
      <c r="K225">
        <f>K$4*LN(1+param[LAMBDA]*ABS('(IN)tau'!K99-K$3))*SIGN('(IN)tau'!K99-K$3)/param[LAMBDA]</f>
        <v>-25.277025161614709</v>
      </c>
      <c r="L225">
        <f>L$4*LN(1+param[LAMBDA]*ABS('(IN)tau'!L99-L$3))*SIGN('(IN)tau'!L99-L$3)/param[LAMBDA]</f>
        <v>0</v>
      </c>
      <c r="M225">
        <f>M$4*LN(1+param[LAMBDA]*ABS('(IN)tau'!M99-M$3))*SIGN('(IN)tau'!M99-M$3)/param[LAMBDA]</f>
        <v>-28.518181396642525</v>
      </c>
      <c r="N225">
        <f>N$4*LN(1+param[LAMBDA]*ABS('(IN)tau'!N99-N$3))*SIGN('(IN)tau'!N99-N$3)/param[LAMBDA]</f>
        <v>0</v>
      </c>
      <c r="O225">
        <f>O$4*LN(1+param[LAMBDA]*ABS('(IN)tau'!O99-O$3))*SIGN('(IN)tau'!O99-O$3)/param[LAMBDA]</f>
        <v>0</v>
      </c>
      <c r="P225">
        <f>P$4*LN(1+param[LAMBDA]*ABS('(IN)tau'!P99-P$3))*SIGN('(IN)tau'!P99-P$3)/param[LAMBDA]</f>
        <v>0</v>
      </c>
      <c r="Q225">
        <f>Q$4*LN(1+param[LAMBDA]*ABS('(IN)tau'!Q99-Q$3))*SIGN('(IN)tau'!Q99-Q$3)/param[LAMBDA]</f>
        <v>0</v>
      </c>
      <c r="R225">
        <f>R$4*LN(1+param[LAMBDA]*ABS('(IN)tau'!R99-R$3))*SIGN('(IN)tau'!R99-R$3)/param[LAMBDA]</f>
        <v>0</v>
      </c>
      <c r="S225">
        <f>S$4*LN(1+param[LAMBDA]*ABS('(IN)tau'!S99-S$3))*SIGN('(IN)tau'!S99-S$3)/param[LAMBDA]</f>
        <v>0</v>
      </c>
      <c r="T225">
        <f>T$4*LN(1+param[LAMBDA]*ABS('(IN)tau'!T99-T$3))*SIGN('(IN)tau'!T99-T$3)/param[LAMBDA]</f>
        <v>0</v>
      </c>
      <c r="U225">
        <f>U$4*LN(1+param[LAMBDA]*ABS('(IN)tau'!U99-U$3))*SIGN('(IN)tau'!U99-U$3)/param[LAMBDA]</f>
        <v>0</v>
      </c>
      <c r="V225">
        <f>V$4*LN(1+param[LAMBDA]*ABS('(IN)tau'!V99-V$3))*SIGN('(IN)tau'!V99-V$3)/param[LAMBDA]</f>
        <v>0</v>
      </c>
      <c r="W225">
        <f>W$4*LN(1+param[LAMBDA]*ABS('(IN)tau'!W99-W$3))*SIGN('(IN)tau'!W99-W$3)/param[LAMBDA]</f>
        <v>0</v>
      </c>
      <c r="X225">
        <f>X$4*LN(1+param[LAMBDA]*ABS('(IN)tau'!X99-X$3))*SIGN('(IN)tau'!X99-X$3)/param[LAMBDA]</f>
        <v>0</v>
      </c>
      <c r="Y225">
        <f>Y$4*LN(1+param[LAMBDA]*ABS('(IN)tau'!Y99-Y$3))*SIGN('(IN)tau'!Y99-Y$3)/param[LAMBDA]</f>
        <v>0</v>
      </c>
      <c r="Z225">
        <f>Z$4*LN(1+param[LAMBDA]*ABS('(IN)tau'!Z99-Z$3))*SIGN('(IN)tau'!Z99-Z$3)/param[LAMBDA]</f>
        <v>0</v>
      </c>
      <c r="AA225">
        <f>AA$4*LN(1+param[LAMBDA]*ABS('(IN)tau'!AA99-AA$3))*SIGN('(IN)tau'!AA99-AA$3)/param[LAMBDA]</f>
        <v>0</v>
      </c>
      <c r="AB225">
        <f>AB$4*LN(1+param[LAMBDA]*ABS('(IN)tau'!AB99-AB$3))*SIGN('(IN)tau'!AB99-AB$3)/param[LAMBDA]</f>
        <v>0</v>
      </c>
      <c r="AC225">
        <f>AC$4*LN(1+param[LAMBDA]*ABS('(IN)tau'!AC99-AC$3))*SIGN('(IN)tau'!AC99-AC$3)/param[LAMBDA]</f>
        <v>0</v>
      </c>
      <c r="AD225">
        <f>AD$4*LN(1+param[LAMBDA]*ABS('(IN)tau'!AD99-AD$3))*SIGN('(IN)tau'!AD99-AD$3)/param[LAMBDA]</f>
        <v>0</v>
      </c>
      <c r="AE225">
        <f>AE$4*LN(1+param[LAMBDA]*ABS('(IN)tau'!AE99-AE$3))*SIGN('(IN)tau'!AE99-AE$3)/param[LAMBDA]</f>
        <v>0</v>
      </c>
      <c r="AF225">
        <f>AF$4*LN(1+param[LAMBDA]*ABS('(IN)tau'!AF99-AF$3))*SIGN('(IN)tau'!AF99-AF$3)/param[LAMBDA]</f>
        <v>0</v>
      </c>
      <c r="AG225">
        <f>AG$4*LN(1+param[LAMBDA]*ABS('(IN)tau'!AG99-AG$3))*SIGN('(IN)tau'!AG99-AG$3)/param[LAMBDA]</f>
        <v>0</v>
      </c>
      <c r="AH225">
        <f>AH$4*LN(1+param[LAMBDA]*ABS('(IN)tau'!AH99-AH$3))*SIGN('(IN)tau'!AH99-AH$3)/param[LAMBDA]</f>
        <v>0</v>
      </c>
      <c r="AI225">
        <f>AI$4*LN(1+param[LAMBDA]*ABS('(IN)tau'!AI99-AI$3))*SIGN('(IN)tau'!AI99-AI$3)/param[LAMBDA]</f>
        <v>0</v>
      </c>
      <c r="AJ225">
        <f>AJ$4*LN(1+param[LAMBDA]*ABS('(IN)tau'!AJ99-AJ$3))*SIGN('(IN)tau'!AJ99-AJ$3)/param[LAMBDA]</f>
        <v>0</v>
      </c>
      <c r="AK225">
        <f>AK$4*LN(1+param[LAMBDA]*ABS('(IN)tau'!AK99-AK$3))*SIGN('(IN)tau'!AK99-AK$3)/param[LAMBDA]</f>
        <v>0</v>
      </c>
      <c r="AL225">
        <f>AL$4*LN(1+param[LAMBDA]*ABS('(IN)tau'!AL99-AL$3))*SIGN('(IN)tau'!AL99-AL$3)/param[LAMBDA]</f>
        <v>0</v>
      </c>
      <c r="AM225">
        <f>AM$4*LN(1+param[LAMBDA]*ABS('(IN)tau'!AM99-AM$3))*SIGN('(IN)tau'!AM99-AM$3)/param[LAMBDA]</f>
        <v>0</v>
      </c>
      <c r="AN225">
        <f>AN$4*LN(1+param[LAMBDA]*ABS('(IN)tau'!AN99-AN$3))*SIGN('(IN)tau'!AN99-AN$3)/param[LAMBDA]</f>
        <v>0</v>
      </c>
      <c r="AO225">
        <f>AO$4*LN(1+param[LAMBDA]*ABS('(IN)tau'!AO99-AO$3))*SIGN('(IN)tau'!AO99-AO$3)/param[LAMBDA]</f>
        <v>0</v>
      </c>
      <c r="AP225">
        <f>AP$4*LN(1+param[LAMBDA]*ABS('(IN)tau'!AP99-AP$3))*SIGN('(IN)tau'!AP99-AP$3)/param[LAMBDA]</f>
        <v>0</v>
      </c>
      <c r="AQ225">
        <f>AQ$4*LN(1+param[LAMBDA]*ABS('(IN)tau'!AQ99-AQ$3))*SIGN('(IN)tau'!AQ99-AQ$3)/param[LAMBDA]</f>
        <v>0</v>
      </c>
      <c r="AR225">
        <f>AR$4*LN(1+param[LAMBDA]*ABS('(IN)tau'!AR99-AR$3))*SIGN('(IN)tau'!AR99-AR$3)/param[LAMBDA]</f>
        <v>0</v>
      </c>
      <c r="AS225">
        <f>AS$4*LN(1+param[LAMBDA]*ABS('(IN)tau'!AS99-AS$3))*SIGN('(IN)tau'!AS99-AS$3)/param[LAMBDA]</f>
        <v>-8.782177952556852</v>
      </c>
      <c r="AT225" s="4">
        <f>SUM(Pi[[#This Row],[Column2]:[Column244]])</f>
        <v>-16.042828135293476</v>
      </c>
      <c r="AU225" t="str">
        <f t="shared" si="5"/>
        <v/>
      </c>
    </row>
    <row r="226" spans="1:47" ht="15" x14ac:dyDescent="0.25">
      <c r="A226">
        <f t="shared" ref="A226:A249" si="6">A103</f>
        <v>208</v>
      </c>
      <c r="B226">
        <f>B$4*LN(1+param[LAMBDA]*ABS('(IN)tau'!B100-B$3))*SIGN('(IN)tau'!B100-B$3)/param[LAMBDA]</f>
        <v>0</v>
      </c>
      <c r="C226">
        <f>C$4*LN(1+param[LAMBDA]*ABS('(IN)tau'!C100-C$3))*SIGN('(IN)tau'!C100-C$3)/param[LAMBDA]</f>
        <v>-25.844435632221721</v>
      </c>
      <c r="D226">
        <f>D$4*LN(1+param[LAMBDA]*ABS('(IN)tau'!D100-D$3))*SIGN('(IN)tau'!D100-D$3)/param[LAMBDA]</f>
        <v>-17.382209005742784</v>
      </c>
      <c r="E226">
        <f>E$4*LN(1+param[LAMBDA]*ABS('(IN)tau'!E100-E$3))*SIGN('(IN)tau'!E100-E$3)/param[LAMBDA]</f>
        <v>-1.8571053949494634</v>
      </c>
      <c r="F226">
        <f>F$4*LN(1+param[LAMBDA]*ABS('(IN)tau'!F100-F$3))*SIGN('(IN)tau'!F100-F$3)/param[LAMBDA]</f>
        <v>-4.9309250649589602</v>
      </c>
      <c r="G226">
        <f>G$4*LN(1+param[LAMBDA]*ABS('(IN)tau'!G100-G$3))*SIGN('(IN)tau'!G100-G$3)/param[LAMBDA]</f>
        <v>-9.9791600078176508</v>
      </c>
      <c r="H226">
        <f>H$4*LN(1+param[LAMBDA]*ABS('(IN)tau'!H100-H$3))*SIGN('(IN)tau'!H100-H$3)/param[LAMBDA]</f>
        <v>0</v>
      </c>
      <c r="I226">
        <f>I$4*LN(1+param[LAMBDA]*ABS('(IN)tau'!I100-I$3))*SIGN('(IN)tau'!I100-I$3)/param[LAMBDA]</f>
        <v>26.482942134195202</v>
      </c>
      <c r="J226">
        <f>J$4*LN(1+param[LAMBDA]*ABS('(IN)tau'!J100-J$3))*SIGN('(IN)tau'!J100-J$3)/param[LAMBDA]</f>
        <v>0</v>
      </c>
      <c r="K226">
        <f>K$4*LN(1+param[LAMBDA]*ABS('(IN)tau'!K100-K$3))*SIGN('(IN)tau'!K100-K$3)/param[LAMBDA]</f>
        <v>-59.599720707972793</v>
      </c>
      <c r="L226">
        <f>L$4*LN(1+param[LAMBDA]*ABS('(IN)tau'!L100-L$3))*SIGN('(IN)tau'!L100-L$3)/param[LAMBDA]</f>
        <v>0</v>
      </c>
      <c r="M226">
        <f>M$4*LN(1+param[LAMBDA]*ABS('(IN)tau'!M100-M$3))*SIGN('(IN)tau'!M100-M$3)/param[LAMBDA]</f>
        <v>-40.788020437711822</v>
      </c>
      <c r="N226">
        <f>N$4*LN(1+param[LAMBDA]*ABS('(IN)tau'!N100-N$3))*SIGN('(IN)tau'!N100-N$3)/param[LAMBDA]</f>
        <v>0</v>
      </c>
      <c r="O226">
        <f>O$4*LN(1+param[LAMBDA]*ABS('(IN)tau'!O100-O$3))*SIGN('(IN)tau'!O100-O$3)/param[LAMBDA]</f>
        <v>0</v>
      </c>
      <c r="P226">
        <f>P$4*LN(1+param[LAMBDA]*ABS('(IN)tau'!P100-P$3))*SIGN('(IN)tau'!P100-P$3)/param[LAMBDA]</f>
        <v>0</v>
      </c>
      <c r="Q226">
        <f>Q$4*LN(1+param[LAMBDA]*ABS('(IN)tau'!Q100-Q$3))*SIGN('(IN)tau'!Q100-Q$3)/param[LAMBDA]</f>
        <v>0</v>
      </c>
      <c r="R226">
        <f>R$4*LN(1+param[LAMBDA]*ABS('(IN)tau'!R100-R$3))*SIGN('(IN)tau'!R100-R$3)/param[LAMBDA]</f>
        <v>0</v>
      </c>
      <c r="S226">
        <f>S$4*LN(1+param[LAMBDA]*ABS('(IN)tau'!S100-S$3))*SIGN('(IN)tau'!S100-S$3)/param[LAMBDA]</f>
        <v>0</v>
      </c>
      <c r="T226">
        <f>T$4*LN(1+param[LAMBDA]*ABS('(IN)tau'!T100-T$3))*SIGN('(IN)tau'!T100-T$3)/param[LAMBDA]</f>
        <v>0</v>
      </c>
      <c r="U226">
        <f>U$4*LN(1+param[LAMBDA]*ABS('(IN)tau'!U100-U$3))*SIGN('(IN)tau'!U100-U$3)/param[LAMBDA]</f>
        <v>0</v>
      </c>
      <c r="V226">
        <f>V$4*LN(1+param[LAMBDA]*ABS('(IN)tau'!V100-V$3))*SIGN('(IN)tau'!V100-V$3)/param[LAMBDA]</f>
        <v>0</v>
      </c>
      <c r="W226">
        <f>W$4*LN(1+param[LAMBDA]*ABS('(IN)tau'!W100-W$3))*SIGN('(IN)tau'!W100-W$3)/param[LAMBDA]</f>
        <v>0</v>
      </c>
      <c r="X226">
        <f>X$4*LN(1+param[LAMBDA]*ABS('(IN)tau'!X100-X$3))*SIGN('(IN)tau'!X100-X$3)/param[LAMBDA]</f>
        <v>0</v>
      </c>
      <c r="Y226">
        <f>Y$4*LN(1+param[LAMBDA]*ABS('(IN)tau'!Y100-Y$3))*SIGN('(IN)tau'!Y100-Y$3)/param[LAMBDA]</f>
        <v>0</v>
      </c>
      <c r="Z226">
        <f>Z$4*LN(1+param[LAMBDA]*ABS('(IN)tau'!Z100-Z$3))*SIGN('(IN)tau'!Z100-Z$3)/param[LAMBDA]</f>
        <v>0</v>
      </c>
      <c r="AA226">
        <f>AA$4*LN(1+param[LAMBDA]*ABS('(IN)tau'!AA100-AA$3))*SIGN('(IN)tau'!AA100-AA$3)/param[LAMBDA]</f>
        <v>0</v>
      </c>
      <c r="AB226">
        <f>AB$4*LN(1+param[LAMBDA]*ABS('(IN)tau'!AB100-AB$3))*SIGN('(IN)tau'!AB100-AB$3)/param[LAMBDA]</f>
        <v>0</v>
      </c>
      <c r="AC226">
        <f>AC$4*LN(1+param[LAMBDA]*ABS('(IN)tau'!AC100-AC$3))*SIGN('(IN)tau'!AC100-AC$3)/param[LAMBDA]</f>
        <v>0</v>
      </c>
      <c r="AD226">
        <f>AD$4*LN(1+param[LAMBDA]*ABS('(IN)tau'!AD100-AD$3))*SIGN('(IN)tau'!AD100-AD$3)/param[LAMBDA]</f>
        <v>0</v>
      </c>
      <c r="AE226">
        <f>AE$4*LN(1+param[LAMBDA]*ABS('(IN)tau'!AE100-AE$3))*SIGN('(IN)tau'!AE100-AE$3)/param[LAMBDA]</f>
        <v>0</v>
      </c>
      <c r="AF226">
        <f>AF$4*LN(1+param[LAMBDA]*ABS('(IN)tau'!AF100-AF$3))*SIGN('(IN)tau'!AF100-AF$3)/param[LAMBDA]</f>
        <v>0</v>
      </c>
      <c r="AG226">
        <f>AG$4*LN(1+param[LAMBDA]*ABS('(IN)tau'!AG100-AG$3))*SIGN('(IN)tau'!AG100-AG$3)/param[LAMBDA]</f>
        <v>0</v>
      </c>
      <c r="AH226">
        <f>AH$4*LN(1+param[LAMBDA]*ABS('(IN)tau'!AH100-AH$3))*SIGN('(IN)tau'!AH100-AH$3)/param[LAMBDA]</f>
        <v>0</v>
      </c>
      <c r="AI226">
        <f>AI$4*LN(1+param[LAMBDA]*ABS('(IN)tau'!AI100-AI$3))*SIGN('(IN)tau'!AI100-AI$3)/param[LAMBDA]</f>
        <v>0</v>
      </c>
      <c r="AJ226">
        <f>AJ$4*LN(1+param[LAMBDA]*ABS('(IN)tau'!AJ100-AJ$3))*SIGN('(IN)tau'!AJ100-AJ$3)/param[LAMBDA]</f>
        <v>0</v>
      </c>
      <c r="AK226">
        <f>AK$4*LN(1+param[LAMBDA]*ABS('(IN)tau'!AK100-AK$3))*SIGN('(IN)tau'!AK100-AK$3)/param[LAMBDA]</f>
        <v>0</v>
      </c>
      <c r="AL226">
        <f>AL$4*LN(1+param[LAMBDA]*ABS('(IN)tau'!AL100-AL$3))*SIGN('(IN)tau'!AL100-AL$3)/param[LAMBDA]</f>
        <v>0</v>
      </c>
      <c r="AM226">
        <f>AM$4*LN(1+param[LAMBDA]*ABS('(IN)tau'!AM100-AM$3))*SIGN('(IN)tau'!AM100-AM$3)/param[LAMBDA]</f>
        <v>0</v>
      </c>
      <c r="AN226">
        <f>AN$4*LN(1+param[LAMBDA]*ABS('(IN)tau'!AN100-AN$3))*SIGN('(IN)tau'!AN100-AN$3)/param[LAMBDA]</f>
        <v>0</v>
      </c>
      <c r="AO226">
        <f>AO$4*LN(1+param[LAMBDA]*ABS('(IN)tau'!AO100-AO$3))*SIGN('(IN)tau'!AO100-AO$3)/param[LAMBDA]</f>
        <v>0</v>
      </c>
      <c r="AP226">
        <f>AP$4*LN(1+param[LAMBDA]*ABS('(IN)tau'!AP100-AP$3))*SIGN('(IN)tau'!AP100-AP$3)/param[LAMBDA]</f>
        <v>0</v>
      </c>
      <c r="AQ226">
        <f>AQ$4*LN(1+param[LAMBDA]*ABS('(IN)tau'!AQ100-AQ$3))*SIGN('(IN)tau'!AQ100-AQ$3)/param[LAMBDA]</f>
        <v>0</v>
      </c>
      <c r="AR226">
        <f>AR$4*LN(1+param[LAMBDA]*ABS('(IN)tau'!AR100-AR$3))*SIGN('(IN)tau'!AR100-AR$3)/param[LAMBDA]</f>
        <v>0</v>
      </c>
      <c r="AS226">
        <f>AS$4*LN(1+param[LAMBDA]*ABS('(IN)tau'!AS100-AS$3))*SIGN('(IN)tau'!AS100-AS$3)/param[LAMBDA]</f>
        <v>16.191844522179505</v>
      </c>
      <c r="AT226" s="4">
        <f>SUM(Pi[[#This Row],[Column2]:[Column244]])</f>
        <v>-117.70678959500049</v>
      </c>
      <c r="AU226" t="str">
        <f t="shared" ref="AU226:AU249" si="7">IF(AT103&lt;20,"ok","")</f>
        <v/>
      </c>
    </row>
    <row r="227" spans="1:47" ht="15" x14ac:dyDescent="0.25">
      <c r="A227">
        <f t="shared" si="6"/>
        <v>209</v>
      </c>
      <c r="B227">
        <f>B$4*LN(1+param[LAMBDA]*ABS('(IN)tau'!B101-B$3))*SIGN('(IN)tau'!B101-B$3)/param[LAMBDA]</f>
        <v>0</v>
      </c>
      <c r="C227">
        <f>C$4*LN(1+param[LAMBDA]*ABS('(IN)tau'!C101-C$3))*SIGN('(IN)tau'!C101-C$3)/param[LAMBDA]</f>
        <v>29.286584648336941</v>
      </c>
      <c r="D227">
        <f>D$4*LN(1+param[LAMBDA]*ABS('(IN)tau'!D101-D$3))*SIGN('(IN)tau'!D101-D$3)/param[LAMBDA]</f>
        <v>-3.13984029632253</v>
      </c>
      <c r="E227">
        <f>E$4*LN(1+param[LAMBDA]*ABS('(IN)tau'!E101-E$3))*SIGN('(IN)tau'!E101-E$3)/param[LAMBDA]</f>
        <v>-1.8571053949494634</v>
      </c>
      <c r="F227">
        <f>F$4*LN(1+param[LAMBDA]*ABS('(IN)tau'!F101-F$3))*SIGN('(IN)tau'!F101-F$3)/param[LAMBDA]</f>
        <v>5.4454013160335357</v>
      </c>
      <c r="G227">
        <f>G$4*LN(1+param[LAMBDA]*ABS('(IN)tau'!G101-G$3))*SIGN('(IN)tau'!G101-G$3)/param[LAMBDA]</f>
        <v>2.8573259619502469</v>
      </c>
      <c r="H227">
        <f>H$4*LN(1+param[LAMBDA]*ABS('(IN)tau'!H101-H$3))*SIGN('(IN)tau'!H101-H$3)/param[LAMBDA]</f>
        <v>0</v>
      </c>
      <c r="I227">
        <f>I$4*LN(1+param[LAMBDA]*ABS('(IN)tau'!I101-I$3))*SIGN('(IN)tau'!I101-I$3)/param[LAMBDA]</f>
        <v>15.3248943125298</v>
      </c>
      <c r="J227">
        <f>J$4*LN(1+param[LAMBDA]*ABS('(IN)tau'!J101-J$3))*SIGN('(IN)tau'!J101-J$3)/param[LAMBDA]</f>
        <v>0</v>
      </c>
      <c r="K227">
        <f>K$4*LN(1+param[LAMBDA]*ABS('(IN)tau'!K101-K$3))*SIGN('(IN)tau'!K101-K$3)/param[LAMBDA]</f>
        <v>-24.733493053228482</v>
      </c>
      <c r="L227">
        <f>L$4*LN(1+param[LAMBDA]*ABS('(IN)tau'!L101-L$3))*SIGN('(IN)tau'!L101-L$3)/param[LAMBDA]</f>
        <v>0</v>
      </c>
      <c r="M227">
        <f>M$4*LN(1+param[LAMBDA]*ABS('(IN)tau'!M101-M$3))*SIGN('(IN)tau'!M101-M$3)/param[LAMBDA]</f>
        <v>-28.518181396642525</v>
      </c>
      <c r="N227">
        <f>N$4*LN(1+param[LAMBDA]*ABS('(IN)tau'!N101-N$3))*SIGN('(IN)tau'!N101-N$3)/param[LAMBDA]</f>
        <v>0</v>
      </c>
      <c r="O227">
        <f>O$4*LN(1+param[LAMBDA]*ABS('(IN)tau'!O101-O$3))*SIGN('(IN)tau'!O101-O$3)/param[LAMBDA]</f>
        <v>0</v>
      </c>
      <c r="P227">
        <f>P$4*LN(1+param[LAMBDA]*ABS('(IN)tau'!P101-P$3))*SIGN('(IN)tau'!P101-P$3)/param[LAMBDA]</f>
        <v>0</v>
      </c>
      <c r="Q227">
        <f>Q$4*LN(1+param[LAMBDA]*ABS('(IN)tau'!Q101-Q$3))*SIGN('(IN)tau'!Q101-Q$3)/param[LAMBDA]</f>
        <v>0</v>
      </c>
      <c r="R227">
        <f>R$4*LN(1+param[LAMBDA]*ABS('(IN)tau'!R101-R$3))*SIGN('(IN)tau'!R101-R$3)/param[LAMBDA]</f>
        <v>0</v>
      </c>
      <c r="S227">
        <f>S$4*LN(1+param[LAMBDA]*ABS('(IN)tau'!S101-S$3))*SIGN('(IN)tau'!S101-S$3)/param[LAMBDA]</f>
        <v>0</v>
      </c>
      <c r="T227">
        <f>T$4*LN(1+param[LAMBDA]*ABS('(IN)tau'!T101-T$3))*SIGN('(IN)tau'!T101-T$3)/param[LAMBDA]</f>
        <v>0</v>
      </c>
      <c r="U227">
        <f>U$4*LN(1+param[LAMBDA]*ABS('(IN)tau'!U101-U$3))*SIGN('(IN)tau'!U101-U$3)/param[LAMBDA]</f>
        <v>0</v>
      </c>
      <c r="V227">
        <f>V$4*LN(1+param[LAMBDA]*ABS('(IN)tau'!V101-V$3))*SIGN('(IN)tau'!V101-V$3)/param[LAMBDA]</f>
        <v>0</v>
      </c>
      <c r="W227">
        <f>W$4*LN(1+param[LAMBDA]*ABS('(IN)tau'!W101-W$3))*SIGN('(IN)tau'!W101-W$3)/param[LAMBDA]</f>
        <v>0</v>
      </c>
      <c r="X227">
        <f>X$4*LN(1+param[LAMBDA]*ABS('(IN)tau'!X101-X$3))*SIGN('(IN)tau'!X101-X$3)/param[LAMBDA]</f>
        <v>0</v>
      </c>
      <c r="Y227">
        <f>Y$4*LN(1+param[LAMBDA]*ABS('(IN)tau'!Y101-Y$3))*SIGN('(IN)tau'!Y101-Y$3)/param[LAMBDA]</f>
        <v>0</v>
      </c>
      <c r="Z227">
        <f>Z$4*LN(1+param[LAMBDA]*ABS('(IN)tau'!Z101-Z$3))*SIGN('(IN)tau'!Z101-Z$3)/param[LAMBDA]</f>
        <v>0</v>
      </c>
      <c r="AA227">
        <f>AA$4*LN(1+param[LAMBDA]*ABS('(IN)tau'!AA101-AA$3))*SIGN('(IN)tau'!AA101-AA$3)/param[LAMBDA]</f>
        <v>0</v>
      </c>
      <c r="AB227">
        <f>AB$4*LN(1+param[LAMBDA]*ABS('(IN)tau'!AB101-AB$3))*SIGN('(IN)tau'!AB101-AB$3)/param[LAMBDA]</f>
        <v>0</v>
      </c>
      <c r="AC227">
        <f>AC$4*LN(1+param[LAMBDA]*ABS('(IN)tau'!AC101-AC$3))*SIGN('(IN)tau'!AC101-AC$3)/param[LAMBDA]</f>
        <v>0</v>
      </c>
      <c r="AD227">
        <f>AD$4*LN(1+param[LAMBDA]*ABS('(IN)tau'!AD101-AD$3))*SIGN('(IN)tau'!AD101-AD$3)/param[LAMBDA]</f>
        <v>0</v>
      </c>
      <c r="AE227">
        <f>AE$4*LN(1+param[LAMBDA]*ABS('(IN)tau'!AE101-AE$3))*SIGN('(IN)tau'!AE101-AE$3)/param[LAMBDA]</f>
        <v>0</v>
      </c>
      <c r="AF227">
        <f>AF$4*LN(1+param[LAMBDA]*ABS('(IN)tau'!AF101-AF$3))*SIGN('(IN)tau'!AF101-AF$3)/param[LAMBDA]</f>
        <v>0</v>
      </c>
      <c r="AG227">
        <f>AG$4*LN(1+param[LAMBDA]*ABS('(IN)tau'!AG101-AG$3))*SIGN('(IN)tau'!AG101-AG$3)/param[LAMBDA]</f>
        <v>0</v>
      </c>
      <c r="AH227">
        <f>AH$4*LN(1+param[LAMBDA]*ABS('(IN)tau'!AH101-AH$3))*SIGN('(IN)tau'!AH101-AH$3)/param[LAMBDA]</f>
        <v>0</v>
      </c>
      <c r="AI227">
        <f>AI$4*LN(1+param[LAMBDA]*ABS('(IN)tau'!AI101-AI$3))*SIGN('(IN)tau'!AI101-AI$3)/param[LAMBDA]</f>
        <v>0</v>
      </c>
      <c r="AJ227">
        <f>AJ$4*LN(1+param[LAMBDA]*ABS('(IN)tau'!AJ101-AJ$3))*SIGN('(IN)tau'!AJ101-AJ$3)/param[LAMBDA]</f>
        <v>0</v>
      </c>
      <c r="AK227">
        <f>AK$4*LN(1+param[LAMBDA]*ABS('(IN)tau'!AK101-AK$3))*SIGN('(IN)tau'!AK101-AK$3)/param[LAMBDA]</f>
        <v>0</v>
      </c>
      <c r="AL227">
        <f>AL$4*LN(1+param[LAMBDA]*ABS('(IN)tau'!AL101-AL$3))*SIGN('(IN)tau'!AL101-AL$3)/param[LAMBDA]</f>
        <v>0</v>
      </c>
      <c r="AM227">
        <f>AM$4*LN(1+param[LAMBDA]*ABS('(IN)tau'!AM101-AM$3))*SIGN('(IN)tau'!AM101-AM$3)/param[LAMBDA]</f>
        <v>0</v>
      </c>
      <c r="AN227">
        <f>AN$4*LN(1+param[LAMBDA]*ABS('(IN)tau'!AN101-AN$3))*SIGN('(IN)tau'!AN101-AN$3)/param[LAMBDA]</f>
        <v>0</v>
      </c>
      <c r="AO227">
        <f>AO$4*LN(1+param[LAMBDA]*ABS('(IN)tau'!AO101-AO$3))*SIGN('(IN)tau'!AO101-AO$3)/param[LAMBDA]</f>
        <v>0</v>
      </c>
      <c r="AP227">
        <f>AP$4*LN(1+param[LAMBDA]*ABS('(IN)tau'!AP101-AP$3))*SIGN('(IN)tau'!AP101-AP$3)/param[LAMBDA]</f>
        <v>0</v>
      </c>
      <c r="AQ227">
        <f>AQ$4*LN(1+param[LAMBDA]*ABS('(IN)tau'!AQ101-AQ$3))*SIGN('(IN)tau'!AQ101-AQ$3)/param[LAMBDA]</f>
        <v>0</v>
      </c>
      <c r="AR227">
        <f>AR$4*LN(1+param[LAMBDA]*ABS('(IN)tau'!AR101-AR$3))*SIGN('(IN)tau'!AR101-AR$3)/param[LAMBDA]</f>
        <v>0</v>
      </c>
      <c r="AS227">
        <f>AS$4*LN(1+param[LAMBDA]*ABS('(IN)tau'!AS101-AS$3))*SIGN('(IN)tau'!AS101-AS$3)/param[LAMBDA]</f>
        <v>11.105651585601155</v>
      </c>
      <c r="AT227" s="4">
        <f>SUM(Pi[[#This Row],[Column2]:[Column244]])</f>
        <v>5.7712376833086765</v>
      </c>
      <c r="AU227" t="str">
        <f t="shared" si="7"/>
        <v/>
      </c>
    </row>
    <row r="228" spans="1:47" ht="15" x14ac:dyDescent="0.25">
      <c r="A228">
        <f t="shared" si="6"/>
        <v>210</v>
      </c>
      <c r="B228">
        <f>B$4*LN(1+param[LAMBDA]*ABS('(IN)tau'!B102-B$3))*SIGN('(IN)tau'!B102-B$3)/param[LAMBDA]</f>
        <v>0</v>
      </c>
      <c r="C228">
        <f>C$4*LN(1+param[LAMBDA]*ABS('(IN)tau'!C102-C$3))*SIGN('(IN)tau'!C102-C$3)/param[LAMBDA]</f>
        <v>29.286584648336941</v>
      </c>
      <c r="D228">
        <f>D$4*LN(1+param[LAMBDA]*ABS('(IN)tau'!D102-D$3))*SIGN('(IN)tau'!D102-D$3)/param[LAMBDA]</f>
        <v>-17.382209005742784</v>
      </c>
      <c r="E228">
        <f>E$4*LN(1+param[LAMBDA]*ABS('(IN)tau'!E102-E$3))*SIGN('(IN)tau'!E102-E$3)/param[LAMBDA]</f>
        <v>21.264762764284239</v>
      </c>
      <c r="F228">
        <f>F$4*LN(1+param[LAMBDA]*ABS('(IN)tau'!F102-F$3))*SIGN('(IN)tau'!F102-F$3)/param[LAMBDA]</f>
        <v>8.4065959020836516</v>
      </c>
      <c r="G228">
        <f>G$4*LN(1+param[LAMBDA]*ABS('(IN)tau'!G102-G$3))*SIGN('(IN)tau'!G102-G$3)/param[LAMBDA]</f>
        <v>3.5550405296121141</v>
      </c>
      <c r="H228">
        <f>H$4*LN(1+param[LAMBDA]*ABS('(IN)tau'!H102-H$3))*SIGN('(IN)tau'!H102-H$3)/param[LAMBDA]</f>
        <v>0</v>
      </c>
      <c r="I228">
        <f>I$4*LN(1+param[LAMBDA]*ABS('(IN)tau'!I102-I$3))*SIGN('(IN)tau'!I102-I$3)/param[LAMBDA]</f>
        <v>10.98098547701445</v>
      </c>
      <c r="J228">
        <f>J$4*LN(1+param[LAMBDA]*ABS('(IN)tau'!J102-J$3))*SIGN('(IN)tau'!J102-J$3)/param[LAMBDA]</f>
        <v>0</v>
      </c>
      <c r="K228">
        <f>K$4*LN(1+param[LAMBDA]*ABS('(IN)tau'!K102-K$3))*SIGN('(IN)tau'!K102-K$3)/param[LAMBDA]</f>
        <v>-4.8635515561515241</v>
      </c>
      <c r="L228">
        <f>L$4*LN(1+param[LAMBDA]*ABS('(IN)tau'!L102-L$3))*SIGN('(IN)tau'!L102-L$3)/param[LAMBDA]</f>
        <v>0</v>
      </c>
      <c r="M228">
        <f>M$4*LN(1+param[LAMBDA]*ABS('(IN)tau'!M102-M$3))*SIGN('(IN)tau'!M102-M$3)/param[LAMBDA]</f>
        <v>-28.518181396642525</v>
      </c>
      <c r="N228">
        <f>N$4*LN(1+param[LAMBDA]*ABS('(IN)tau'!N102-N$3))*SIGN('(IN)tau'!N102-N$3)/param[LAMBDA]</f>
        <v>0</v>
      </c>
      <c r="O228">
        <f>O$4*LN(1+param[LAMBDA]*ABS('(IN)tau'!O102-O$3))*SIGN('(IN)tau'!O102-O$3)/param[LAMBDA]</f>
        <v>0</v>
      </c>
      <c r="P228">
        <f>P$4*LN(1+param[LAMBDA]*ABS('(IN)tau'!P102-P$3))*SIGN('(IN)tau'!P102-P$3)/param[LAMBDA]</f>
        <v>0</v>
      </c>
      <c r="Q228">
        <f>Q$4*LN(1+param[LAMBDA]*ABS('(IN)tau'!Q102-Q$3))*SIGN('(IN)tau'!Q102-Q$3)/param[LAMBDA]</f>
        <v>0</v>
      </c>
      <c r="R228">
        <f>R$4*LN(1+param[LAMBDA]*ABS('(IN)tau'!R102-R$3))*SIGN('(IN)tau'!R102-R$3)/param[LAMBDA]</f>
        <v>0</v>
      </c>
      <c r="S228">
        <f>S$4*LN(1+param[LAMBDA]*ABS('(IN)tau'!S102-S$3))*SIGN('(IN)tau'!S102-S$3)/param[LAMBDA]</f>
        <v>0</v>
      </c>
      <c r="T228">
        <f>T$4*LN(1+param[LAMBDA]*ABS('(IN)tau'!T102-T$3))*SIGN('(IN)tau'!T102-T$3)/param[LAMBDA]</f>
        <v>0</v>
      </c>
      <c r="U228">
        <f>U$4*LN(1+param[LAMBDA]*ABS('(IN)tau'!U102-U$3))*SIGN('(IN)tau'!U102-U$3)/param[LAMBDA]</f>
        <v>0</v>
      </c>
      <c r="V228">
        <f>V$4*LN(1+param[LAMBDA]*ABS('(IN)tau'!V102-V$3))*SIGN('(IN)tau'!V102-V$3)/param[LAMBDA]</f>
        <v>0</v>
      </c>
      <c r="W228">
        <f>W$4*LN(1+param[LAMBDA]*ABS('(IN)tau'!W102-W$3))*SIGN('(IN)tau'!W102-W$3)/param[LAMBDA]</f>
        <v>0</v>
      </c>
      <c r="X228">
        <f>X$4*LN(1+param[LAMBDA]*ABS('(IN)tau'!X102-X$3))*SIGN('(IN)tau'!X102-X$3)/param[LAMBDA]</f>
        <v>0</v>
      </c>
      <c r="Y228">
        <f>Y$4*LN(1+param[LAMBDA]*ABS('(IN)tau'!Y102-Y$3))*SIGN('(IN)tau'!Y102-Y$3)/param[LAMBDA]</f>
        <v>0</v>
      </c>
      <c r="Z228">
        <f>Z$4*LN(1+param[LAMBDA]*ABS('(IN)tau'!Z102-Z$3))*SIGN('(IN)tau'!Z102-Z$3)/param[LAMBDA]</f>
        <v>0</v>
      </c>
      <c r="AA228">
        <f>AA$4*LN(1+param[LAMBDA]*ABS('(IN)tau'!AA102-AA$3))*SIGN('(IN)tau'!AA102-AA$3)/param[LAMBDA]</f>
        <v>0</v>
      </c>
      <c r="AB228">
        <f>AB$4*LN(1+param[LAMBDA]*ABS('(IN)tau'!AB102-AB$3))*SIGN('(IN)tau'!AB102-AB$3)/param[LAMBDA]</f>
        <v>0</v>
      </c>
      <c r="AC228">
        <f>AC$4*LN(1+param[LAMBDA]*ABS('(IN)tau'!AC102-AC$3))*SIGN('(IN)tau'!AC102-AC$3)/param[LAMBDA]</f>
        <v>0</v>
      </c>
      <c r="AD228">
        <f>AD$4*LN(1+param[LAMBDA]*ABS('(IN)tau'!AD102-AD$3))*SIGN('(IN)tau'!AD102-AD$3)/param[LAMBDA]</f>
        <v>0</v>
      </c>
      <c r="AE228">
        <f>AE$4*LN(1+param[LAMBDA]*ABS('(IN)tau'!AE102-AE$3))*SIGN('(IN)tau'!AE102-AE$3)/param[LAMBDA]</f>
        <v>0</v>
      </c>
      <c r="AF228">
        <f>AF$4*LN(1+param[LAMBDA]*ABS('(IN)tau'!AF102-AF$3))*SIGN('(IN)tau'!AF102-AF$3)/param[LAMBDA]</f>
        <v>0</v>
      </c>
      <c r="AG228">
        <f>AG$4*LN(1+param[LAMBDA]*ABS('(IN)tau'!AG102-AG$3))*SIGN('(IN)tau'!AG102-AG$3)/param[LAMBDA]</f>
        <v>0</v>
      </c>
      <c r="AH228">
        <f>AH$4*LN(1+param[LAMBDA]*ABS('(IN)tau'!AH102-AH$3))*SIGN('(IN)tau'!AH102-AH$3)/param[LAMBDA]</f>
        <v>0</v>
      </c>
      <c r="AI228">
        <f>AI$4*LN(1+param[LAMBDA]*ABS('(IN)tau'!AI102-AI$3))*SIGN('(IN)tau'!AI102-AI$3)/param[LAMBDA]</f>
        <v>0</v>
      </c>
      <c r="AJ228">
        <f>AJ$4*LN(1+param[LAMBDA]*ABS('(IN)tau'!AJ102-AJ$3))*SIGN('(IN)tau'!AJ102-AJ$3)/param[LAMBDA]</f>
        <v>0</v>
      </c>
      <c r="AK228">
        <f>AK$4*LN(1+param[LAMBDA]*ABS('(IN)tau'!AK102-AK$3))*SIGN('(IN)tau'!AK102-AK$3)/param[LAMBDA]</f>
        <v>0</v>
      </c>
      <c r="AL228">
        <f>AL$4*LN(1+param[LAMBDA]*ABS('(IN)tau'!AL102-AL$3))*SIGN('(IN)tau'!AL102-AL$3)/param[LAMBDA]</f>
        <v>0</v>
      </c>
      <c r="AM228">
        <f>AM$4*LN(1+param[LAMBDA]*ABS('(IN)tau'!AM102-AM$3))*SIGN('(IN)tau'!AM102-AM$3)/param[LAMBDA]</f>
        <v>0</v>
      </c>
      <c r="AN228">
        <f>AN$4*LN(1+param[LAMBDA]*ABS('(IN)tau'!AN102-AN$3))*SIGN('(IN)tau'!AN102-AN$3)/param[LAMBDA]</f>
        <v>0</v>
      </c>
      <c r="AO228">
        <f>AO$4*LN(1+param[LAMBDA]*ABS('(IN)tau'!AO102-AO$3))*SIGN('(IN)tau'!AO102-AO$3)/param[LAMBDA]</f>
        <v>0</v>
      </c>
      <c r="AP228">
        <f>AP$4*LN(1+param[LAMBDA]*ABS('(IN)tau'!AP102-AP$3))*SIGN('(IN)tau'!AP102-AP$3)/param[LAMBDA]</f>
        <v>0</v>
      </c>
      <c r="AQ228">
        <f>AQ$4*LN(1+param[LAMBDA]*ABS('(IN)tau'!AQ102-AQ$3))*SIGN('(IN)tau'!AQ102-AQ$3)/param[LAMBDA]</f>
        <v>0</v>
      </c>
      <c r="AR228">
        <f>AR$4*LN(1+param[LAMBDA]*ABS('(IN)tau'!AR102-AR$3))*SIGN('(IN)tau'!AR102-AR$3)/param[LAMBDA]</f>
        <v>0</v>
      </c>
      <c r="AS228">
        <f>AS$4*LN(1+param[LAMBDA]*ABS('(IN)tau'!AS102-AS$3))*SIGN('(IN)tau'!AS102-AS$3)/param[LAMBDA]</f>
        <v>4.366902643983595</v>
      </c>
      <c r="AT228" s="4">
        <f>SUM(Pi[[#This Row],[Column2]:[Column244]])</f>
        <v>27.096930006778159</v>
      </c>
      <c r="AU228" t="str">
        <f t="shared" si="7"/>
        <v/>
      </c>
    </row>
    <row r="229" spans="1:47" ht="15" x14ac:dyDescent="0.25">
      <c r="A229">
        <f t="shared" si="6"/>
        <v>211</v>
      </c>
      <c r="B229">
        <f>B$4*LN(1+param[LAMBDA]*ABS('(IN)tau'!B103-B$3))*SIGN('(IN)tau'!B103-B$3)/param[LAMBDA]</f>
        <v>0</v>
      </c>
      <c r="C229">
        <f>C$4*LN(1+param[LAMBDA]*ABS('(IN)tau'!C103-C$3))*SIGN('(IN)tau'!C103-C$3)/param[LAMBDA]</f>
        <v>-25.844435632221721</v>
      </c>
      <c r="D229">
        <f>D$4*LN(1+param[LAMBDA]*ABS('(IN)tau'!D103-D$3))*SIGN('(IN)tau'!D103-D$3)/param[LAMBDA]</f>
        <v>-17.382209005742784</v>
      </c>
      <c r="E229">
        <f>E$4*LN(1+param[LAMBDA]*ABS('(IN)tau'!E103-E$3))*SIGN('(IN)tau'!E103-E$3)/param[LAMBDA]</f>
        <v>-1.8571053949494634</v>
      </c>
      <c r="F229">
        <f>F$4*LN(1+param[LAMBDA]*ABS('(IN)tau'!F103-F$3))*SIGN('(IN)tau'!F103-F$3)/param[LAMBDA]</f>
        <v>-4.9309250649589602</v>
      </c>
      <c r="G229">
        <f>G$4*LN(1+param[LAMBDA]*ABS('(IN)tau'!G103-G$3))*SIGN('(IN)tau'!G103-G$3)/param[LAMBDA]</f>
        <v>-9.9791600078176508</v>
      </c>
      <c r="H229">
        <f>H$4*LN(1+param[LAMBDA]*ABS('(IN)tau'!H103-H$3))*SIGN('(IN)tau'!H103-H$3)/param[LAMBDA]</f>
        <v>0</v>
      </c>
      <c r="I229">
        <f>I$4*LN(1+param[LAMBDA]*ABS('(IN)tau'!I103-I$3))*SIGN('(IN)tau'!I103-I$3)/param[LAMBDA]</f>
        <v>26.482942134195202</v>
      </c>
      <c r="J229">
        <f>J$4*LN(1+param[LAMBDA]*ABS('(IN)tau'!J103-J$3))*SIGN('(IN)tau'!J103-J$3)/param[LAMBDA]</f>
        <v>0</v>
      </c>
      <c r="K229">
        <f>K$4*LN(1+param[LAMBDA]*ABS('(IN)tau'!K103-K$3))*SIGN('(IN)tau'!K103-K$3)/param[LAMBDA]</f>
        <v>-59.599720707972793</v>
      </c>
      <c r="L229">
        <f>L$4*LN(1+param[LAMBDA]*ABS('(IN)tau'!L103-L$3))*SIGN('(IN)tau'!L103-L$3)/param[LAMBDA]</f>
        <v>0</v>
      </c>
      <c r="M229">
        <f>M$4*LN(1+param[LAMBDA]*ABS('(IN)tau'!M103-M$3))*SIGN('(IN)tau'!M103-M$3)/param[LAMBDA]</f>
        <v>-40.788020437711822</v>
      </c>
      <c r="N229">
        <f>N$4*LN(1+param[LAMBDA]*ABS('(IN)tau'!N103-N$3))*SIGN('(IN)tau'!N103-N$3)/param[LAMBDA]</f>
        <v>0</v>
      </c>
      <c r="O229">
        <f>O$4*LN(1+param[LAMBDA]*ABS('(IN)tau'!O103-O$3))*SIGN('(IN)tau'!O103-O$3)/param[LAMBDA]</f>
        <v>0</v>
      </c>
      <c r="P229">
        <f>P$4*LN(1+param[LAMBDA]*ABS('(IN)tau'!P103-P$3))*SIGN('(IN)tau'!P103-P$3)/param[LAMBDA]</f>
        <v>0</v>
      </c>
      <c r="Q229">
        <f>Q$4*LN(1+param[LAMBDA]*ABS('(IN)tau'!Q103-Q$3))*SIGN('(IN)tau'!Q103-Q$3)/param[LAMBDA]</f>
        <v>0</v>
      </c>
      <c r="R229">
        <f>R$4*LN(1+param[LAMBDA]*ABS('(IN)tau'!R103-R$3))*SIGN('(IN)tau'!R103-R$3)/param[LAMBDA]</f>
        <v>0</v>
      </c>
      <c r="S229">
        <f>S$4*LN(1+param[LAMBDA]*ABS('(IN)tau'!S103-S$3))*SIGN('(IN)tau'!S103-S$3)/param[LAMBDA]</f>
        <v>0</v>
      </c>
      <c r="T229">
        <f>T$4*LN(1+param[LAMBDA]*ABS('(IN)tau'!T103-T$3))*SIGN('(IN)tau'!T103-T$3)/param[LAMBDA]</f>
        <v>0</v>
      </c>
      <c r="U229">
        <f>U$4*LN(1+param[LAMBDA]*ABS('(IN)tau'!U103-U$3))*SIGN('(IN)tau'!U103-U$3)/param[LAMBDA]</f>
        <v>0</v>
      </c>
      <c r="V229">
        <f>V$4*LN(1+param[LAMBDA]*ABS('(IN)tau'!V103-V$3))*SIGN('(IN)tau'!V103-V$3)/param[LAMBDA]</f>
        <v>0</v>
      </c>
      <c r="W229">
        <f>W$4*LN(1+param[LAMBDA]*ABS('(IN)tau'!W103-W$3))*SIGN('(IN)tau'!W103-W$3)/param[LAMBDA]</f>
        <v>0</v>
      </c>
      <c r="X229">
        <f>X$4*LN(1+param[LAMBDA]*ABS('(IN)tau'!X103-X$3))*SIGN('(IN)tau'!X103-X$3)/param[LAMBDA]</f>
        <v>0</v>
      </c>
      <c r="Y229">
        <f>Y$4*LN(1+param[LAMBDA]*ABS('(IN)tau'!Y103-Y$3))*SIGN('(IN)tau'!Y103-Y$3)/param[LAMBDA]</f>
        <v>0</v>
      </c>
      <c r="Z229">
        <f>Z$4*LN(1+param[LAMBDA]*ABS('(IN)tau'!Z103-Z$3))*SIGN('(IN)tau'!Z103-Z$3)/param[LAMBDA]</f>
        <v>0</v>
      </c>
      <c r="AA229">
        <f>AA$4*LN(1+param[LAMBDA]*ABS('(IN)tau'!AA103-AA$3))*SIGN('(IN)tau'!AA103-AA$3)/param[LAMBDA]</f>
        <v>0</v>
      </c>
      <c r="AB229">
        <f>AB$4*LN(1+param[LAMBDA]*ABS('(IN)tau'!AB103-AB$3))*SIGN('(IN)tau'!AB103-AB$3)/param[LAMBDA]</f>
        <v>0</v>
      </c>
      <c r="AC229">
        <f>AC$4*LN(1+param[LAMBDA]*ABS('(IN)tau'!AC103-AC$3))*SIGN('(IN)tau'!AC103-AC$3)/param[LAMBDA]</f>
        <v>0</v>
      </c>
      <c r="AD229">
        <f>AD$4*LN(1+param[LAMBDA]*ABS('(IN)tau'!AD103-AD$3))*SIGN('(IN)tau'!AD103-AD$3)/param[LAMBDA]</f>
        <v>0</v>
      </c>
      <c r="AE229">
        <f>AE$4*LN(1+param[LAMBDA]*ABS('(IN)tau'!AE103-AE$3))*SIGN('(IN)tau'!AE103-AE$3)/param[LAMBDA]</f>
        <v>0</v>
      </c>
      <c r="AF229">
        <f>AF$4*LN(1+param[LAMBDA]*ABS('(IN)tau'!AF103-AF$3))*SIGN('(IN)tau'!AF103-AF$3)/param[LAMBDA]</f>
        <v>0</v>
      </c>
      <c r="AG229">
        <f>AG$4*LN(1+param[LAMBDA]*ABS('(IN)tau'!AG103-AG$3))*SIGN('(IN)tau'!AG103-AG$3)/param[LAMBDA]</f>
        <v>0</v>
      </c>
      <c r="AH229">
        <f>AH$4*LN(1+param[LAMBDA]*ABS('(IN)tau'!AH103-AH$3))*SIGN('(IN)tau'!AH103-AH$3)/param[LAMBDA]</f>
        <v>0</v>
      </c>
      <c r="AI229">
        <f>AI$4*LN(1+param[LAMBDA]*ABS('(IN)tau'!AI103-AI$3))*SIGN('(IN)tau'!AI103-AI$3)/param[LAMBDA]</f>
        <v>0</v>
      </c>
      <c r="AJ229">
        <f>AJ$4*LN(1+param[LAMBDA]*ABS('(IN)tau'!AJ103-AJ$3))*SIGN('(IN)tau'!AJ103-AJ$3)/param[LAMBDA]</f>
        <v>0</v>
      </c>
      <c r="AK229">
        <f>AK$4*LN(1+param[LAMBDA]*ABS('(IN)tau'!AK103-AK$3))*SIGN('(IN)tau'!AK103-AK$3)/param[LAMBDA]</f>
        <v>0</v>
      </c>
      <c r="AL229">
        <f>AL$4*LN(1+param[LAMBDA]*ABS('(IN)tau'!AL103-AL$3))*SIGN('(IN)tau'!AL103-AL$3)/param[LAMBDA]</f>
        <v>0</v>
      </c>
      <c r="AM229">
        <f>AM$4*LN(1+param[LAMBDA]*ABS('(IN)tau'!AM103-AM$3))*SIGN('(IN)tau'!AM103-AM$3)/param[LAMBDA]</f>
        <v>0</v>
      </c>
      <c r="AN229">
        <f>AN$4*LN(1+param[LAMBDA]*ABS('(IN)tau'!AN103-AN$3))*SIGN('(IN)tau'!AN103-AN$3)/param[LAMBDA]</f>
        <v>0</v>
      </c>
      <c r="AO229">
        <f>AO$4*LN(1+param[LAMBDA]*ABS('(IN)tau'!AO103-AO$3))*SIGN('(IN)tau'!AO103-AO$3)/param[LAMBDA]</f>
        <v>0</v>
      </c>
      <c r="AP229">
        <f>AP$4*LN(1+param[LAMBDA]*ABS('(IN)tau'!AP103-AP$3))*SIGN('(IN)tau'!AP103-AP$3)/param[LAMBDA]</f>
        <v>0</v>
      </c>
      <c r="AQ229">
        <f>AQ$4*LN(1+param[LAMBDA]*ABS('(IN)tau'!AQ103-AQ$3))*SIGN('(IN)tau'!AQ103-AQ$3)/param[LAMBDA]</f>
        <v>0</v>
      </c>
      <c r="AR229">
        <f>AR$4*LN(1+param[LAMBDA]*ABS('(IN)tau'!AR103-AR$3))*SIGN('(IN)tau'!AR103-AR$3)/param[LAMBDA]</f>
        <v>0</v>
      </c>
      <c r="AS229">
        <f>AS$4*LN(1+param[LAMBDA]*ABS('(IN)tau'!AS103-AS$3))*SIGN('(IN)tau'!AS103-AS$3)/param[LAMBDA]</f>
        <v>16.17858790392118</v>
      </c>
      <c r="AT229" s="4">
        <f>SUM(Pi[[#This Row],[Column2]:[Column244]])</f>
        <v>-117.72004621325881</v>
      </c>
      <c r="AU229" t="str">
        <f t="shared" si="7"/>
        <v/>
      </c>
    </row>
    <row r="230" spans="1:47" ht="15" x14ac:dyDescent="0.25">
      <c r="A230">
        <f t="shared" si="6"/>
        <v>213</v>
      </c>
      <c r="B230">
        <f>B$4*LN(1+param[LAMBDA]*ABS('(IN)tau'!B104-B$3))*SIGN('(IN)tau'!B104-B$3)/param[LAMBDA]</f>
        <v>0</v>
      </c>
      <c r="C230">
        <f>C$4*LN(1+param[LAMBDA]*ABS('(IN)tau'!C104-C$3))*SIGN('(IN)tau'!C104-C$3)/param[LAMBDA]</f>
        <v>-25.844435632221721</v>
      </c>
      <c r="D230">
        <f>D$4*LN(1+param[LAMBDA]*ABS('(IN)tau'!D104-D$3))*SIGN('(IN)tau'!D104-D$3)/param[LAMBDA]</f>
        <v>-17.382209005742784</v>
      </c>
      <c r="E230">
        <f>E$4*LN(1+param[LAMBDA]*ABS('(IN)tau'!E104-E$3))*SIGN('(IN)tau'!E104-E$3)/param[LAMBDA]</f>
        <v>-1.8571053949494634</v>
      </c>
      <c r="F230">
        <f>F$4*LN(1+param[LAMBDA]*ABS('(IN)tau'!F104-F$3))*SIGN('(IN)tau'!F104-F$3)/param[LAMBDA]</f>
        <v>-4.9309250649589602</v>
      </c>
      <c r="G230">
        <f>G$4*LN(1+param[LAMBDA]*ABS('(IN)tau'!G104-G$3))*SIGN('(IN)tau'!G104-G$3)/param[LAMBDA]</f>
        <v>-9.9791600078176508</v>
      </c>
      <c r="H230">
        <f>H$4*LN(1+param[LAMBDA]*ABS('(IN)tau'!H104-H$3))*SIGN('(IN)tau'!H104-H$3)/param[LAMBDA]</f>
        <v>0</v>
      </c>
      <c r="I230">
        <f>I$4*LN(1+param[LAMBDA]*ABS('(IN)tau'!I104-I$3))*SIGN('(IN)tau'!I104-I$3)/param[LAMBDA]</f>
        <v>26.482942134195202</v>
      </c>
      <c r="J230">
        <f>J$4*LN(1+param[LAMBDA]*ABS('(IN)tau'!J104-J$3))*SIGN('(IN)tau'!J104-J$3)/param[LAMBDA]</f>
        <v>0</v>
      </c>
      <c r="K230">
        <f>K$4*LN(1+param[LAMBDA]*ABS('(IN)tau'!K104-K$3))*SIGN('(IN)tau'!K104-K$3)/param[LAMBDA]</f>
        <v>-54.465608834980223</v>
      </c>
      <c r="L230">
        <f>L$4*LN(1+param[LAMBDA]*ABS('(IN)tau'!L104-L$3))*SIGN('(IN)tau'!L104-L$3)/param[LAMBDA]</f>
        <v>0</v>
      </c>
      <c r="M230">
        <f>M$4*LN(1+param[LAMBDA]*ABS('(IN)tau'!M104-M$3))*SIGN('(IN)tau'!M104-M$3)/param[LAMBDA]</f>
        <v>-40.788020437711822</v>
      </c>
      <c r="N230">
        <f>N$4*LN(1+param[LAMBDA]*ABS('(IN)tau'!N104-N$3))*SIGN('(IN)tau'!N104-N$3)/param[LAMBDA]</f>
        <v>0</v>
      </c>
      <c r="O230">
        <f>O$4*LN(1+param[LAMBDA]*ABS('(IN)tau'!O104-O$3))*SIGN('(IN)tau'!O104-O$3)/param[LAMBDA]</f>
        <v>0</v>
      </c>
      <c r="P230">
        <f>P$4*LN(1+param[LAMBDA]*ABS('(IN)tau'!P104-P$3))*SIGN('(IN)tau'!P104-P$3)/param[LAMBDA]</f>
        <v>0</v>
      </c>
      <c r="Q230">
        <f>Q$4*LN(1+param[LAMBDA]*ABS('(IN)tau'!Q104-Q$3))*SIGN('(IN)tau'!Q104-Q$3)/param[LAMBDA]</f>
        <v>0</v>
      </c>
      <c r="R230">
        <f>R$4*LN(1+param[LAMBDA]*ABS('(IN)tau'!R104-R$3))*SIGN('(IN)tau'!R104-R$3)/param[LAMBDA]</f>
        <v>0</v>
      </c>
      <c r="S230">
        <f>S$4*LN(1+param[LAMBDA]*ABS('(IN)tau'!S104-S$3))*SIGN('(IN)tau'!S104-S$3)/param[LAMBDA]</f>
        <v>0</v>
      </c>
      <c r="T230">
        <f>T$4*LN(1+param[LAMBDA]*ABS('(IN)tau'!T104-T$3))*SIGN('(IN)tau'!T104-T$3)/param[LAMBDA]</f>
        <v>0</v>
      </c>
      <c r="U230">
        <f>U$4*LN(1+param[LAMBDA]*ABS('(IN)tau'!U104-U$3))*SIGN('(IN)tau'!U104-U$3)/param[LAMBDA]</f>
        <v>0</v>
      </c>
      <c r="V230">
        <f>V$4*LN(1+param[LAMBDA]*ABS('(IN)tau'!V104-V$3))*SIGN('(IN)tau'!V104-V$3)/param[LAMBDA]</f>
        <v>0</v>
      </c>
      <c r="W230">
        <f>W$4*LN(1+param[LAMBDA]*ABS('(IN)tau'!W104-W$3))*SIGN('(IN)tau'!W104-W$3)/param[LAMBDA]</f>
        <v>0</v>
      </c>
      <c r="X230">
        <f>X$4*LN(1+param[LAMBDA]*ABS('(IN)tau'!X104-X$3))*SIGN('(IN)tau'!X104-X$3)/param[LAMBDA]</f>
        <v>0</v>
      </c>
      <c r="Y230">
        <f>Y$4*LN(1+param[LAMBDA]*ABS('(IN)tau'!Y104-Y$3))*SIGN('(IN)tau'!Y104-Y$3)/param[LAMBDA]</f>
        <v>0</v>
      </c>
      <c r="Z230">
        <f>Z$4*LN(1+param[LAMBDA]*ABS('(IN)tau'!Z104-Z$3))*SIGN('(IN)tau'!Z104-Z$3)/param[LAMBDA]</f>
        <v>0</v>
      </c>
      <c r="AA230">
        <f>AA$4*LN(1+param[LAMBDA]*ABS('(IN)tau'!AA104-AA$3))*SIGN('(IN)tau'!AA104-AA$3)/param[LAMBDA]</f>
        <v>0</v>
      </c>
      <c r="AB230">
        <f>AB$4*LN(1+param[LAMBDA]*ABS('(IN)tau'!AB104-AB$3))*SIGN('(IN)tau'!AB104-AB$3)/param[LAMBDA]</f>
        <v>0</v>
      </c>
      <c r="AC230">
        <f>AC$4*LN(1+param[LAMBDA]*ABS('(IN)tau'!AC104-AC$3))*SIGN('(IN)tau'!AC104-AC$3)/param[LAMBDA]</f>
        <v>0</v>
      </c>
      <c r="AD230">
        <f>AD$4*LN(1+param[LAMBDA]*ABS('(IN)tau'!AD104-AD$3))*SIGN('(IN)tau'!AD104-AD$3)/param[LAMBDA]</f>
        <v>0</v>
      </c>
      <c r="AE230">
        <f>AE$4*LN(1+param[LAMBDA]*ABS('(IN)tau'!AE104-AE$3))*SIGN('(IN)tau'!AE104-AE$3)/param[LAMBDA]</f>
        <v>0</v>
      </c>
      <c r="AF230">
        <f>AF$4*LN(1+param[LAMBDA]*ABS('(IN)tau'!AF104-AF$3))*SIGN('(IN)tau'!AF104-AF$3)/param[LAMBDA]</f>
        <v>0</v>
      </c>
      <c r="AG230">
        <f>AG$4*LN(1+param[LAMBDA]*ABS('(IN)tau'!AG104-AG$3))*SIGN('(IN)tau'!AG104-AG$3)/param[LAMBDA]</f>
        <v>0</v>
      </c>
      <c r="AH230">
        <f>AH$4*LN(1+param[LAMBDA]*ABS('(IN)tau'!AH104-AH$3))*SIGN('(IN)tau'!AH104-AH$3)/param[LAMBDA]</f>
        <v>0</v>
      </c>
      <c r="AI230">
        <f>AI$4*LN(1+param[LAMBDA]*ABS('(IN)tau'!AI104-AI$3))*SIGN('(IN)tau'!AI104-AI$3)/param[LAMBDA]</f>
        <v>0</v>
      </c>
      <c r="AJ230">
        <f>AJ$4*LN(1+param[LAMBDA]*ABS('(IN)tau'!AJ104-AJ$3))*SIGN('(IN)tau'!AJ104-AJ$3)/param[LAMBDA]</f>
        <v>0</v>
      </c>
      <c r="AK230">
        <f>AK$4*LN(1+param[LAMBDA]*ABS('(IN)tau'!AK104-AK$3))*SIGN('(IN)tau'!AK104-AK$3)/param[LAMBDA]</f>
        <v>0</v>
      </c>
      <c r="AL230">
        <f>AL$4*LN(1+param[LAMBDA]*ABS('(IN)tau'!AL104-AL$3))*SIGN('(IN)tau'!AL104-AL$3)/param[LAMBDA]</f>
        <v>0</v>
      </c>
      <c r="AM230">
        <f>AM$4*LN(1+param[LAMBDA]*ABS('(IN)tau'!AM104-AM$3))*SIGN('(IN)tau'!AM104-AM$3)/param[LAMBDA]</f>
        <v>0</v>
      </c>
      <c r="AN230">
        <f>AN$4*LN(1+param[LAMBDA]*ABS('(IN)tau'!AN104-AN$3))*SIGN('(IN)tau'!AN104-AN$3)/param[LAMBDA]</f>
        <v>0</v>
      </c>
      <c r="AO230">
        <f>AO$4*LN(1+param[LAMBDA]*ABS('(IN)tau'!AO104-AO$3))*SIGN('(IN)tau'!AO104-AO$3)/param[LAMBDA]</f>
        <v>0</v>
      </c>
      <c r="AP230">
        <f>AP$4*LN(1+param[LAMBDA]*ABS('(IN)tau'!AP104-AP$3))*SIGN('(IN)tau'!AP104-AP$3)/param[LAMBDA]</f>
        <v>0</v>
      </c>
      <c r="AQ230">
        <f>AQ$4*LN(1+param[LAMBDA]*ABS('(IN)tau'!AQ104-AQ$3))*SIGN('(IN)tau'!AQ104-AQ$3)/param[LAMBDA]</f>
        <v>0</v>
      </c>
      <c r="AR230">
        <f>AR$4*LN(1+param[LAMBDA]*ABS('(IN)tau'!AR104-AR$3))*SIGN('(IN)tau'!AR104-AR$3)/param[LAMBDA]</f>
        <v>0</v>
      </c>
      <c r="AS230">
        <f>AS$4*LN(1+param[LAMBDA]*ABS('(IN)tau'!AS104-AS$3))*SIGN('(IN)tau'!AS104-AS$3)/param[LAMBDA]</f>
        <v>16.165315603533628</v>
      </c>
      <c r="AT230" s="4">
        <f>SUM(Pi[[#This Row],[Column2]:[Column244]])</f>
        <v>-112.59920664065379</v>
      </c>
      <c r="AU230" t="str">
        <f t="shared" si="7"/>
        <v/>
      </c>
    </row>
    <row r="231" spans="1:47" ht="15" x14ac:dyDescent="0.25">
      <c r="A231">
        <f t="shared" si="6"/>
        <v>214</v>
      </c>
      <c r="B231">
        <f>B$4*LN(1+param[LAMBDA]*ABS('(IN)tau'!B105-B$3))*SIGN('(IN)tau'!B105-B$3)/param[LAMBDA]</f>
        <v>0</v>
      </c>
      <c r="C231">
        <f>C$4*LN(1+param[LAMBDA]*ABS('(IN)tau'!C105-C$3))*SIGN('(IN)tau'!C105-C$3)/param[LAMBDA]</f>
        <v>-25.844435632221721</v>
      </c>
      <c r="D231">
        <f>D$4*LN(1+param[LAMBDA]*ABS('(IN)tau'!D105-D$3))*SIGN('(IN)tau'!D105-D$3)/param[LAMBDA]</f>
        <v>-17.382209005742784</v>
      </c>
      <c r="E231">
        <f>E$4*LN(1+param[LAMBDA]*ABS('(IN)tau'!E105-E$3))*SIGN('(IN)tau'!E105-E$3)/param[LAMBDA]</f>
        <v>-1.8571053949494634</v>
      </c>
      <c r="F231">
        <f>F$4*LN(1+param[LAMBDA]*ABS('(IN)tau'!F105-F$3))*SIGN('(IN)tau'!F105-F$3)/param[LAMBDA]</f>
        <v>-4.9309250649589602</v>
      </c>
      <c r="G231">
        <f>G$4*LN(1+param[LAMBDA]*ABS('(IN)tau'!G105-G$3))*SIGN('(IN)tau'!G105-G$3)/param[LAMBDA]</f>
        <v>-9.9791600078176508</v>
      </c>
      <c r="H231">
        <f>H$4*LN(1+param[LAMBDA]*ABS('(IN)tau'!H105-H$3))*SIGN('(IN)tau'!H105-H$3)/param[LAMBDA]</f>
        <v>0</v>
      </c>
      <c r="I231">
        <f>I$4*LN(1+param[LAMBDA]*ABS('(IN)tau'!I105-I$3))*SIGN('(IN)tau'!I105-I$3)/param[LAMBDA]</f>
        <v>25.696239420827599</v>
      </c>
      <c r="J231">
        <f>J$4*LN(1+param[LAMBDA]*ABS('(IN)tau'!J105-J$3))*SIGN('(IN)tau'!J105-J$3)/param[LAMBDA]</f>
        <v>0</v>
      </c>
      <c r="K231">
        <f>K$4*LN(1+param[LAMBDA]*ABS('(IN)tau'!K105-K$3))*SIGN('(IN)tau'!K105-K$3)/param[LAMBDA]</f>
        <v>-59.795680329724419</v>
      </c>
      <c r="L231">
        <f>L$4*LN(1+param[LAMBDA]*ABS('(IN)tau'!L105-L$3))*SIGN('(IN)tau'!L105-L$3)/param[LAMBDA]</f>
        <v>0</v>
      </c>
      <c r="M231">
        <f>M$4*LN(1+param[LAMBDA]*ABS('(IN)tau'!M105-M$3))*SIGN('(IN)tau'!M105-M$3)/param[LAMBDA]</f>
        <v>-40.788020437711822</v>
      </c>
      <c r="N231">
        <f>N$4*LN(1+param[LAMBDA]*ABS('(IN)tau'!N105-N$3))*SIGN('(IN)tau'!N105-N$3)/param[LAMBDA]</f>
        <v>0</v>
      </c>
      <c r="O231">
        <f>O$4*LN(1+param[LAMBDA]*ABS('(IN)tau'!O105-O$3))*SIGN('(IN)tau'!O105-O$3)/param[LAMBDA]</f>
        <v>0</v>
      </c>
      <c r="P231">
        <f>P$4*LN(1+param[LAMBDA]*ABS('(IN)tau'!P105-P$3))*SIGN('(IN)tau'!P105-P$3)/param[LAMBDA]</f>
        <v>0</v>
      </c>
      <c r="Q231">
        <f>Q$4*LN(1+param[LAMBDA]*ABS('(IN)tau'!Q105-Q$3))*SIGN('(IN)tau'!Q105-Q$3)/param[LAMBDA]</f>
        <v>0</v>
      </c>
      <c r="R231">
        <f>R$4*LN(1+param[LAMBDA]*ABS('(IN)tau'!R105-R$3))*SIGN('(IN)tau'!R105-R$3)/param[LAMBDA]</f>
        <v>0</v>
      </c>
      <c r="S231">
        <f>S$4*LN(1+param[LAMBDA]*ABS('(IN)tau'!S105-S$3))*SIGN('(IN)tau'!S105-S$3)/param[LAMBDA]</f>
        <v>0</v>
      </c>
      <c r="T231">
        <f>T$4*LN(1+param[LAMBDA]*ABS('(IN)tau'!T105-T$3))*SIGN('(IN)tau'!T105-T$3)/param[LAMBDA]</f>
        <v>0</v>
      </c>
      <c r="U231">
        <f>U$4*LN(1+param[LAMBDA]*ABS('(IN)tau'!U105-U$3))*SIGN('(IN)tau'!U105-U$3)/param[LAMBDA]</f>
        <v>0</v>
      </c>
      <c r="V231">
        <f>V$4*LN(1+param[LAMBDA]*ABS('(IN)tau'!V105-V$3))*SIGN('(IN)tau'!V105-V$3)/param[LAMBDA]</f>
        <v>0</v>
      </c>
      <c r="W231">
        <f>W$4*LN(1+param[LAMBDA]*ABS('(IN)tau'!W105-W$3))*SIGN('(IN)tau'!W105-W$3)/param[LAMBDA]</f>
        <v>0</v>
      </c>
      <c r="X231">
        <f>X$4*LN(1+param[LAMBDA]*ABS('(IN)tau'!X105-X$3))*SIGN('(IN)tau'!X105-X$3)/param[LAMBDA]</f>
        <v>0</v>
      </c>
      <c r="Y231">
        <f>Y$4*LN(1+param[LAMBDA]*ABS('(IN)tau'!Y105-Y$3))*SIGN('(IN)tau'!Y105-Y$3)/param[LAMBDA]</f>
        <v>0</v>
      </c>
      <c r="Z231">
        <f>Z$4*LN(1+param[LAMBDA]*ABS('(IN)tau'!Z105-Z$3))*SIGN('(IN)tau'!Z105-Z$3)/param[LAMBDA]</f>
        <v>0</v>
      </c>
      <c r="AA231">
        <f>AA$4*LN(1+param[LAMBDA]*ABS('(IN)tau'!AA105-AA$3))*SIGN('(IN)tau'!AA105-AA$3)/param[LAMBDA]</f>
        <v>0</v>
      </c>
      <c r="AB231">
        <f>AB$4*LN(1+param[LAMBDA]*ABS('(IN)tau'!AB105-AB$3))*SIGN('(IN)tau'!AB105-AB$3)/param[LAMBDA]</f>
        <v>0</v>
      </c>
      <c r="AC231">
        <f>AC$4*LN(1+param[LAMBDA]*ABS('(IN)tau'!AC105-AC$3))*SIGN('(IN)tau'!AC105-AC$3)/param[LAMBDA]</f>
        <v>0</v>
      </c>
      <c r="AD231">
        <f>AD$4*LN(1+param[LAMBDA]*ABS('(IN)tau'!AD105-AD$3))*SIGN('(IN)tau'!AD105-AD$3)/param[LAMBDA]</f>
        <v>0</v>
      </c>
      <c r="AE231">
        <f>AE$4*LN(1+param[LAMBDA]*ABS('(IN)tau'!AE105-AE$3))*SIGN('(IN)tau'!AE105-AE$3)/param[LAMBDA]</f>
        <v>0</v>
      </c>
      <c r="AF231">
        <f>AF$4*LN(1+param[LAMBDA]*ABS('(IN)tau'!AF105-AF$3))*SIGN('(IN)tau'!AF105-AF$3)/param[LAMBDA]</f>
        <v>0</v>
      </c>
      <c r="AG231">
        <f>AG$4*LN(1+param[LAMBDA]*ABS('(IN)tau'!AG105-AG$3))*SIGN('(IN)tau'!AG105-AG$3)/param[LAMBDA]</f>
        <v>0</v>
      </c>
      <c r="AH231">
        <f>AH$4*LN(1+param[LAMBDA]*ABS('(IN)tau'!AH105-AH$3))*SIGN('(IN)tau'!AH105-AH$3)/param[LAMBDA]</f>
        <v>0</v>
      </c>
      <c r="AI231">
        <f>AI$4*LN(1+param[LAMBDA]*ABS('(IN)tau'!AI105-AI$3))*SIGN('(IN)tau'!AI105-AI$3)/param[LAMBDA]</f>
        <v>0</v>
      </c>
      <c r="AJ231">
        <f>AJ$4*LN(1+param[LAMBDA]*ABS('(IN)tau'!AJ105-AJ$3))*SIGN('(IN)tau'!AJ105-AJ$3)/param[LAMBDA]</f>
        <v>0</v>
      </c>
      <c r="AK231">
        <f>AK$4*LN(1+param[LAMBDA]*ABS('(IN)tau'!AK105-AK$3))*SIGN('(IN)tau'!AK105-AK$3)/param[LAMBDA]</f>
        <v>0</v>
      </c>
      <c r="AL231">
        <f>AL$4*LN(1+param[LAMBDA]*ABS('(IN)tau'!AL105-AL$3))*SIGN('(IN)tau'!AL105-AL$3)/param[LAMBDA]</f>
        <v>0</v>
      </c>
      <c r="AM231">
        <f>AM$4*LN(1+param[LAMBDA]*ABS('(IN)tau'!AM105-AM$3))*SIGN('(IN)tau'!AM105-AM$3)/param[LAMBDA]</f>
        <v>0</v>
      </c>
      <c r="AN231">
        <f>AN$4*LN(1+param[LAMBDA]*ABS('(IN)tau'!AN105-AN$3))*SIGN('(IN)tau'!AN105-AN$3)/param[LAMBDA]</f>
        <v>0</v>
      </c>
      <c r="AO231">
        <f>AO$4*LN(1+param[LAMBDA]*ABS('(IN)tau'!AO105-AO$3))*SIGN('(IN)tau'!AO105-AO$3)/param[LAMBDA]</f>
        <v>0</v>
      </c>
      <c r="AP231">
        <f>AP$4*LN(1+param[LAMBDA]*ABS('(IN)tau'!AP105-AP$3))*SIGN('(IN)tau'!AP105-AP$3)/param[LAMBDA]</f>
        <v>0</v>
      </c>
      <c r="AQ231">
        <f>AQ$4*LN(1+param[LAMBDA]*ABS('(IN)tau'!AQ105-AQ$3))*SIGN('(IN)tau'!AQ105-AQ$3)/param[LAMBDA]</f>
        <v>0</v>
      </c>
      <c r="AR231">
        <f>AR$4*LN(1+param[LAMBDA]*ABS('(IN)tau'!AR105-AR$3))*SIGN('(IN)tau'!AR105-AR$3)/param[LAMBDA]</f>
        <v>0</v>
      </c>
      <c r="AS231">
        <f>AS$4*LN(1+param[LAMBDA]*ABS('(IN)tau'!AS105-AS$3))*SIGN('(IN)tau'!AS105-AS$3)/param[LAMBDA]</f>
        <v>-8.782177952556852</v>
      </c>
      <c r="AT231" s="4">
        <f>SUM(Pi[[#This Row],[Column2]:[Column244]])</f>
        <v>-143.66347440485609</v>
      </c>
      <c r="AU231" t="str">
        <f t="shared" si="7"/>
        <v/>
      </c>
    </row>
    <row r="232" spans="1:47" ht="15" x14ac:dyDescent="0.25">
      <c r="A232">
        <f t="shared" si="6"/>
        <v>215</v>
      </c>
      <c r="B232">
        <f>B$4*LN(1+param[LAMBDA]*ABS('(IN)tau'!B106-B$3))*SIGN('(IN)tau'!B106-B$3)/param[LAMBDA]</f>
        <v>0</v>
      </c>
      <c r="C232">
        <f>C$4*LN(1+param[LAMBDA]*ABS('(IN)tau'!C106-C$3))*SIGN('(IN)tau'!C106-C$3)/param[LAMBDA]</f>
        <v>-25.844435632221721</v>
      </c>
      <c r="D232">
        <f>D$4*LN(1+param[LAMBDA]*ABS('(IN)tau'!D106-D$3))*SIGN('(IN)tau'!D106-D$3)/param[LAMBDA]</f>
        <v>-17.382209005742784</v>
      </c>
      <c r="E232">
        <f>E$4*LN(1+param[LAMBDA]*ABS('(IN)tau'!E106-E$3))*SIGN('(IN)tau'!E106-E$3)/param[LAMBDA]</f>
        <v>-13.818898766002391</v>
      </c>
      <c r="F232">
        <f>F$4*LN(1+param[LAMBDA]*ABS('(IN)tau'!F106-F$3))*SIGN('(IN)tau'!F106-F$3)/param[LAMBDA]</f>
        <v>-4.9309250649589602</v>
      </c>
      <c r="G232">
        <f>G$4*LN(1+param[LAMBDA]*ABS('(IN)tau'!G106-G$3))*SIGN('(IN)tau'!G106-G$3)/param[LAMBDA]</f>
        <v>-9.9791600078176508</v>
      </c>
      <c r="H232">
        <f>H$4*LN(1+param[LAMBDA]*ABS('(IN)tau'!H106-H$3))*SIGN('(IN)tau'!H106-H$3)/param[LAMBDA]</f>
        <v>0</v>
      </c>
      <c r="I232">
        <f>I$4*LN(1+param[LAMBDA]*ABS('(IN)tau'!I106-I$3))*SIGN('(IN)tau'!I106-I$3)/param[LAMBDA]</f>
        <v>26.482942134195202</v>
      </c>
      <c r="J232">
        <f>J$4*LN(1+param[LAMBDA]*ABS('(IN)tau'!J106-J$3))*SIGN('(IN)tau'!J106-J$3)/param[LAMBDA]</f>
        <v>0</v>
      </c>
      <c r="K232">
        <f>K$4*LN(1+param[LAMBDA]*ABS('(IN)tau'!K106-K$3))*SIGN('(IN)tau'!K106-K$3)/param[LAMBDA]</f>
        <v>-59.795680329724419</v>
      </c>
      <c r="L232">
        <f>L$4*LN(1+param[LAMBDA]*ABS('(IN)tau'!L106-L$3))*SIGN('(IN)tau'!L106-L$3)/param[LAMBDA]</f>
        <v>0</v>
      </c>
      <c r="M232">
        <f>M$4*LN(1+param[LAMBDA]*ABS('(IN)tau'!M106-M$3))*SIGN('(IN)tau'!M106-M$3)/param[LAMBDA]</f>
        <v>-40.788020437711822</v>
      </c>
      <c r="N232">
        <f>N$4*LN(1+param[LAMBDA]*ABS('(IN)tau'!N106-N$3))*SIGN('(IN)tau'!N106-N$3)/param[LAMBDA]</f>
        <v>0</v>
      </c>
      <c r="O232">
        <f>O$4*LN(1+param[LAMBDA]*ABS('(IN)tau'!O106-O$3))*SIGN('(IN)tau'!O106-O$3)/param[LAMBDA]</f>
        <v>0</v>
      </c>
      <c r="P232">
        <f>P$4*LN(1+param[LAMBDA]*ABS('(IN)tau'!P106-P$3))*SIGN('(IN)tau'!P106-P$3)/param[LAMBDA]</f>
        <v>0</v>
      </c>
      <c r="Q232">
        <f>Q$4*LN(1+param[LAMBDA]*ABS('(IN)tau'!Q106-Q$3))*SIGN('(IN)tau'!Q106-Q$3)/param[LAMBDA]</f>
        <v>0</v>
      </c>
      <c r="R232">
        <f>R$4*LN(1+param[LAMBDA]*ABS('(IN)tau'!R106-R$3))*SIGN('(IN)tau'!R106-R$3)/param[LAMBDA]</f>
        <v>0</v>
      </c>
      <c r="S232">
        <f>S$4*LN(1+param[LAMBDA]*ABS('(IN)tau'!S106-S$3))*SIGN('(IN)tau'!S106-S$3)/param[LAMBDA]</f>
        <v>0</v>
      </c>
      <c r="T232">
        <f>T$4*LN(1+param[LAMBDA]*ABS('(IN)tau'!T106-T$3))*SIGN('(IN)tau'!T106-T$3)/param[LAMBDA]</f>
        <v>0</v>
      </c>
      <c r="U232">
        <f>U$4*LN(1+param[LAMBDA]*ABS('(IN)tau'!U106-U$3))*SIGN('(IN)tau'!U106-U$3)/param[LAMBDA]</f>
        <v>0</v>
      </c>
      <c r="V232">
        <f>V$4*LN(1+param[LAMBDA]*ABS('(IN)tau'!V106-V$3))*SIGN('(IN)tau'!V106-V$3)/param[LAMBDA]</f>
        <v>0</v>
      </c>
      <c r="W232">
        <f>W$4*LN(1+param[LAMBDA]*ABS('(IN)tau'!W106-W$3))*SIGN('(IN)tau'!W106-W$3)/param[LAMBDA]</f>
        <v>0</v>
      </c>
      <c r="X232">
        <f>X$4*LN(1+param[LAMBDA]*ABS('(IN)tau'!X106-X$3))*SIGN('(IN)tau'!X106-X$3)/param[LAMBDA]</f>
        <v>0</v>
      </c>
      <c r="Y232">
        <f>Y$4*LN(1+param[LAMBDA]*ABS('(IN)tau'!Y106-Y$3))*SIGN('(IN)tau'!Y106-Y$3)/param[LAMBDA]</f>
        <v>0</v>
      </c>
      <c r="Z232">
        <f>Z$4*LN(1+param[LAMBDA]*ABS('(IN)tau'!Z106-Z$3))*SIGN('(IN)tau'!Z106-Z$3)/param[LAMBDA]</f>
        <v>0</v>
      </c>
      <c r="AA232">
        <f>AA$4*LN(1+param[LAMBDA]*ABS('(IN)tau'!AA106-AA$3))*SIGN('(IN)tau'!AA106-AA$3)/param[LAMBDA]</f>
        <v>0</v>
      </c>
      <c r="AB232">
        <f>AB$4*LN(1+param[LAMBDA]*ABS('(IN)tau'!AB106-AB$3))*SIGN('(IN)tau'!AB106-AB$3)/param[LAMBDA]</f>
        <v>0</v>
      </c>
      <c r="AC232">
        <f>AC$4*LN(1+param[LAMBDA]*ABS('(IN)tau'!AC106-AC$3))*SIGN('(IN)tau'!AC106-AC$3)/param[LAMBDA]</f>
        <v>0</v>
      </c>
      <c r="AD232">
        <f>AD$4*LN(1+param[LAMBDA]*ABS('(IN)tau'!AD106-AD$3))*SIGN('(IN)tau'!AD106-AD$3)/param[LAMBDA]</f>
        <v>0</v>
      </c>
      <c r="AE232">
        <f>AE$4*LN(1+param[LAMBDA]*ABS('(IN)tau'!AE106-AE$3))*SIGN('(IN)tau'!AE106-AE$3)/param[LAMBDA]</f>
        <v>0</v>
      </c>
      <c r="AF232">
        <f>AF$4*LN(1+param[LAMBDA]*ABS('(IN)tau'!AF106-AF$3))*SIGN('(IN)tau'!AF106-AF$3)/param[LAMBDA]</f>
        <v>0</v>
      </c>
      <c r="AG232">
        <f>AG$4*LN(1+param[LAMBDA]*ABS('(IN)tau'!AG106-AG$3))*SIGN('(IN)tau'!AG106-AG$3)/param[LAMBDA]</f>
        <v>0</v>
      </c>
      <c r="AH232">
        <f>AH$4*LN(1+param[LAMBDA]*ABS('(IN)tau'!AH106-AH$3))*SIGN('(IN)tau'!AH106-AH$3)/param[LAMBDA]</f>
        <v>0</v>
      </c>
      <c r="AI232">
        <f>AI$4*LN(1+param[LAMBDA]*ABS('(IN)tau'!AI106-AI$3))*SIGN('(IN)tau'!AI106-AI$3)/param[LAMBDA]</f>
        <v>0</v>
      </c>
      <c r="AJ232">
        <f>AJ$4*LN(1+param[LAMBDA]*ABS('(IN)tau'!AJ106-AJ$3))*SIGN('(IN)tau'!AJ106-AJ$3)/param[LAMBDA]</f>
        <v>0</v>
      </c>
      <c r="AK232">
        <f>AK$4*LN(1+param[LAMBDA]*ABS('(IN)tau'!AK106-AK$3))*SIGN('(IN)tau'!AK106-AK$3)/param[LAMBDA]</f>
        <v>0</v>
      </c>
      <c r="AL232">
        <f>AL$4*LN(1+param[LAMBDA]*ABS('(IN)tau'!AL106-AL$3))*SIGN('(IN)tau'!AL106-AL$3)/param[LAMBDA]</f>
        <v>0</v>
      </c>
      <c r="AM232">
        <f>AM$4*LN(1+param[LAMBDA]*ABS('(IN)tau'!AM106-AM$3))*SIGN('(IN)tau'!AM106-AM$3)/param[LAMBDA]</f>
        <v>0</v>
      </c>
      <c r="AN232">
        <f>AN$4*LN(1+param[LAMBDA]*ABS('(IN)tau'!AN106-AN$3))*SIGN('(IN)tau'!AN106-AN$3)/param[LAMBDA]</f>
        <v>0</v>
      </c>
      <c r="AO232">
        <f>AO$4*LN(1+param[LAMBDA]*ABS('(IN)tau'!AO106-AO$3))*SIGN('(IN)tau'!AO106-AO$3)/param[LAMBDA]</f>
        <v>0</v>
      </c>
      <c r="AP232">
        <f>AP$4*LN(1+param[LAMBDA]*ABS('(IN)tau'!AP106-AP$3))*SIGN('(IN)tau'!AP106-AP$3)/param[LAMBDA]</f>
        <v>0</v>
      </c>
      <c r="AQ232">
        <f>AQ$4*LN(1+param[LAMBDA]*ABS('(IN)tau'!AQ106-AQ$3))*SIGN('(IN)tau'!AQ106-AQ$3)/param[LAMBDA]</f>
        <v>0</v>
      </c>
      <c r="AR232">
        <f>AR$4*LN(1+param[LAMBDA]*ABS('(IN)tau'!AR106-AR$3))*SIGN('(IN)tau'!AR106-AR$3)/param[LAMBDA]</f>
        <v>0</v>
      </c>
      <c r="AS232">
        <f>AS$4*LN(1+param[LAMBDA]*ABS('(IN)tau'!AS106-AS$3))*SIGN('(IN)tau'!AS106-AS$3)/param[LAMBDA]</f>
        <v>-8.782177952556852</v>
      </c>
      <c r="AT232" s="4">
        <f>SUM(Pi[[#This Row],[Column2]:[Column244]])</f>
        <v>-154.83856506254139</v>
      </c>
      <c r="AU232" t="str">
        <f t="shared" si="7"/>
        <v/>
      </c>
    </row>
    <row r="233" spans="1:47" ht="15" x14ac:dyDescent="0.25">
      <c r="A233">
        <f t="shared" si="6"/>
        <v>216</v>
      </c>
      <c r="B233">
        <f>B$4*LN(1+param[LAMBDA]*ABS('(IN)tau'!B107-B$3))*SIGN('(IN)tau'!B107-B$3)/param[LAMBDA]</f>
        <v>0</v>
      </c>
      <c r="C233">
        <f>C$4*LN(1+param[LAMBDA]*ABS('(IN)tau'!C107-C$3))*SIGN('(IN)tau'!C107-C$3)/param[LAMBDA]</f>
        <v>42.339167664357056</v>
      </c>
      <c r="D233">
        <f>D$4*LN(1+param[LAMBDA]*ABS('(IN)tau'!D107-D$3))*SIGN('(IN)tau'!D107-D$3)/param[LAMBDA]</f>
        <v>10.831590314634594</v>
      </c>
      <c r="E233">
        <f>E$4*LN(1+param[LAMBDA]*ABS('(IN)tau'!E107-E$3))*SIGN('(IN)tau'!E107-E$3)/param[LAMBDA]</f>
        <v>31.55792041573735</v>
      </c>
      <c r="F233">
        <f>F$4*LN(1+param[LAMBDA]*ABS('(IN)tau'!F107-F$3))*SIGN('(IN)tau'!F107-F$3)/param[LAMBDA]</f>
        <v>8.4065959020836516</v>
      </c>
      <c r="G233">
        <f>G$4*LN(1+param[LAMBDA]*ABS('(IN)tau'!G107-G$3))*SIGN('(IN)tau'!G107-G$3)/param[LAMBDA]</f>
        <v>3.5550405296121141</v>
      </c>
      <c r="H233">
        <f>H$4*LN(1+param[LAMBDA]*ABS('(IN)tau'!H107-H$3))*SIGN('(IN)tau'!H107-H$3)/param[LAMBDA]</f>
        <v>0</v>
      </c>
      <c r="I233">
        <f>I$4*LN(1+param[LAMBDA]*ABS('(IN)tau'!I107-I$3))*SIGN('(IN)tau'!I107-I$3)/param[LAMBDA]</f>
        <v>-2.4044376683367004</v>
      </c>
      <c r="J233">
        <f>J$4*LN(1+param[LAMBDA]*ABS('(IN)tau'!J107-J$3))*SIGN('(IN)tau'!J107-J$3)/param[LAMBDA]</f>
        <v>0</v>
      </c>
      <c r="K233">
        <f>K$4*LN(1+param[LAMBDA]*ABS('(IN)tau'!K107-K$3))*SIGN('(IN)tau'!K107-K$3)/param[LAMBDA]</f>
        <v>51.712071792084778</v>
      </c>
      <c r="L233">
        <f>L$4*LN(1+param[LAMBDA]*ABS('(IN)tau'!L107-L$3))*SIGN('(IN)tau'!L107-L$3)/param[LAMBDA]</f>
        <v>0</v>
      </c>
      <c r="M233">
        <f>M$4*LN(1+param[LAMBDA]*ABS('(IN)tau'!M107-M$3))*SIGN('(IN)tau'!M107-M$3)/param[LAMBDA]</f>
        <v>-28.518181396642525</v>
      </c>
      <c r="N233">
        <f>N$4*LN(1+param[LAMBDA]*ABS('(IN)tau'!N107-N$3))*SIGN('(IN)tau'!N107-N$3)/param[LAMBDA]</f>
        <v>0</v>
      </c>
      <c r="O233">
        <f>O$4*LN(1+param[LAMBDA]*ABS('(IN)tau'!O107-O$3))*SIGN('(IN)tau'!O107-O$3)/param[LAMBDA]</f>
        <v>0</v>
      </c>
      <c r="P233">
        <f>P$4*LN(1+param[LAMBDA]*ABS('(IN)tau'!P107-P$3))*SIGN('(IN)tau'!P107-P$3)/param[LAMBDA]</f>
        <v>0</v>
      </c>
      <c r="Q233">
        <f>Q$4*LN(1+param[LAMBDA]*ABS('(IN)tau'!Q107-Q$3))*SIGN('(IN)tau'!Q107-Q$3)/param[LAMBDA]</f>
        <v>0</v>
      </c>
      <c r="R233">
        <f>R$4*LN(1+param[LAMBDA]*ABS('(IN)tau'!R107-R$3))*SIGN('(IN)tau'!R107-R$3)/param[LAMBDA]</f>
        <v>0</v>
      </c>
      <c r="S233">
        <f>S$4*LN(1+param[LAMBDA]*ABS('(IN)tau'!S107-S$3))*SIGN('(IN)tau'!S107-S$3)/param[LAMBDA]</f>
        <v>0</v>
      </c>
      <c r="T233">
        <f>T$4*LN(1+param[LAMBDA]*ABS('(IN)tau'!T107-T$3))*SIGN('(IN)tau'!T107-T$3)/param[LAMBDA]</f>
        <v>0</v>
      </c>
      <c r="U233">
        <f>U$4*LN(1+param[LAMBDA]*ABS('(IN)tau'!U107-U$3))*SIGN('(IN)tau'!U107-U$3)/param[LAMBDA]</f>
        <v>0</v>
      </c>
      <c r="V233">
        <f>V$4*LN(1+param[LAMBDA]*ABS('(IN)tau'!V107-V$3))*SIGN('(IN)tau'!V107-V$3)/param[LAMBDA]</f>
        <v>0</v>
      </c>
      <c r="W233">
        <f>W$4*LN(1+param[LAMBDA]*ABS('(IN)tau'!W107-W$3))*SIGN('(IN)tau'!W107-W$3)/param[LAMBDA]</f>
        <v>0</v>
      </c>
      <c r="X233">
        <f>X$4*LN(1+param[LAMBDA]*ABS('(IN)tau'!X107-X$3))*SIGN('(IN)tau'!X107-X$3)/param[LAMBDA]</f>
        <v>0</v>
      </c>
      <c r="Y233">
        <f>Y$4*LN(1+param[LAMBDA]*ABS('(IN)tau'!Y107-Y$3))*SIGN('(IN)tau'!Y107-Y$3)/param[LAMBDA]</f>
        <v>0</v>
      </c>
      <c r="Z233">
        <f>Z$4*LN(1+param[LAMBDA]*ABS('(IN)tau'!Z107-Z$3))*SIGN('(IN)tau'!Z107-Z$3)/param[LAMBDA]</f>
        <v>0</v>
      </c>
      <c r="AA233">
        <f>AA$4*LN(1+param[LAMBDA]*ABS('(IN)tau'!AA107-AA$3))*SIGN('(IN)tau'!AA107-AA$3)/param[LAMBDA]</f>
        <v>0</v>
      </c>
      <c r="AB233">
        <f>AB$4*LN(1+param[LAMBDA]*ABS('(IN)tau'!AB107-AB$3))*SIGN('(IN)tau'!AB107-AB$3)/param[LAMBDA]</f>
        <v>0</v>
      </c>
      <c r="AC233">
        <f>AC$4*LN(1+param[LAMBDA]*ABS('(IN)tau'!AC107-AC$3))*SIGN('(IN)tau'!AC107-AC$3)/param[LAMBDA]</f>
        <v>0</v>
      </c>
      <c r="AD233">
        <f>AD$4*LN(1+param[LAMBDA]*ABS('(IN)tau'!AD107-AD$3))*SIGN('(IN)tau'!AD107-AD$3)/param[LAMBDA]</f>
        <v>0</v>
      </c>
      <c r="AE233">
        <f>AE$4*LN(1+param[LAMBDA]*ABS('(IN)tau'!AE107-AE$3))*SIGN('(IN)tau'!AE107-AE$3)/param[LAMBDA]</f>
        <v>0</v>
      </c>
      <c r="AF233">
        <f>AF$4*LN(1+param[LAMBDA]*ABS('(IN)tau'!AF107-AF$3))*SIGN('(IN)tau'!AF107-AF$3)/param[LAMBDA]</f>
        <v>0</v>
      </c>
      <c r="AG233">
        <f>AG$4*LN(1+param[LAMBDA]*ABS('(IN)tau'!AG107-AG$3))*SIGN('(IN)tau'!AG107-AG$3)/param[LAMBDA]</f>
        <v>0</v>
      </c>
      <c r="AH233">
        <f>AH$4*LN(1+param[LAMBDA]*ABS('(IN)tau'!AH107-AH$3))*SIGN('(IN)tau'!AH107-AH$3)/param[LAMBDA]</f>
        <v>0</v>
      </c>
      <c r="AI233">
        <f>AI$4*LN(1+param[LAMBDA]*ABS('(IN)tau'!AI107-AI$3))*SIGN('(IN)tau'!AI107-AI$3)/param[LAMBDA]</f>
        <v>0</v>
      </c>
      <c r="AJ233">
        <f>AJ$4*LN(1+param[LAMBDA]*ABS('(IN)tau'!AJ107-AJ$3))*SIGN('(IN)tau'!AJ107-AJ$3)/param[LAMBDA]</f>
        <v>0</v>
      </c>
      <c r="AK233">
        <f>AK$4*LN(1+param[LAMBDA]*ABS('(IN)tau'!AK107-AK$3))*SIGN('(IN)tau'!AK107-AK$3)/param[LAMBDA]</f>
        <v>0</v>
      </c>
      <c r="AL233">
        <f>AL$4*LN(1+param[LAMBDA]*ABS('(IN)tau'!AL107-AL$3))*SIGN('(IN)tau'!AL107-AL$3)/param[LAMBDA]</f>
        <v>0</v>
      </c>
      <c r="AM233">
        <f>AM$4*LN(1+param[LAMBDA]*ABS('(IN)tau'!AM107-AM$3))*SIGN('(IN)tau'!AM107-AM$3)/param[LAMBDA]</f>
        <v>0</v>
      </c>
      <c r="AN233">
        <f>AN$4*LN(1+param[LAMBDA]*ABS('(IN)tau'!AN107-AN$3))*SIGN('(IN)tau'!AN107-AN$3)/param[LAMBDA]</f>
        <v>0</v>
      </c>
      <c r="AO233">
        <f>AO$4*LN(1+param[LAMBDA]*ABS('(IN)tau'!AO107-AO$3))*SIGN('(IN)tau'!AO107-AO$3)/param[LAMBDA]</f>
        <v>0</v>
      </c>
      <c r="AP233">
        <f>AP$4*LN(1+param[LAMBDA]*ABS('(IN)tau'!AP107-AP$3))*SIGN('(IN)tau'!AP107-AP$3)/param[LAMBDA]</f>
        <v>0</v>
      </c>
      <c r="AQ233">
        <f>AQ$4*LN(1+param[LAMBDA]*ABS('(IN)tau'!AQ107-AQ$3))*SIGN('(IN)tau'!AQ107-AQ$3)/param[LAMBDA]</f>
        <v>0</v>
      </c>
      <c r="AR233">
        <f>AR$4*LN(1+param[LAMBDA]*ABS('(IN)tau'!AR107-AR$3))*SIGN('(IN)tau'!AR107-AR$3)/param[LAMBDA]</f>
        <v>0</v>
      </c>
      <c r="AS233">
        <f>AS$4*LN(1+param[LAMBDA]*ABS('(IN)tau'!AS107-AS$3))*SIGN('(IN)tau'!AS107-AS$3)/param[LAMBDA]</f>
        <v>3.3739644656573957</v>
      </c>
      <c r="AT233" s="4">
        <f>SUM(Pi[[#This Row],[Column2]:[Column244]])</f>
        <v>120.85373201918773</v>
      </c>
      <c r="AU233" t="str">
        <f t="shared" si="7"/>
        <v/>
      </c>
    </row>
    <row r="234" spans="1:47" ht="15" x14ac:dyDescent="0.25">
      <c r="A234">
        <f t="shared" si="6"/>
        <v>218</v>
      </c>
      <c r="B234">
        <f>B$4*LN(1+param[LAMBDA]*ABS('(IN)tau'!B108-B$3))*SIGN('(IN)tau'!B108-B$3)/param[LAMBDA]</f>
        <v>0</v>
      </c>
      <c r="C234">
        <f>C$4*LN(1+param[LAMBDA]*ABS('(IN)tau'!C108-C$3))*SIGN('(IN)tau'!C108-C$3)/param[LAMBDA]</f>
        <v>29.286584648336941</v>
      </c>
      <c r="D234">
        <f>D$4*LN(1+param[LAMBDA]*ABS('(IN)tau'!D108-D$3))*SIGN('(IN)tau'!D108-D$3)/param[LAMBDA]</f>
        <v>11.255522810146726</v>
      </c>
      <c r="E234">
        <f>E$4*LN(1+param[LAMBDA]*ABS('(IN)tau'!E108-E$3))*SIGN('(IN)tau'!E108-E$3)/param[LAMBDA]</f>
        <v>31.55792041573735</v>
      </c>
      <c r="F234">
        <f>F$4*LN(1+param[LAMBDA]*ABS('(IN)tau'!F108-F$3))*SIGN('(IN)tau'!F108-F$3)/param[LAMBDA]</f>
        <v>8.4065959020836516</v>
      </c>
      <c r="G234">
        <f>G$4*LN(1+param[LAMBDA]*ABS('(IN)tau'!G108-G$3))*SIGN('(IN)tau'!G108-G$3)/param[LAMBDA]</f>
        <v>3.5550405296121141</v>
      </c>
      <c r="H234">
        <f>H$4*LN(1+param[LAMBDA]*ABS('(IN)tau'!H108-H$3))*SIGN('(IN)tau'!H108-H$3)/param[LAMBDA]</f>
        <v>0</v>
      </c>
      <c r="I234">
        <f>I$4*LN(1+param[LAMBDA]*ABS('(IN)tau'!I108-I$3))*SIGN('(IN)tau'!I108-I$3)/param[LAMBDA]</f>
        <v>-0.92352517231842468</v>
      </c>
      <c r="J234">
        <f>J$4*LN(1+param[LAMBDA]*ABS('(IN)tau'!J108-J$3))*SIGN('(IN)tau'!J108-J$3)/param[LAMBDA]</f>
        <v>0</v>
      </c>
      <c r="K234">
        <f>K$4*LN(1+param[LAMBDA]*ABS('(IN)tau'!K108-K$3))*SIGN('(IN)tau'!K108-K$3)/param[LAMBDA]</f>
        <v>24.000543603781747</v>
      </c>
      <c r="L234">
        <f>L$4*LN(1+param[LAMBDA]*ABS('(IN)tau'!L108-L$3))*SIGN('(IN)tau'!L108-L$3)/param[LAMBDA]</f>
        <v>0</v>
      </c>
      <c r="M234">
        <f>M$4*LN(1+param[LAMBDA]*ABS('(IN)tau'!M108-M$3))*SIGN('(IN)tau'!M108-M$3)/param[LAMBDA]</f>
        <v>0</v>
      </c>
      <c r="N234">
        <f>N$4*LN(1+param[LAMBDA]*ABS('(IN)tau'!N108-N$3))*SIGN('(IN)tau'!N108-N$3)/param[LAMBDA]</f>
        <v>0</v>
      </c>
      <c r="O234">
        <f>O$4*LN(1+param[LAMBDA]*ABS('(IN)tau'!O108-O$3))*SIGN('(IN)tau'!O108-O$3)/param[LAMBDA]</f>
        <v>0</v>
      </c>
      <c r="P234">
        <f>P$4*LN(1+param[LAMBDA]*ABS('(IN)tau'!P108-P$3))*SIGN('(IN)tau'!P108-P$3)/param[LAMBDA]</f>
        <v>0</v>
      </c>
      <c r="Q234">
        <f>Q$4*LN(1+param[LAMBDA]*ABS('(IN)tau'!Q108-Q$3))*SIGN('(IN)tau'!Q108-Q$3)/param[LAMBDA]</f>
        <v>0</v>
      </c>
      <c r="R234">
        <f>R$4*LN(1+param[LAMBDA]*ABS('(IN)tau'!R108-R$3))*SIGN('(IN)tau'!R108-R$3)/param[LAMBDA]</f>
        <v>0</v>
      </c>
      <c r="S234">
        <f>S$4*LN(1+param[LAMBDA]*ABS('(IN)tau'!S108-S$3))*SIGN('(IN)tau'!S108-S$3)/param[LAMBDA]</f>
        <v>0</v>
      </c>
      <c r="T234">
        <f>T$4*LN(1+param[LAMBDA]*ABS('(IN)tau'!T108-T$3))*SIGN('(IN)tau'!T108-T$3)/param[LAMBDA]</f>
        <v>0</v>
      </c>
      <c r="U234">
        <f>U$4*LN(1+param[LAMBDA]*ABS('(IN)tau'!U108-U$3))*SIGN('(IN)tau'!U108-U$3)/param[LAMBDA]</f>
        <v>0</v>
      </c>
      <c r="V234">
        <f>V$4*LN(1+param[LAMBDA]*ABS('(IN)tau'!V108-V$3))*SIGN('(IN)tau'!V108-V$3)/param[LAMBDA]</f>
        <v>0</v>
      </c>
      <c r="W234">
        <f>W$4*LN(1+param[LAMBDA]*ABS('(IN)tau'!W108-W$3))*SIGN('(IN)tau'!W108-W$3)/param[LAMBDA]</f>
        <v>0</v>
      </c>
      <c r="X234">
        <f>X$4*LN(1+param[LAMBDA]*ABS('(IN)tau'!X108-X$3))*SIGN('(IN)tau'!X108-X$3)/param[LAMBDA]</f>
        <v>0</v>
      </c>
      <c r="Y234">
        <f>Y$4*LN(1+param[LAMBDA]*ABS('(IN)tau'!Y108-Y$3))*SIGN('(IN)tau'!Y108-Y$3)/param[LAMBDA]</f>
        <v>0</v>
      </c>
      <c r="Z234">
        <f>Z$4*LN(1+param[LAMBDA]*ABS('(IN)tau'!Z108-Z$3))*SIGN('(IN)tau'!Z108-Z$3)/param[LAMBDA]</f>
        <v>0</v>
      </c>
      <c r="AA234">
        <f>AA$4*LN(1+param[LAMBDA]*ABS('(IN)tau'!AA108-AA$3))*SIGN('(IN)tau'!AA108-AA$3)/param[LAMBDA]</f>
        <v>0</v>
      </c>
      <c r="AB234">
        <f>AB$4*LN(1+param[LAMBDA]*ABS('(IN)tau'!AB108-AB$3))*SIGN('(IN)tau'!AB108-AB$3)/param[LAMBDA]</f>
        <v>0</v>
      </c>
      <c r="AC234">
        <f>AC$4*LN(1+param[LAMBDA]*ABS('(IN)tau'!AC108-AC$3))*SIGN('(IN)tau'!AC108-AC$3)/param[LAMBDA]</f>
        <v>0</v>
      </c>
      <c r="AD234">
        <f>AD$4*LN(1+param[LAMBDA]*ABS('(IN)tau'!AD108-AD$3))*SIGN('(IN)tau'!AD108-AD$3)/param[LAMBDA]</f>
        <v>0</v>
      </c>
      <c r="AE234">
        <f>AE$4*LN(1+param[LAMBDA]*ABS('(IN)tau'!AE108-AE$3))*SIGN('(IN)tau'!AE108-AE$3)/param[LAMBDA]</f>
        <v>0</v>
      </c>
      <c r="AF234">
        <f>AF$4*LN(1+param[LAMBDA]*ABS('(IN)tau'!AF108-AF$3))*SIGN('(IN)tau'!AF108-AF$3)/param[LAMBDA]</f>
        <v>0</v>
      </c>
      <c r="AG234">
        <f>AG$4*LN(1+param[LAMBDA]*ABS('(IN)tau'!AG108-AG$3))*SIGN('(IN)tau'!AG108-AG$3)/param[LAMBDA]</f>
        <v>0</v>
      </c>
      <c r="AH234">
        <f>AH$4*LN(1+param[LAMBDA]*ABS('(IN)tau'!AH108-AH$3))*SIGN('(IN)tau'!AH108-AH$3)/param[LAMBDA]</f>
        <v>0</v>
      </c>
      <c r="AI234">
        <f>AI$4*LN(1+param[LAMBDA]*ABS('(IN)tau'!AI108-AI$3))*SIGN('(IN)tau'!AI108-AI$3)/param[LAMBDA]</f>
        <v>0</v>
      </c>
      <c r="AJ234">
        <f>AJ$4*LN(1+param[LAMBDA]*ABS('(IN)tau'!AJ108-AJ$3))*SIGN('(IN)tau'!AJ108-AJ$3)/param[LAMBDA]</f>
        <v>0</v>
      </c>
      <c r="AK234">
        <f>AK$4*LN(1+param[LAMBDA]*ABS('(IN)tau'!AK108-AK$3))*SIGN('(IN)tau'!AK108-AK$3)/param[LAMBDA]</f>
        <v>0</v>
      </c>
      <c r="AL234">
        <f>AL$4*LN(1+param[LAMBDA]*ABS('(IN)tau'!AL108-AL$3))*SIGN('(IN)tau'!AL108-AL$3)/param[LAMBDA]</f>
        <v>0</v>
      </c>
      <c r="AM234">
        <f>AM$4*LN(1+param[LAMBDA]*ABS('(IN)tau'!AM108-AM$3))*SIGN('(IN)tau'!AM108-AM$3)/param[LAMBDA]</f>
        <v>0</v>
      </c>
      <c r="AN234">
        <f>AN$4*LN(1+param[LAMBDA]*ABS('(IN)tau'!AN108-AN$3))*SIGN('(IN)tau'!AN108-AN$3)/param[LAMBDA]</f>
        <v>0</v>
      </c>
      <c r="AO234">
        <f>AO$4*LN(1+param[LAMBDA]*ABS('(IN)tau'!AO108-AO$3))*SIGN('(IN)tau'!AO108-AO$3)/param[LAMBDA]</f>
        <v>0</v>
      </c>
      <c r="AP234">
        <f>AP$4*LN(1+param[LAMBDA]*ABS('(IN)tau'!AP108-AP$3))*SIGN('(IN)tau'!AP108-AP$3)/param[LAMBDA]</f>
        <v>0</v>
      </c>
      <c r="AQ234">
        <f>AQ$4*LN(1+param[LAMBDA]*ABS('(IN)tau'!AQ108-AQ$3))*SIGN('(IN)tau'!AQ108-AQ$3)/param[LAMBDA]</f>
        <v>0</v>
      </c>
      <c r="AR234">
        <f>AR$4*LN(1+param[LAMBDA]*ABS('(IN)tau'!AR108-AR$3))*SIGN('(IN)tau'!AR108-AR$3)/param[LAMBDA]</f>
        <v>0</v>
      </c>
      <c r="AS234">
        <f>AS$4*LN(1+param[LAMBDA]*ABS('(IN)tau'!AS108-AS$3))*SIGN('(IN)tau'!AS108-AS$3)/param[LAMBDA]</f>
        <v>3.9144289767096154</v>
      </c>
      <c r="AT234" s="4">
        <f>SUM(Pi[[#This Row],[Column2]:[Column244]])</f>
        <v>111.05311171408972</v>
      </c>
      <c r="AU234" t="str">
        <f t="shared" si="7"/>
        <v>ok</v>
      </c>
    </row>
    <row r="235" spans="1:47" ht="15" x14ac:dyDescent="0.25">
      <c r="A235">
        <f t="shared" si="6"/>
        <v>219</v>
      </c>
      <c r="B235">
        <f>B$4*LN(1+param[LAMBDA]*ABS('(IN)tau'!B109-B$3))*SIGN('(IN)tau'!B109-B$3)/param[LAMBDA]</f>
        <v>0</v>
      </c>
      <c r="C235">
        <f>C$4*LN(1+param[LAMBDA]*ABS('(IN)tau'!C109-C$3))*SIGN('(IN)tau'!C109-C$3)/param[LAMBDA]</f>
        <v>29.286584648336941</v>
      </c>
      <c r="D235">
        <f>D$4*LN(1+param[LAMBDA]*ABS('(IN)tau'!D109-D$3))*SIGN('(IN)tau'!D109-D$3)/param[LAMBDA]</f>
        <v>-6.983103661113196</v>
      </c>
      <c r="E235">
        <f>E$4*LN(1+param[LAMBDA]*ABS('(IN)tau'!E109-E$3))*SIGN('(IN)tau'!E109-E$3)/param[LAMBDA]</f>
        <v>21.264762764284239</v>
      </c>
      <c r="F235">
        <f>F$4*LN(1+param[LAMBDA]*ABS('(IN)tau'!F109-F$3))*SIGN('(IN)tau'!F109-F$3)/param[LAMBDA]</f>
        <v>9.9061731464366751</v>
      </c>
      <c r="G235">
        <f>G$4*LN(1+param[LAMBDA]*ABS('(IN)tau'!G109-G$3))*SIGN('(IN)tau'!G109-G$3)/param[LAMBDA]</f>
        <v>10.940684080047207</v>
      </c>
      <c r="H235">
        <f>H$4*LN(1+param[LAMBDA]*ABS('(IN)tau'!H109-H$3))*SIGN('(IN)tau'!H109-H$3)/param[LAMBDA]</f>
        <v>0</v>
      </c>
      <c r="I235">
        <f>I$4*LN(1+param[LAMBDA]*ABS('(IN)tau'!I109-I$3))*SIGN('(IN)tau'!I109-I$3)/param[LAMBDA]</f>
        <v>-0.92352517231842468</v>
      </c>
      <c r="J235">
        <f>J$4*LN(1+param[LAMBDA]*ABS('(IN)tau'!J109-J$3))*SIGN('(IN)tau'!J109-J$3)/param[LAMBDA]</f>
        <v>0</v>
      </c>
      <c r="K235">
        <f>K$4*LN(1+param[LAMBDA]*ABS('(IN)tau'!K109-K$3))*SIGN('(IN)tau'!K109-K$3)/param[LAMBDA]</f>
        <v>-4.8635515561515241</v>
      </c>
      <c r="L235">
        <f>L$4*LN(1+param[LAMBDA]*ABS('(IN)tau'!L109-L$3))*SIGN('(IN)tau'!L109-L$3)/param[LAMBDA]</f>
        <v>0</v>
      </c>
      <c r="M235">
        <f>M$4*LN(1+param[LAMBDA]*ABS('(IN)tau'!M109-M$3))*SIGN('(IN)tau'!M109-M$3)/param[LAMBDA]</f>
        <v>-28.518181396642525</v>
      </c>
      <c r="N235">
        <f>N$4*LN(1+param[LAMBDA]*ABS('(IN)tau'!N109-N$3))*SIGN('(IN)tau'!N109-N$3)/param[LAMBDA]</f>
        <v>0</v>
      </c>
      <c r="O235">
        <f>O$4*LN(1+param[LAMBDA]*ABS('(IN)tau'!O109-O$3))*SIGN('(IN)tau'!O109-O$3)/param[LAMBDA]</f>
        <v>0</v>
      </c>
      <c r="P235">
        <f>P$4*LN(1+param[LAMBDA]*ABS('(IN)tau'!P109-P$3))*SIGN('(IN)tau'!P109-P$3)/param[LAMBDA]</f>
        <v>0</v>
      </c>
      <c r="Q235">
        <f>Q$4*LN(1+param[LAMBDA]*ABS('(IN)tau'!Q109-Q$3))*SIGN('(IN)tau'!Q109-Q$3)/param[LAMBDA]</f>
        <v>0</v>
      </c>
      <c r="R235">
        <f>R$4*LN(1+param[LAMBDA]*ABS('(IN)tau'!R109-R$3))*SIGN('(IN)tau'!R109-R$3)/param[LAMBDA]</f>
        <v>0</v>
      </c>
      <c r="S235">
        <f>S$4*LN(1+param[LAMBDA]*ABS('(IN)tau'!S109-S$3))*SIGN('(IN)tau'!S109-S$3)/param[LAMBDA]</f>
        <v>0</v>
      </c>
      <c r="T235">
        <f>T$4*LN(1+param[LAMBDA]*ABS('(IN)tau'!T109-T$3))*SIGN('(IN)tau'!T109-T$3)/param[LAMBDA]</f>
        <v>0</v>
      </c>
      <c r="U235">
        <f>U$4*LN(1+param[LAMBDA]*ABS('(IN)tau'!U109-U$3))*SIGN('(IN)tau'!U109-U$3)/param[LAMBDA]</f>
        <v>0</v>
      </c>
      <c r="V235">
        <f>V$4*LN(1+param[LAMBDA]*ABS('(IN)tau'!V109-V$3))*SIGN('(IN)tau'!V109-V$3)/param[LAMBDA]</f>
        <v>0</v>
      </c>
      <c r="W235">
        <f>W$4*LN(1+param[LAMBDA]*ABS('(IN)tau'!W109-W$3))*SIGN('(IN)tau'!W109-W$3)/param[LAMBDA]</f>
        <v>0</v>
      </c>
      <c r="X235">
        <f>X$4*LN(1+param[LAMBDA]*ABS('(IN)tau'!X109-X$3))*SIGN('(IN)tau'!X109-X$3)/param[LAMBDA]</f>
        <v>0</v>
      </c>
      <c r="Y235">
        <f>Y$4*LN(1+param[LAMBDA]*ABS('(IN)tau'!Y109-Y$3))*SIGN('(IN)tau'!Y109-Y$3)/param[LAMBDA]</f>
        <v>0</v>
      </c>
      <c r="Z235">
        <f>Z$4*LN(1+param[LAMBDA]*ABS('(IN)tau'!Z109-Z$3))*SIGN('(IN)tau'!Z109-Z$3)/param[LAMBDA]</f>
        <v>0</v>
      </c>
      <c r="AA235">
        <f>AA$4*LN(1+param[LAMBDA]*ABS('(IN)tau'!AA109-AA$3))*SIGN('(IN)tau'!AA109-AA$3)/param[LAMBDA]</f>
        <v>0</v>
      </c>
      <c r="AB235">
        <f>AB$4*LN(1+param[LAMBDA]*ABS('(IN)tau'!AB109-AB$3))*SIGN('(IN)tau'!AB109-AB$3)/param[LAMBDA]</f>
        <v>0</v>
      </c>
      <c r="AC235">
        <f>AC$4*LN(1+param[LAMBDA]*ABS('(IN)tau'!AC109-AC$3))*SIGN('(IN)tau'!AC109-AC$3)/param[LAMBDA]</f>
        <v>0</v>
      </c>
      <c r="AD235">
        <f>AD$4*LN(1+param[LAMBDA]*ABS('(IN)tau'!AD109-AD$3))*SIGN('(IN)tau'!AD109-AD$3)/param[LAMBDA]</f>
        <v>0</v>
      </c>
      <c r="AE235">
        <f>AE$4*LN(1+param[LAMBDA]*ABS('(IN)tau'!AE109-AE$3))*SIGN('(IN)tau'!AE109-AE$3)/param[LAMBDA]</f>
        <v>0</v>
      </c>
      <c r="AF235">
        <f>AF$4*LN(1+param[LAMBDA]*ABS('(IN)tau'!AF109-AF$3))*SIGN('(IN)tau'!AF109-AF$3)/param[LAMBDA]</f>
        <v>0</v>
      </c>
      <c r="AG235">
        <f>AG$4*LN(1+param[LAMBDA]*ABS('(IN)tau'!AG109-AG$3))*SIGN('(IN)tau'!AG109-AG$3)/param[LAMBDA]</f>
        <v>0</v>
      </c>
      <c r="AH235">
        <f>AH$4*LN(1+param[LAMBDA]*ABS('(IN)tau'!AH109-AH$3))*SIGN('(IN)tau'!AH109-AH$3)/param[LAMBDA]</f>
        <v>0</v>
      </c>
      <c r="AI235">
        <f>AI$4*LN(1+param[LAMBDA]*ABS('(IN)tau'!AI109-AI$3))*SIGN('(IN)tau'!AI109-AI$3)/param[LAMBDA]</f>
        <v>0</v>
      </c>
      <c r="AJ235">
        <f>AJ$4*LN(1+param[LAMBDA]*ABS('(IN)tau'!AJ109-AJ$3))*SIGN('(IN)tau'!AJ109-AJ$3)/param[LAMBDA]</f>
        <v>0</v>
      </c>
      <c r="AK235">
        <f>AK$4*LN(1+param[LAMBDA]*ABS('(IN)tau'!AK109-AK$3))*SIGN('(IN)tau'!AK109-AK$3)/param[LAMBDA]</f>
        <v>0</v>
      </c>
      <c r="AL235">
        <f>AL$4*LN(1+param[LAMBDA]*ABS('(IN)tau'!AL109-AL$3))*SIGN('(IN)tau'!AL109-AL$3)/param[LAMBDA]</f>
        <v>0</v>
      </c>
      <c r="AM235">
        <f>AM$4*LN(1+param[LAMBDA]*ABS('(IN)tau'!AM109-AM$3))*SIGN('(IN)tau'!AM109-AM$3)/param[LAMBDA]</f>
        <v>0</v>
      </c>
      <c r="AN235">
        <f>AN$4*LN(1+param[LAMBDA]*ABS('(IN)tau'!AN109-AN$3))*SIGN('(IN)tau'!AN109-AN$3)/param[LAMBDA]</f>
        <v>0</v>
      </c>
      <c r="AO235">
        <f>AO$4*LN(1+param[LAMBDA]*ABS('(IN)tau'!AO109-AO$3))*SIGN('(IN)tau'!AO109-AO$3)/param[LAMBDA]</f>
        <v>0</v>
      </c>
      <c r="AP235">
        <f>AP$4*LN(1+param[LAMBDA]*ABS('(IN)tau'!AP109-AP$3))*SIGN('(IN)tau'!AP109-AP$3)/param[LAMBDA]</f>
        <v>0</v>
      </c>
      <c r="AQ235">
        <f>AQ$4*LN(1+param[LAMBDA]*ABS('(IN)tau'!AQ109-AQ$3))*SIGN('(IN)tau'!AQ109-AQ$3)/param[LAMBDA]</f>
        <v>0</v>
      </c>
      <c r="AR235">
        <f>AR$4*LN(1+param[LAMBDA]*ABS('(IN)tau'!AR109-AR$3))*SIGN('(IN)tau'!AR109-AR$3)/param[LAMBDA]</f>
        <v>0</v>
      </c>
      <c r="AS235">
        <f>AS$4*LN(1+param[LAMBDA]*ABS('(IN)tau'!AS109-AS$3))*SIGN('(IN)tau'!AS109-AS$3)/param[LAMBDA]</f>
        <v>-8.782177952556852</v>
      </c>
      <c r="AT235" s="4">
        <f>SUM(Pi[[#This Row],[Column2]:[Column244]])</f>
        <v>21.327664900322524</v>
      </c>
      <c r="AU235" t="str">
        <f t="shared" si="7"/>
        <v/>
      </c>
    </row>
    <row r="236" spans="1:47" ht="15" x14ac:dyDescent="0.25">
      <c r="A236">
        <f t="shared" si="6"/>
        <v>220</v>
      </c>
      <c r="B236">
        <f>B$4*LN(1+param[LAMBDA]*ABS('(IN)tau'!B110-B$3))*SIGN('(IN)tau'!B110-B$3)/param[LAMBDA]</f>
        <v>0</v>
      </c>
      <c r="C236">
        <f>C$4*LN(1+param[LAMBDA]*ABS('(IN)tau'!C110-C$3))*SIGN('(IN)tau'!C110-C$3)/param[LAMBDA]</f>
        <v>29.286584648336941</v>
      </c>
      <c r="D236">
        <f>D$4*LN(1+param[LAMBDA]*ABS('(IN)tau'!D110-D$3))*SIGN('(IN)tau'!D110-D$3)/param[LAMBDA]</f>
        <v>-6.983103661113196</v>
      </c>
      <c r="E236">
        <f>E$4*LN(1+param[LAMBDA]*ABS('(IN)tau'!E110-E$3))*SIGN('(IN)tau'!E110-E$3)/param[LAMBDA]</f>
        <v>27.588900220571681</v>
      </c>
      <c r="F236">
        <f>F$4*LN(1+param[LAMBDA]*ABS('(IN)tau'!F110-F$3))*SIGN('(IN)tau'!F110-F$3)/param[LAMBDA]</f>
        <v>9.9061731464366751</v>
      </c>
      <c r="G236">
        <f>G$4*LN(1+param[LAMBDA]*ABS('(IN)tau'!G110-G$3))*SIGN('(IN)tau'!G110-G$3)/param[LAMBDA]</f>
        <v>10.940684080047207</v>
      </c>
      <c r="H236">
        <f>H$4*LN(1+param[LAMBDA]*ABS('(IN)tau'!H110-H$3))*SIGN('(IN)tau'!H110-H$3)/param[LAMBDA]</f>
        <v>0</v>
      </c>
      <c r="I236">
        <f>I$4*LN(1+param[LAMBDA]*ABS('(IN)tau'!I110-I$3))*SIGN('(IN)tau'!I110-I$3)/param[LAMBDA]</f>
        <v>-0.92352517231842468</v>
      </c>
      <c r="J236">
        <f>J$4*LN(1+param[LAMBDA]*ABS('(IN)tau'!J110-J$3))*SIGN('(IN)tau'!J110-J$3)/param[LAMBDA]</f>
        <v>0</v>
      </c>
      <c r="K236">
        <f>K$4*LN(1+param[LAMBDA]*ABS('(IN)tau'!K110-K$3))*SIGN('(IN)tau'!K110-K$3)/param[LAMBDA]</f>
        <v>-25.277025161614709</v>
      </c>
      <c r="L236">
        <f>L$4*LN(1+param[LAMBDA]*ABS('(IN)tau'!L110-L$3))*SIGN('(IN)tau'!L110-L$3)/param[LAMBDA]</f>
        <v>0</v>
      </c>
      <c r="M236">
        <f>M$4*LN(1+param[LAMBDA]*ABS('(IN)tau'!M110-M$3))*SIGN('(IN)tau'!M110-M$3)/param[LAMBDA]</f>
        <v>-28.518181396642525</v>
      </c>
      <c r="N236">
        <f>N$4*LN(1+param[LAMBDA]*ABS('(IN)tau'!N110-N$3))*SIGN('(IN)tau'!N110-N$3)/param[LAMBDA]</f>
        <v>0</v>
      </c>
      <c r="O236">
        <f>O$4*LN(1+param[LAMBDA]*ABS('(IN)tau'!O110-O$3))*SIGN('(IN)tau'!O110-O$3)/param[LAMBDA]</f>
        <v>0</v>
      </c>
      <c r="P236">
        <f>P$4*LN(1+param[LAMBDA]*ABS('(IN)tau'!P110-P$3))*SIGN('(IN)tau'!P110-P$3)/param[LAMBDA]</f>
        <v>0</v>
      </c>
      <c r="Q236">
        <f>Q$4*LN(1+param[LAMBDA]*ABS('(IN)tau'!Q110-Q$3))*SIGN('(IN)tau'!Q110-Q$3)/param[LAMBDA]</f>
        <v>0</v>
      </c>
      <c r="R236">
        <f>R$4*LN(1+param[LAMBDA]*ABS('(IN)tau'!R110-R$3))*SIGN('(IN)tau'!R110-R$3)/param[LAMBDA]</f>
        <v>0</v>
      </c>
      <c r="S236">
        <f>S$4*LN(1+param[LAMBDA]*ABS('(IN)tau'!S110-S$3))*SIGN('(IN)tau'!S110-S$3)/param[LAMBDA]</f>
        <v>0</v>
      </c>
      <c r="T236">
        <f>T$4*LN(1+param[LAMBDA]*ABS('(IN)tau'!T110-T$3))*SIGN('(IN)tau'!T110-T$3)/param[LAMBDA]</f>
        <v>0</v>
      </c>
      <c r="U236">
        <f>U$4*LN(1+param[LAMBDA]*ABS('(IN)tau'!U110-U$3))*SIGN('(IN)tau'!U110-U$3)/param[LAMBDA]</f>
        <v>0</v>
      </c>
      <c r="V236">
        <f>V$4*LN(1+param[LAMBDA]*ABS('(IN)tau'!V110-V$3))*SIGN('(IN)tau'!V110-V$3)/param[LAMBDA]</f>
        <v>0</v>
      </c>
      <c r="W236">
        <f>W$4*LN(1+param[LAMBDA]*ABS('(IN)tau'!W110-W$3))*SIGN('(IN)tau'!W110-W$3)/param[LAMBDA]</f>
        <v>0</v>
      </c>
      <c r="X236">
        <f>X$4*LN(1+param[LAMBDA]*ABS('(IN)tau'!X110-X$3))*SIGN('(IN)tau'!X110-X$3)/param[LAMBDA]</f>
        <v>0</v>
      </c>
      <c r="Y236">
        <f>Y$4*LN(1+param[LAMBDA]*ABS('(IN)tau'!Y110-Y$3))*SIGN('(IN)tau'!Y110-Y$3)/param[LAMBDA]</f>
        <v>0</v>
      </c>
      <c r="Z236">
        <f>Z$4*LN(1+param[LAMBDA]*ABS('(IN)tau'!Z110-Z$3))*SIGN('(IN)tau'!Z110-Z$3)/param[LAMBDA]</f>
        <v>0</v>
      </c>
      <c r="AA236">
        <f>AA$4*LN(1+param[LAMBDA]*ABS('(IN)tau'!AA110-AA$3))*SIGN('(IN)tau'!AA110-AA$3)/param[LAMBDA]</f>
        <v>0</v>
      </c>
      <c r="AB236">
        <f>AB$4*LN(1+param[LAMBDA]*ABS('(IN)tau'!AB110-AB$3))*SIGN('(IN)tau'!AB110-AB$3)/param[LAMBDA]</f>
        <v>0</v>
      </c>
      <c r="AC236">
        <f>AC$4*LN(1+param[LAMBDA]*ABS('(IN)tau'!AC110-AC$3))*SIGN('(IN)tau'!AC110-AC$3)/param[LAMBDA]</f>
        <v>0</v>
      </c>
      <c r="AD236">
        <f>AD$4*LN(1+param[LAMBDA]*ABS('(IN)tau'!AD110-AD$3))*SIGN('(IN)tau'!AD110-AD$3)/param[LAMBDA]</f>
        <v>0</v>
      </c>
      <c r="AE236">
        <f>AE$4*LN(1+param[LAMBDA]*ABS('(IN)tau'!AE110-AE$3))*SIGN('(IN)tau'!AE110-AE$3)/param[LAMBDA]</f>
        <v>0</v>
      </c>
      <c r="AF236">
        <f>AF$4*LN(1+param[LAMBDA]*ABS('(IN)tau'!AF110-AF$3))*SIGN('(IN)tau'!AF110-AF$3)/param[LAMBDA]</f>
        <v>0</v>
      </c>
      <c r="AG236">
        <f>AG$4*LN(1+param[LAMBDA]*ABS('(IN)tau'!AG110-AG$3))*SIGN('(IN)tau'!AG110-AG$3)/param[LAMBDA]</f>
        <v>0</v>
      </c>
      <c r="AH236">
        <f>AH$4*LN(1+param[LAMBDA]*ABS('(IN)tau'!AH110-AH$3))*SIGN('(IN)tau'!AH110-AH$3)/param[LAMBDA]</f>
        <v>0</v>
      </c>
      <c r="AI236">
        <f>AI$4*LN(1+param[LAMBDA]*ABS('(IN)tau'!AI110-AI$3))*SIGN('(IN)tau'!AI110-AI$3)/param[LAMBDA]</f>
        <v>0</v>
      </c>
      <c r="AJ236">
        <f>AJ$4*LN(1+param[LAMBDA]*ABS('(IN)tau'!AJ110-AJ$3))*SIGN('(IN)tau'!AJ110-AJ$3)/param[LAMBDA]</f>
        <v>0</v>
      </c>
      <c r="AK236">
        <f>AK$4*LN(1+param[LAMBDA]*ABS('(IN)tau'!AK110-AK$3))*SIGN('(IN)tau'!AK110-AK$3)/param[LAMBDA]</f>
        <v>0</v>
      </c>
      <c r="AL236">
        <f>AL$4*LN(1+param[LAMBDA]*ABS('(IN)tau'!AL110-AL$3))*SIGN('(IN)tau'!AL110-AL$3)/param[LAMBDA]</f>
        <v>0</v>
      </c>
      <c r="AM236">
        <f>AM$4*LN(1+param[LAMBDA]*ABS('(IN)tau'!AM110-AM$3))*SIGN('(IN)tau'!AM110-AM$3)/param[LAMBDA]</f>
        <v>0</v>
      </c>
      <c r="AN236">
        <f>AN$4*LN(1+param[LAMBDA]*ABS('(IN)tau'!AN110-AN$3))*SIGN('(IN)tau'!AN110-AN$3)/param[LAMBDA]</f>
        <v>0</v>
      </c>
      <c r="AO236">
        <f>AO$4*LN(1+param[LAMBDA]*ABS('(IN)tau'!AO110-AO$3))*SIGN('(IN)tau'!AO110-AO$3)/param[LAMBDA]</f>
        <v>0</v>
      </c>
      <c r="AP236">
        <f>AP$4*LN(1+param[LAMBDA]*ABS('(IN)tau'!AP110-AP$3))*SIGN('(IN)tau'!AP110-AP$3)/param[LAMBDA]</f>
        <v>0</v>
      </c>
      <c r="AQ236">
        <f>AQ$4*LN(1+param[LAMBDA]*ABS('(IN)tau'!AQ110-AQ$3))*SIGN('(IN)tau'!AQ110-AQ$3)/param[LAMBDA]</f>
        <v>0</v>
      </c>
      <c r="AR236">
        <f>AR$4*LN(1+param[LAMBDA]*ABS('(IN)tau'!AR110-AR$3))*SIGN('(IN)tau'!AR110-AR$3)/param[LAMBDA]</f>
        <v>0</v>
      </c>
      <c r="AS236">
        <f>AS$4*LN(1+param[LAMBDA]*ABS('(IN)tau'!AS110-AS$3))*SIGN('(IN)tau'!AS110-AS$3)/param[LAMBDA]</f>
        <v>-8.782177952556852</v>
      </c>
      <c r="AT236" s="4">
        <f>SUM(Pi[[#This Row],[Column2]:[Column244]])</f>
        <v>7.2383287511467937</v>
      </c>
      <c r="AU236" t="str">
        <f t="shared" si="7"/>
        <v/>
      </c>
    </row>
    <row r="237" spans="1:47" ht="15" x14ac:dyDescent="0.25">
      <c r="A237">
        <f t="shared" si="6"/>
        <v>221</v>
      </c>
      <c r="B237">
        <f>B$4*LN(1+param[LAMBDA]*ABS('(IN)tau'!B111-B$3))*SIGN('(IN)tau'!B111-B$3)/param[LAMBDA]</f>
        <v>0</v>
      </c>
      <c r="C237">
        <f>C$4*LN(1+param[LAMBDA]*ABS('(IN)tau'!C111-C$3))*SIGN('(IN)tau'!C111-C$3)/param[LAMBDA]</f>
        <v>42.339167664357056</v>
      </c>
      <c r="D237">
        <f>D$4*LN(1+param[LAMBDA]*ABS('(IN)tau'!D111-D$3))*SIGN('(IN)tau'!D111-D$3)/param[LAMBDA]</f>
        <v>6.5851130560065236</v>
      </c>
      <c r="E237">
        <f>E$4*LN(1+param[LAMBDA]*ABS('(IN)tau'!E111-E$3))*SIGN('(IN)tau'!E111-E$3)/param[LAMBDA]</f>
        <v>27.588900220571681</v>
      </c>
      <c r="F237">
        <f>F$4*LN(1+param[LAMBDA]*ABS('(IN)tau'!F111-F$3))*SIGN('(IN)tau'!F111-F$3)/param[LAMBDA]</f>
        <v>10.699737578693007</v>
      </c>
      <c r="G237">
        <f>G$4*LN(1+param[LAMBDA]*ABS('(IN)tau'!G111-G$3))*SIGN('(IN)tau'!G111-G$3)/param[LAMBDA]</f>
        <v>12.718467825131679</v>
      </c>
      <c r="H237">
        <f>H$4*LN(1+param[LAMBDA]*ABS('(IN)tau'!H111-H$3))*SIGN('(IN)tau'!H111-H$3)/param[LAMBDA]</f>
        <v>0</v>
      </c>
      <c r="I237">
        <f>I$4*LN(1+param[LAMBDA]*ABS('(IN)tau'!I111-I$3))*SIGN('(IN)tau'!I111-I$3)/param[LAMBDA]</f>
        <v>-13.920391957797168</v>
      </c>
      <c r="J237">
        <f>J$4*LN(1+param[LAMBDA]*ABS('(IN)tau'!J111-J$3))*SIGN('(IN)tau'!J111-J$3)/param[LAMBDA]</f>
        <v>0</v>
      </c>
      <c r="K237">
        <f>K$4*LN(1+param[LAMBDA]*ABS('(IN)tau'!K111-K$3))*SIGN('(IN)tau'!K111-K$3)/param[LAMBDA]</f>
        <v>24.000543603781747</v>
      </c>
      <c r="L237">
        <f>L$4*LN(1+param[LAMBDA]*ABS('(IN)tau'!L111-L$3))*SIGN('(IN)tau'!L111-L$3)/param[LAMBDA]</f>
        <v>0</v>
      </c>
      <c r="M237">
        <f>M$4*LN(1+param[LAMBDA]*ABS('(IN)tau'!M111-M$3))*SIGN('(IN)tau'!M111-M$3)/param[LAMBDA]</f>
        <v>-28.518181396642525</v>
      </c>
      <c r="N237">
        <f>N$4*LN(1+param[LAMBDA]*ABS('(IN)tau'!N111-N$3))*SIGN('(IN)tau'!N111-N$3)/param[LAMBDA]</f>
        <v>0</v>
      </c>
      <c r="O237">
        <f>O$4*LN(1+param[LAMBDA]*ABS('(IN)tau'!O111-O$3))*SIGN('(IN)tau'!O111-O$3)/param[LAMBDA]</f>
        <v>0</v>
      </c>
      <c r="P237">
        <f>P$4*LN(1+param[LAMBDA]*ABS('(IN)tau'!P111-P$3))*SIGN('(IN)tau'!P111-P$3)/param[LAMBDA]</f>
        <v>0</v>
      </c>
      <c r="Q237">
        <f>Q$4*LN(1+param[LAMBDA]*ABS('(IN)tau'!Q111-Q$3))*SIGN('(IN)tau'!Q111-Q$3)/param[LAMBDA]</f>
        <v>0</v>
      </c>
      <c r="R237">
        <f>R$4*LN(1+param[LAMBDA]*ABS('(IN)tau'!R111-R$3))*SIGN('(IN)tau'!R111-R$3)/param[LAMBDA]</f>
        <v>0</v>
      </c>
      <c r="S237">
        <f>S$4*LN(1+param[LAMBDA]*ABS('(IN)tau'!S111-S$3))*SIGN('(IN)tau'!S111-S$3)/param[LAMBDA]</f>
        <v>0</v>
      </c>
      <c r="T237">
        <f>T$4*LN(1+param[LAMBDA]*ABS('(IN)tau'!T111-T$3))*SIGN('(IN)tau'!T111-T$3)/param[LAMBDA]</f>
        <v>0</v>
      </c>
      <c r="U237">
        <f>U$4*LN(1+param[LAMBDA]*ABS('(IN)tau'!U111-U$3))*SIGN('(IN)tau'!U111-U$3)/param[LAMBDA]</f>
        <v>0</v>
      </c>
      <c r="V237">
        <f>V$4*LN(1+param[LAMBDA]*ABS('(IN)tau'!V111-V$3))*SIGN('(IN)tau'!V111-V$3)/param[LAMBDA]</f>
        <v>0</v>
      </c>
      <c r="W237">
        <f>W$4*LN(1+param[LAMBDA]*ABS('(IN)tau'!W111-W$3))*SIGN('(IN)tau'!W111-W$3)/param[LAMBDA]</f>
        <v>0</v>
      </c>
      <c r="X237">
        <f>X$4*LN(1+param[LAMBDA]*ABS('(IN)tau'!X111-X$3))*SIGN('(IN)tau'!X111-X$3)/param[LAMBDA]</f>
        <v>0</v>
      </c>
      <c r="Y237">
        <f>Y$4*LN(1+param[LAMBDA]*ABS('(IN)tau'!Y111-Y$3))*SIGN('(IN)tau'!Y111-Y$3)/param[LAMBDA]</f>
        <v>0</v>
      </c>
      <c r="Z237">
        <f>Z$4*LN(1+param[LAMBDA]*ABS('(IN)tau'!Z111-Z$3))*SIGN('(IN)tau'!Z111-Z$3)/param[LAMBDA]</f>
        <v>0</v>
      </c>
      <c r="AA237">
        <f>AA$4*LN(1+param[LAMBDA]*ABS('(IN)tau'!AA111-AA$3))*SIGN('(IN)tau'!AA111-AA$3)/param[LAMBDA]</f>
        <v>0</v>
      </c>
      <c r="AB237">
        <f>AB$4*LN(1+param[LAMBDA]*ABS('(IN)tau'!AB111-AB$3))*SIGN('(IN)tau'!AB111-AB$3)/param[LAMBDA]</f>
        <v>0</v>
      </c>
      <c r="AC237">
        <f>AC$4*LN(1+param[LAMBDA]*ABS('(IN)tau'!AC111-AC$3))*SIGN('(IN)tau'!AC111-AC$3)/param[LAMBDA]</f>
        <v>0</v>
      </c>
      <c r="AD237">
        <f>AD$4*LN(1+param[LAMBDA]*ABS('(IN)tau'!AD111-AD$3))*SIGN('(IN)tau'!AD111-AD$3)/param[LAMBDA]</f>
        <v>0</v>
      </c>
      <c r="AE237">
        <f>AE$4*LN(1+param[LAMBDA]*ABS('(IN)tau'!AE111-AE$3))*SIGN('(IN)tau'!AE111-AE$3)/param[LAMBDA]</f>
        <v>0</v>
      </c>
      <c r="AF237">
        <f>AF$4*LN(1+param[LAMBDA]*ABS('(IN)tau'!AF111-AF$3))*SIGN('(IN)tau'!AF111-AF$3)/param[LAMBDA]</f>
        <v>0</v>
      </c>
      <c r="AG237">
        <f>AG$4*LN(1+param[LAMBDA]*ABS('(IN)tau'!AG111-AG$3))*SIGN('(IN)tau'!AG111-AG$3)/param[LAMBDA]</f>
        <v>0</v>
      </c>
      <c r="AH237">
        <f>AH$4*LN(1+param[LAMBDA]*ABS('(IN)tau'!AH111-AH$3))*SIGN('(IN)tau'!AH111-AH$3)/param[LAMBDA]</f>
        <v>0</v>
      </c>
      <c r="AI237">
        <f>AI$4*LN(1+param[LAMBDA]*ABS('(IN)tau'!AI111-AI$3))*SIGN('(IN)tau'!AI111-AI$3)/param[LAMBDA]</f>
        <v>0</v>
      </c>
      <c r="AJ237">
        <f>AJ$4*LN(1+param[LAMBDA]*ABS('(IN)tau'!AJ111-AJ$3))*SIGN('(IN)tau'!AJ111-AJ$3)/param[LAMBDA]</f>
        <v>0</v>
      </c>
      <c r="AK237">
        <f>AK$4*LN(1+param[LAMBDA]*ABS('(IN)tau'!AK111-AK$3))*SIGN('(IN)tau'!AK111-AK$3)/param[LAMBDA]</f>
        <v>0</v>
      </c>
      <c r="AL237">
        <f>AL$4*LN(1+param[LAMBDA]*ABS('(IN)tau'!AL111-AL$3))*SIGN('(IN)tau'!AL111-AL$3)/param[LAMBDA]</f>
        <v>0</v>
      </c>
      <c r="AM237">
        <f>AM$4*LN(1+param[LAMBDA]*ABS('(IN)tau'!AM111-AM$3))*SIGN('(IN)tau'!AM111-AM$3)/param[LAMBDA]</f>
        <v>0</v>
      </c>
      <c r="AN237">
        <f>AN$4*LN(1+param[LAMBDA]*ABS('(IN)tau'!AN111-AN$3))*SIGN('(IN)tau'!AN111-AN$3)/param[LAMBDA]</f>
        <v>0</v>
      </c>
      <c r="AO237">
        <f>AO$4*LN(1+param[LAMBDA]*ABS('(IN)tau'!AO111-AO$3))*SIGN('(IN)tau'!AO111-AO$3)/param[LAMBDA]</f>
        <v>0</v>
      </c>
      <c r="AP237">
        <f>AP$4*LN(1+param[LAMBDA]*ABS('(IN)tau'!AP111-AP$3))*SIGN('(IN)tau'!AP111-AP$3)/param[LAMBDA]</f>
        <v>0</v>
      </c>
      <c r="AQ237">
        <f>AQ$4*LN(1+param[LAMBDA]*ABS('(IN)tau'!AQ111-AQ$3))*SIGN('(IN)tau'!AQ111-AQ$3)/param[LAMBDA]</f>
        <v>0</v>
      </c>
      <c r="AR237">
        <f>AR$4*LN(1+param[LAMBDA]*ABS('(IN)tau'!AR111-AR$3))*SIGN('(IN)tau'!AR111-AR$3)/param[LAMBDA]</f>
        <v>0</v>
      </c>
      <c r="AS237">
        <f>AS$4*LN(1+param[LAMBDA]*ABS('(IN)tau'!AS111-AS$3))*SIGN('(IN)tau'!AS111-AS$3)/param[LAMBDA]</f>
        <v>-5.5217208190325273</v>
      </c>
      <c r="AT237" s="4">
        <f>SUM(Pi[[#This Row],[Column2]:[Column244]])</f>
        <v>75.971635775069487</v>
      </c>
      <c r="AU237" t="str">
        <f t="shared" si="7"/>
        <v/>
      </c>
    </row>
    <row r="238" spans="1:47" ht="15" x14ac:dyDescent="0.25">
      <c r="A238">
        <f t="shared" si="6"/>
        <v>222</v>
      </c>
      <c r="B238">
        <f>B$4*LN(1+param[LAMBDA]*ABS('(IN)tau'!B112-B$3))*SIGN('(IN)tau'!B112-B$3)/param[LAMBDA]</f>
        <v>0</v>
      </c>
      <c r="C238">
        <f>C$4*LN(1+param[LAMBDA]*ABS('(IN)tau'!C112-C$3))*SIGN('(IN)tau'!C112-C$3)/param[LAMBDA]</f>
        <v>29.286584648336941</v>
      </c>
      <c r="D238">
        <f>D$4*LN(1+param[LAMBDA]*ABS('(IN)tau'!D112-D$3))*SIGN('(IN)tau'!D112-D$3)/param[LAMBDA]</f>
        <v>-17.382209005742784</v>
      </c>
      <c r="E238">
        <f>E$4*LN(1+param[LAMBDA]*ABS('(IN)tau'!E112-E$3))*SIGN('(IN)tau'!E112-E$3)/param[LAMBDA]</f>
        <v>21.264762764284239</v>
      </c>
      <c r="F238">
        <f>F$4*LN(1+param[LAMBDA]*ABS('(IN)tau'!F112-F$3))*SIGN('(IN)tau'!F112-F$3)/param[LAMBDA]</f>
        <v>5.4454013160335357</v>
      </c>
      <c r="G238">
        <f>G$4*LN(1+param[LAMBDA]*ABS('(IN)tau'!G112-G$3))*SIGN('(IN)tau'!G112-G$3)/param[LAMBDA]</f>
        <v>2.8573259619502469</v>
      </c>
      <c r="H238">
        <f>H$4*LN(1+param[LAMBDA]*ABS('(IN)tau'!H112-H$3))*SIGN('(IN)tau'!H112-H$3)/param[LAMBDA]</f>
        <v>0</v>
      </c>
      <c r="I238">
        <f>I$4*LN(1+param[LAMBDA]*ABS('(IN)tau'!I112-I$3))*SIGN('(IN)tau'!I112-I$3)/param[LAMBDA]</f>
        <v>13.836735815039365</v>
      </c>
      <c r="J238">
        <f>J$4*LN(1+param[LAMBDA]*ABS('(IN)tau'!J112-J$3))*SIGN('(IN)tau'!J112-J$3)/param[LAMBDA]</f>
        <v>0</v>
      </c>
      <c r="K238">
        <f>K$4*LN(1+param[LAMBDA]*ABS('(IN)tau'!K112-K$3))*SIGN('(IN)tau'!K112-K$3)/param[LAMBDA]</f>
        <v>-25.277025161614709</v>
      </c>
      <c r="L238">
        <f>L$4*LN(1+param[LAMBDA]*ABS('(IN)tau'!L112-L$3))*SIGN('(IN)tau'!L112-L$3)/param[LAMBDA]</f>
        <v>0</v>
      </c>
      <c r="M238">
        <f>M$4*LN(1+param[LAMBDA]*ABS('(IN)tau'!M112-M$3))*SIGN('(IN)tau'!M112-M$3)/param[LAMBDA]</f>
        <v>-28.518181396642525</v>
      </c>
      <c r="N238">
        <f>N$4*LN(1+param[LAMBDA]*ABS('(IN)tau'!N112-N$3))*SIGN('(IN)tau'!N112-N$3)/param[LAMBDA]</f>
        <v>0</v>
      </c>
      <c r="O238">
        <f>O$4*LN(1+param[LAMBDA]*ABS('(IN)tau'!O112-O$3))*SIGN('(IN)tau'!O112-O$3)/param[LAMBDA]</f>
        <v>0</v>
      </c>
      <c r="P238">
        <f>P$4*LN(1+param[LAMBDA]*ABS('(IN)tau'!P112-P$3))*SIGN('(IN)tau'!P112-P$3)/param[LAMBDA]</f>
        <v>0</v>
      </c>
      <c r="Q238">
        <f>Q$4*LN(1+param[LAMBDA]*ABS('(IN)tau'!Q112-Q$3))*SIGN('(IN)tau'!Q112-Q$3)/param[LAMBDA]</f>
        <v>0</v>
      </c>
      <c r="R238">
        <f>R$4*LN(1+param[LAMBDA]*ABS('(IN)tau'!R112-R$3))*SIGN('(IN)tau'!R112-R$3)/param[LAMBDA]</f>
        <v>0</v>
      </c>
      <c r="S238">
        <f>S$4*LN(1+param[LAMBDA]*ABS('(IN)tau'!S112-S$3))*SIGN('(IN)tau'!S112-S$3)/param[LAMBDA]</f>
        <v>0</v>
      </c>
      <c r="T238">
        <f>T$4*LN(1+param[LAMBDA]*ABS('(IN)tau'!T112-T$3))*SIGN('(IN)tau'!T112-T$3)/param[LAMBDA]</f>
        <v>0</v>
      </c>
      <c r="U238">
        <f>U$4*LN(1+param[LAMBDA]*ABS('(IN)tau'!U112-U$3))*SIGN('(IN)tau'!U112-U$3)/param[LAMBDA]</f>
        <v>0</v>
      </c>
      <c r="V238">
        <f>V$4*LN(1+param[LAMBDA]*ABS('(IN)tau'!V112-V$3))*SIGN('(IN)tau'!V112-V$3)/param[LAMBDA]</f>
        <v>0</v>
      </c>
      <c r="W238">
        <f>W$4*LN(1+param[LAMBDA]*ABS('(IN)tau'!W112-W$3))*SIGN('(IN)tau'!W112-W$3)/param[LAMBDA]</f>
        <v>0</v>
      </c>
      <c r="X238">
        <f>X$4*LN(1+param[LAMBDA]*ABS('(IN)tau'!X112-X$3))*SIGN('(IN)tau'!X112-X$3)/param[LAMBDA]</f>
        <v>0</v>
      </c>
      <c r="Y238">
        <f>Y$4*LN(1+param[LAMBDA]*ABS('(IN)tau'!Y112-Y$3))*SIGN('(IN)tau'!Y112-Y$3)/param[LAMBDA]</f>
        <v>0</v>
      </c>
      <c r="Z238">
        <f>Z$4*LN(1+param[LAMBDA]*ABS('(IN)tau'!Z112-Z$3))*SIGN('(IN)tau'!Z112-Z$3)/param[LAMBDA]</f>
        <v>0</v>
      </c>
      <c r="AA238">
        <f>AA$4*LN(1+param[LAMBDA]*ABS('(IN)tau'!AA112-AA$3))*SIGN('(IN)tau'!AA112-AA$3)/param[LAMBDA]</f>
        <v>0</v>
      </c>
      <c r="AB238">
        <f>AB$4*LN(1+param[LAMBDA]*ABS('(IN)tau'!AB112-AB$3))*SIGN('(IN)tau'!AB112-AB$3)/param[LAMBDA]</f>
        <v>0</v>
      </c>
      <c r="AC238">
        <f>AC$4*LN(1+param[LAMBDA]*ABS('(IN)tau'!AC112-AC$3))*SIGN('(IN)tau'!AC112-AC$3)/param[LAMBDA]</f>
        <v>0</v>
      </c>
      <c r="AD238">
        <f>AD$4*LN(1+param[LAMBDA]*ABS('(IN)tau'!AD112-AD$3))*SIGN('(IN)tau'!AD112-AD$3)/param[LAMBDA]</f>
        <v>0</v>
      </c>
      <c r="AE238">
        <f>AE$4*LN(1+param[LAMBDA]*ABS('(IN)tau'!AE112-AE$3))*SIGN('(IN)tau'!AE112-AE$3)/param[LAMBDA]</f>
        <v>0</v>
      </c>
      <c r="AF238">
        <f>AF$4*LN(1+param[LAMBDA]*ABS('(IN)tau'!AF112-AF$3))*SIGN('(IN)tau'!AF112-AF$3)/param[LAMBDA]</f>
        <v>0</v>
      </c>
      <c r="AG238">
        <f>AG$4*LN(1+param[LAMBDA]*ABS('(IN)tau'!AG112-AG$3))*SIGN('(IN)tau'!AG112-AG$3)/param[LAMBDA]</f>
        <v>0</v>
      </c>
      <c r="AH238">
        <f>AH$4*LN(1+param[LAMBDA]*ABS('(IN)tau'!AH112-AH$3))*SIGN('(IN)tau'!AH112-AH$3)/param[LAMBDA]</f>
        <v>0</v>
      </c>
      <c r="AI238">
        <f>AI$4*LN(1+param[LAMBDA]*ABS('(IN)tau'!AI112-AI$3))*SIGN('(IN)tau'!AI112-AI$3)/param[LAMBDA]</f>
        <v>0</v>
      </c>
      <c r="AJ238">
        <f>AJ$4*LN(1+param[LAMBDA]*ABS('(IN)tau'!AJ112-AJ$3))*SIGN('(IN)tau'!AJ112-AJ$3)/param[LAMBDA]</f>
        <v>0</v>
      </c>
      <c r="AK238">
        <f>AK$4*LN(1+param[LAMBDA]*ABS('(IN)tau'!AK112-AK$3))*SIGN('(IN)tau'!AK112-AK$3)/param[LAMBDA]</f>
        <v>0</v>
      </c>
      <c r="AL238">
        <f>AL$4*LN(1+param[LAMBDA]*ABS('(IN)tau'!AL112-AL$3))*SIGN('(IN)tau'!AL112-AL$3)/param[LAMBDA]</f>
        <v>0</v>
      </c>
      <c r="AM238">
        <f>AM$4*LN(1+param[LAMBDA]*ABS('(IN)tau'!AM112-AM$3))*SIGN('(IN)tau'!AM112-AM$3)/param[LAMBDA]</f>
        <v>0</v>
      </c>
      <c r="AN238">
        <f>AN$4*LN(1+param[LAMBDA]*ABS('(IN)tau'!AN112-AN$3))*SIGN('(IN)tau'!AN112-AN$3)/param[LAMBDA]</f>
        <v>0</v>
      </c>
      <c r="AO238">
        <f>AO$4*LN(1+param[LAMBDA]*ABS('(IN)tau'!AO112-AO$3))*SIGN('(IN)tau'!AO112-AO$3)/param[LAMBDA]</f>
        <v>0</v>
      </c>
      <c r="AP238">
        <f>AP$4*LN(1+param[LAMBDA]*ABS('(IN)tau'!AP112-AP$3))*SIGN('(IN)tau'!AP112-AP$3)/param[LAMBDA]</f>
        <v>0</v>
      </c>
      <c r="AQ238">
        <f>AQ$4*LN(1+param[LAMBDA]*ABS('(IN)tau'!AQ112-AQ$3))*SIGN('(IN)tau'!AQ112-AQ$3)/param[LAMBDA]</f>
        <v>0</v>
      </c>
      <c r="AR238">
        <f>AR$4*LN(1+param[LAMBDA]*ABS('(IN)tau'!AR112-AR$3))*SIGN('(IN)tau'!AR112-AR$3)/param[LAMBDA]</f>
        <v>0</v>
      </c>
      <c r="AS238">
        <f>AS$4*LN(1+param[LAMBDA]*ABS('(IN)tau'!AS112-AS$3))*SIGN('(IN)tau'!AS112-AS$3)/param[LAMBDA]</f>
        <v>7.5929586000569191</v>
      </c>
      <c r="AT238" s="4">
        <f>SUM(Pi[[#This Row],[Column2]:[Column244]])</f>
        <v>9.1063535417012265</v>
      </c>
      <c r="AU238" t="str">
        <f t="shared" si="7"/>
        <v/>
      </c>
    </row>
    <row r="239" spans="1:47" ht="15" x14ac:dyDescent="0.25">
      <c r="A239">
        <f t="shared" si="6"/>
        <v>225</v>
      </c>
      <c r="B239">
        <f>B$4*LN(1+param[LAMBDA]*ABS('(IN)tau'!B113-B$3))*SIGN('(IN)tau'!B113-B$3)/param[LAMBDA]</f>
        <v>0</v>
      </c>
      <c r="C239">
        <f>C$4*LN(1+param[LAMBDA]*ABS('(IN)tau'!C113-C$3))*SIGN('(IN)tau'!C113-C$3)/param[LAMBDA]</f>
        <v>29.286584648336941</v>
      </c>
      <c r="D239">
        <f>D$4*LN(1+param[LAMBDA]*ABS('(IN)tau'!D113-D$3))*SIGN('(IN)tau'!D113-D$3)/param[LAMBDA]</f>
        <v>11.255522810146726</v>
      </c>
      <c r="E239">
        <f>E$4*LN(1+param[LAMBDA]*ABS('(IN)tau'!E113-E$3))*SIGN('(IN)tau'!E113-E$3)/param[LAMBDA]</f>
        <v>21.264762764284239</v>
      </c>
      <c r="F239">
        <f>F$4*LN(1+param[LAMBDA]*ABS('(IN)tau'!F113-F$3))*SIGN('(IN)tau'!F113-F$3)/param[LAMBDA]</f>
        <v>9.161565059091938</v>
      </c>
      <c r="G239">
        <f>G$4*LN(1+param[LAMBDA]*ABS('(IN)tau'!G113-G$3))*SIGN('(IN)tau'!G113-G$3)/param[LAMBDA]</f>
        <v>10.940684080047207</v>
      </c>
      <c r="H239">
        <f>H$4*LN(1+param[LAMBDA]*ABS('(IN)tau'!H113-H$3))*SIGN('(IN)tau'!H113-H$3)/param[LAMBDA]</f>
        <v>0</v>
      </c>
      <c r="I239">
        <f>I$4*LN(1+param[LAMBDA]*ABS('(IN)tau'!I113-I$3))*SIGN('(IN)tau'!I113-I$3)/param[LAMBDA]</f>
        <v>-2.7176564701155344</v>
      </c>
      <c r="J239">
        <f>J$4*LN(1+param[LAMBDA]*ABS('(IN)tau'!J113-J$3))*SIGN('(IN)tau'!J113-J$3)/param[LAMBDA]</f>
        <v>0</v>
      </c>
      <c r="K239">
        <f>K$4*LN(1+param[LAMBDA]*ABS('(IN)tau'!K113-K$3))*SIGN('(IN)tau'!K113-K$3)/param[LAMBDA]</f>
        <v>0</v>
      </c>
      <c r="L239">
        <f>L$4*LN(1+param[LAMBDA]*ABS('(IN)tau'!L113-L$3))*SIGN('(IN)tau'!L113-L$3)/param[LAMBDA]</f>
        <v>0</v>
      </c>
      <c r="M239">
        <f>M$4*LN(1+param[LAMBDA]*ABS('(IN)tau'!M113-M$3))*SIGN('(IN)tau'!M113-M$3)/param[LAMBDA]</f>
        <v>-28.518181396642525</v>
      </c>
      <c r="N239">
        <f>N$4*LN(1+param[LAMBDA]*ABS('(IN)tau'!N113-N$3))*SIGN('(IN)tau'!N113-N$3)/param[LAMBDA]</f>
        <v>0</v>
      </c>
      <c r="O239">
        <f>O$4*LN(1+param[LAMBDA]*ABS('(IN)tau'!O113-O$3))*SIGN('(IN)tau'!O113-O$3)/param[LAMBDA]</f>
        <v>0</v>
      </c>
      <c r="P239">
        <f>P$4*LN(1+param[LAMBDA]*ABS('(IN)tau'!P113-P$3))*SIGN('(IN)tau'!P113-P$3)/param[LAMBDA]</f>
        <v>0</v>
      </c>
      <c r="Q239">
        <f>Q$4*LN(1+param[LAMBDA]*ABS('(IN)tau'!Q113-Q$3))*SIGN('(IN)tau'!Q113-Q$3)/param[LAMBDA]</f>
        <v>0</v>
      </c>
      <c r="R239">
        <f>R$4*LN(1+param[LAMBDA]*ABS('(IN)tau'!R113-R$3))*SIGN('(IN)tau'!R113-R$3)/param[LAMBDA]</f>
        <v>0</v>
      </c>
      <c r="S239">
        <f>S$4*LN(1+param[LAMBDA]*ABS('(IN)tau'!S113-S$3))*SIGN('(IN)tau'!S113-S$3)/param[LAMBDA]</f>
        <v>0</v>
      </c>
      <c r="T239">
        <f>T$4*LN(1+param[LAMBDA]*ABS('(IN)tau'!T113-T$3))*SIGN('(IN)tau'!T113-T$3)/param[LAMBDA]</f>
        <v>0</v>
      </c>
      <c r="U239">
        <f>U$4*LN(1+param[LAMBDA]*ABS('(IN)tau'!U113-U$3))*SIGN('(IN)tau'!U113-U$3)/param[LAMBDA]</f>
        <v>0</v>
      </c>
      <c r="V239">
        <f>V$4*LN(1+param[LAMBDA]*ABS('(IN)tau'!V113-V$3))*SIGN('(IN)tau'!V113-V$3)/param[LAMBDA]</f>
        <v>0</v>
      </c>
      <c r="W239">
        <f>W$4*LN(1+param[LAMBDA]*ABS('(IN)tau'!W113-W$3))*SIGN('(IN)tau'!W113-W$3)/param[LAMBDA]</f>
        <v>0</v>
      </c>
      <c r="X239">
        <f>X$4*LN(1+param[LAMBDA]*ABS('(IN)tau'!X113-X$3))*SIGN('(IN)tau'!X113-X$3)/param[LAMBDA]</f>
        <v>0</v>
      </c>
      <c r="Y239">
        <f>Y$4*LN(1+param[LAMBDA]*ABS('(IN)tau'!Y113-Y$3))*SIGN('(IN)tau'!Y113-Y$3)/param[LAMBDA]</f>
        <v>0</v>
      </c>
      <c r="Z239">
        <f>Z$4*LN(1+param[LAMBDA]*ABS('(IN)tau'!Z113-Z$3))*SIGN('(IN)tau'!Z113-Z$3)/param[LAMBDA]</f>
        <v>0</v>
      </c>
      <c r="AA239">
        <f>AA$4*LN(1+param[LAMBDA]*ABS('(IN)tau'!AA113-AA$3))*SIGN('(IN)tau'!AA113-AA$3)/param[LAMBDA]</f>
        <v>0</v>
      </c>
      <c r="AB239">
        <f>AB$4*LN(1+param[LAMBDA]*ABS('(IN)tau'!AB113-AB$3))*SIGN('(IN)tau'!AB113-AB$3)/param[LAMBDA]</f>
        <v>0</v>
      </c>
      <c r="AC239">
        <f>AC$4*LN(1+param[LAMBDA]*ABS('(IN)tau'!AC113-AC$3))*SIGN('(IN)tau'!AC113-AC$3)/param[LAMBDA]</f>
        <v>0</v>
      </c>
      <c r="AD239">
        <f>AD$4*LN(1+param[LAMBDA]*ABS('(IN)tau'!AD113-AD$3))*SIGN('(IN)tau'!AD113-AD$3)/param[LAMBDA]</f>
        <v>0</v>
      </c>
      <c r="AE239">
        <f>AE$4*LN(1+param[LAMBDA]*ABS('(IN)tau'!AE113-AE$3))*SIGN('(IN)tau'!AE113-AE$3)/param[LAMBDA]</f>
        <v>0</v>
      </c>
      <c r="AF239">
        <f>AF$4*LN(1+param[LAMBDA]*ABS('(IN)tau'!AF113-AF$3))*SIGN('(IN)tau'!AF113-AF$3)/param[LAMBDA]</f>
        <v>0</v>
      </c>
      <c r="AG239">
        <f>AG$4*LN(1+param[LAMBDA]*ABS('(IN)tau'!AG113-AG$3))*SIGN('(IN)tau'!AG113-AG$3)/param[LAMBDA]</f>
        <v>0</v>
      </c>
      <c r="AH239">
        <f>AH$4*LN(1+param[LAMBDA]*ABS('(IN)tau'!AH113-AH$3))*SIGN('(IN)tau'!AH113-AH$3)/param[LAMBDA]</f>
        <v>0</v>
      </c>
      <c r="AI239">
        <f>AI$4*LN(1+param[LAMBDA]*ABS('(IN)tau'!AI113-AI$3))*SIGN('(IN)tau'!AI113-AI$3)/param[LAMBDA]</f>
        <v>0</v>
      </c>
      <c r="AJ239">
        <f>AJ$4*LN(1+param[LAMBDA]*ABS('(IN)tau'!AJ113-AJ$3))*SIGN('(IN)tau'!AJ113-AJ$3)/param[LAMBDA]</f>
        <v>0</v>
      </c>
      <c r="AK239">
        <f>AK$4*LN(1+param[LAMBDA]*ABS('(IN)tau'!AK113-AK$3))*SIGN('(IN)tau'!AK113-AK$3)/param[LAMBDA]</f>
        <v>0</v>
      </c>
      <c r="AL239">
        <f>AL$4*LN(1+param[LAMBDA]*ABS('(IN)tau'!AL113-AL$3))*SIGN('(IN)tau'!AL113-AL$3)/param[LAMBDA]</f>
        <v>0</v>
      </c>
      <c r="AM239">
        <f>AM$4*LN(1+param[LAMBDA]*ABS('(IN)tau'!AM113-AM$3))*SIGN('(IN)tau'!AM113-AM$3)/param[LAMBDA]</f>
        <v>0</v>
      </c>
      <c r="AN239">
        <f>AN$4*LN(1+param[LAMBDA]*ABS('(IN)tau'!AN113-AN$3))*SIGN('(IN)tau'!AN113-AN$3)/param[LAMBDA]</f>
        <v>0</v>
      </c>
      <c r="AO239">
        <f>AO$4*LN(1+param[LAMBDA]*ABS('(IN)tau'!AO113-AO$3))*SIGN('(IN)tau'!AO113-AO$3)/param[LAMBDA]</f>
        <v>0</v>
      </c>
      <c r="AP239">
        <f>AP$4*LN(1+param[LAMBDA]*ABS('(IN)tau'!AP113-AP$3))*SIGN('(IN)tau'!AP113-AP$3)/param[LAMBDA]</f>
        <v>0</v>
      </c>
      <c r="AQ239">
        <f>AQ$4*LN(1+param[LAMBDA]*ABS('(IN)tau'!AQ113-AQ$3))*SIGN('(IN)tau'!AQ113-AQ$3)/param[LAMBDA]</f>
        <v>0</v>
      </c>
      <c r="AR239">
        <f>AR$4*LN(1+param[LAMBDA]*ABS('(IN)tau'!AR113-AR$3))*SIGN('(IN)tau'!AR113-AR$3)/param[LAMBDA]</f>
        <v>0</v>
      </c>
      <c r="AS239">
        <f>AS$4*LN(1+param[LAMBDA]*ABS('(IN)tau'!AS113-AS$3))*SIGN('(IN)tau'!AS113-AS$3)/param[LAMBDA]</f>
        <v>-0.52065686571979708</v>
      </c>
      <c r="AT239" s="4">
        <f>SUM(Pi[[#This Row],[Column2]:[Column244]])</f>
        <v>50.152624629429205</v>
      </c>
      <c r="AU239" t="str">
        <f t="shared" si="7"/>
        <v/>
      </c>
    </row>
    <row r="240" spans="1:47" ht="15" x14ac:dyDescent="0.25">
      <c r="A240">
        <f t="shared" si="6"/>
        <v>228</v>
      </c>
      <c r="B240">
        <f>B$4*LN(1+param[LAMBDA]*ABS('(IN)tau'!B114-B$3))*SIGN('(IN)tau'!B114-B$3)/param[LAMBDA]</f>
        <v>0</v>
      </c>
      <c r="C240">
        <f>C$4*LN(1+param[LAMBDA]*ABS('(IN)tau'!C114-C$3))*SIGN('(IN)tau'!C114-C$3)/param[LAMBDA]</f>
        <v>29.286584648336941</v>
      </c>
      <c r="D240">
        <f>D$4*LN(1+param[LAMBDA]*ABS('(IN)tau'!D114-D$3))*SIGN('(IN)tau'!D114-D$3)/param[LAMBDA]</f>
        <v>-6.983103661113196</v>
      </c>
      <c r="E240">
        <f>E$4*LN(1+param[LAMBDA]*ABS('(IN)tau'!E114-E$3))*SIGN('(IN)tau'!E114-E$3)/param[LAMBDA]</f>
        <v>21.264762764284239</v>
      </c>
      <c r="F240">
        <f>F$4*LN(1+param[LAMBDA]*ABS('(IN)tau'!F114-F$3))*SIGN('(IN)tau'!F114-F$3)/param[LAMBDA]</f>
        <v>9.9061731464366751</v>
      </c>
      <c r="G240">
        <f>G$4*LN(1+param[LAMBDA]*ABS('(IN)tau'!G114-G$3))*SIGN('(IN)tau'!G114-G$3)/param[LAMBDA]</f>
        <v>10.940684080047207</v>
      </c>
      <c r="H240">
        <f>H$4*LN(1+param[LAMBDA]*ABS('(IN)tau'!H114-H$3))*SIGN('(IN)tau'!H114-H$3)/param[LAMBDA]</f>
        <v>0</v>
      </c>
      <c r="I240">
        <f>I$4*LN(1+param[LAMBDA]*ABS('(IN)tau'!I114-I$3))*SIGN('(IN)tau'!I114-I$3)/param[LAMBDA]</f>
        <v>1.0090645764472952</v>
      </c>
      <c r="J240">
        <f>J$4*LN(1+param[LAMBDA]*ABS('(IN)tau'!J114-J$3))*SIGN('(IN)tau'!J114-J$3)/param[LAMBDA]</f>
        <v>0</v>
      </c>
      <c r="K240">
        <f>K$4*LN(1+param[LAMBDA]*ABS('(IN)tau'!K114-K$3))*SIGN('(IN)tau'!K114-K$3)/param[LAMBDA]</f>
        <v>24.000543603781747</v>
      </c>
      <c r="L240">
        <f>L$4*LN(1+param[LAMBDA]*ABS('(IN)tau'!L114-L$3))*SIGN('(IN)tau'!L114-L$3)/param[LAMBDA]</f>
        <v>0</v>
      </c>
      <c r="M240">
        <f>M$4*LN(1+param[LAMBDA]*ABS('(IN)tau'!M114-M$3))*SIGN('(IN)tau'!M114-M$3)/param[LAMBDA]</f>
        <v>-28.518181396642525</v>
      </c>
      <c r="N240">
        <f>N$4*LN(1+param[LAMBDA]*ABS('(IN)tau'!N114-N$3))*SIGN('(IN)tau'!N114-N$3)/param[LAMBDA]</f>
        <v>0</v>
      </c>
      <c r="O240">
        <f>O$4*LN(1+param[LAMBDA]*ABS('(IN)tau'!O114-O$3))*SIGN('(IN)tau'!O114-O$3)/param[LAMBDA]</f>
        <v>0</v>
      </c>
      <c r="P240">
        <f>P$4*LN(1+param[LAMBDA]*ABS('(IN)tau'!P114-P$3))*SIGN('(IN)tau'!P114-P$3)/param[LAMBDA]</f>
        <v>0</v>
      </c>
      <c r="Q240">
        <f>Q$4*LN(1+param[LAMBDA]*ABS('(IN)tau'!Q114-Q$3))*SIGN('(IN)tau'!Q114-Q$3)/param[LAMBDA]</f>
        <v>0</v>
      </c>
      <c r="R240">
        <f>R$4*LN(1+param[LAMBDA]*ABS('(IN)tau'!R114-R$3))*SIGN('(IN)tau'!R114-R$3)/param[LAMBDA]</f>
        <v>0</v>
      </c>
      <c r="S240">
        <f>S$4*LN(1+param[LAMBDA]*ABS('(IN)tau'!S114-S$3))*SIGN('(IN)tau'!S114-S$3)/param[LAMBDA]</f>
        <v>0</v>
      </c>
      <c r="T240">
        <f>T$4*LN(1+param[LAMBDA]*ABS('(IN)tau'!T114-T$3))*SIGN('(IN)tau'!T114-T$3)/param[LAMBDA]</f>
        <v>0</v>
      </c>
      <c r="U240">
        <f>U$4*LN(1+param[LAMBDA]*ABS('(IN)tau'!U114-U$3))*SIGN('(IN)tau'!U114-U$3)/param[LAMBDA]</f>
        <v>0</v>
      </c>
      <c r="V240">
        <f>V$4*LN(1+param[LAMBDA]*ABS('(IN)tau'!V114-V$3))*SIGN('(IN)tau'!V114-V$3)/param[LAMBDA]</f>
        <v>0</v>
      </c>
      <c r="W240">
        <f>W$4*LN(1+param[LAMBDA]*ABS('(IN)tau'!W114-W$3))*SIGN('(IN)tau'!W114-W$3)/param[LAMBDA]</f>
        <v>0</v>
      </c>
      <c r="X240">
        <f>X$4*LN(1+param[LAMBDA]*ABS('(IN)tau'!X114-X$3))*SIGN('(IN)tau'!X114-X$3)/param[LAMBDA]</f>
        <v>0</v>
      </c>
      <c r="Y240">
        <f>Y$4*LN(1+param[LAMBDA]*ABS('(IN)tau'!Y114-Y$3))*SIGN('(IN)tau'!Y114-Y$3)/param[LAMBDA]</f>
        <v>0</v>
      </c>
      <c r="Z240">
        <f>Z$4*LN(1+param[LAMBDA]*ABS('(IN)tau'!Z114-Z$3))*SIGN('(IN)tau'!Z114-Z$3)/param[LAMBDA]</f>
        <v>0</v>
      </c>
      <c r="AA240">
        <f>AA$4*LN(1+param[LAMBDA]*ABS('(IN)tau'!AA114-AA$3))*SIGN('(IN)tau'!AA114-AA$3)/param[LAMBDA]</f>
        <v>0</v>
      </c>
      <c r="AB240">
        <f>AB$4*LN(1+param[LAMBDA]*ABS('(IN)tau'!AB114-AB$3))*SIGN('(IN)tau'!AB114-AB$3)/param[LAMBDA]</f>
        <v>0</v>
      </c>
      <c r="AC240">
        <f>AC$4*LN(1+param[LAMBDA]*ABS('(IN)tau'!AC114-AC$3))*SIGN('(IN)tau'!AC114-AC$3)/param[LAMBDA]</f>
        <v>0</v>
      </c>
      <c r="AD240">
        <f>AD$4*LN(1+param[LAMBDA]*ABS('(IN)tau'!AD114-AD$3))*SIGN('(IN)tau'!AD114-AD$3)/param[LAMBDA]</f>
        <v>0</v>
      </c>
      <c r="AE240">
        <f>AE$4*LN(1+param[LAMBDA]*ABS('(IN)tau'!AE114-AE$3))*SIGN('(IN)tau'!AE114-AE$3)/param[LAMBDA]</f>
        <v>0</v>
      </c>
      <c r="AF240">
        <f>AF$4*LN(1+param[LAMBDA]*ABS('(IN)tau'!AF114-AF$3))*SIGN('(IN)tau'!AF114-AF$3)/param[LAMBDA]</f>
        <v>0</v>
      </c>
      <c r="AG240">
        <f>AG$4*LN(1+param[LAMBDA]*ABS('(IN)tau'!AG114-AG$3))*SIGN('(IN)tau'!AG114-AG$3)/param[LAMBDA]</f>
        <v>0</v>
      </c>
      <c r="AH240">
        <f>AH$4*LN(1+param[LAMBDA]*ABS('(IN)tau'!AH114-AH$3))*SIGN('(IN)tau'!AH114-AH$3)/param[LAMBDA]</f>
        <v>0</v>
      </c>
      <c r="AI240">
        <f>AI$4*LN(1+param[LAMBDA]*ABS('(IN)tau'!AI114-AI$3))*SIGN('(IN)tau'!AI114-AI$3)/param[LAMBDA]</f>
        <v>0</v>
      </c>
      <c r="AJ240">
        <f>AJ$4*LN(1+param[LAMBDA]*ABS('(IN)tau'!AJ114-AJ$3))*SIGN('(IN)tau'!AJ114-AJ$3)/param[LAMBDA]</f>
        <v>0</v>
      </c>
      <c r="AK240">
        <f>AK$4*LN(1+param[LAMBDA]*ABS('(IN)tau'!AK114-AK$3))*SIGN('(IN)tau'!AK114-AK$3)/param[LAMBDA]</f>
        <v>0</v>
      </c>
      <c r="AL240">
        <f>AL$4*LN(1+param[LAMBDA]*ABS('(IN)tau'!AL114-AL$3))*SIGN('(IN)tau'!AL114-AL$3)/param[LAMBDA]</f>
        <v>0</v>
      </c>
      <c r="AM240">
        <f>AM$4*LN(1+param[LAMBDA]*ABS('(IN)tau'!AM114-AM$3))*SIGN('(IN)tau'!AM114-AM$3)/param[LAMBDA]</f>
        <v>0</v>
      </c>
      <c r="AN240">
        <f>AN$4*LN(1+param[LAMBDA]*ABS('(IN)tau'!AN114-AN$3))*SIGN('(IN)tau'!AN114-AN$3)/param[LAMBDA]</f>
        <v>0</v>
      </c>
      <c r="AO240">
        <f>AO$4*LN(1+param[LAMBDA]*ABS('(IN)tau'!AO114-AO$3))*SIGN('(IN)tau'!AO114-AO$3)/param[LAMBDA]</f>
        <v>0</v>
      </c>
      <c r="AP240">
        <f>AP$4*LN(1+param[LAMBDA]*ABS('(IN)tau'!AP114-AP$3))*SIGN('(IN)tau'!AP114-AP$3)/param[LAMBDA]</f>
        <v>0</v>
      </c>
      <c r="AQ240">
        <f>AQ$4*LN(1+param[LAMBDA]*ABS('(IN)tau'!AQ114-AQ$3))*SIGN('(IN)tau'!AQ114-AQ$3)/param[LAMBDA]</f>
        <v>0</v>
      </c>
      <c r="AR240">
        <f>AR$4*LN(1+param[LAMBDA]*ABS('(IN)tau'!AR114-AR$3))*SIGN('(IN)tau'!AR114-AR$3)/param[LAMBDA]</f>
        <v>0</v>
      </c>
      <c r="AS240">
        <f>AS$4*LN(1+param[LAMBDA]*ABS('(IN)tau'!AS114-AS$3))*SIGN('(IN)tau'!AS114-AS$3)/param[LAMBDA]</f>
        <v>-1.2464210207943884</v>
      </c>
      <c r="AT240" s="4">
        <f>SUM(Pi[[#This Row],[Column2]:[Column244]])</f>
        <v>59.660106740783995</v>
      </c>
      <c r="AU240" t="str">
        <f t="shared" si="7"/>
        <v/>
      </c>
    </row>
    <row r="241" spans="1:47" ht="15" x14ac:dyDescent="0.25">
      <c r="A241">
        <f t="shared" si="6"/>
        <v>229</v>
      </c>
      <c r="B241">
        <f>B$4*LN(1+param[LAMBDA]*ABS('(IN)tau'!B115-B$3))*SIGN('(IN)tau'!B115-B$3)/param[LAMBDA]</f>
        <v>0</v>
      </c>
      <c r="C241">
        <f>C$4*LN(1+param[LAMBDA]*ABS('(IN)tau'!C115-C$3))*SIGN('(IN)tau'!C115-C$3)/param[LAMBDA]</f>
        <v>29.286584648336941</v>
      </c>
      <c r="D241">
        <f>D$4*LN(1+param[LAMBDA]*ABS('(IN)tau'!D115-D$3))*SIGN('(IN)tau'!D115-D$3)/param[LAMBDA]</f>
        <v>-17.382209005742784</v>
      </c>
      <c r="E241">
        <f>E$4*LN(1+param[LAMBDA]*ABS('(IN)tau'!E115-E$3))*SIGN('(IN)tau'!E115-E$3)/param[LAMBDA]</f>
        <v>21.264762764284239</v>
      </c>
      <c r="F241">
        <f>F$4*LN(1+param[LAMBDA]*ABS('(IN)tau'!F115-F$3))*SIGN('(IN)tau'!F115-F$3)/param[LAMBDA]</f>
        <v>6.504086488236152</v>
      </c>
      <c r="G241">
        <f>G$4*LN(1+param[LAMBDA]*ABS('(IN)tau'!G115-G$3))*SIGN('(IN)tau'!G115-G$3)/param[LAMBDA]</f>
        <v>3.5550405296121141</v>
      </c>
      <c r="H241">
        <f>H$4*LN(1+param[LAMBDA]*ABS('(IN)tau'!H115-H$3))*SIGN('(IN)tau'!H115-H$3)/param[LAMBDA]</f>
        <v>0</v>
      </c>
      <c r="I241">
        <f>I$4*LN(1+param[LAMBDA]*ABS('(IN)tau'!I115-I$3))*SIGN('(IN)tau'!I115-I$3)/param[LAMBDA]</f>
        <v>5.2486250693448353</v>
      </c>
      <c r="J241">
        <f>J$4*LN(1+param[LAMBDA]*ABS('(IN)tau'!J115-J$3))*SIGN('(IN)tau'!J115-J$3)/param[LAMBDA]</f>
        <v>0</v>
      </c>
      <c r="K241">
        <f>K$4*LN(1+param[LAMBDA]*ABS('(IN)tau'!K115-K$3))*SIGN('(IN)tau'!K115-K$3)/param[LAMBDA]</f>
        <v>0</v>
      </c>
      <c r="L241">
        <f>L$4*LN(1+param[LAMBDA]*ABS('(IN)tau'!L115-L$3))*SIGN('(IN)tau'!L115-L$3)/param[LAMBDA]</f>
        <v>0</v>
      </c>
      <c r="M241">
        <f>M$4*LN(1+param[LAMBDA]*ABS('(IN)tau'!M115-M$3))*SIGN('(IN)tau'!M115-M$3)/param[LAMBDA]</f>
        <v>-28.518181396642525</v>
      </c>
      <c r="N241">
        <f>N$4*LN(1+param[LAMBDA]*ABS('(IN)tau'!N115-N$3))*SIGN('(IN)tau'!N115-N$3)/param[LAMBDA]</f>
        <v>0</v>
      </c>
      <c r="O241">
        <f>O$4*LN(1+param[LAMBDA]*ABS('(IN)tau'!O115-O$3))*SIGN('(IN)tau'!O115-O$3)/param[LAMBDA]</f>
        <v>0</v>
      </c>
      <c r="P241">
        <f>P$4*LN(1+param[LAMBDA]*ABS('(IN)tau'!P115-P$3))*SIGN('(IN)tau'!P115-P$3)/param[LAMBDA]</f>
        <v>0</v>
      </c>
      <c r="Q241">
        <f>Q$4*LN(1+param[LAMBDA]*ABS('(IN)tau'!Q115-Q$3))*SIGN('(IN)tau'!Q115-Q$3)/param[LAMBDA]</f>
        <v>0</v>
      </c>
      <c r="R241">
        <f>R$4*LN(1+param[LAMBDA]*ABS('(IN)tau'!R115-R$3))*SIGN('(IN)tau'!R115-R$3)/param[LAMBDA]</f>
        <v>0</v>
      </c>
      <c r="S241">
        <f>S$4*LN(1+param[LAMBDA]*ABS('(IN)tau'!S115-S$3))*SIGN('(IN)tau'!S115-S$3)/param[LAMBDA]</f>
        <v>0</v>
      </c>
      <c r="T241">
        <f>T$4*LN(1+param[LAMBDA]*ABS('(IN)tau'!T115-T$3))*SIGN('(IN)tau'!T115-T$3)/param[LAMBDA]</f>
        <v>0</v>
      </c>
      <c r="U241">
        <f>U$4*LN(1+param[LAMBDA]*ABS('(IN)tau'!U115-U$3))*SIGN('(IN)tau'!U115-U$3)/param[LAMBDA]</f>
        <v>0</v>
      </c>
      <c r="V241">
        <f>V$4*LN(1+param[LAMBDA]*ABS('(IN)tau'!V115-V$3))*SIGN('(IN)tau'!V115-V$3)/param[LAMBDA]</f>
        <v>0</v>
      </c>
      <c r="W241">
        <f>W$4*LN(1+param[LAMBDA]*ABS('(IN)tau'!W115-W$3))*SIGN('(IN)tau'!W115-W$3)/param[LAMBDA]</f>
        <v>0</v>
      </c>
      <c r="X241">
        <f>X$4*LN(1+param[LAMBDA]*ABS('(IN)tau'!X115-X$3))*SIGN('(IN)tau'!X115-X$3)/param[LAMBDA]</f>
        <v>0</v>
      </c>
      <c r="Y241">
        <f>Y$4*LN(1+param[LAMBDA]*ABS('(IN)tau'!Y115-Y$3))*SIGN('(IN)tau'!Y115-Y$3)/param[LAMBDA]</f>
        <v>0</v>
      </c>
      <c r="Z241">
        <f>Z$4*LN(1+param[LAMBDA]*ABS('(IN)tau'!Z115-Z$3))*SIGN('(IN)tau'!Z115-Z$3)/param[LAMBDA]</f>
        <v>0</v>
      </c>
      <c r="AA241">
        <f>AA$4*LN(1+param[LAMBDA]*ABS('(IN)tau'!AA115-AA$3))*SIGN('(IN)tau'!AA115-AA$3)/param[LAMBDA]</f>
        <v>0</v>
      </c>
      <c r="AB241">
        <f>AB$4*LN(1+param[LAMBDA]*ABS('(IN)tau'!AB115-AB$3))*SIGN('(IN)tau'!AB115-AB$3)/param[LAMBDA]</f>
        <v>0</v>
      </c>
      <c r="AC241">
        <f>AC$4*LN(1+param[LAMBDA]*ABS('(IN)tau'!AC115-AC$3))*SIGN('(IN)tau'!AC115-AC$3)/param[LAMBDA]</f>
        <v>0</v>
      </c>
      <c r="AD241">
        <f>AD$4*LN(1+param[LAMBDA]*ABS('(IN)tau'!AD115-AD$3))*SIGN('(IN)tau'!AD115-AD$3)/param[LAMBDA]</f>
        <v>0</v>
      </c>
      <c r="AE241">
        <f>AE$4*LN(1+param[LAMBDA]*ABS('(IN)tau'!AE115-AE$3))*SIGN('(IN)tau'!AE115-AE$3)/param[LAMBDA]</f>
        <v>0</v>
      </c>
      <c r="AF241">
        <f>AF$4*LN(1+param[LAMBDA]*ABS('(IN)tau'!AF115-AF$3))*SIGN('(IN)tau'!AF115-AF$3)/param[LAMBDA]</f>
        <v>0</v>
      </c>
      <c r="AG241">
        <f>AG$4*LN(1+param[LAMBDA]*ABS('(IN)tau'!AG115-AG$3))*SIGN('(IN)tau'!AG115-AG$3)/param[LAMBDA]</f>
        <v>0</v>
      </c>
      <c r="AH241">
        <f>AH$4*LN(1+param[LAMBDA]*ABS('(IN)tau'!AH115-AH$3))*SIGN('(IN)tau'!AH115-AH$3)/param[LAMBDA]</f>
        <v>0</v>
      </c>
      <c r="AI241">
        <f>AI$4*LN(1+param[LAMBDA]*ABS('(IN)tau'!AI115-AI$3))*SIGN('(IN)tau'!AI115-AI$3)/param[LAMBDA]</f>
        <v>0</v>
      </c>
      <c r="AJ241">
        <f>AJ$4*LN(1+param[LAMBDA]*ABS('(IN)tau'!AJ115-AJ$3))*SIGN('(IN)tau'!AJ115-AJ$3)/param[LAMBDA]</f>
        <v>0</v>
      </c>
      <c r="AK241">
        <f>AK$4*LN(1+param[LAMBDA]*ABS('(IN)tau'!AK115-AK$3))*SIGN('(IN)tau'!AK115-AK$3)/param[LAMBDA]</f>
        <v>0</v>
      </c>
      <c r="AL241">
        <f>AL$4*LN(1+param[LAMBDA]*ABS('(IN)tau'!AL115-AL$3))*SIGN('(IN)tau'!AL115-AL$3)/param[LAMBDA]</f>
        <v>0</v>
      </c>
      <c r="AM241">
        <f>AM$4*LN(1+param[LAMBDA]*ABS('(IN)tau'!AM115-AM$3))*SIGN('(IN)tau'!AM115-AM$3)/param[LAMBDA]</f>
        <v>0</v>
      </c>
      <c r="AN241">
        <f>AN$4*LN(1+param[LAMBDA]*ABS('(IN)tau'!AN115-AN$3))*SIGN('(IN)tau'!AN115-AN$3)/param[LAMBDA]</f>
        <v>0</v>
      </c>
      <c r="AO241">
        <f>AO$4*LN(1+param[LAMBDA]*ABS('(IN)tau'!AO115-AO$3))*SIGN('(IN)tau'!AO115-AO$3)/param[LAMBDA]</f>
        <v>0</v>
      </c>
      <c r="AP241">
        <f>AP$4*LN(1+param[LAMBDA]*ABS('(IN)tau'!AP115-AP$3))*SIGN('(IN)tau'!AP115-AP$3)/param[LAMBDA]</f>
        <v>0</v>
      </c>
      <c r="AQ241">
        <f>AQ$4*LN(1+param[LAMBDA]*ABS('(IN)tau'!AQ115-AQ$3))*SIGN('(IN)tau'!AQ115-AQ$3)/param[LAMBDA]</f>
        <v>0</v>
      </c>
      <c r="AR241">
        <f>AR$4*LN(1+param[LAMBDA]*ABS('(IN)tau'!AR115-AR$3))*SIGN('(IN)tau'!AR115-AR$3)/param[LAMBDA]</f>
        <v>0</v>
      </c>
      <c r="AS241">
        <f>AS$4*LN(1+param[LAMBDA]*ABS('(IN)tau'!AS115-AS$3))*SIGN('(IN)tau'!AS115-AS$3)/param[LAMBDA]</f>
        <v>7.0277325225242198</v>
      </c>
      <c r="AT241" s="4">
        <f>SUM(Pi[[#This Row],[Column2]:[Column244]])</f>
        <v>26.98644161995319</v>
      </c>
      <c r="AU241" t="str">
        <f t="shared" si="7"/>
        <v/>
      </c>
    </row>
    <row r="242" spans="1:47" ht="15" x14ac:dyDescent="0.25">
      <c r="A242">
        <f t="shared" si="6"/>
        <v>230</v>
      </c>
      <c r="B242">
        <f>B$4*LN(1+param[LAMBDA]*ABS('(IN)tau'!B116-B$3))*SIGN('(IN)tau'!B116-B$3)/param[LAMBDA]</f>
        <v>0</v>
      </c>
      <c r="C242">
        <f>C$4*LN(1+param[LAMBDA]*ABS('(IN)tau'!C116-C$3))*SIGN('(IN)tau'!C116-C$3)/param[LAMBDA]</f>
        <v>29.286584648336941</v>
      </c>
      <c r="D242">
        <f>D$4*LN(1+param[LAMBDA]*ABS('(IN)tau'!D116-D$3))*SIGN('(IN)tau'!D116-D$3)/param[LAMBDA]</f>
        <v>10.066118583835214</v>
      </c>
      <c r="E242">
        <f>E$4*LN(1+param[LAMBDA]*ABS('(IN)tau'!E116-E$3))*SIGN('(IN)tau'!E116-E$3)/param[LAMBDA]</f>
        <v>31.55792041573735</v>
      </c>
      <c r="F242">
        <f>F$4*LN(1+param[LAMBDA]*ABS('(IN)tau'!F116-F$3))*SIGN('(IN)tau'!F116-F$3)/param[LAMBDA]</f>
        <v>9.9061731464366751</v>
      </c>
      <c r="G242">
        <f>G$4*LN(1+param[LAMBDA]*ABS('(IN)tau'!G116-G$3))*SIGN('(IN)tau'!G116-G$3)/param[LAMBDA]</f>
        <v>10.940684080047207</v>
      </c>
      <c r="H242">
        <f>H$4*LN(1+param[LAMBDA]*ABS('(IN)tau'!H116-H$3))*SIGN('(IN)tau'!H116-H$3)/param[LAMBDA]</f>
        <v>0</v>
      </c>
      <c r="I242">
        <f>I$4*LN(1+param[LAMBDA]*ABS('(IN)tau'!I116-I$3))*SIGN('(IN)tau'!I116-I$3)/param[LAMBDA]</f>
        <v>-2.8722508241546336</v>
      </c>
      <c r="J242">
        <f>J$4*LN(1+param[LAMBDA]*ABS('(IN)tau'!J116-J$3))*SIGN('(IN)tau'!J116-J$3)/param[LAMBDA]</f>
        <v>0</v>
      </c>
      <c r="K242">
        <f>K$4*LN(1+param[LAMBDA]*ABS('(IN)tau'!K116-K$3))*SIGN('(IN)tau'!K116-K$3)/param[LAMBDA]</f>
        <v>70.701324712509603</v>
      </c>
      <c r="L242">
        <f>L$4*LN(1+param[LAMBDA]*ABS('(IN)tau'!L116-L$3))*SIGN('(IN)tau'!L116-L$3)/param[LAMBDA]</f>
        <v>0</v>
      </c>
      <c r="M242">
        <f>M$4*LN(1+param[LAMBDA]*ABS('(IN)tau'!M116-M$3))*SIGN('(IN)tau'!M116-M$3)/param[LAMBDA]</f>
        <v>-28.518181396642525</v>
      </c>
      <c r="N242">
        <f>N$4*LN(1+param[LAMBDA]*ABS('(IN)tau'!N116-N$3))*SIGN('(IN)tau'!N116-N$3)/param[LAMBDA]</f>
        <v>0</v>
      </c>
      <c r="O242">
        <f>O$4*LN(1+param[LAMBDA]*ABS('(IN)tau'!O116-O$3))*SIGN('(IN)tau'!O116-O$3)/param[LAMBDA]</f>
        <v>0</v>
      </c>
      <c r="P242">
        <f>P$4*LN(1+param[LAMBDA]*ABS('(IN)tau'!P116-P$3))*SIGN('(IN)tau'!P116-P$3)/param[LAMBDA]</f>
        <v>0</v>
      </c>
      <c r="Q242">
        <f>Q$4*LN(1+param[LAMBDA]*ABS('(IN)tau'!Q116-Q$3))*SIGN('(IN)tau'!Q116-Q$3)/param[LAMBDA]</f>
        <v>0</v>
      </c>
      <c r="R242">
        <f>R$4*LN(1+param[LAMBDA]*ABS('(IN)tau'!R116-R$3))*SIGN('(IN)tau'!R116-R$3)/param[LAMBDA]</f>
        <v>0</v>
      </c>
      <c r="S242">
        <f>S$4*LN(1+param[LAMBDA]*ABS('(IN)tau'!S116-S$3))*SIGN('(IN)tau'!S116-S$3)/param[LAMBDA]</f>
        <v>0</v>
      </c>
      <c r="T242">
        <f>T$4*LN(1+param[LAMBDA]*ABS('(IN)tau'!T116-T$3))*SIGN('(IN)tau'!T116-T$3)/param[LAMBDA]</f>
        <v>0</v>
      </c>
      <c r="U242">
        <f>U$4*LN(1+param[LAMBDA]*ABS('(IN)tau'!U116-U$3))*SIGN('(IN)tau'!U116-U$3)/param[LAMBDA]</f>
        <v>0</v>
      </c>
      <c r="V242">
        <f>V$4*LN(1+param[LAMBDA]*ABS('(IN)tau'!V116-V$3))*SIGN('(IN)tau'!V116-V$3)/param[LAMBDA]</f>
        <v>0</v>
      </c>
      <c r="W242">
        <f>W$4*LN(1+param[LAMBDA]*ABS('(IN)tau'!W116-W$3))*SIGN('(IN)tau'!W116-W$3)/param[LAMBDA]</f>
        <v>0</v>
      </c>
      <c r="X242">
        <f>X$4*LN(1+param[LAMBDA]*ABS('(IN)tau'!X116-X$3))*SIGN('(IN)tau'!X116-X$3)/param[LAMBDA]</f>
        <v>0</v>
      </c>
      <c r="Y242">
        <f>Y$4*LN(1+param[LAMBDA]*ABS('(IN)tau'!Y116-Y$3))*SIGN('(IN)tau'!Y116-Y$3)/param[LAMBDA]</f>
        <v>0</v>
      </c>
      <c r="Z242">
        <f>Z$4*LN(1+param[LAMBDA]*ABS('(IN)tau'!Z116-Z$3))*SIGN('(IN)tau'!Z116-Z$3)/param[LAMBDA]</f>
        <v>0</v>
      </c>
      <c r="AA242">
        <f>AA$4*LN(1+param[LAMBDA]*ABS('(IN)tau'!AA116-AA$3))*SIGN('(IN)tau'!AA116-AA$3)/param[LAMBDA]</f>
        <v>0</v>
      </c>
      <c r="AB242">
        <f>AB$4*LN(1+param[LAMBDA]*ABS('(IN)tau'!AB116-AB$3))*SIGN('(IN)tau'!AB116-AB$3)/param[LAMBDA]</f>
        <v>0</v>
      </c>
      <c r="AC242">
        <f>AC$4*LN(1+param[LAMBDA]*ABS('(IN)tau'!AC116-AC$3))*SIGN('(IN)tau'!AC116-AC$3)/param[LAMBDA]</f>
        <v>0</v>
      </c>
      <c r="AD242">
        <f>AD$4*LN(1+param[LAMBDA]*ABS('(IN)tau'!AD116-AD$3))*SIGN('(IN)tau'!AD116-AD$3)/param[LAMBDA]</f>
        <v>0</v>
      </c>
      <c r="AE242">
        <f>AE$4*LN(1+param[LAMBDA]*ABS('(IN)tau'!AE116-AE$3))*SIGN('(IN)tau'!AE116-AE$3)/param[LAMBDA]</f>
        <v>0</v>
      </c>
      <c r="AF242">
        <f>AF$4*LN(1+param[LAMBDA]*ABS('(IN)tau'!AF116-AF$3))*SIGN('(IN)tau'!AF116-AF$3)/param[LAMBDA]</f>
        <v>0</v>
      </c>
      <c r="AG242">
        <f>AG$4*LN(1+param[LAMBDA]*ABS('(IN)tau'!AG116-AG$3))*SIGN('(IN)tau'!AG116-AG$3)/param[LAMBDA]</f>
        <v>0</v>
      </c>
      <c r="AH242">
        <f>AH$4*LN(1+param[LAMBDA]*ABS('(IN)tau'!AH116-AH$3))*SIGN('(IN)tau'!AH116-AH$3)/param[LAMBDA]</f>
        <v>0</v>
      </c>
      <c r="AI242">
        <f>AI$4*LN(1+param[LAMBDA]*ABS('(IN)tau'!AI116-AI$3))*SIGN('(IN)tau'!AI116-AI$3)/param[LAMBDA]</f>
        <v>0</v>
      </c>
      <c r="AJ242">
        <f>AJ$4*LN(1+param[LAMBDA]*ABS('(IN)tau'!AJ116-AJ$3))*SIGN('(IN)tau'!AJ116-AJ$3)/param[LAMBDA]</f>
        <v>0</v>
      </c>
      <c r="AK242">
        <f>AK$4*LN(1+param[LAMBDA]*ABS('(IN)tau'!AK116-AK$3))*SIGN('(IN)tau'!AK116-AK$3)/param[LAMBDA]</f>
        <v>0</v>
      </c>
      <c r="AL242">
        <f>AL$4*LN(1+param[LAMBDA]*ABS('(IN)tau'!AL116-AL$3))*SIGN('(IN)tau'!AL116-AL$3)/param[LAMBDA]</f>
        <v>0</v>
      </c>
      <c r="AM242">
        <f>AM$4*LN(1+param[LAMBDA]*ABS('(IN)tau'!AM116-AM$3))*SIGN('(IN)tau'!AM116-AM$3)/param[LAMBDA]</f>
        <v>0</v>
      </c>
      <c r="AN242">
        <f>AN$4*LN(1+param[LAMBDA]*ABS('(IN)tau'!AN116-AN$3))*SIGN('(IN)tau'!AN116-AN$3)/param[LAMBDA]</f>
        <v>0</v>
      </c>
      <c r="AO242">
        <f>AO$4*LN(1+param[LAMBDA]*ABS('(IN)tau'!AO116-AO$3))*SIGN('(IN)tau'!AO116-AO$3)/param[LAMBDA]</f>
        <v>0</v>
      </c>
      <c r="AP242">
        <f>AP$4*LN(1+param[LAMBDA]*ABS('(IN)tau'!AP116-AP$3))*SIGN('(IN)tau'!AP116-AP$3)/param[LAMBDA]</f>
        <v>0</v>
      </c>
      <c r="AQ242">
        <f>AQ$4*LN(1+param[LAMBDA]*ABS('(IN)tau'!AQ116-AQ$3))*SIGN('(IN)tau'!AQ116-AQ$3)/param[LAMBDA]</f>
        <v>0</v>
      </c>
      <c r="AR242">
        <f>AR$4*LN(1+param[LAMBDA]*ABS('(IN)tau'!AR116-AR$3))*SIGN('(IN)tau'!AR116-AR$3)/param[LAMBDA]</f>
        <v>0</v>
      </c>
      <c r="AS242">
        <f>AS$4*LN(1+param[LAMBDA]*ABS('(IN)tau'!AS116-AS$3))*SIGN('(IN)tau'!AS116-AS$3)/param[LAMBDA]</f>
        <v>-8.782177952556852</v>
      </c>
      <c r="AT242" s="4">
        <f>SUM(Pi[[#This Row],[Column2]:[Column244]])</f>
        <v>122.28619541354897</v>
      </c>
      <c r="AU242" t="str">
        <f t="shared" si="7"/>
        <v/>
      </c>
    </row>
    <row r="243" spans="1:47" ht="15" x14ac:dyDescent="0.25">
      <c r="A243">
        <f t="shared" si="6"/>
        <v>232</v>
      </c>
      <c r="B243">
        <f>B$4*LN(1+param[LAMBDA]*ABS('(IN)tau'!B117-B$3))*SIGN('(IN)tau'!B117-B$3)/param[LAMBDA]</f>
        <v>0</v>
      </c>
      <c r="C243">
        <f>C$4*LN(1+param[LAMBDA]*ABS('(IN)tau'!C117-C$3))*SIGN('(IN)tau'!C117-C$3)/param[LAMBDA]</f>
        <v>29.286584648336941</v>
      </c>
      <c r="D243">
        <f>D$4*LN(1+param[LAMBDA]*ABS('(IN)tau'!D117-D$3))*SIGN('(IN)tau'!D117-D$3)/param[LAMBDA]</f>
        <v>-6.983103661113196</v>
      </c>
      <c r="E243">
        <f>E$4*LN(1+param[LAMBDA]*ABS('(IN)tau'!E117-E$3))*SIGN('(IN)tau'!E117-E$3)/param[LAMBDA]</f>
        <v>21.264762764284239</v>
      </c>
      <c r="F243">
        <f>F$4*LN(1+param[LAMBDA]*ABS('(IN)tau'!F117-F$3))*SIGN('(IN)tau'!F117-F$3)/param[LAMBDA]</f>
        <v>9.9061731464366751</v>
      </c>
      <c r="G243">
        <f>G$4*LN(1+param[LAMBDA]*ABS('(IN)tau'!G117-G$3))*SIGN('(IN)tau'!G117-G$3)/param[LAMBDA]</f>
        <v>10.940684080047207</v>
      </c>
      <c r="H243">
        <f>H$4*LN(1+param[LAMBDA]*ABS('(IN)tau'!H117-H$3))*SIGN('(IN)tau'!H117-H$3)/param[LAMBDA]</f>
        <v>0</v>
      </c>
      <c r="I243">
        <f>I$4*LN(1+param[LAMBDA]*ABS('(IN)tau'!I117-I$3))*SIGN('(IN)tau'!I117-I$3)/param[LAMBDA]</f>
        <v>-5.8458818601614873</v>
      </c>
      <c r="J243">
        <f>J$4*LN(1+param[LAMBDA]*ABS('(IN)tau'!J117-J$3))*SIGN('(IN)tau'!J117-J$3)/param[LAMBDA]</f>
        <v>0</v>
      </c>
      <c r="K243">
        <f>K$4*LN(1+param[LAMBDA]*ABS('(IN)tau'!K117-K$3))*SIGN('(IN)tau'!K117-K$3)/param[LAMBDA]</f>
        <v>0</v>
      </c>
      <c r="L243">
        <f>L$4*LN(1+param[LAMBDA]*ABS('(IN)tau'!L117-L$3))*SIGN('(IN)tau'!L117-L$3)/param[LAMBDA]</f>
        <v>0</v>
      </c>
      <c r="M243">
        <f>M$4*LN(1+param[LAMBDA]*ABS('(IN)tau'!M117-M$3))*SIGN('(IN)tau'!M117-M$3)/param[LAMBDA]</f>
        <v>-28.518181396642525</v>
      </c>
      <c r="N243">
        <f>N$4*LN(1+param[LAMBDA]*ABS('(IN)tau'!N117-N$3))*SIGN('(IN)tau'!N117-N$3)/param[LAMBDA]</f>
        <v>0</v>
      </c>
      <c r="O243">
        <f>O$4*LN(1+param[LAMBDA]*ABS('(IN)tau'!O117-O$3))*SIGN('(IN)tau'!O117-O$3)/param[LAMBDA]</f>
        <v>0</v>
      </c>
      <c r="P243">
        <f>P$4*LN(1+param[LAMBDA]*ABS('(IN)tau'!P117-P$3))*SIGN('(IN)tau'!P117-P$3)/param[LAMBDA]</f>
        <v>0</v>
      </c>
      <c r="Q243">
        <f>Q$4*LN(1+param[LAMBDA]*ABS('(IN)tau'!Q117-Q$3))*SIGN('(IN)tau'!Q117-Q$3)/param[LAMBDA]</f>
        <v>0</v>
      </c>
      <c r="R243">
        <f>R$4*LN(1+param[LAMBDA]*ABS('(IN)tau'!R117-R$3))*SIGN('(IN)tau'!R117-R$3)/param[LAMBDA]</f>
        <v>0</v>
      </c>
      <c r="S243">
        <f>S$4*LN(1+param[LAMBDA]*ABS('(IN)tau'!S117-S$3))*SIGN('(IN)tau'!S117-S$3)/param[LAMBDA]</f>
        <v>0</v>
      </c>
      <c r="T243">
        <f>T$4*LN(1+param[LAMBDA]*ABS('(IN)tau'!T117-T$3))*SIGN('(IN)tau'!T117-T$3)/param[LAMBDA]</f>
        <v>0</v>
      </c>
      <c r="U243">
        <f>U$4*LN(1+param[LAMBDA]*ABS('(IN)tau'!U117-U$3))*SIGN('(IN)tau'!U117-U$3)/param[LAMBDA]</f>
        <v>0</v>
      </c>
      <c r="V243">
        <f>V$4*LN(1+param[LAMBDA]*ABS('(IN)tau'!V117-V$3))*SIGN('(IN)tau'!V117-V$3)/param[LAMBDA]</f>
        <v>0</v>
      </c>
      <c r="W243">
        <f>W$4*LN(1+param[LAMBDA]*ABS('(IN)tau'!W117-W$3))*SIGN('(IN)tau'!W117-W$3)/param[LAMBDA]</f>
        <v>0</v>
      </c>
      <c r="X243">
        <f>X$4*LN(1+param[LAMBDA]*ABS('(IN)tau'!X117-X$3))*SIGN('(IN)tau'!X117-X$3)/param[LAMBDA]</f>
        <v>0</v>
      </c>
      <c r="Y243">
        <f>Y$4*LN(1+param[LAMBDA]*ABS('(IN)tau'!Y117-Y$3))*SIGN('(IN)tau'!Y117-Y$3)/param[LAMBDA]</f>
        <v>0</v>
      </c>
      <c r="Z243">
        <f>Z$4*LN(1+param[LAMBDA]*ABS('(IN)tau'!Z117-Z$3))*SIGN('(IN)tau'!Z117-Z$3)/param[LAMBDA]</f>
        <v>0</v>
      </c>
      <c r="AA243">
        <f>AA$4*LN(1+param[LAMBDA]*ABS('(IN)tau'!AA117-AA$3))*SIGN('(IN)tau'!AA117-AA$3)/param[LAMBDA]</f>
        <v>0</v>
      </c>
      <c r="AB243">
        <f>AB$4*LN(1+param[LAMBDA]*ABS('(IN)tau'!AB117-AB$3))*SIGN('(IN)tau'!AB117-AB$3)/param[LAMBDA]</f>
        <v>0</v>
      </c>
      <c r="AC243">
        <f>AC$4*LN(1+param[LAMBDA]*ABS('(IN)tau'!AC117-AC$3))*SIGN('(IN)tau'!AC117-AC$3)/param[LAMBDA]</f>
        <v>0</v>
      </c>
      <c r="AD243">
        <f>AD$4*LN(1+param[LAMBDA]*ABS('(IN)tau'!AD117-AD$3))*SIGN('(IN)tau'!AD117-AD$3)/param[LAMBDA]</f>
        <v>0</v>
      </c>
      <c r="AE243">
        <f>AE$4*LN(1+param[LAMBDA]*ABS('(IN)tau'!AE117-AE$3))*SIGN('(IN)tau'!AE117-AE$3)/param[LAMBDA]</f>
        <v>0</v>
      </c>
      <c r="AF243">
        <f>AF$4*LN(1+param[LAMBDA]*ABS('(IN)tau'!AF117-AF$3))*SIGN('(IN)tau'!AF117-AF$3)/param[LAMBDA]</f>
        <v>0</v>
      </c>
      <c r="AG243">
        <f>AG$4*LN(1+param[LAMBDA]*ABS('(IN)tau'!AG117-AG$3))*SIGN('(IN)tau'!AG117-AG$3)/param[LAMBDA]</f>
        <v>0</v>
      </c>
      <c r="AH243">
        <f>AH$4*LN(1+param[LAMBDA]*ABS('(IN)tau'!AH117-AH$3))*SIGN('(IN)tau'!AH117-AH$3)/param[LAMBDA]</f>
        <v>0</v>
      </c>
      <c r="AI243">
        <f>AI$4*LN(1+param[LAMBDA]*ABS('(IN)tau'!AI117-AI$3))*SIGN('(IN)tau'!AI117-AI$3)/param[LAMBDA]</f>
        <v>0</v>
      </c>
      <c r="AJ243">
        <f>AJ$4*LN(1+param[LAMBDA]*ABS('(IN)tau'!AJ117-AJ$3))*SIGN('(IN)tau'!AJ117-AJ$3)/param[LAMBDA]</f>
        <v>0</v>
      </c>
      <c r="AK243">
        <f>AK$4*LN(1+param[LAMBDA]*ABS('(IN)tau'!AK117-AK$3))*SIGN('(IN)tau'!AK117-AK$3)/param[LAMBDA]</f>
        <v>0</v>
      </c>
      <c r="AL243">
        <f>AL$4*LN(1+param[LAMBDA]*ABS('(IN)tau'!AL117-AL$3))*SIGN('(IN)tau'!AL117-AL$3)/param[LAMBDA]</f>
        <v>0</v>
      </c>
      <c r="AM243">
        <f>AM$4*LN(1+param[LAMBDA]*ABS('(IN)tau'!AM117-AM$3))*SIGN('(IN)tau'!AM117-AM$3)/param[LAMBDA]</f>
        <v>0</v>
      </c>
      <c r="AN243">
        <f>AN$4*LN(1+param[LAMBDA]*ABS('(IN)tau'!AN117-AN$3))*SIGN('(IN)tau'!AN117-AN$3)/param[LAMBDA]</f>
        <v>0</v>
      </c>
      <c r="AO243">
        <f>AO$4*LN(1+param[LAMBDA]*ABS('(IN)tau'!AO117-AO$3))*SIGN('(IN)tau'!AO117-AO$3)/param[LAMBDA]</f>
        <v>0</v>
      </c>
      <c r="AP243">
        <f>AP$4*LN(1+param[LAMBDA]*ABS('(IN)tau'!AP117-AP$3))*SIGN('(IN)tau'!AP117-AP$3)/param[LAMBDA]</f>
        <v>0</v>
      </c>
      <c r="AQ243">
        <f>AQ$4*LN(1+param[LAMBDA]*ABS('(IN)tau'!AQ117-AQ$3))*SIGN('(IN)tau'!AQ117-AQ$3)/param[LAMBDA]</f>
        <v>0</v>
      </c>
      <c r="AR243">
        <f>AR$4*LN(1+param[LAMBDA]*ABS('(IN)tau'!AR117-AR$3))*SIGN('(IN)tau'!AR117-AR$3)/param[LAMBDA]</f>
        <v>0</v>
      </c>
      <c r="AS243">
        <f>AS$4*LN(1+param[LAMBDA]*ABS('(IN)tau'!AS117-AS$3))*SIGN('(IN)tau'!AS117-AS$3)/param[LAMBDA]</f>
        <v>-8.782177952556852</v>
      </c>
      <c r="AT243" s="4">
        <f>SUM(Pi[[#This Row],[Column2]:[Column244]])</f>
        <v>21.268859768630996</v>
      </c>
      <c r="AU243" t="str">
        <f t="shared" si="7"/>
        <v/>
      </c>
    </row>
    <row r="244" spans="1:47" ht="15" x14ac:dyDescent="0.25">
      <c r="A244">
        <f t="shared" si="6"/>
        <v>233</v>
      </c>
      <c r="B244">
        <f>B$4*LN(1+param[LAMBDA]*ABS('(IN)tau'!B118-B$3))*SIGN('(IN)tau'!B118-B$3)/param[LAMBDA]</f>
        <v>0</v>
      </c>
      <c r="C244">
        <f>C$4*LN(1+param[LAMBDA]*ABS('(IN)tau'!C118-C$3))*SIGN('(IN)tau'!C118-C$3)/param[LAMBDA]</f>
        <v>29.286584648336941</v>
      </c>
      <c r="D244">
        <f>D$4*LN(1+param[LAMBDA]*ABS('(IN)tau'!D118-D$3))*SIGN('(IN)tau'!D118-D$3)/param[LAMBDA]</f>
        <v>10.831590314634594</v>
      </c>
      <c r="E244">
        <f>E$4*LN(1+param[LAMBDA]*ABS('(IN)tau'!E118-E$3))*SIGN('(IN)tau'!E118-E$3)/param[LAMBDA]</f>
        <v>31.55792041573735</v>
      </c>
      <c r="F244">
        <f>F$4*LN(1+param[LAMBDA]*ABS('(IN)tau'!F118-F$3))*SIGN('(IN)tau'!F118-F$3)/param[LAMBDA]</f>
        <v>9.9061731464366751</v>
      </c>
      <c r="G244">
        <f>G$4*LN(1+param[LAMBDA]*ABS('(IN)tau'!G118-G$3))*SIGN('(IN)tau'!G118-G$3)/param[LAMBDA]</f>
        <v>10.940684080047207</v>
      </c>
      <c r="H244">
        <f>H$4*LN(1+param[LAMBDA]*ABS('(IN)tau'!H118-H$3))*SIGN('(IN)tau'!H118-H$3)/param[LAMBDA]</f>
        <v>0</v>
      </c>
      <c r="I244">
        <f>I$4*LN(1+param[LAMBDA]*ABS('(IN)tau'!I118-I$3))*SIGN('(IN)tau'!I118-I$3)/param[LAMBDA]</f>
        <v>-7.2880443352567257</v>
      </c>
      <c r="J244">
        <f>J$4*LN(1+param[LAMBDA]*ABS('(IN)tau'!J118-J$3))*SIGN('(IN)tau'!J118-J$3)/param[LAMBDA]</f>
        <v>0</v>
      </c>
      <c r="K244">
        <f>K$4*LN(1+param[LAMBDA]*ABS('(IN)tau'!K118-K$3))*SIGN('(IN)tau'!K118-K$3)/param[LAMBDA]</f>
        <v>24.000543603781747</v>
      </c>
      <c r="L244">
        <f>L$4*LN(1+param[LAMBDA]*ABS('(IN)tau'!L118-L$3))*SIGN('(IN)tau'!L118-L$3)/param[LAMBDA]</f>
        <v>0</v>
      </c>
      <c r="M244">
        <f>M$4*LN(1+param[LAMBDA]*ABS('(IN)tau'!M118-M$3))*SIGN('(IN)tau'!M118-M$3)/param[LAMBDA]</f>
        <v>-28.518181396642525</v>
      </c>
      <c r="N244">
        <f>N$4*LN(1+param[LAMBDA]*ABS('(IN)tau'!N118-N$3))*SIGN('(IN)tau'!N118-N$3)/param[LAMBDA]</f>
        <v>0</v>
      </c>
      <c r="O244">
        <f>O$4*LN(1+param[LAMBDA]*ABS('(IN)tau'!O118-O$3))*SIGN('(IN)tau'!O118-O$3)/param[LAMBDA]</f>
        <v>0</v>
      </c>
      <c r="P244">
        <f>P$4*LN(1+param[LAMBDA]*ABS('(IN)tau'!P118-P$3))*SIGN('(IN)tau'!P118-P$3)/param[LAMBDA]</f>
        <v>0</v>
      </c>
      <c r="Q244">
        <f>Q$4*LN(1+param[LAMBDA]*ABS('(IN)tau'!Q118-Q$3))*SIGN('(IN)tau'!Q118-Q$3)/param[LAMBDA]</f>
        <v>0</v>
      </c>
      <c r="R244">
        <f>R$4*LN(1+param[LAMBDA]*ABS('(IN)tau'!R118-R$3))*SIGN('(IN)tau'!R118-R$3)/param[LAMBDA]</f>
        <v>0</v>
      </c>
      <c r="S244">
        <f>S$4*LN(1+param[LAMBDA]*ABS('(IN)tau'!S118-S$3))*SIGN('(IN)tau'!S118-S$3)/param[LAMBDA]</f>
        <v>0</v>
      </c>
      <c r="T244">
        <f>T$4*LN(1+param[LAMBDA]*ABS('(IN)tau'!T118-T$3))*SIGN('(IN)tau'!T118-T$3)/param[LAMBDA]</f>
        <v>0</v>
      </c>
      <c r="U244">
        <f>U$4*LN(1+param[LAMBDA]*ABS('(IN)tau'!U118-U$3))*SIGN('(IN)tau'!U118-U$3)/param[LAMBDA]</f>
        <v>0</v>
      </c>
      <c r="V244">
        <f>V$4*LN(1+param[LAMBDA]*ABS('(IN)tau'!V118-V$3))*SIGN('(IN)tau'!V118-V$3)/param[LAMBDA]</f>
        <v>0</v>
      </c>
      <c r="W244">
        <f>W$4*LN(1+param[LAMBDA]*ABS('(IN)tau'!W118-W$3))*SIGN('(IN)tau'!W118-W$3)/param[LAMBDA]</f>
        <v>0</v>
      </c>
      <c r="X244">
        <f>X$4*LN(1+param[LAMBDA]*ABS('(IN)tau'!X118-X$3))*SIGN('(IN)tau'!X118-X$3)/param[LAMBDA]</f>
        <v>0</v>
      </c>
      <c r="Y244">
        <f>Y$4*LN(1+param[LAMBDA]*ABS('(IN)tau'!Y118-Y$3))*SIGN('(IN)tau'!Y118-Y$3)/param[LAMBDA]</f>
        <v>0</v>
      </c>
      <c r="Z244">
        <f>Z$4*LN(1+param[LAMBDA]*ABS('(IN)tau'!Z118-Z$3))*SIGN('(IN)tau'!Z118-Z$3)/param[LAMBDA]</f>
        <v>0</v>
      </c>
      <c r="AA244">
        <f>AA$4*LN(1+param[LAMBDA]*ABS('(IN)tau'!AA118-AA$3))*SIGN('(IN)tau'!AA118-AA$3)/param[LAMBDA]</f>
        <v>0</v>
      </c>
      <c r="AB244">
        <f>AB$4*LN(1+param[LAMBDA]*ABS('(IN)tau'!AB118-AB$3))*SIGN('(IN)tau'!AB118-AB$3)/param[LAMBDA]</f>
        <v>0</v>
      </c>
      <c r="AC244">
        <f>AC$4*LN(1+param[LAMBDA]*ABS('(IN)tau'!AC118-AC$3))*SIGN('(IN)tau'!AC118-AC$3)/param[LAMBDA]</f>
        <v>0</v>
      </c>
      <c r="AD244">
        <f>AD$4*LN(1+param[LAMBDA]*ABS('(IN)tau'!AD118-AD$3))*SIGN('(IN)tau'!AD118-AD$3)/param[LAMBDA]</f>
        <v>0</v>
      </c>
      <c r="AE244">
        <f>AE$4*LN(1+param[LAMBDA]*ABS('(IN)tau'!AE118-AE$3))*SIGN('(IN)tau'!AE118-AE$3)/param[LAMBDA]</f>
        <v>0</v>
      </c>
      <c r="AF244">
        <f>AF$4*LN(1+param[LAMBDA]*ABS('(IN)tau'!AF118-AF$3))*SIGN('(IN)tau'!AF118-AF$3)/param[LAMBDA]</f>
        <v>0</v>
      </c>
      <c r="AG244">
        <f>AG$4*LN(1+param[LAMBDA]*ABS('(IN)tau'!AG118-AG$3))*SIGN('(IN)tau'!AG118-AG$3)/param[LAMBDA]</f>
        <v>0</v>
      </c>
      <c r="AH244">
        <f>AH$4*LN(1+param[LAMBDA]*ABS('(IN)tau'!AH118-AH$3))*SIGN('(IN)tau'!AH118-AH$3)/param[LAMBDA]</f>
        <v>0</v>
      </c>
      <c r="AI244">
        <f>AI$4*LN(1+param[LAMBDA]*ABS('(IN)tau'!AI118-AI$3))*SIGN('(IN)tau'!AI118-AI$3)/param[LAMBDA]</f>
        <v>0</v>
      </c>
      <c r="AJ244">
        <f>AJ$4*LN(1+param[LAMBDA]*ABS('(IN)tau'!AJ118-AJ$3))*SIGN('(IN)tau'!AJ118-AJ$3)/param[LAMBDA]</f>
        <v>0</v>
      </c>
      <c r="AK244">
        <f>AK$4*LN(1+param[LAMBDA]*ABS('(IN)tau'!AK118-AK$3))*SIGN('(IN)tau'!AK118-AK$3)/param[LAMBDA]</f>
        <v>0</v>
      </c>
      <c r="AL244">
        <f>AL$4*LN(1+param[LAMBDA]*ABS('(IN)tau'!AL118-AL$3))*SIGN('(IN)tau'!AL118-AL$3)/param[LAMBDA]</f>
        <v>0</v>
      </c>
      <c r="AM244">
        <f>AM$4*LN(1+param[LAMBDA]*ABS('(IN)tau'!AM118-AM$3))*SIGN('(IN)tau'!AM118-AM$3)/param[LAMBDA]</f>
        <v>0</v>
      </c>
      <c r="AN244">
        <f>AN$4*LN(1+param[LAMBDA]*ABS('(IN)tau'!AN118-AN$3))*SIGN('(IN)tau'!AN118-AN$3)/param[LAMBDA]</f>
        <v>0</v>
      </c>
      <c r="AO244">
        <f>AO$4*LN(1+param[LAMBDA]*ABS('(IN)tau'!AO118-AO$3))*SIGN('(IN)tau'!AO118-AO$3)/param[LAMBDA]</f>
        <v>0</v>
      </c>
      <c r="AP244">
        <f>AP$4*LN(1+param[LAMBDA]*ABS('(IN)tau'!AP118-AP$3))*SIGN('(IN)tau'!AP118-AP$3)/param[LAMBDA]</f>
        <v>0</v>
      </c>
      <c r="AQ244">
        <f>AQ$4*LN(1+param[LAMBDA]*ABS('(IN)tau'!AQ118-AQ$3))*SIGN('(IN)tau'!AQ118-AQ$3)/param[LAMBDA]</f>
        <v>0</v>
      </c>
      <c r="AR244">
        <f>AR$4*LN(1+param[LAMBDA]*ABS('(IN)tau'!AR118-AR$3))*SIGN('(IN)tau'!AR118-AR$3)/param[LAMBDA]</f>
        <v>0</v>
      </c>
      <c r="AS244">
        <f>AS$4*LN(1+param[LAMBDA]*ABS('(IN)tau'!AS118-AS$3))*SIGN('(IN)tau'!AS118-AS$3)/param[LAMBDA]</f>
        <v>-8.782177952556852</v>
      </c>
      <c r="AT244" s="4">
        <f>SUM(Pi[[#This Row],[Column2]:[Column244]])</f>
        <v>71.93509252451841</v>
      </c>
      <c r="AU244" t="str">
        <f t="shared" si="7"/>
        <v/>
      </c>
    </row>
    <row r="245" spans="1:47" ht="15" x14ac:dyDescent="0.25">
      <c r="A245">
        <f t="shared" si="6"/>
        <v>234</v>
      </c>
      <c r="B245">
        <f>B$4*LN(1+param[LAMBDA]*ABS('(IN)tau'!B119-B$3))*SIGN('(IN)tau'!B119-B$3)/param[LAMBDA]</f>
        <v>0</v>
      </c>
      <c r="C245">
        <f>C$4*LN(1+param[LAMBDA]*ABS('(IN)tau'!C119-C$3))*SIGN('(IN)tau'!C119-C$3)/param[LAMBDA]</f>
        <v>29.286584648336941</v>
      </c>
      <c r="D245">
        <f>D$4*LN(1+param[LAMBDA]*ABS('(IN)tau'!D119-D$3))*SIGN('(IN)tau'!D119-D$3)/param[LAMBDA]</f>
        <v>11.255522810146726</v>
      </c>
      <c r="E245">
        <f>E$4*LN(1+param[LAMBDA]*ABS('(IN)tau'!E119-E$3))*SIGN('(IN)tau'!E119-E$3)/param[LAMBDA]</f>
        <v>21.264762764284239</v>
      </c>
      <c r="F245">
        <f>F$4*LN(1+param[LAMBDA]*ABS('(IN)tau'!F119-F$3))*SIGN('(IN)tau'!F119-F$3)/param[LAMBDA]</f>
        <v>9.161565059091938</v>
      </c>
      <c r="G245">
        <f>G$4*LN(1+param[LAMBDA]*ABS('(IN)tau'!G119-G$3))*SIGN('(IN)tau'!G119-G$3)/param[LAMBDA]</f>
        <v>10.940684080047207</v>
      </c>
      <c r="H245">
        <f>H$4*LN(1+param[LAMBDA]*ABS('(IN)tau'!H119-H$3))*SIGN('(IN)tau'!H119-H$3)/param[LAMBDA]</f>
        <v>0</v>
      </c>
      <c r="I245">
        <f>I$4*LN(1+param[LAMBDA]*ABS('(IN)tau'!I119-I$3))*SIGN('(IN)tau'!I119-I$3)/param[LAMBDA]</f>
        <v>-2.7176564701155344</v>
      </c>
      <c r="J245">
        <f>J$4*LN(1+param[LAMBDA]*ABS('(IN)tau'!J119-J$3))*SIGN('(IN)tau'!J119-J$3)/param[LAMBDA]</f>
        <v>0</v>
      </c>
      <c r="K245">
        <f>K$4*LN(1+param[LAMBDA]*ABS('(IN)tau'!K119-K$3))*SIGN('(IN)tau'!K119-K$3)/param[LAMBDA]</f>
        <v>61.434424572802762</v>
      </c>
      <c r="L245">
        <f>L$4*LN(1+param[LAMBDA]*ABS('(IN)tau'!L119-L$3))*SIGN('(IN)tau'!L119-L$3)/param[LAMBDA]</f>
        <v>0</v>
      </c>
      <c r="M245">
        <f>M$4*LN(1+param[LAMBDA]*ABS('(IN)tau'!M119-M$3))*SIGN('(IN)tau'!M119-M$3)/param[LAMBDA]</f>
        <v>0</v>
      </c>
      <c r="N245">
        <f>N$4*LN(1+param[LAMBDA]*ABS('(IN)tau'!N119-N$3))*SIGN('(IN)tau'!N119-N$3)/param[LAMBDA]</f>
        <v>0</v>
      </c>
      <c r="O245">
        <f>O$4*LN(1+param[LAMBDA]*ABS('(IN)tau'!O119-O$3))*SIGN('(IN)tau'!O119-O$3)/param[LAMBDA]</f>
        <v>0</v>
      </c>
      <c r="P245">
        <f>P$4*LN(1+param[LAMBDA]*ABS('(IN)tau'!P119-P$3))*SIGN('(IN)tau'!P119-P$3)/param[LAMBDA]</f>
        <v>0</v>
      </c>
      <c r="Q245">
        <f>Q$4*LN(1+param[LAMBDA]*ABS('(IN)tau'!Q119-Q$3))*SIGN('(IN)tau'!Q119-Q$3)/param[LAMBDA]</f>
        <v>0</v>
      </c>
      <c r="R245">
        <f>R$4*LN(1+param[LAMBDA]*ABS('(IN)tau'!R119-R$3))*SIGN('(IN)tau'!R119-R$3)/param[LAMBDA]</f>
        <v>0</v>
      </c>
      <c r="S245">
        <f>S$4*LN(1+param[LAMBDA]*ABS('(IN)tau'!S119-S$3))*SIGN('(IN)tau'!S119-S$3)/param[LAMBDA]</f>
        <v>0</v>
      </c>
      <c r="T245">
        <f>T$4*LN(1+param[LAMBDA]*ABS('(IN)tau'!T119-T$3))*SIGN('(IN)tau'!T119-T$3)/param[LAMBDA]</f>
        <v>0</v>
      </c>
      <c r="U245">
        <f>U$4*LN(1+param[LAMBDA]*ABS('(IN)tau'!U119-U$3))*SIGN('(IN)tau'!U119-U$3)/param[LAMBDA]</f>
        <v>0</v>
      </c>
      <c r="V245">
        <f>V$4*LN(1+param[LAMBDA]*ABS('(IN)tau'!V119-V$3))*SIGN('(IN)tau'!V119-V$3)/param[LAMBDA]</f>
        <v>0</v>
      </c>
      <c r="W245">
        <f>W$4*LN(1+param[LAMBDA]*ABS('(IN)tau'!W119-W$3))*SIGN('(IN)tau'!W119-W$3)/param[LAMBDA]</f>
        <v>0</v>
      </c>
      <c r="X245">
        <f>X$4*LN(1+param[LAMBDA]*ABS('(IN)tau'!X119-X$3))*SIGN('(IN)tau'!X119-X$3)/param[LAMBDA]</f>
        <v>0</v>
      </c>
      <c r="Y245">
        <f>Y$4*LN(1+param[LAMBDA]*ABS('(IN)tau'!Y119-Y$3))*SIGN('(IN)tau'!Y119-Y$3)/param[LAMBDA]</f>
        <v>0</v>
      </c>
      <c r="Z245">
        <f>Z$4*LN(1+param[LAMBDA]*ABS('(IN)tau'!Z119-Z$3))*SIGN('(IN)tau'!Z119-Z$3)/param[LAMBDA]</f>
        <v>0</v>
      </c>
      <c r="AA245">
        <f>AA$4*LN(1+param[LAMBDA]*ABS('(IN)tau'!AA119-AA$3))*SIGN('(IN)tau'!AA119-AA$3)/param[LAMBDA]</f>
        <v>0</v>
      </c>
      <c r="AB245">
        <f>AB$4*LN(1+param[LAMBDA]*ABS('(IN)tau'!AB119-AB$3))*SIGN('(IN)tau'!AB119-AB$3)/param[LAMBDA]</f>
        <v>0</v>
      </c>
      <c r="AC245">
        <f>AC$4*LN(1+param[LAMBDA]*ABS('(IN)tau'!AC119-AC$3))*SIGN('(IN)tau'!AC119-AC$3)/param[LAMBDA]</f>
        <v>0</v>
      </c>
      <c r="AD245">
        <f>AD$4*LN(1+param[LAMBDA]*ABS('(IN)tau'!AD119-AD$3))*SIGN('(IN)tau'!AD119-AD$3)/param[LAMBDA]</f>
        <v>0</v>
      </c>
      <c r="AE245">
        <f>AE$4*LN(1+param[LAMBDA]*ABS('(IN)tau'!AE119-AE$3))*SIGN('(IN)tau'!AE119-AE$3)/param[LAMBDA]</f>
        <v>0</v>
      </c>
      <c r="AF245">
        <f>AF$4*LN(1+param[LAMBDA]*ABS('(IN)tau'!AF119-AF$3))*SIGN('(IN)tau'!AF119-AF$3)/param[LAMBDA]</f>
        <v>0</v>
      </c>
      <c r="AG245">
        <f>AG$4*LN(1+param[LAMBDA]*ABS('(IN)tau'!AG119-AG$3))*SIGN('(IN)tau'!AG119-AG$3)/param[LAMBDA]</f>
        <v>0</v>
      </c>
      <c r="AH245">
        <f>AH$4*LN(1+param[LAMBDA]*ABS('(IN)tau'!AH119-AH$3))*SIGN('(IN)tau'!AH119-AH$3)/param[LAMBDA]</f>
        <v>0</v>
      </c>
      <c r="AI245">
        <f>AI$4*LN(1+param[LAMBDA]*ABS('(IN)tau'!AI119-AI$3))*SIGN('(IN)tau'!AI119-AI$3)/param[LAMBDA]</f>
        <v>0</v>
      </c>
      <c r="AJ245">
        <f>AJ$4*LN(1+param[LAMBDA]*ABS('(IN)tau'!AJ119-AJ$3))*SIGN('(IN)tau'!AJ119-AJ$3)/param[LAMBDA]</f>
        <v>0</v>
      </c>
      <c r="AK245">
        <f>AK$4*LN(1+param[LAMBDA]*ABS('(IN)tau'!AK119-AK$3))*SIGN('(IN)tau'!AK119-AK$3)/param[LAMBDA]</f>
        <v>0</v>
      </c>
      <c r="AL245">
        <f>AL$4*LN(1+param[LAMBDA]*ABS('(IN)tau'!AL119-AL$3))*SIGN('(IN)tau'!AL119-AL$3)/param[LAMBDA]</f>
        <v>0</v>
      </c>
      <c r="AM245">
        <f>AM$4*LN(1+param[LAMBDA]*ABS('(IN)tau'!AM119-AM$3))*SIGN('(IN)tau'!AM119-AM$3)/param[LAMBDA]</f>
        <v>0</v>
      </c>
      <c r="AN245">
        <f>AN$4*LN(1+param[LAMBDA]*ABS('(IN)tau'!AN119-AN$3))*SIGN('(IN)tau'!AN119-AN$3)/param[LAMBDA]</f>
        <v>0</v>
      </c>
      <c r="AO245">
        <f>AO$4*LN(1+param[LAMBDA]*ABS('(IN)tau'!AO119-AO$3))*SIGN('(IN)tau'!AO119-AO$3)/param[LAMBDA]</f>
        <v>0</v>
      </c>
      <c r="AP245">
        <f>AP$4*LN(1+param[LAMBDA]*ABS('(IN)tau'!AP119-AP$3))*SIGN('(IN)tau'!AP119-AP$3)/param[LAMBDA]</f>
        <v>0</v>
      </c>
      <c r="AQ245">
        <f>AQ$4*LN(1+param[LAMBDA]*ABS('(IN)tau'!AQ119-AQ$3))*SIGN('(IN)tau'!AQ119-AQ$3)/param[LAMBDA]</f>
        <v>0</v>
      </c>
      <c r="AR245">
        <f>AR$4*LN(1+param[LAMBDA]*ABS('(IN)tau'!AR119-AR$3))*SIGN('(IN)tau'!AR119-AR$3)/param[LAMBDA]</f>
        <v>0</v>
      </c>
      <c r="AS245">
        <f>AS$4*LN(1+param[LAMBDA]*ABS('(IN)tau'!AS119-AS$3))*SIGN('(IN)tau'!AS119-AS$3)/param[LAMBDA]</f>
        <v>-8.782177952556852</v>
      </c>
      <c r="AT245" s="4">
        <f>SUM(Pi[[#This Row],[Column2]:[Column244]])</f>
        <v>131.84370951203744</v>
      </c>
      <c r="AU245" t="str">
        <f t="shared" si="7"/>
        <v/>
      </c>
    </row>
    <row r="246" spans="1:47" ht="15" x14ac:dyDescent="0.25">
      <c r="A246">
        <f t="shared" si="6"/>
        <v>235</v>
      </c>
      <c r="B246">
        <f>B$4*LN(1+param[LAMBDA]*ABS('(IN)tau'!B120-B$3))*SIGN('(IN)tau'!B120-B$3)/param[LAMBDA]</f>
        <v>0</v>
      </c>
      <c r="C246">
        <f>C$4*LN(1+param[LAMBDA]*ABS('(IN)tau'!C120-C$3))*SIGN('(IN)tau'!C120-C$3)/param[LAMBDA]</f>
        <v>42.339167664357056</v>
      </c>
      <c r="D246">
        <f>D$4*LN(1+param[LAMBDA]*ABS('(IN)tau'!D120-D$3))*SIGN('(IN)tau'!D120-D$3)/param[LAMBDA]</f>
        <v>11.255522810146726</v>
      </c>
      <c r="E246">
        <f>E$4*LN(1+param[LAMBDA]*ABS('(IN)tau'!E120-E$3))*SIGN('(IN)tau'!E120-E$3)/param[LAMBDA]</f>
        <v>27.588900220571681</v>
      </c>
      <c r="F246">
        <f>F$4*LN(1+param[LAMBDA]*ABS('(IN)tau'!F120-F$3))*SIGN('(IN)tau'!F120-F$3)/param[LAMBDA]</f>
        <v>9.161565059091938</v>
      </c>
      <c r="G246">
        <f>G$4*LN(1+param[LAMBDA]*ABS('(IN)tau'!G120-G$3))*SIGN('(IN)tau'!G120-G$3)/param[LAMBDA]</f>
        <v>16.924922341237018</v>
      </c>
      <c r="H246">
        <f>H$4*LN(1+param[LAMBDA]*ABS('(IN)tau'!H120-H$3))*SIGN('(IN)tau'!H120-H$3)/param[LAMBDA]</f>
        <v>0</v>
      </c>
      <c r="I246">
        <f>I$4*LN(1+param[LAMBDA]*ABS('(IN)tau'!I120-I$3))*SIGN('(IN)tau'!I120-I$3)/param[LAMBDA]</f>
        <v>-2.7176564701155344</v>
      </c>
      <c r="J246">
        <f>J$4*LN(1+param[LAMBDA]*ABS('(IN)tau'!J120-J$3))*SIGN('(IN)tau'!J120-J$3)/param[LAMBDA]</f>
        <v>0</v>
      </c>
      <c r="K246">
        <f>K$4*LN(1+param[LAMBDA]*ABS('(IN)tau'!K120-K$3))*SIGN('(IN)tau'!K120-K$3)/param[LAMBDA]</f>
        <v>61.434424572802762</v>
      </c>
      <c r="L246">
        <f>L$4*LN(1+param[LAMBDA]*ABS('(IN)tau'!L120-L$3))*SIGN('(IN)tau'!L120-L$3)/param[LAMBDA]</f>
        <v>0</v>
      </c>
      <c r="M246">
        <f>M$4*LN(1+param[LAMBDA]*ABS('(IN)tau'!M120-M$3))*SIGN('(IN)tau'!M120-M$3)/param[LAMBDA]</f>
        <v>0</v>
      </c>
      <c r="N246">
        <f>N$4*LN(1+param[LAMBDA]*ABS('(IN)tau'!N120-N$3))*SIGN('(IN)tau'!N120-N$3)/param[LAMBDA]</f>
        <v>0</v>
      </c>
      <c r="O246">
        <f>O$4*LN(1+param[LAMBDA]*ABS('(IN)tau'!O120-O$3))*SIGN('(IN)tau'!O120-O$3)/param[LAMBDA]</f>
        <v>0</v>
      </c>
      <c r="P246">
        <f>P$4*LN(1+param[LAMBDA]*ABS('(IN)tau'!P120-P$3))*SIGN('(IN)tau'!P120-P$3)/param[LAMBDA]</f>
        <v>0</v>
      </c>
      <c r="Q246">
        <f>Q$4*LN(1+param[LAMBDA]*ABS('(IN)tau'!Q120-Q$3))*SIGN('(IN)tau'!Q120-Q$3)/param[LAMBDA]</f>
        <v>0</v>
      </c>
      <c r="R246">
        <f>R$4*LN(1+param[LAMBDA]*ABS('(IN)tau'!R120-R$3))*SIGN('(IN)tau'!R120-R$3)/param[LAMBDA]</f>
        <v>0</v>
      </c>
      <c r="S246">
        <f>S$4*LN(1+param[LAMBDA]*ABS('(IN)tau'!S120-S$3))*SIGN('(IN)tau'!S120-S$3)/param[LAMBDA]</f>
        <v>0</v>
      </c>
      <c r="T246">
        <f>T$4*LN(1+param[LAMBDA]*ABS('(IN)tau'!T120-T$3))*SIGN('(IN)tau'!T120-T$3)/param[LAMBDA]</f>
        <v>0</v>
      </c>
      <c r="U246">
        <f>U$4*LN(1+param[LAMBDA]*ABS('(IN)tau'!U120-U$3))*SIGN('(IN)tau'!U120-U$3)/param[LAMBDA]</f>
        <v>0</v>
      </c>
      <c r="V246">
        <f>V$4*LN(1+param[LAMBDA]*ABS('(IN)tau'!V120-V$3))*SIGN('(IN)tau'!V120-V$3)/param[LAMBDA]</f>
        <v>0</v>
      </c>
      <c r="W246">
        <f>W$4*LN(1+param[LAMBDA]*ABS('(IN)tau'!W120-W$3))*SIGN('(IN)tau'!W120-W$3)/param[LAMBDA]</f>
        <v>0</v>
      </c>
      <c r="X246">
        <f>X$4*LN(1+param[LAMBDA]*ABS('(IN)tau'!X120-X$3))*SIGN('(IN)tau'!X120-X$3)/param[LAMBDA]</f>
        <v>0</v>
      </c>
      <c r="Y246">
        <f>Y$4*LN(1+param[LAMBDA]*ABS('(IN)tau'!Y120-Y$3))*SIGN('(IN)tau'!Y120-Y$3)/param[LAMBDA]</f>
        <v>0</v>
      </c>
      <c r="Z246">
        <f>Z$4*LN(1+param[LAMBDA]*ABS('(IN)tau'!Z120-Z$3))*SIGN('(IN)tau'!Z120-Z$3)/param[LAMBDA]</f>
        <v>0</v>
      </c>
      <c r="AA246">
        <f>AA$4*LN(1+param[LAMBDA]*ABS('(IN)tau'!AA120-AA$3))*SIGN('(IN)tau'!AA120-AA$3)/param[LAMBDA]</f>
        <v>0</v>
      </c>
      <c r="AB246">
        <f>AB$4*LN(1+param[LAMBDA]*ABS('(IN)tau'!AB120-AB$3))*SIGN('(IN)tau'!AB120-AB$3)/param[LAMBDA]</f>
        <v>0</v>
      </c>
      <c r="AC246">
        <f>AC$4*LN(1+param[LAMBDA]*ABS('(IN)tau'!AC120-AC$3))*SIGN('(IN)tau'!AC120-AC$3)/param[LAMBDA]</f>
        <v>0</v>
      </c>
      <c r="AD246">
        <f>AD$4*LN(1+param[LAMBDA]*ABS('(IN)tau'!AD120-AD$3))*SIGN('(IN)tau'!AD120-AD$3)/param[LAMBDA]</f>
        <v>0</v>
      </c>
      <c r="AE246">
        <f>AE$4*LN(1+param[LAMBDA]*ABS('(IN)tau'!AE120-AE$3))*SIGN('(IN)tau'!AE120-AE$3)/param[LAMBDA]</f>
        <v>0</v>
      </c>
      <c r="AF246">
        <f>AF$4*LN(1+param[LAMBDA]*ABS('(IN)tau'!AF120-AF$3))*SIGN('(IN)tau'!AF120-AF$3)/param[LAMBDA]</f>
        <v>0</v>
      </c>
      <c r="AG246">
        <f>AG$4*LN(1+param[LAMBDA]*ABS('(IN)tau'!AG120-AG$3))*SIGN('(IN)tau'!AG120-AG$3)/param[LAMBDA]</f>
        <v>0</v>
      </c>
      <c r="AH246">
        <f>AH$4*LN(1+param[LAMBDA]*ABS('(IN)tau'!AH120-AH$3))*SIGN('(IN)tau'!AH120-AH$3)/param[LAMBDA]</f>
        <v>0</v>
      </c>
      <c r="AI246">
        <f>AI$4*LN(1+param[LAMBDA]*ABS('(IN)tau'!AI120-AI$3))*SIGN('(IN)tau'!AI120-AI$3)/param[LAMBDA]</f>
        <v>0</v>
      </c>
      <c r="AJ246">
        <f>AJ$4*LN(1+param[LAMBDA]*ABS('(IN)tau'!AJ120-AJ$3))*SIGN('(IN)tau'!AJ120-AJ$3)/param[LAMBDA]</f>
        <v>0</v>
      </c>
      <c r="AK246">
        <f>AK$4*LN(1+param[LAMBDA]*ABS('(IN)tau'!AK120-AK$3))*SIGN('(IN)tau'!AK120-AK$3)/param[LAMBDA]</f>
        <v>0</v>
      </c>
      <c r="AL246">
        <f>AL$4*LN(1+param[LAMBDA]*ABS('(IN)tau'!AL120-AL$3))*SIGN('(IN)tau'!AL120-AL$3)/param[LAMBDA]</f>
        <v>0</v>
      </c>
      <c r="AM246">
        <f>AM$4*LN(1+param[LAMBDA]*ABS('(IN)tau'!AM120-AM$3))*SIGN('(IN)tau'!AM120-AM$3)/param[LAMBDA]</f>
        <v>0</v>
      </c>
      <c r="AN246">
        <f>AN$4*LN(1+param[LAMBDA]*ABS('(IN)tau'!AN120-AN$3))*SIGN('(IN)tau'!AN120-AN$3)/param[LAMBDA]</f>
        <v>0</v>
      </c>
      <c r="AO246">
        <f>AO$4*LN(1+param[LAMBDA]*ABS('(IN)tau'!AO120-AO$3))*SIGN('(IN)tau'!AO120-AO$3)/param[LAMBDA]</f>
        <v>0</v>
      </c>
      <c r="AP246">
        <f>AP$4*LN(1+param[LAMBDA]*ABS('(IN)tau'!AP120-AP$3))*SIGN('(IN)tau'!AP120-AP$3)/param[LAMBDA]</f>
        <v>0</v>
      </c>
      <c r="AQ246">
        <f>AQ$4*LN(1+param[LAMBDA]*ABS('(IN)tau'!AQ120-AQ$3))*SIGN('(IN)tau'!AQ120-AQ$3)/param[LAMBDA]</f>
        <v>0</v>
      </c>
      <c r="AR246">
        <f>AR$4*LN(1+param[LAMBDA]*ABS('(IN)tau'!AR120-AR$3))*SIGN('(IN)tau'!AR120-AR$3)/param[LAMBDA]</f>
        <v>0</v>
      </c>
      <c r="AS246">
        <f>AS$4*LN(1+param[LAMBDA]*ABS('(IN)tau'!AS120-AS$3))*SIGN('(IN)tau'!AS120-AS$3)/param[LAMBDA]</f>
        <v>-8.782177952556852</v>
      </c>
      <c r="AT246" s="4">
        <f>SUM(Pi[[#This Row],[Column2]:[Column244]])</f>
        <v>157.2046682455348</v>
      </c>
      <c r="AU246" t="str">
        <f t="shared" si="7"/>
        <v/>
      </c>
    </row>
    <row r="247" spans="1:47" ht="15" x14ac:dyDescent="0.25">
      <c r="A247">
        <f t="shared" si="6"/>
        <v>236</v>
      </c>
      <c r="B247">
        <f>B$4*LN(1+param[LAMBDA]*ABS('(IN)tau'!B121-B$3))*SIGN('(IN)tau'!B121-B$3)/param[LAMBDA]</f>
        <v>0</v>
      </c>
      <c r="C247">
        <f>C$4*LN(1+param[LAMBDA]*ABS('(IN)tau'!C121-C$3))*SIGN('(IN)tau'!C121-C$3)/param[LAMBDA]</f>
        <v>29.286584648336941</v>
      </c>
      <c r="D247">
        <f>D$4*LN(1+param[LAMBDA]*ABS('(IN)tau'!D121-D$3))*SIGN('(IN)tau'!D121-D$3)/param[LAMBDA]</f>
        <v>23.270964875522981</v>
      </c>
      <c r="E247">
        <f>E$4*LN(1+param[LAMBDA]*ABS('(IN)tau'!E121-E$3))*SIGN('(IN)tau'!E121-E$3)/param[LAMBDA]</f>
        <v>27.588900220571681</v>
      </c>
      <c r="F247">
        <f>F$4*LN(1+param[LAMBDA]*ABS('(IN)tau'!F121-F$3))*SIGN('(IN)tau'!F121-F$3)/param[LAMBDA]</f>
        <v>8.7889230687979154</v>
      </c>
      <c r="G247">
        <f>G$4*LN(1+param[LAMBDA]*ABS('(IN)tau'!G121-G$3))*SIGN('(IN)tau'!G121-G$3)/param[LAMBDA]</f>
        <v>3.5550405296121141</v>
      </c>
      <c r="H247">
        <f>H$4*LN(1+param[LAMBDA]*ABS('(IN)tau'!H121-H$3))*SIGN('(IN)tau'!H121-H$3)/param[LAMBDA]</f>
        <v>0</v>
      </c>
      <c r="I247">
        <f>I$4*LN(1+param[LAMBDA]*ABS('(IN)tau'!I121-I$3))*SIGN('(IN)tau'!I121-I$3)/param[LAMBDA]</f>
        <v>-8.5673983189251608</v>
      </c>
      <c r="J247">
        <f>J$4*LN(1+param[LAMBDA]*ABS('(IN)tau'!J121-J$3))*SIGN('(IN)tau'!J121-J$3)/param[LAMBDA]</f>
        <v>0</v>
      </c>
      <c r="K247">
        <f>K$4*LN(1+param[LAMBDA]*ABS('(IN)tau'!K121-K$3))*SIGN('(IN)tau'!K121-K$3)/param[LAMBDA]</f>
        <v>24.000543603781747</v>
      </c>
      <c r="L247">
        <f>L$4*LN(1+param[LAMBDA]*ABS('(IN)tau'!L121-L$3))*SIGN('(IN)tau'!L121-L$3)/param[LAMBDA]</f>
        <v>0</v>
      </c>
      <c r="M247">
        <f>M$4*LN(1+param[LAMBDA]*ABS('(IN)tau'!M121-M$3))*SIGN('(IN)tau'!M121-M$3)/param[LAMBDA]</f>
        <v>-28.518181396642525</v>
      </c>
      <c r="N247">
        <f>N$4*LN(1+param[LAMBDA]*ABS('(IN)tau'!N121-N$3))*SIGN('(IN)tau'!N121-N$3)/param[LAMBDA]</f>
        <v>0</v>
      </c>
      <c r="O247">
        <f>O$4*LN(1+param[LAMBDA]*ABS('(IN)tau'!O121-O$3))*SIGN('(IN)tau'!O121-O$3)/param[LAMBDA]</f>
        <v>0</v>
      </c>
      <c r="P247">
        <f>P$4*LN(1+param[LAMBDA]*ABS('(IN)tau'!P121-P$3))*SIGN('(IN)tau'!P121-P$3)/param[LAMBDA]</f>
        <v>0</v>
      </c>
      <c r="Q247">
        <f>Q$4*LN(1+param[LAMBDA]*ABS('(IN)tau'!Q121-Q$3))*SIGN('(IN)tau'!Q121-Q$3)/param[LAMBDA]</f>
        <v>0</v>
      </c>
      <c r="R247">
        <f>R$4*LN(1+param[LAMBDA]*ABS('(IN)tau'!R121-R$3))*SIGN('(IN)tau'!R121-R$3)/param[LAMBDA]</f>
        <v>0</v>
      </c>
      <c r="S247">
        <f>S$4*LN(1+param[LAMBDA]*ABS('(IN)tau'!S121-S$3))*SIGN('(IN)tau'!S121-S$3)/param[LAMBDA]</f>
        <v>0</v>
      </c>
      <c r="T247">
        <f>T$4*LN(1+param[LAMBDA]*ABS('(IN)tau'!T121-T$3))*SIGN('(IN)tau'!T121-T$3)/param[LAMBDA]</f>
        <v>0</v>
      </c>
      <c r="U247">
        <f>U$4*LN(1+param[LAMBDA]*ABS('(IN)tau'!U121-U$3))*SIGN('(IN)tau'!U121-U$3)/param[LAMBDA]</f>
        <v>0</v>
      </c>
      <c r="V247">
        <f>V$4*LN(1+param[LAMBDA]*ABS('(IN)tau'!V121-V$3))*SIGN('(IN)tau'!V121-V$3)/param[LAMBDA]</f>
        <v>0</v>
      </c>
      <c r="W247">
        <f>W$4*LN(1+param[LAMBDA]*ABS('(IN)tau'!W121-W$3))*SIGN('(IN)tau'!W121-W$3)/param[LAMBDA]</f>
        <v>0</v>
      </c>
      <c r="X247">
        <f>X$4*LN(1+param[LAMBDA]*ABS('(IN)tau'!X121-X$3))*SIGN('(IN)tau'!X121-X$3)/param[LAMBDA]</f>
        <v>0</v>
      </c>
      <c r="Y247">
        <f>Y$4*LN(1+param[LAMBDA]*ABS('(IN)tau'!Y121-Y$3))*SIGN('(IN)tau'!Y121-Y$3)/param[LAMBDA]</f>
        <v>0</v>
      </c>
      <c r="Z247">
        <f>Z$4*LN(1+param[LAMBDA]*ABS('(IN)tau'!Z121-Z$3))*SIGN('(IN)tau'!Z121-Z$3)/param[LAMBDA]</f>
        <v>0</v>
      </c>
      <c r="AA247">
        <f>AA$4*LN(1+param[LAMBDA]*ABS('(IN)tau'!AA121-AA$3))*SIGN('(IN)tau'!AA121-AA$3)/param[LAMBDA]</f>
        <v>0</v>
      </c>
      <c r="AB247">
        <f>AB$4*LN(1+param[LAMBDA]*ABS('(IN)tau'!AB121-AB$3))*SIGN('(IN)tau'!AB121-AB$3)/param[LAMBDA]</f>
        <v>0</v>
      </c>
      <c r="AC247">
        <f>AC$4*LN(1+param[LAMBDA]*ABS('(IN)tau'!AC121-AC$3))*SIGN('(IN)tau'!AC121-AC$3)/param[LAMBDA]</f>
        <v>0</v>
      </c>
      <c r="AD247">
        <f>AD$4*LN(1+param[LAMBDA]*ABS('(IN)tau'!AD121-AD$3))*SIGN('(IN)tau'!AD121-AD$3)/param[LAMBDA]</f>
        <v>0</v>
      </c>
      <c r="AE247">
        <f>AE$4*LN(1+param[LAMBDA]*ABS('(IN)tau'!AE121-AE$3))*SIGN('(IN)tau'!AE121-AE$3)/param[LAMBDA]</f>
        <v>0</v>
      </c>
      <c r="AF247">
        <f>AF$4*LN(1+param[LAMBDA]*ABS('(IN)tau'!AF121-AF$3))*SIGN('(IN)tau'!AF121-AF$3)/param[LAMBDA]</f>
        <v>0</v>
      </c>
      <c r="AG247">
        <f>AG$4*LN(1+param[LAMBDA]*ABS('(IN)tau'!AG121-AG$3))*SIGN('(IN)tau'!AG121-AG$3)/param[LAMBDA]</f>
        <v>0</v>
      </c>
      <c r="AH247">
        <f>AH$4*LN(1+param[LAMBDA]*ABS('(IN)tau'!AH121-AH$3))*SIGN('(IN)tau'!AH121-AH$3)/param[LAMBDA]</f>
        <v>0</v>
      </c>
      <c r="AI247">
        <f>AI$4*LN(1+param[LAMBDA]*ABS('(IN)tau'!AI121-AI$3))*SIGN('(IN)tau'!AI121-AI$3)/param[LAMBDA]</f>
        <v>0</v>
      </c>
      <c r="AJ247">
        <f>AJ$4*LN(1+param[LAMBDA]*ABS('(IN)tau'!AJ121-AJ$3))*SIGN('(IN)tau'!AJ121-AJ$3)/param[LAMBDA]</f>
        <v>0</v>
      </c>
      <c r="AK247">
        <f>AK$4*LN(1+param[LAMBDA]*ABS('(IN)tau'!AK121-AK$3))*SIGN('(IN)tau'!AK121-AK$3)/param[LAMBDA]</f>
        <v>0</v>
      </c>
      <c r="AL247">
        <f>AL$4*LN(1+param[LAMBDA]*ABS('(IN)tau'!AL121-AL$3))*SIGN('(IN)tau'!AL121-AL$3)/param[LAMBDA]</f>
        <v>0</v>
      </c>
      <c r="AM247">
        <f>AM$4*LN(1+param[LAMBDA]*ABS('(IN)tau'!AM121-AM$3))*SIGN('(IN)tau'!AM121-AM$3)/param[LAMBDA]</f>
        <v>0</v>
      </c>
      <c r="AN247">
        <f>AN$4*LN(1+param[LAMBDA]*ABS('(IN)tau'!AN121-AN$3))*SIGN('(IN)tau'!AN121-AN$3)/param[LAMBDA]</f>
        <v>0</v>
      </c>
      <c r="AO247">
        <f>AO$4*LN(1+param[LAMBDA]*ABS('(IN)tau'!AO121-AO$3))*SIGN('(IN)tau'!AO121-AO$3)/param[LAMBDA]</f>
        <v>0</v>
      </c>
      <c r="AP247">
        <f>AP$4*LN(1+param[LAMBDA]*ABS('(IN)tau'!AP121-AP$3))*SIGN('(IN)tau'!AP121-AP$3)/param[LAMBDA]</f>
        <v>0</v>
      </c>
      <c r="AQ247">
        <f>AQ$4*LN(1+param[LAMBDA]*ABS('(IN)tau'!AQ121-AQ$3))*SIGN('(IN)tau'!AQ121-AQ$3)/param[LAMBDA]</f>
        <v>0</v>
      </c>
      <c r="AR247">
        <f>AR$4*LN(1+param[LAMBDA]*ABS('(IN)tau'!AR121-AR$3))*SIGN('(IN)tau'!AR121-AR$3)/param[LAMBDA]</f>
        <v>0</v>
      </c>
      <c r="AS247">
        <f>AS$4*LN(1+param[LAMBDA]*ABS('(IN)tau'!AS121-AS$3))*SIGN('(IN)tau'!AS121-AS$3)/param[LAMBDA]</f>
        <v>-8.782177952556852</v>
      </c>
      <c r="AT247" s="4">
        <f>SUM(Pi[[#This Row],[Column2]:[Column244]])</f>
        <v>70.623199278498845</v>
      </c>
      <c r="AU247" t="str">
        <f t="shared" si="7"/>
        <v/>
      </c>
    </row>
    <row r="248" spans="1:47" ht="15" x14ac:dyDescent="0.25">
      <c r="A248">
        <f t="shared" si="6"/>
        <v>237</v>
      </c>
      <c r="B248">
        <f>B$4*LN(1+param[LAMBDA]*ABS('(IN)tau'!B122-B$3))*SIGN('(IN)tau'!B122-B$3)/param[LAMBDA]</f>
        <v>0</v>
      </c>
      <c r="C248">
        <f>C$4*LN(1+param[LAMBDA]*ABS('(IN)tau'!C122-C$3))*SIGN('(IN)tau'!C122-C$3)/param[LAMBDA]</f>
        <v>29.286584648336941</v>
      </c>
      <c r="D248">
        <f>D$4*LN(1+param[LAMBDA]*ABS('(IN)tau'!D122-D$3))*SIGN('(IN)tau'!D122-D$3)/param[LAMBDA]</f>
        <v>23.270964875522981</v>
      </c>
      <c r="E248">
        <f>E$4*LN(1+param[LAMBDA]*ABS('(IN)tau'!E122-E$3))*SIGN('(IN)tau'!E122-E$3)/param[LAMBDA]</f>
        <v>31.55792041573735</v>
      </c>
      <c r="F248">
        <f>F$4*LN(1+param[LAMBDA]*ABS('(IN)tau'!F122-F$3))*SIGN('(IN)tau'!F122-F$3)/param[LAMBDA]</f>
        <v>8.4065959020836516</v>
      </c>
      <c r="G248">
        <f>G$4*LN(1+param[LAMBDA]*ABS('(IN)tau'!G122-G$3))*SIGN('(IN)tau'!G122-G$3)/param[LAMBDA]</f>
        <v>16.924922341237018</v>
      </c>
      <c r="H248">
        <f>H$4*LN(1+param[LAMBDA]*ABS('(IN)tau'!H122-H$3))*SIGN('(IN)tau'!H122-H$3)/param[LAMBDA]</f>
        <v>0</v>
      </c>
      <c r="I248">
        <f>I$4*LN(1+param[LAMBDA]*ABS('(IN)tau'!I122-I$3))*SIGN('(IN)tau'!I122-I$3)/param[LAMBDA]</f>
        <v>-8.5673983189251608</v>
      </c>
      <c r="J248">
        <f>J$4*LN(1+param[LAMBDA]*ABS('(IN)tau'!J122-J$3))*SIGN('(IN)tau'!J122-J$3)/param[LAMBDA]</f>
        <v>0</v>
      </c>
      <c r="K248">
        <f>K$4*LN(1+param[LAMBDA]*ABS('(IN)tau'!K122-K$3))*SIGN('(IN)tau'!K122-K$3)/param[LAMBDA]</f>
        <v>61.434424572802762</v>
      </c>
      <c r="L248">
        <f>L$4*LN(1+param[LAMBDA]*ABS('(IN)tau'!L122-L$3))*SIGN('(IN)tau'!L122-L$3)/param[LAMBDA]</f>
        <v>0</v>
      </c>
      <c r="M248">
        <f>M$4*LN(1+param[LAMBDA]*ABS('(IN)tau'!M122-M$3))*SIGN('(IN)tau'!M122-M$3)/param[LAMBDA]</f>
        <v>-28.518181396642525</v>
      </c>
      <c r="N248">
        <f>N$4*LN(1+param[LAMBDA]*ABS('(IN)tau'!N122-N$3))*SIGN('(IN)tau'!N122-N$3)/param[LAMBDA]</f>
        <v>0</v>
      </c>
      <c r="O248">
        <f>O$4*LN(1+param[LAMBDA]*ABS('(IN)tau'!O122-O$3))*SIGN('(IN)tau'!O122-O$3)/param[LAMBDA]</f>
        <v>0</v>
      </c>
      <c r="P248">
        <f>P$4*LN(1+param[LAMBDA]*ABS('(IN)tau'!P122-P$3))*SIGN('(IN)tau'!P122-P$3)/param[LAMBDA]</f>
        <v>0</v>
      </c>
      <c r="Q248">
        <f>Q$4*LN(1+param[LAMBDA]*ABS('(IN)tau'!Q122-Q$3))*SIGN('(IN)tau'!Q122-Q$3)/param[LAMBDA]</f>
        <v>0</v>
      </c>
      <c r="R248">
        <f>R$4*LN(1+param[LAMBDA]*ABS('(IN)tau'!R122-R$3))*SIGN('(IN)tau'!R122-R$3)/param[LAMBDA]</f>
        <v>0</v>
      </c>
      <c r="S248">
        <f>S$4*LN(1+param[LAMBDA]*ABS('(IN)tau'!S122-S$3))*SIGN('(IN)tau'!S122-S$3)/param[LAMBDA]</f>
        <v>0</v>
      </c>
      <c r="T248">
        <f>T$4*LN(1+param[LAMBDA]*ABS('(IN)tau'!T122-T$3))*SIGN('(IN)tau'!T122-T$3)/param[LAMBDA]</f>
        <v>0</v>
      </c>
      <c r="U248">
        <f>U$4*LN(1+param[LAMBDA]*ABS('(IN)tau'!U122-U$3))*SIGN('(IN)tau'!U122-U$3)/param[LAMBDA]</f>
        <v>0</v>
      </c>
      <c r="V248">
        <f>V$4*LN(1+param[LAMBDA]*ABS('(IN)tau'!V122-V$3))*SIGN('(IN)tau'!V122-V$3)/param[LAMBDA]</f>
        <v>0</v>
      </c>
      <c r="W248">
        <f>W$4*LN(1+param[LAMBDA]*ABS('(IN)tau'!W122-W$3))*SIGN('(IN)tau'!W122-W$3)/param[LAMBDA]</f>
        <v>0</v>
      </c>
      <c r="X248">
        <f>X$4*LN(1+param[LAMBDA]*ABS('(IN)tau'!X122-X$3))*SIGN('(IN)tau'!X122-X$3)/param[LAMBDA]</f>
        <v>0</v>
      </c>
      <c r="Y248">
        <f>Y$4*LN(1+param[LAMBDA]*ABS('(IN)tau'!Y122-Y$3))*SIGN('(IN)tau'!Y122-Y$3)/param[LAMBDA]</f>
        <v>0</v>
      </c>
      <c r="Z248">
        <f>Z$4*LN(1+param[LAMBDA]*ABS('(IN)tau'!Z122-Z$3))*SIGN('(IN)tau'!Z122-Z$3)/param[LAMBDA]</f>
        <v>0</v>
      </c>
      <c r="AA248">
        <f>AA$4*LN(1+param[LAMBDA]*ABS('(IN)tau'!AA122-AA$3))*SIGN('(IN)tau'!AA122-AA$3)/param[LAMBDA]</f>
        <v>0</v>
      </c>
      <c r="AB248">
        <f>AB$4*LN(1+param[LAMBDA]*ABS('(IN)tau'!AB122-AB$3))*SIGN('(IN)tau'!AB122-AB$3)/param[LAMBDA]</f>
        <v>0</v>
      </c>
      <c r="AC248">
        <f>AC$4*LN(1+param[LAMBDA]*ABS('(IN)tau'!AC122-AC$3))*SIGN('(IN)tau'!AC122-AC$3)/param[LAMBDA]</f>
        <v>0</v>
      </c>
      <c r="AD248">
        <f>AD$4*LN(1+param[LAMBDA]*ABS('(IN)tau'!AD122-AD$3))*SIGN('(IN)tau'!AD122-AD$3)/param[LAMBDA]</f>
        <v>0</v>
      </c>
      <c r="AE248">
        <f>AE$4*LN(1+param[LAMBDA]*ABS('(IN)tau'!AE122-AE$3))*SIGN('(IN)tau'!AE122-AE$3)/param[LAMBDA]</f>
        <v>0</v>
      </c>
      <c r="AF248">
        <f>AF$4*LN(1+param[LAMBDA]*ABS('(IN)tau'!AF122-AF$3))*SIGN('(IN)tau'!AF122-AF$3)/param[LAMBDA]</f>
        <v>0</v>
      </c>
      <c r="AG248">
        <f>AG$4*LN(1+param[LAMBDA]*ABS('(IN)tau'!AG122-AG$3))*SIGN('(IN)tau'!AG122-AG$3)/param[LAMBDA]</f>
        <v>0</v>
      </c>
      <c r="AH248">
        <f>AH$4*LN(1+param[LAMBDA]*ABS('(IN)tau'!AH122-AH$3))*SIGN('(IN)tau'!AH122-AH$3)/param[LAMBDA]</f>
        <v>0</v>
      </c>
      <c r="AI248">
        <f>AI$4*LN(1+param[LAMBDA]*ABS('(IN)tau'!AI122-AI$3))*SIGN('(IN)tau'!AI122-AI$3)/param[LAMBDA]</f>
        <v>0</v>
      </c>
      <c r="AJ248">
        <f>AJ$4*LN(1+param[LAMBDA]*ABS('(IN)tau'!AJ122-AJ$3))*SIGN('(IN)tau'!AJ122-AJ$3)/param[LAMBDA]</f>
        <v>0</v>
      </c>
      <c r="AK248">
        <f>AK$4*LN(1+param[LAMBDA]*ABS('(IN)tau'!AK122-AK$3))*SIGN('(IN)tau'!AK122-AK$3)/param[LAMBDA]</f>
        <v>0</v>
      </c>
      <c r="AL248">
        <f>AL$4*LN(1+param[LAMBDA]*ABS('(IN)tau'!AL122-AL$3))*SIGN('(IN)tau'!AL122-AL$3)/param[LAMBDA]</f>
        <v>0</v>
      </c>
      <c r="AM248">
        <f>AM$4*LN(1+param[LAMBDA]*ABS('(IN)tau'!AM122-AM$3))*SIGN('(IN)tau'!AM122-AM$3)/param[LAMBDA]</f>
        <v>0</v>
      </c>
      <c r="AN248">
        <f>AN$4*LN(1+param[LAMBDA]*ABS('(IN)tau'!AN122-AN$3))*SIGN('(IN)tau'!AN122-AN$3)/param[LAMBDA]</f>
        <v>0</v>
      </c>
      <c r="AO248">
        <f>AO$4*LN(1+param[LAMBDA]*ABS('(IN)tau'!AO122-AO$3))*SIGN('(IN)tau'!AO122-AO$3)/param[LAMBDA]</f>
        <v>0</v>
      </c>
      <c r="AP248">
        <f>AP$4*LN(1+param[LAMBDA]*ABS('(IN)tau'!AP122-AP$3))*SIGN('(IN)tau'!AP122-AP$3)/param[LAMBDA]</f>
        <v>0</v>
      </c>
      <c r="AQ248">
        <f>AQ$4*LN(1+param[LAMBDA]*ABS('(IN)tau'!AQ122-AQ$3))*SIGN('(IN)tau'!AQ122-AQ$3)/param[LAMBDA]</f>
        <v>0</v>
      </c>
      <c r="AR248">
        <f>AR$4*LN(1+param[LAMBDA]*ABS('(IN)tau'!AR122-AR$3))*SIGN('(IN)tau'!AR122-AR$3)/param[LAMBDA]</f>
        <v>0</v>
      </c>
      <c r="AS248">
        <f>AS$4*LN(1+param[LAMBDA]*ABS('(IN)tau'!AS122-AS$3))*SIGN('(IN)tau'!AS122-AS$3)/param[LAMBDA]</f>
        <v>-8.782177952556852</v>
      </c>
      <c r="AT248" s="4">
        <f>SUM(Pi[[#This Row],[Column2]:[Column244]])</f>
        <v>125.01365508759616</v>
      </c>
      <c r="AU248" t="str">
        <f t="shared" si="7"/>
        <v/>
      </c>
    </row>
    <row r="249" spans="1:47" ht="15" x14ac:dyDescent="0.25">
      <c r="A249">
        <f t="shared" si="6"/>
        <v>238</v>
      </c>
      <c r="B249">
        <f>B$4*LN(1+param[LAMBDA]*ABS('(IN)tau'!B123-B$3))*SIGN('(IN)tau'!B123-B$3)/param[LAMBDA]</f>
        <v>0</v>
      </c>
      <c r="C249">
        <f>C$4*LN(1+param[LAMBDA]*ABS('(IN)tau'!C123-C$3))*SIGN('(IN)tau'!C123-C$3)/param[LAMBDA]</f>
        <v>14.506026203233745</v>
      </c>
      <c r="D249">
        <f>D$4*LN(1+param[LAMBDA]*ABS('(IN)tau'!D123-D$3))*SIGN('(IN)tau'!D123-D$3)/param[LAMBDA]</f>
        <v>-17.382209005742784</v>
      </c>
      <c r="E249">
        <f>E$4*LN(1+param[LAMBDA]*ABS('(IN)tau'!E123-E$3))*SIGN('(IN)tau'!E123-E$3)/param[LAMBDA]</f>
        <v>9.230100021974474</v>
      </c>
      <c r="F249">
        <f>F$4*LN(1+param[LAMBDA]*ABS('(IN)tau'!F123-F$3))*SIGN('(IN)tau'!F123-F$3)/param[LAMBDA]</f>
        <v>8.4065959020836516</v>
      </c>
      <c r="G249">
        <f>G$4*LN(1+param[LAMBDA]*ABS('(IN)tau'!G123-G$3))*SIGN('(IN)tau'!G123-G$3)/param[LAMBDA]</f>
        <v>3.5550405296121141</v>
      </c>
      <c r="H249">
        <f>H$4*LN(1+param[LAMBDA]*ABS('(IN)tau'!H123-H$3))*SIGN('(IN)tau'!H123-H$3)/param[LAMBDA]</f>
        <v>0</v>
      </c>
      <c r="I249">
        <f>I$4*LN(1+param[LAMBDA]*ABS('(IN)tau'!I123-I$3))*SIGN('(IN)tau'!I123-I$3)/param[LAMBDA]</f>
        <v>8.6793290992868215</v>
      </c>
      <c r="J249">
        <f>J$4*LN(1+param[LAMBDA]*ABS('(IN)tau'!J123-J$3))*SIGN('(IN)tau'!J123-J$3)/param[LAMBDA]</f>
        <v>0</v>
      </c>
      <c r="K249">
        <f>K$4*LN(1+param[LAMBDA]*ABS('(IN)tau'!K123-K$3))*SIGN('(IN)tau'!K123-K$3)/param[LAMBDA]</f>
        <v>-26.171438720960222</v>
      </c>
      <c r="L249">
        <f>L$4*LN(1+param[LAMBDA]*ABS('(IN)tau'!L123-L$3))*SIGN('(IN)tau'!L123-L$3)/param[LAMBDA]</f>
        <v>0</v>
      </c>
      <c r="M249">
        <f>M$4*LN(1+param[LAMBDA]*ABS('(IN)tau'!M123-M$3))*SIGN('(IN)tau'!M123-M$3)/param[LAMBDA]</f>
        <v>-28.518181396642525</v>
      </c>
      <c r="N249">
        <f>N$4*LN(1+param[LAMBDA]*ABS('(IN)tau'!N123-N$3))*SIGN('(IN)tau'!N123-N$3)/param[LAMBDA]</f>
        <v>0</v>
      </c>
      <c r="O249">
        <f>O$4*LN(1+param[LAMBDA]*ABS('(IN)tau'!O123-O$3))*SIGN('(IN)tau'!O123-O$3)/param[LAMBDA]</f>
        <v>0</v>
      </c>
      <c r="P249">
        <f>P$4*LN(1+param[LAMBDA]*ABS('(IN)tau'!P123-P$3))*SIGN('(IN)tau'!P123-P$3)/param[LAMBDA]</f>
        <v>0</v>
      </c>
      <c r="Q249">
        <f>Q$4*LN(1+param[LAMBDA]*ABS('(IN)tau'!Q123-Q$3))*SIGN('(IN)tau'!Q123-Q$3)/param[LAMBDA]</f>
        <v>0</v>
      </c>
      <c r="R249">
        <f>R$4*LN(1+param[LAMBDA]*ABS('(IN)tau'!R123-R$3))*SIGN('(IN)tau'!R123-R$3)/param[LAMBDA]</f>
        <v>0</v>
      </c>
      <c r="S249">
        <f>S$4*LN(1+param[LAMBDA]*ABS('(IN)tau'!S123-S$3))*SIGN('(IN)tau'!S123-S$3)/param[LAMBDA]</f>
        <v>0</v>
      </c>
      <c r="T249">
        <f>T$4*LN(1+param[LAMBDA]*ABS('(IN)tau'!T123-T$3))*SIGN('(IN)tau'!T123-T$3)/param[LAMBDA]</f>
        <v>0</v>
      </c>
      <c r="U249">
        <f>U$4*LN(1+param[LAMBDA]*ABS('(IN)tau'!U123-U$3))*SIGN('(IN)tau'!U123-U$3)/param[LAMBDA]</f>
        <v>0</v>
      </c>
      <c r="V249">
        <f>V$4*LN(1+param[LAMBDA]*ABS('(IN)tau'!V123-V$3))*SIGN('(IN)tau'!V123-V$3)/param[LAMBDA]</f>
        <v>0</v>
      </c>
      <c r="W249">
        <f>W$4*LN(1+param[LAMBDA]*ABS('(IN)tau'!W123-W$3))*SIGN('(IN)tau'!W123-W$3)/param[LAMBDA]</f>
        <v>0</v>
      </c>
      <c r="X249">
        <f>X$4*LN(1+param[LAMBDA]*ABS('(IN)tau'!X123-X$3))*SIGN('(IN)tau'!X123-X$3)/param[LAMBDA]</f>
        <v>0</v>
      </c>
      <c r="Y249">
        <f>Y$4*LN(1+param[LAMBDA]*ABS('(IN)tau'!Y123-Y$3))*SIGN('(IN)tau'!Y123-Y$3)/param[LAMBDA]</f>
        <v>0</v>
      </c>
      <c r="Z249">
        <f>Z$4*LN(1+param[LAMBDA]*ABS('(IN)tau'!Z123-Z$3))*SIGN('(IN)tau'!Z123-Z$3)/param[LAMBDA]</f>
        <v>0</v>
      </c>
      <c r="AA249">
        <f>AA$4*LN(1+param[LAMBDA]*ABS('(IN)tau'!AA123-AA$3))*SIGN('(IN)tau'!AA123-AA$3)/param[LAMBDA]</f>
        <v>0</v>
      </c>
      <c r="AB249">
        <f>AB$4*LN(1+param[LAMBDA]*ABS('(IN)tau'!AB123-AB$3))*SIGN('(IN)tau'!AB123-AB$3)/param[LAMBDA]</f>
        <v>0</v>
      </c>
      <c r="AC249">
        <f>AC$4*LN(1+param[LAMBDA]*ABS('(IN)tau'!AC123-AC$3))*SIGN('(IN)tau'!AC123-AC$3)/param[LAMBDA]</f>
        <v>0</v>
      </c>
      <c r="AD249">
        <f>AD$4*LN(1+param[LAMBDA]*ABS('(IN)tau'!AD123-AD$3))*SIGN('(IN)tau'!AD123-AD$3)/param[LAMBDA]</f>
        <v>0</v>
      </c>
      <c r="AE249">
        <f>AE$4*LN(1+param[LAMBDA]*ABS('(IN)tau'!AE123-AE$3))*SIGN('(IN)tau'!AE123-AE$3)/param[LAMBDA]</f>
        <v>0</v>
      </c>
      <c r="AF249">
        <f>AF$4*LN(1+param[LAMBDA]*ABS('(IN)tau'!AF123-AF$3))*SIGN('(IN)tau'!AF123-AF$3)/param[LAMBDA]</f>
        <v>0</v>
      </c>
      <c r="AG249">
        <f>AG$4*LN(1+param[LAMBDA]*ABS('(IN)tau'!AG123-AG$3))*SIGN('(IN)tau'!AG123-AG$3)/param[LAMBDA]</f>
        <v>0</v>
      </c>
      <c r="AH249">
        <f>AH$4*LN(1+param[LAMBDA]*ABS('(IN)tau'!AH123-AH$3))*SIGN('(IN)tau'!AH123-AH$3)/param[LAMBDA]</f>
        <v>0</v>
      </c>
      <c r="AI249">
        <f>AI$4*LN(1+param[LAMBDA]*ABS('(IN)tau'!AI123-AI$3))*SIGN('(IN)tau'!AI123-AI$3)/param[LAMBDA]</f>
        <v>0</v>
      </c>
      <c r="AJ249">
        <f>AJ$4*LN(1+param[LAMBDA]*ABS('(IN)tau'!AJ123-AJ$3))*SIGN('(IN)tau'!AJ123-AJ$3)/param[LAMBDA]</f>
        <v>0</v>
      </c>
      <c r="AK249">
        <f>AK$4*LN(1+param[LAMBDA]*ABS('(IN)tau'!AK123-AK$3))*SIGN('(IN)tau'!AK123-AK$3)/param[LAMBDA]</f>
        <v>0</v>
      </c>
      <c r="AL249">
        <f>AL$4*LN(1+param[LAMBDA]*ABS('(IN)tau'!AL123-AL$3))*SIGN('(IN)tau'!AL123-AL$3)/param[LAMBDA]</f>
        <v>0</v>
      </c>
      <c r="AM249">
        <f>AM$4*LN(1+param[LAMBDA]*ABS('(IN)tau'!AM123-AM$3))*SIGN('(IN)tau'!AM123-AM$3)/param[LAMBDA]</f>
        <v>0</v>
      </c>
      <c r="AN249">
        <f>AN$4*LN(1+param[LAMBDA]*ABS('(IN)tau'!AN123-AN$3))*SIGN('(IN)tau'!AN123-AN$3)/param[LAMBDA]</f>
        <v>0</v>
      </c>
      <c r="AO249">
        <f>AO$4*LN(1+param[LAMBDA]*ABS('(IN)tau'!AO123-AO$3))*SIGN('(IN)tau'!AO123-AO$3)/param[LAMBDA]</f>
        <v>0</v>
      </c>
      <c r="AP249">
        <f>AP$4*LN(1+param[LAMBDA]*ABS('(IN)tau'!AP123-AP$3))*SIGN('(IN)tau'!AP123-AP$3)/param[LAMBDA]</f>
        <v>0</v>
      </c>
      <c r="AQ249">
        <f>AQ$4*LN(1+param[LAMBDA]*ABS('(IN)tau'!AQ123-AQ$3))*SIGN('(IN)tau'!AQ123-AQ$3)/param[LAMBDA]</f>
        <v>0</v>
      </c>
      <c r="AR249">
        <f>AR$4*LN(1+param[LAMBDA]*ABS('(IN)tau'!AR123-AR$3))*SIGN('(IN)tau'!AR123-AR$3)/param[LAMBDA]</f>
        <v>0</v>
      </c>
      <c r="AS249">
        <f>AS$4*LN(1+param[LAMBDA]*ABS('(IN)tau'!AS123-AS$3))*SIGN('(IN)tau'!AS123-AS$3)/param[LAMBDA]</f>
        <v>3.4429377726145445</v>
      </c>
      <c r="AT249" s="4">
        <f>SUM(Pi[[#This Row],[Column2]:[Column244]])</f>
        <v>-24.251799594540177</v>
      </c>
      <c r="AU249" t="str">
        <f t="shared" si="7"/>
        <v/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(IN)usages</vt:lpstr>
      <vt:lpstr>(IN)parametres</vt:lpstr>
      <vt:lpstr>(IN)specifications</vt:lpstr>
      <vt:lpstr>(IN)tau</vt:lpstr>
      <vt:lpstr>(IN)offers</vt:lpstr>
      <vt:lpstr>(CALC)choices</vt:lpstr>
      <vt:lpstr>(CALC)sigma</vt:lpstr>
      <vt:lpstr>(CALC)gamma</vt:lpstr>
      <vt:lpstr>(CALC)delta_pi</vt:lpstr>
      <vt:lpstr>(CALC)spenta_score</vt:lpstr>
      <vt:lpstr>(CALC)best_offers</vt:lpstr>
      <vt:lpstr>(CALC)good_deals</vt:lpstr>
      <vt:lpstr>(CALC)good_deals_2</vt:lpstr>
      <vt:lpstr>(CALC)good_deals_test_compl_1</vt:lpstr>
      <vt:lpstr>(CALC)good_deals_test_compl_2</vt:lpstr>
      <vt:lpstr>(CALC)good_deals_restrict_1)</vt:lpstr>
      <vt:lpstr>(CALC)stars</vt:lpstr>
      <vt:lpstr>(OUT)processessedUsage1</vt:lpstr>
      <vt:lpstr>(OUT)processessedUsage2</vt:lpstr>
      <vt:lpstr>(OUT)processessedUsage6</vt:lpstr>
      <vt:lpstr>(OUT)mobilities</vt:lpstr>
      <vt:lpstr>(OUT)sigmas_gammas</vt:lpstr>
      <vt:lpstr>(OUT)delta_pi_score</vt:lpstr>
      <vt:lpstr>(OUT)medals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</cp:lastModifiedBy>
  <cp:revision>0</cp:revision>
  <dcterms:modified xsi:type="dcterms:W3CDTF">2011-05-30T11:40:52Z</dcterms:modified>
</cp:coreProperties>
</file>