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genierosdeantioquia2.sharepoint.com/sites/INGANT/2025/Planeación y Control/FCOT 538-2022 Mant Ant Nutresa (Original)/8. Cuadros Comparativos/2026/Insumos_/"/>
    </mc:Choice>
  </mc:AlternateContent>
  <xr:revisionPtr revIDLastSave="19" documentId="8_{B13F580D-04DE-48C1-820A-23A776904783}" xr6:coauthVersionLast="47" xr6:coauthVersionMax="47" xr10:uidLastSave="{13A72E10-9849-4BC8-BE6E-B5E5434BC63E}"/>
  <bookViews>
    <workbookView xWindow="-108" yWindow="-108" windowWidth="23256" windowHeight="12456" xr2:uid="{4AAD054B-BFD8-4FEC-95E7-DDE7A91A251F}"/>
  </bookViews>
  <sheets>
    <sheet name="TUBERIA (2)" sheetId="1" r:id="rId1"/>
    <sheet name="PAVCO" sheetId="7" r:id="rId2"/>
    <sheet name="TIENDAS" sheetId="6" r:id="rId3"/>
    <sheet name="COPAQUES" sheetId="5" r:id="rId4"/>
    <sheet name="PANAMERICANO " sheetId="4" r:id="rId5"/>
    <sheet name="MUNDO ALIANZA " sheetId="3" r:id="rId6"/>
    <sheet name="FERROSERVICE 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1" l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Q13" i="1"/>
  <c r="P13" i="1" s="1"/>
  <c r="Q14" i="1"/>
  <c r="P14" i="1" s="1"/>
  <c r="Q15" i="1"/>
  <c r="P15" i="1" s="1"/>
  <c r="Q16" i="1"/>
  <c r="P16" i="1" s="1"/>
  <c r="Q17" i="1"/>
  <c r="P17" i="1" s="1"/>
  <c r="Q18" i="1"/>
  <c r="Q19" i="1"/>
  <c r="Q20" i="1"/>
  <c r="Q21" i="1"/>
  <c r="Q22" i="1"/>
  <c r="Q23" i="1"/>
  <c r="Q24" i="1"/>
  <c r="Q25" i="1"/>
  <c r="Q26" i="1"/>
  <c r="Q12" i="1"/>
  <c r="O12" i="1"/>
  <c r="H39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28" i="1" l="1"/>
  <c r="I29" i="1" s="1"/>
  <c r="I30" i="1" l="1"/>
  <c r="I31" i="1" s="1"/>
  <c r="E12" i="1"/>
  <c r="G12" i="1"/>
  <c r="K12" i="1"/>
  <c r="M12" i="1"/>
  <c r="R12" i="1"/>
  <c r="E13" i="1"/>
  <c r="G13" i="1"/>
  <c r="K13" i="1"/>
  <c r="M13" i="1"/>
  <c r="O13" i="1"/>
  <c r="R13" i="1"/>
  <c r="E14" i="1"/>
  <c r="G14" i="1"/>
  <c r="K14" i="1"/>
  <c r="M14" i="1"/>
  <c r="O14" i="1"/>
  <c r="E15" i="1"/>
  <c r="G15" i="1"/>
  <c r="K15" i="1"/>
  <c r="M15" i="1"/>
  <c r="O15" i="1"/>
  <c r="E16" i="1"/>
  <c r="G16" i="1"/>
  <c r="K16" i="1"/>
  <c r="M16" i="1"/>
  <c r="O16" i="1"/>
  <c r="R16" i="1"/>
  <c r="E17" i="1"/>
  <c r="G17" i="1"/>
  <c r="K17" i="1"/>
  <c r="M17" i="1"/>
  <c r="O17" i="1"/>
  <c r="R17" i="1"/>
  <c r="E18" i="1"/>
  <c r="G18" i="1"/>
  <c r="K18" i="1"/>
  <c r="M18" i="1"/>
  <c r="O18" i="1"/>
  <c r="E19" i="1"/>
  <c r="G19" i="1"/>
  <c r="K19" i="1"/>
  <c r="M19" i="1"/>
  <c r="O19" i="1"/>
  <c r="E20" i="1"/>
  <c r="G20" i="1"/>
  <c r="K20" i="1"/>
  <c r="M20" i="1"/>
  <c r="O20" i="1"/>
  <c r="R20" i="1"/>
  <c r="E21" i="1"/>
  <c r="G21" i="1"/>
  <c r="K21" i="1"/>
  <c r="M21" i="1"/>
  <c r="O21" i="1"/>
  <c r="R21" i="1"/>
  <c r="E22" i="1"/>
  <c r="G22" i="1"/>
  <c r="K22" i="1"/>
  <c r="M22" i="1"/>
  <c r="O22" i="1"/>
  <c r="E23" i="1"/>
  <c r="G23" i="1"/>
  <c r="K23" i="1"/>
  <c r="M23" i="1"/>
  <c r="O23" i="1"/>
  <c r="E24" i="1"/>
  <c r="G24" i="1"/>
  <c r="K24" i="1"/>
  <c r="M24" i="1"/>
  <c r="O24" i="1"/>
  <c r="R24" i="1"/>
  <c r="E25" i="1"/>
  <c r="G25" i="1"/>
  <c r="K25" i="1"/>
  <c r="M25" i="1"/>
  <c r="O25" i="1"/>
  <c r="R25" i="1"/>
  <c r="E26" i="1"/>
  <c r="G26" i="1"/>
  <c r="K26" i="1"/>
  <c r="M26" i="1"/>
  <c r="O26" i="1"/>
  <c r="D39" i="1"/>
  <c r="D51" i="1" s="1"/>
  <c r="F39" i="1"/>
  <c r="F51" i="1" s="1"/>
  <c r="J39" i="1"/>
  <c r="L39" i="1"/>
  <c r="J51" i="1" s="1"/>
  <c r="N39" i="1"/>
  <c r="L51" i="1" s="1"/>
  <c r="K28" i="1" l="1"/>
  <c r="K30" i="1" s="1"/>
  <c r="K31" i="1" s="1"/>
  <c r="E28" i="1"/>
  <c r="O28" i="1"/>
  <c r="O30" i="1" s="1"/>
  <c r="O31" i="1" s="1"/>
  <c r="M28" i="1"/>
  <c r="M30" i="1" s="1"/>
  <c r="M31" i="1" s="1"/>
  <c r="G28" i="1"/>
  <c r="G30" i="1" s="1"/>
  <c r="G31" i="1" s="1"/>
  <c r="H51" i="1"/>
  <c r="R23" i="1"/>
  <c r="R19" i="1"/>
  <c r="R15" i="1"/>
  <c r="R26" i="1"/>
  <c r="R22" i="1"/>
  <c r="R18" i="1"/>
  <c r="R14" i="1"/>
  <c r="K29" i="1" l="1"/>
  <c r="E29" i="1"/>
  <c r="E30" i="1"/>
  <c r="E31" i="1" s="1"/>
  <c r="O29" i="1"/>
  <c r="M29" i="1"/>
  <c r="G29" i="1"/>
  <c r="R28" i="1"/>
  <c r="R29" i="1" s="1"/>
  <c r="R30" i="1" l="1"/>
  <c r="R31" i="1" s="1"/>
  <c r="S12" i="1" l="1"/>
  <c r="P12" i="1" s="1"/>
  <c r="H46" i="1" s="1"/>
  <c r="P18" i="1"/>
  <c r="P20" i="1"/>
  <c r="P19" i="1"/>
  <c r="P21" i="1"/>
  <c r="P22" i="1"/>
  <c r="P23" i="1"/>
  <c r="P24" i="1"/>
  <c r="P25" i="1"/>
  <c r="P26" i="1"/>
  <c r="L46" i="1" l="1"/>
  <c r="F46" i="1"/>
  <c r="D46" i="1"/>
  <c r="J46" i="1"/>
  <c r="N46" i="1"/>
  <c r="B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Ingant</author>
  </authors>
  <commentList>
    <comment ref="J10" authorId="0" shapeId="0" xr:uid="{7F2EAA0B-BBE1-4613-84FC-0C1972C4346C}">
      <text>
        <r>
          <rPr>
            <b/>
            <sz val="9"/>
            <color indexed="81"/>
            <rFont val="Tahoma"/>
            <family val="2"/>
          </rPr>
          <t>Ingant:</t>
        </r>
        <r>
          <rPr>
            <sz val="9"/>
            <color indexed="81"/>
            <rFont val="Tahoma"/>
            <family val="2"/>
          </rPr>
          <t xml:space="preserve">
JUAN ESTEBAN  312 3320143
juan.esteban.perez@wavin.com </t>
        </r>
      </text>
    </comment>
  </commentList>
</comments>
</file>

<file path=xl/sharedStrings.xml><?xml version="1.0" encoding="utf-8"?>
<sst xmlns="http://schemas.openxmlformats.org/spreadsheetml/2006/main" count="87" uniqueCount="65">
  <si>
    <t>Reponsable de la decisión</t>
  </si>
  <si>
    <t>Decisión final</t>
  </si>
  <si>
    <t xml:space="preserve">Participación (%) </t>
  </si>
  <si>
    <t>Correo electrónico</t>
  </si>
  <si>
    <t>Nombre de contacto</t>
  </si>
  <si>
    <t>Teléfono</t>
  </si>
  <si>
    <t>Dirección</t>
  </si>
  <si>
    <t>Ciudad</t>
  </si>
  <si>
    <t>Cédula o NIT</t>
  </si>
  <si>
    <t xml:space="preserve">Nombre o razón social </t>
  </si>
  <si>
    <t>Información del proveedor</t>
  </si>
  <si>
    <t>Observaciones</t>
  </si>
  <si>
    <t>Tiempo de entrega</t>
  </si>
  <si>
    <t>Formas de pago</t>
  </si>
  <si>
    <t xml:space="preserve">Iva sobre utilidad (19%) </t>
  </si>
  <si>
    <t>Transporte</t>
  </si>
  <si>
    <t>Total</t>
  </si>
  <si>
    <t xml:space="preserve">Iva 19% </t>
  </si>
  <si>
    <t>Descuento</t>
  </si>
  <si>
    <t>Subtotal</t>
  </si>
  <si>
    <t>UN</t>
  </si>
  <si>
    <t xml:space="preserve">TUBERIA PSI DE 3   RD 21 X 6 METROS </t>
  </si>
  <si>
    <t xml:space="preserve">TUBERIA PSI DE 2" 1/2  RD 21 X 6 METROS </t>
  </si>
  <si>
    <t xml:space="preserve">TUBERIA PSI DE 2  RD 21 X 6 METROS </t>
  </si>
  <si>
    <t xml:space="preserve">TUBERIA PSI DE 1 1/2  RD 21 X 6 METROS </t>
  </si>
  <si>
    <t xml:space="preserve">TUBERIA PSI DE 1 RD 13.5 X 6 METROS </t>
  </si>
  <si>
    <t xml:space="preserve">TUBERIA PSI DE 3/4   RD 11 X 6 METROS </t>
  </si>
  <si>
    <t xml:space="preserve">TUBERIA PSI DE 1/2  RD 9 X 6 METROS </t>
  </si>
  <si>
    <t xml:space="preserve">UN </t>
  </si>
  <si>
    <t xml:space="preserve">TUBERIA SANITARIO 6X 6 METROS </t>
  </si>
  <si>
    <t xml:space="preserve">TUBERIA SANITARIO 4X 6 METROS </t>
  </si>
  <si>
    <t xml:space="preserve">TUBERIA SANITARIO 3X 6 METROS </t>
  </si>
  <si>
    <t xml:space="preserve">TUBERIA SANITARIO 1 1/2 X 6 METROS </t>
  </si>
  <si>
    <t xml:space="preserve">TUBERIA SANITARIO 2 X 6 METROS </t>
  </si>
  <si>
    <t>Menor valor</t>
  </si>
  <si>
    <t>Proveedor</t>
  </si>
  <si>
    <t>Valor unitario</t>
  </si>
  <si>
    <t>Costos objetivos</t>
  </si>
  <si>
    <t>FERROSERVICE</t>
  </si>
  <si>
    <t>Und.</t>
  </si>
  <si>
    <t>Cant.</t>
  </si>
  <si>
    <t>Descripción del producto</t>
  </si>
  <si>
    <t>CUADRO COMPARATIVO DE</t>
  </si>
  <si>
    <t>Cargo:</t>
  </si>
  <si>
    <t xml:space="preserve">Responsable: </t>
  </si>
  <si>
    <t>N° Cotización:</t>
  </si>
  <si>
    <t>Dirección:</t>
  </si>
  <si>
    <t>Proyecto:</t>
  </si>
  <si>
    <t>Fecha:</t>
  </si>
  <si>
    <t>Planeación y control</t>
  </si>
  <si>
    <t>Área:</t>
  </si>
  <si>
    <t>Ingeniería</t>
  </si>
  <si>
    <t>Depto.:</t>
  </si>
  <si>
    <t>Versión</t>
  </si>
  <si>
    <t>IA-FO-PC013</t>
  </si>
  <si>
    <t>Código</t>
  </si>
  <si>
    <t>FF:</t>
  </si>
  <si>
    <t>CUADRO COMPARATIVO DE PROVEEDORES</t>
  </si>
  <si>
    <t xml:space="preserve">MUNDO ALIANZA </t>
  </si>
  <si>
    <t xml:space="preserve">PAVCO </t>
  </si>
  <si>
    <t xml:space="preserve">ALMACEN PANAMERICANO </t>
  </si>
  <si>
    <t xml:space="preserve">COPAQUES </t>
  </si>
  <si>
    <t>TIENDAS</t>
  </si>
  <si>
    <t>GERRFOR Y DURMA</t>
  </si>
  <si>
    <t>MARCA GERFOR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</si>
</sst>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164" formatCode="&quot;$&quot;#,##0.00"/>
    <numFmt numFmtId="165" formatCode="_-&quot;$&quot;* #,##0.00_-;\-&quot;$&quot;* #,##0.00_-;_-&quot;$&quot;* &quot;-&quot;??_-;_-@_-"/>
    <numFmt numFmtId="166" formatCode="&quot;$&quot;\ #,##0.00"/>
    <numFmt numFmtId="167" formatCode="&quot;$&quot;\ 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i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5" borderId="6" xfId="0" applyFont="1" applyFill="1" applyBorder="1" applyAlignment="1">
      <alignment horizontal="left" vertical="center" wrapText="1"/>
    </xf>
    <xf numFmtId="166" fontId="2" fillId="0" borderId="6" xfId="0" applyNumberFormat="1" applyFont="1" applyBorder="1" applyAlignment="1">
      <alignment vertical="center"/>
    </xf>
    <xf numFmtId="9" fontId="2" fillId="0" borderId="6" xfId="2" applyFont="1" applyBorder="1" applyAlignment="1">
      <alignment vertical="center"/>
    </xf>
    <xf numFmtId="167" fontId="2" fillId="0" borderId="6" xfId="0" applyNumberFormat="1" applyFont="1" applyBorder="1" applyAlignment="1">
      <alignment vertical="center"/>
    </xf>
    <xf numFmtId="167" fontId="2" fillId="0" borderId="6" xfId="0" applyNumberFormat="1" applyFont="1" applyBorder="1" applyAlignment="1">
      <alignment horizontal="center" vertical="center"/>
    </xf>
    <xf numFmtId="167" fontId="2" fillId="5" borderId="6" xfId="0" applyNumberFormat="1" applyFont="1" applyFill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42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42" fontId="2" fillId="3" borderId="6" xfId="0" applyNumberFormat="1" applyFont="1" applyFill="1" applyBorder="1" applyAlignment="1">
      <alignment vertical="center"/>
    </xf>
    <xf numFmtId="42" fontId="2" fillId="5" borderId="6" xfId="0" applyNumberFormat="1" applyFont="1" applyFill="1" applyBorder="1" applyAlignment="1">
      <alignment vertical="center"/>
    </xf>
    <xf numFmtId="0" fontId="7" fillId="0" borderId="6" xfId="0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4" fontId="10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6" fillId="4" borderId="6" xfId="0" applyFont="1" applyFill="1" applyBorder="1" applyAlignment="1">
      <alignment horizontal="centerContinuous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4" fillId="0" borderId="6" xfId="3" applyFont="1" applyBorder="1" applyAlignment="1">
      <alignment horizontal="center" vertical="center"/>
    </xf>
    <xf numFmtId="9" fontId="4" fillId="0" borderId="6" xfId="2" applyFont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/>
    </xf>
    <xf numFmtId="165" fontId="2" fillId="0" borderId="6" xfId="1" applyFont="1" applyBorder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6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0</xdr:row>
      <xdr:rowOff>200025</xdr:rowOff>
    </xdr:from>
    <xdr:to>
      <xdr:col>10</xdr:col>
      <xdr:colOff>438150</xdr:colOff>
      <xdr:row>2</xdr:row>
      <xdr:rowOff>123825</xdr:rowOff>
    </xdr:to>
    <xdr:sp macro="[0]!Insertar" textlink="">
      <xdr:nvSpPr>
        <xdr:cNvPr id="2" name="Rectángulo: esquina doblada 1">
          <a:extLst>
            <a:ext uri="{FF2B5EF4-FFF2-40B4-BE49-F238E27FC236}">
              <a16:creationId xmlns:a16="http://schemas.microsoft.com/office/drawing/2014/main" id="{4884908B-ADF2-4A46-9C2D-74D37B66C47E}"/>
            </a:ext>
          </a:extLst>
        </xdr:cNvPr>
        <xdr:cNvSpPr/>
      </xdr:nvSpPr>
      <xdr:spPr>
        <a:xfrm>
          <a:off x="7981950" y="184785"/>
          <a:ext cx="304800" cy="304800"/>
        </a:xfrm>
        <a:prstGeom prst="foldedCorne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10</xdr:col>
      <xdr:colOff>457200</xdr:colOff>
      <xdr:row>0</xdr:row>
      <xdr:rowOff>209550</xdr:rowOff>
    </xdr:from>
    <xdr:to>
      <xdr:col>11</xdr:col>
      <xdr:colOff>1009650</xdr:colOff>
      <xdr:row>2</xdr:row>
      <xdr:rowOff>66675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A429D96-F7BC-4633-852B-32D0DDBDDEB6}"/>
            </a:ext>
          </a:extLst>
        </xdr:cNvPr>
        <xdr:cNvSpPr txBox="1"/>
      </xdr:nvSpPr>
      <xdr:spPr>
        <a:xfrm>
          <a:off x="8305800" y="179070"/>
          <a:ext cx="1108710" cy="2533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INSERTAR</a:t>
          </a:r>
          <a:r>
            <a:rPr lang="es-CO" sz="900" b="1" baseline="0">
              <a:latin typeface="Arial" panose="020B0604020202020204" pitchFamily="34" charset="0"/>
              <a:cs typeface="Arial" panose="020B0604020202020204" pitchFamily="34" charset="0"/>
            </a:rPr>
            <a:t> ACTIVIDAD</a:t>
          </a:r>
          <a:endParaRPr lang="es-CO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0</xdr:col>
      <xdr:colOff>809625</xdr:colOff>
      <xdr:row>0</xdr:row>
      <xdr:rowOff>47627</xdr:rowOff>
    </xdr:from>
    <xdr:ext cx="2094405" cy="608541"/>
    <xdr:pic>
      <xdr:nvPicPr>
        <xdr:cNvPr id="4" name="Imagen 3">
          <a:extLst>
            <a:ext uri="{FF2B5EF4-FFF2-40B4-BE49-F238E27FC236}">
              <a16:creationId xmlns:a16="http://schemas.microsoft.com/office/drawing/2014/main" id="{671DD5A6-0AB8-4CA9-8B91-500D91D1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" y="47627"/>
          <a:ext cx="2094405" cy="6085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9</xdr:col>
      <xdr:colOff>61579</xdr:colOff>
      <xdr:row>35</xdr:row>
      <xdr:rowOff>130106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9AE123-6050-6C72-76E3-D2DD1B218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0"/>
          <a:ext cx="7148179" cy="65309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252237</xdr:colOff>
      <xdr:row>32</xdr:row>
      <xdr:rowOff>15748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95A390-253A-6FC6-654F-736555915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69517" cy="58679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38100</xdr:rowOff>
    </xdr:from>
    <xdr:to>
      <xdr:col>11</xdr:col>
      <xdr:colOff>404645</xdr:colOff>
      <xdr:row>30</xdr:row>
      <xdr:rowOff>130023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C20905-82A6-55C8-1236-20BD51A83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0"/>
          <a:ext cx="9053345" cy="55783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770099</xdr:colOff>
      <xdr:row>38</xdr:row>
      <xdr:rowOff>84430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F190E5-B187-64E4-FC99-EF5EA2C9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24979" cy="70338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506256</xdr:colOff>
      <xdr:row>2</xdr:row>
      <xdr:rowOff>7620</xdr:rowOff>
    </xdr:from>
    <xdr:to>
      <xdr:col>15</xdr:col>
      <xdr:colOff>633255</xdr:colOff>
      <xdr:row>24</xdr:row>
      <xdr:rowOff>152985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BC2AA7-4195-4F77-8803-800CC1A0F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6096" y="373380"/>
          <a:ext cx="5674359" cy="41687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</xdr:rowOff>
    </xdr:from>
    <xdr:to>
      <xdr:col>8</xdr:col>
      <xdr:colOff>556844</xdr:colOff>
      <xdr:row>33</xdr:row>
      <xdr:rowOff>130073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4D7FC5-F141-5418-27B7-6E5A45849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5240"/>
          <a:ext cx="6744284" cy="61498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106680</xdr:rowOff>
    </xdr:from>
    <xdr:to>
      <xdr:col>8</xdr:col>
      <xdr:colOff>473019</xdr:colOff>
      <xdr:row>33</xdr:row>
      <xdr:rowOff>23376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DF2E42-9BE3-906C-6306-7F167AEF2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106680"/>
          <a:ext cx="6683319" cy="5951736"/>
        </a:xfrm>
        <a:prstGeom prst="rect">
          <a:avLst/>
        </a:prstGeom>
      </xdr:spPr>
    </xdr:pic>
    <xdr:clientData/>
  </xdr:twoCellAnchor>
  <xdr:twoCellAnchor editAs="oneCell">
    <xdr:from>
      <xdr:col>8</xdr:col>
      <xdr:colOff>693420</xdr:colOff>
      <xdr:row>1</xdr:row>
      <xdr:rowOff>76200</xdr:rowOff>
    </xdr:from>
    <xdr:to>
      <xdr:col>13</xdr:col>
      <xdr:colOff>785211</xdr:colOff>
      <xdr:row>29</xdr:row>
      <xdr:rowOff>76644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A4D018-2E6D-BD97-F051-8522B820B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3260" y="259080"/>
          <a:ext cx="4054191" cy="51210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8745-733E-4D3F-888C-AF2B88BAAE47}">
  <sheetPr>
    <pageSetUpPr fitToPage="1"/>
  </sheetPr>
  <dimension ref="A1:T51"/>
  <sheetViews>
    <sheetView showGridLines="0" tabSelected="1" zoomScaleNormal="100" zoomScaleSheetLayoutView="122" workbookViewId="0">
      <pane xSplit="3" ySplit="11" topLeftCell="F12" activePane="bottomRight" state="frozen"/>
      <selection pane="topRight" activeCell="D1" sqref="D1"/>
      <selection pane="bottomLeft" activeCell="A12" sqref="A12"/>
      <selection pane="bottomRight" activeCell="J36" sqref="J36:K36"/>
    </sheetView>
  </sheetViews>
  <sheetFormatPr baseColWidth="10" defaultColWidth="11.44140625" defaultRowHeight="11.4" x14ac:dyDescent="0.3"/>
  <cols>
    <col min="1" max="1" width="47.109375" style="1" customWidth="1"/>
    <col min="2" max="3" width="9.44140625" style="1" customWidth="1"/>
    <col min="4" max="16" width="15.6640625" style="1" customWidth="1"/>
    <col min="17" max="17" width="11.44140625" style="1" customWidth="1"/>
    <col min="18" max="18" width="15" style="1" customWidth="1"/>
    <col min="19" max="16384" width="11.44140625" style="1"/>
  </cols>
  <sheetData>
    <row r="1" spans="1:20" s="27" customFormat="1" ht="18" customHeight="1" x14ac:dyDescent="0.3">
      <c r="A1" s="55"/>
      <c r="B1" s="56"/>
      <c r="C1" s="61" t="s">
        <v>57</v>
      </c>
      <c r="D1" s="62"/>
      <c r="E1" s="62"/>
      <c r="F1" s="62"/>
      <c r="G1" s="62"/>
      <c r="H1" s="62"/>
      <c r="I1" s="26" t="s">
        <v>56</v>
      </c>
      <c r="J1" s="28">
        <v>43655</v>
      </c>
    </row>
    <row r="2" spans="1:20" s="27" customFormat="1" ht="18" customHeight="1" x14ac:dyDescent="0.3">
      <c r="A2" s="57"/>
      <c r="B2" s="58"/>
      <c r="C2" s="62"/>
      <c r="D2" s="62"/>
      <c r="E2" s="62"/>
      <c r="F2" s="62"/>
      <c r="G2" s="62"/>
      <c r="H2" s="62"/>
      <c r="I2" s="26" t="s">
        <v>55</v>
      </c>
      <c r="J2" s="26" t="s">
        <v>54</v>
      </c>
    </row>
    <row r="3" spans="1:20" s="27" customFormat="1" ht="18" customHeight="1" x14ac:dyDescent="0.3">
      <c r="A3" s="59"/>
      <c r="B3" s="60"/>
      <c r="C3" s="62"/>
      <c r="D3" s="62"/>
      <c r="E3" s="62"/>
      <c r="F3" s="62"/>
      <c r="G3" s="62"/>
      <c r="H3" s="62"/>
      <c r="I3" s="26" t="s">
        <v>53</v>
      </c>
      <c r="J3" s="26">
        <v>1</v>
      </c>
    </row>
    <row r="4" spans="1:20" s="27" customFormat="1" ht="18" customHeight="1" x14ac:dyDescent="0.3">
      <c r="A4" s="63" t="s">
        <v>52</v>
      </c>
      <c r="B4" s="63"/>
      <c r="C4" s="63" t="s">
        <v>51</v>
      </c>
      <c r="D4" s="63"/>
      <c r="E4" s="26" t="s">
        <v>50</v>
      </c>
      <c r="F4" s="51" t="s">
        <v>49</v>
      </c>
      <c r="G4" s="52"/>
      <c r="H4" s="64"/>
      <c r="I4" s="26" t="s">
        <v>48</v>
      </c>
      <c r="J4" s="28"/>
    </row>
    <row r="5" spans="1:20" s="27" customFormat="1" ht="13.2" x14ac:dyDescent="0.3">
      <c r="A5" s="65"/>
      <c r="B5" s="65"/>
      <c r="C5" s="65"/>
      <c r="D5" s="65"/>
      <c r="E5" s="65"/>
      <c r="F5" s="65"/>
      <c r="G5" s="65"/>
      <c r="H5" s="65"/>
      <c r="I5" s="65"/>
      <c r="J5" s="65"/>
    </row>
    <row r="6" spans="1:20" ht="13.2" x14ac:dyDescent="0.3">
      <c r="A6" s="24" t="s">
        <v>47</v>
      </c>
      <c r="B6" s="66"/>
      <c r="C6" s="50"/>
      <c r="D6" s="50"/>
      <c r="E6" s="24" t="s">
        <v>46</v>
      </c>
      <c r="F6" s="67"/>
      <c r="G6" s="67"/>
      <c r="H6" s="67"/>
      <c r="I6" s="24" t="s">
        <v>45</v>
      </c>
      <c r="J6" s="63"/>
      <c r="K6" s="63"/>
      <c r="L6" s="63"/>
      <c r="M6" s="63"/>
      <c r="N6" s="25"/>
      <c r="O6" s="49"/>
      <c r="P6" s="49"/>
    </row>
    <row r="7" spans="1:20" ht="13.2" x14ac:dyDescent="0.3">
      <c r="A7" s="24" t="s">
        <v>44</v>
      </c>
      <c r="B7" s="50"/>
      <c r="C7" s="50"/>
      <c r="D7" s="50"/>
      <c r="E7" s="50"/>
      <c r="F7" s="24" t="s">
        <v>43</v>
      </c>
      <c r="G7" s="50"/>
      <c r="H7" s="50"/>
      <c r="I7" s="50"/>
      <c r="J7" s="50"/>
      <c r="K7" s="50"/>
      <c r="L7" s="50"/>
      <c r="M7" s="50"/>
      <c r="N7" s="22"/>
    </row>
    <row r="8" spans="1:20" ht="13.2" x14ac:dyDescent="0.3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23"/>
    </row>
    <row r="9" spans="1:20" ht="15" customHeight="1" x14ac:dyDescent="0.3">
      <c r="A9" s="53" t="s">
        <v>42</v>
      </c>
      <c r="B9" s="53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22"/>
    </row>
    <row r="10" spans="1:20" s="20" customFormat="1" ht="12" x14ac:dyDescent="0.3">
      <c r="A10" s="44" t="s">
        <v>41</v>
      </c>
      <c r="B10" s="45" t="s">
        <v>40</v>
      </c>
      <c r="C10" s="45" t="s">
        <v>39</v>
      </c>
      <c r="D10" s="44" t="s">
        <v>38</v>
      </c>
      <c r="E10" s="44"/>
      <c r="F10" s="44" t="s">
        <v>58</v>
      </c>
      <c r="G10" s="44"/>
      <c r="H10" s="44" t="s">
        <v>62</v>
      </c>
      <c r="I10" s="44"/>
      <c r="J10" s="44" t="s">
        <v>59</v>
      </c>
      <c r="K10" s="44"/>
      <c r="L10" s="44" t="s">
        <v>60</v>
      </c>
      <c r="M10" s="44"/>
      <c r="N10" s="44" t="s">
        <v>61</v>
      </c>
      <c r="O10" s="44"/>
      <c r="P10" s="44" t="s">
        <v>37</v>
      </c>
      <c r="Q10" s="44"/>
      <c r="R10" s="44"/>
    </row>
    <row r="11" spans="1:20" s="20" customFormat="1" ht="12" x14ac:dyDescent="0.3">
      <c r="A11" s="44"/>
      <c r="B11" s="45"/>
      <c r="C11" s="45"/>
      <c r="D11" s="5" t="s">
        <v>36</v>
      </c>
      <c r="E11" s="5" t="s">
        <v>19</v>
      </c>
      <c r="F11" s="5" t="s">
        <v>36</v>
      </c>
      <c r="G11" s="5" t="s">
        <v>19</v>
      </c>
      <c r="H11" s="5" t="s">
        <v>36</v>
      </c>
      <c r="I11" s="5" t="s">
        <v>19</v>
      </c>
      <c r="J11" s="5" t="s">
        <v>36</v>
      </c>
      <c r="K11" s="5" t="s">
        <v>19</v>
      </c>
      <c r="L11" s="5" t="s">
        <v>36</v>
      </c>
      <c r="M11" s="5" t="s">
        <v>19</v>
      </c>
      <c r="N11" s="5" t="s">
        <v>36</v>
      </c>
      <c r="O11" s="5" t="s">
        <v>19</v>
      </c>
      <c r="P11" s="5" t="s">
        <v>35</v>
      </c>
      <c r="Q11" s="5" t="s">
        <v>34</v>
      </c>
      <c r="R11" s="5" t="s">
        <v>19</v>
      </c>
      <c r="T11" s="21"/>
    </row>
    <row r="12" spans="1:20" ht="13.2" x14ac:dyDescent="0.25">
      <c r="A12" s="19" t="s">
        <v>33</v>
      </c>
      <c r="B12" s="3">
        <v>1</v>
      </c>
      <c r="C12" s="18" t="s">
        <v>20</v>
      </c>
      <c r="D12" s="14">
        <v>35500</v>
      </c>
      <c r="E12" s="16">
        <f t="shared" ref="E12:E26" si="0">+D12*B12</f>
        <v>35500</v>
      </c>
      <c r="F12" s="14">
        <v>34167</v>
      </c>
      <c r="G12" s="16">
        <f t="shared" ref="G12:G26" si="1">B12*F12</f>
        <v>34167</v>
      </c>
      <c r="H12" s="14">
        <v>42915</v>
      </c>
      <c r="I12" s="16">
        <f t="shared" ref="I12:I26" si="2">D12*H12</f>
        <v>1523482500</v>
      </c>
      <c r="J12" s="17">
        <v>38459</v>
      </c>
      <c r="K12" s="16">
        <f t="shared" ref="K12:K26" si="3">J12*B12</f>
        <v>38459</v>
      </c>
      <c r="L12" s="17">
        <v>38323</v>
      </c>
      <c r="M12" s="16">
        <f>L12*B12</f>
        <v>38323</v>
      </c>
      <c r="N12" s="14">
        <v>40585</v>
      </c>
      <c r="O12" s="16">
        <f t="shared" ref="O12:O26" si="4">N12*B12</f>
        <v>40585</v>
      </c>
      <c r="P12" s="15" t="str">
        <f>+HLOOKUP(Q12,A12:O39,S12,FALSE)</f>
        <v xml:space="preserve">MUNDO ALIANZA </v>
      </c>
      <c r="Q12" s="14">
        <f>+MIN(D12,F12,H12,J12,L12,N12)</f>
        <v>34167</v>
      </c>
      <c r="R12" s="14">
        <f t="shared" ref="R12:R26" si="5">Q12*B12</f>
        <v>34167</v>
      </c>
      <c r="S12" s="1">
        <f>+COUNT(T12:T39)</f>
        <v>28</v>
      </c>
      <c r="T12" s="4">
        <v>1</v>
      </c>
    </row>
    <row r="13" spans="1:20" ht="13.2" x14ac:dyDescent="0.25">
      <c r="A13" s="19" t="s">
        <v>32</v>
      </c>
      <c r="B13" s="3">
        <v>1</v>
      </c>
      <c r="C13" s="18" t="s">
        <v>28</v>
      </c>
      <c r="D13" s="14">
        <v>33000</v>
      </c>
      <c r="E13" s="16">
        <f t="shared" si="0"/>
        <v>33000</v>
      </c>
      <c r="F13" s="14">
        <v>27532</v>
      </c>
      <c r="G13" s="16">
        <f t="shared" si="1"/>
        <v>27532</v>
      </c>
      <c r="H13" s="14">
        <v>34582</v>
      </c>
      <c r="I13" s="16">
        <f t="shared" si="2"/>
        <v>1141206000</v>
      </c>
      <c r="J13" s="17">
        <v>31117</v>
      </c>
      <c r="K13" s="16">
        <f t="shared" si="3"/>
        <v>31117</v>
      </c>
      <c r="L13" s="17">
        <v>30881</v>
      </c>
      <c r="M13" s="16">
        <f>L13*B13</f>
        <v>30881</v>
      </c>
      <c r="N13" s="14">
        <v>32737</v>
      </c>
      <c r="O13" s="16">
        <f t="shared" si="4"/>
        <v>32737</v>
      </c>
      <c r="P13" s="15" t="str">
        <f t="shared" ref="P13:P26" si="6">+HLOOKUP(Q13,A13:O40,S13,FALSE)</f>
        <v xml:space="preserve">MUNDO ALIANZA </v>
      </c>
      <c r="Q13" s="14">
        <f t="shared" ref="Q13:Q26" si="7">+MIN(D13,F13,H13,J13,L13,N13)</f>
        <v>27532</v>
      </c>
      <c r="R13" s="14">
        <f t="shared" si="5"/>
        <v>27532</v>
      </c>
      <c r="S13" s="1">
        <f t="shared" ref="S13:S39" si="8">+COUNT(T13:T40)</f>
        <v>27</v>
      </c>
      <c r="T13" s="4">
        <v>2</v>
      </c>
    </row>
    <row r="14" spans="1:20" ht="13.2" x14ac:dyDescent="0.25">
      <c r="A14" s="19" t="s">
        <v>31</v>
      </c>
      <c r="B14" s="3">
        <v>1</v>
      </c>
      <c r="C14" s="18" t="s">
        <v>20</v>
      </c>
      <c r="D14" s="14">
        <v>77500</v>
      </c>
      <c r="E14" s="16">
        <f t="shared" si="0"/>
        <v>77500</v>
      </c>
      <c r="F14" s="14">
        <v>50960</v>
      </c>
      <c r="G14" s="16">
        <f t="shared" si="1"/>
        <v>50960</v>
      </c>
      <c r="H14" s="14">
        <v>64007</v>
      </c>
      <c r="I14" s="16">
        <f t="shared" si="2"/>
        <v>4960542500</v>
      </c>
      <c r="J14" s="17">
        <v>57623</v>
      </c>
      <c r="K14" s="16">
        <f t="shared" si="3"/>
        <v>57623</v>
      </c>
      <c r="L14" s="17">
        <v>57158</v>
      </c>
      <c r="M14" s="16">
        <f>L14*B14</f>
        <v>57158</v>
      </c>
      <c r="N14" s="14">
        <v>60630</v>
      </c>
      <c r="O14" s="16">
        <f t="shared" si="4"/>
        <v>60630</v>
      </c>
      <c r="P14" s="15" t="str">
        <f t="shared" si="6"/>
        <v xml:space="preserve">MUNDO ALIANZA </v>
      </c>
      <c r="Q14" s="14">
        <f t="shared" si="7"/>
        <v>50960</v>
      </c>
      <c r="R14" s="14">
        <f t="shared" si="5"/>
        <v>50960</v>
      </c>
      <c r="S14" s="1">
        <f t="shared" si="8"/>
        <v>26</v>
      </c>
      <c r="T14" s="4">
        <v>3</v>
      </c>
    </row>
    <row r="15" spans="1:20" ht="13.2" x14ac:dyDescent="0.25">
      <c r="A15" s="19" t="s">
        <v>30</v>
      </c>
      <c r="B15" s="3">
        <v>1</v>
      </c>
      <c r="C15" s="18" t="s">
        <v>20</v>
      </c>
      <c r="D15" s="14">
        <v>108000</v>
      </c>
      <c r="E15" s="16">
        <f t="shared" si="0"/>
        <v>108000</v>
      </c>
      <c r="F15" s="14">
        <v>71789</v>
      </c>
      <c r="G15" s="16">
        <f t="shared" si="1"/>
        <v>71789</v>
      </c>
      <c r="H15" s="14">
        <v>95764</v>
      </c>
      <c r="I15" s="16">
        <f t="shared" si="2"/>
        <v>10342512000</v>
      </c>
      <c r="J15" s="17">
        <v>81041</v>
      </c>
      <c r="K15" s="16">
        <f t="shared" si="3"/>
        <v>81041</v>
      </c>
      <c r="L15" s="17">
        <v>80520</v>
      </c>
      <c r="M15" s="16">
        <f>L15*B15</f>
        <v>80520</v>
      </c>
      <c r="N15" s="14">
        <v>85269</v>
      </c>
      <c r="O15" s="16">
        <f t="shared" si="4"/>
        <v>85269</v>
      </c>
      <c r="P15" s="15" t="str">
        <f t="shared" si="6"/>
        <v xml:space="preserve">MUNDO ALIANZA </v>
      </c>
      <c r="Q15" s="14">
        <f t="shared" si="7"/>
        <v>71789</v>
      </c>
      <c r="R15" s="14">
        <f t="shared" si="5"/>
        <v>71789</v>
      </c>
      <c r="S15" s="1">
        <f t="shared" si="8"/>
        <v>25</v>
      </c>
      <c r="T15" s="4">
        <v>4</v>
      </c>
    </row>
    <row r="16" spans="1:20" ht="13.2" x14ac:dyDescent="0.25">
      <c r="A16" s="19" t="s">
        <v>29</v>
      </c>
      <c r="B16" s="3">
        <v>1</v>
      </c>
      <c r="C16" s="18" t="s">
        <v>28</v>
      </c>
      <c r="D16" s="14">
        <v>228000</v>
      </c>
      <c r="E16" s="16">
        <f t="shared" si="0"/>
        <v>228000</v>
      </c>
      <c r="F16" s="14">
        <v>150453</v>
      </c>
      <c r="G16" s="16">
        <f t="shared" si="1"/>
        <v>150453</v>
      </c>
      <c r="H16" s="14"/>
      <c r="I16" s="16">
        <f t="shared" si="2"/>
        <v>0</v>
      </c>
      <c r="J16" s="17">
        <v>170056</v>
      </c>
      <c r="K16" s="16">
        <f t="shared" si="3"/>
        <v>170056</v>
      </c>
      <c r="L16" s="17">
        <v>168571</v>
      </c>
      <c r="M16" s="16">
        <f t="shared" ref="M16:M26" si="9">+L16*B16</f>
        <v>168571</v>
      </c>
      <c r="N16" s="14">
        <v>178923</v>
      </c>
      <c r="O16" s="16">
        <f t="shared" si="4"/>
        <v>178923</v>
      </c>
      <c r="P16" s="15" t="str">
        <f t="shared" si="6"/>
        <v xml:space="preserve">MUNDO ALIANZA </v>
      </c>
      <c r="Q16" s="14">
        <f t="shared" si="7"/>
        <v>150453</v>
      </c>
      <c r="R16" s="14">
        <f t="shared" si="5"/>
        <v>150453</v>
      </c>
      <c r="S16" s="1">
        <f t="shared" si="8"/>
        <v>24</v>
      </c>
      <c r="T16" s="4">
        <v>5</v>
      </c>
    </row>
    <row r="17" spans="1:20" ht="13.2" x14ac:dyDescent="0.25">
      <c r="A17" s="19" t="s">
        <v>27</v>
      </c>
      <c r="B17" s="3">
        <v>1</v>
      </c>
      <c r="C17" s="18" t="s">
        <v>20</v>
      </c>
      <c r="D17" s="14">
        <v>15000</v>
      </c>
      <c r="E17" s="16">
        <f t="shared" si="0"/>
        <v>15000</v>
      </c>
      <c r="F17" s="14">
        <v>10626</v>
      </c>
      <c r="G17" s="16">
        <f t="shared" si="1"/>
        <v>10626</v>
      </c>
      <c r="H17" s="14">
        <v>12504</v>
      </c>
      <c r="I17" s="16">
        <f t="shared" si="2"/>
        <v>187560000</v>
      </c>
      <c r="J17" s="17">
        <v>12071</v>
      </c>
      <c r="K17" s="16">
        <f t="shared" si="3"/>
        <v>12071</v>
      </c>
      <c r="L17" s="17">
        <v>11918</v>
      </c>
      <c r="M17" s="16">
        <f t="shared" si="9"/>
        <v>11918</v>
      </c>
      <c r="N17" s="14">
        <v>12703</v>
      </c>
      <c r="O17" s="16">
        <f t="shared" si="4"/>
        <v>12703</v>
      </c>
      <c r="P17" s="15" t="str">
        <f t="shared" si="6"/>
        <v xml:space="preserve">MUNDO ALIANZA </v>
      </c>
      <c r="Q17" s="14">
        <f t="shared" si="7"/>
        <v>10626</v>
      </c>
      <c r="R17" s="14">
        <f t="shared" si="5"/>
        <v>10626</v>
      </c>
      <c r="S17" s="1">
        <f t="shared" si="8"/>
        <v>23</v>
      </c>
      <c r="T17" s="4">
        <v>6</v>
      </c>
    </row>
    <row r="18" spans="1:20" ht="13.2" x14ac:dyDescent="0.25">
      <c r="A18" s="19" t="s">
        <v>26</v>
      </c>
      <c r="B18" s="3">
        <v>1</v>
      </c>
      <c r="C18" s="18" t="s">
        <v>20</v>
      </c>
      <c r="D18" s="14">
        <v>22000</v>
      </c>
      <c r="E18" s="16">
        <f t="shared" si="0"/>
        <v>22000</v>
      </c>
      <c r="F18" s="14">
        <v>14108</v>
      </c>
      <c r="G18" s="16">
        <f t="shared" si="1"/>
        <v>14108</v>
      </c>
      <c r="H18" s="14">
        <v>18836</v>
      </c>
      <c r="I18" s="16">
        <f t="shared" si="2"/>
        <v>414392000</v>
      </c>
      <c r="J18" s="17">
        <v>16072</v>
      </c>
      <c r="K18" s="16">
        <f t="shared" si="3"/>
        <v>16072</v>
      </c>
      <c r="L18" s="17">
        <v>15824</v>
      </c>
      <c r="M18" s="16">
        <f t="shared" si="9"/>
        <v>15824</v>
      </c>
      <c r="N18" s="14">
        <v>16913</v>
      </c>
      <c r="O18" s="16">
        <f t="shared" si="4"/>
        <v>16913</v>
      </c>
      <c r="P18" s="15" t="str">
        <f t="shared" si="6"/>
        <v xml:space="preserve">MUNDO ALIANZA </v>
      </c>
      <c r="Q18" s="14">
        <f t="shared" si="7"/>
        <v>14108</v>
      </c>
      <c r="R18" s="14">
        <f t="shared" si="5"/>
        <v>14108</v>
      </c>
      <c r="S18" s="1">
        <f t="shared" si="8"/>
        <v>22</v>
      </c>
      <c r="T18" s="4">
        <v>7</v>
      </c>
    </row>
    <row r="19" spans="1:20" ht="13.2" x14ac:dyDescent="0.25">
      <c r="A19" s="19" t="s">
        <v>25</v>
      </c>
      <c r="B19" s="3">
        <v>1</v>
      </c>
      <c r="C19" s="18" t="s">
        <v>20</v>
      </c>
      <c r="D19" s="14">
        <v>29500</v>
      </c>
      <c r="E19" s="16">
        <f t="shared" si="0"/>
        <v>29500</v>
      </c>
      <c r="F19" s="14">
        <v>19118</v>
      </c>
      <c r="G19" s="16">
        <f t="shared" si="1"/>
        <v>19118</v>
      </c>
      <c r="H19" s="14">
        <v>30766</v>
      </c>
      <c r="I19" s="16">
        <f t="shared" si="2"/>
        <v>907597000</v>
      </c>
      <c r="J19" s="17">
        <v>21686</v>
      </c>
      <c r="K19" s="16">
        <f t="shared" si="3"/>
        <v>21686</v>
      </c>
      <c r="L19" s="17">
        <v>21444</v>
      </c>
      <c r="M19" s="16">
        <f t="shared" si="9"/>
        <v>21444</v>
      </c>
      <c r="N19" s="14">
        <v>22823</v>
      </c>
      <c r="O19" s="16">
        <f t="shared" si="4"/>
        <v>22823</v>
      </c>
      <c r="P19" s="15" t="str">
        <f t="shared" si="6"/>
        <v xml:space="preserve">MUNDO ALIANZA </v>
      </c>
      <c r="Q19" s="14">
        <f t="shared" si="7"/>
        <v>19118</v>
      </c>
      <c r="R19" s="14">
        <f t="shared" si="5"/>
        <v>19118</v>
      </c>
      <c r="S19" s="1">
        <f t="shared" si="8"/>
        <v>21</v>
      </c>
      <c r="T19" s="4">
        <v>8</v>
      </c>
    </row>
    <row r="20" spans="1:20" ht="13.2" x14ac:dyDescent="0.25">
      <c r="A20" s="19" t="s">
        <v>24</v>
      </c>
      <c r="B20" s="3">
        <v>1</v>
      </c>
      <c r="C20" s="18" t="s">
        <v>20</v>
      </c>
      <c r="D20" s="14">
        <v>40000</v>
      </c>
      <c r="E20" s="16">
        <f t="shared" si="0"/>
        <v>40000</v>
      </c>
      <c r="F20" s="14">
        <v>13270</v>
      </c>
      <c r="G20" s="16">
        <f t="shared" si="1"/>
        <v>13270</v>
      </c>
      <c r="H20" s="14">
        <v>38084</v>
      </c>
      <c r="I20" s="16">
        <f t="shared" si="2"/>
        <v>1523360000</v>
      </c>
      <c r="J20" s="17">
        <v>35226</v>
      </c>
      <c r="K20" s="16">
        <f t="shared" si="3"/>
        <v>35226</v>
      </c>
      <c r="L20" s="17">
        <v>34905</v>
      </c>
      <c r="M20" s="16">
        <f t="shared" si="9"/>
        <v>34905</v>
      </c>
      <c r="N20" s="14">
        <v>37056</v>
      </c>
      <c r="O20" s="16">
        <f t="shared" si="4"/>
        <v>37056</v>
      </c>
      <c r="P20" s="15" t="str">
        <f t="shared" si="6"/>
        <v xml:space="preserve">MUNDO ALIANZA </v>
      </c>
      <c r="Q20" s="14">
        <f t="shared" si="7"/>
        <v>13270</v>
      </c>
      <c r="R20" s="14">
        <f t="shared" si="5"/>
        <v>13270</v>
      </c>
      <c r="S20" s="1">
        <f t="shared" si="8"/>
        <v>20</v>
      </c>
      <c r="T20" s="4">
        <v>9</v>
      </c>
    </row>
    <row r="21" spans="1:20" ht="13.2" x14ac:dyDescent="0.25">
      <c r="A21" s="19" t="s">
        <v>23</v>
      </c>
      <c r="B21" s="3">
        <v>1</v>
      </c>
      <c r="C21" s="18" t="s">
        <v>20</v>
      </c>
      <c r="D21" s="14">
        <v>61000</v>
      </c>
      <c r="E21" s="16">
        <f t="shared" si="0"/>
        <v>61000</v>
      </c>
      <c r="F21" s="14">
        <v>47608</v>
      </c>
      <c r="G21" s="16">
        <f t="shared" si="1"/>
        <v>47608</v>
      </c>
      <c r="H21" s="14">
        <v>53538</v>
      </c>
      <c r="I21" s="16">
        <f t="shared" si="2"/>
        <v>3265818000</v>
      </c>
      <c r="J21" s="17">
        <v>54016</v>
      </c>
      <c r="K21" s="16">
        <f t="shared" si="3"/>
        <v>54016</v>
      </c>
      <c r="L21" s="17">
        <v>53399</v>
      </c>
      <c r="M21" s="16">
        <f t="shared" si="9"/>
        <v>53399</v>
      </c>
      <c r="N21" s="14">
        <v>56829</v>
      </c>
      <c r="O21" s="16">
        <f t="shared" si="4"/>
        <v>56829</v>
      </c>
      <c r="P21" s="15" t="str">
        <f t="shared" si="6"/>
        <v xml:space="preserve">MUNDO ALIANZA </v>
      </c>
      <c r="Q21" s="14">
        <f t="shared" si="7"/>
        <v>47608</v>
      </c>
      <c r="R21" s="14">
        <f t="shared" si="5"/>
        <v>47608</v>
      </c>
      <c r="S21" s="1">
        <f t="shared" si="8"/>
        <v>19</v>
      </c>
      <c r="T21" s="4">
        <v>10</v>
      </c>
    </row>
    <row r="22" spans="1:20" ht="13.2" x14ac:dyDescent="0.25">
      <c r="A22" s="19" t="s">
        <v>22</v>
      </c>
      <c r="B22" s="3">
        <v>1</v>
      </c>
      <c r="C22" s="18" t="s">
        <v>20</v>
      </c>
      <c r="D22" s="14">
        <v>143000</v>
      </c>
      <c r="E22" s="16">
        <f t="shared" si="0"/>
        <v>143000</v>
      </c>
      <c r="F22" s="14">
        <v>91390</v>
      </c>
      <c r="G22" s="16">
        <f t="shared" si="1"/>
        <v>91390</v>
      </c>
      <c r="H22" s="14">
        <v>156875</v>
      </c>
      <c r="I22" s="16">
        <f t="shared" si="2"/>
        <v>22433125000</v>
      </c>
      <c r="J22" s="17">
        <v>103460</v>
      </c>
      <c r="K22" s="16">
        <f t="shared" si="3"/>
        <v>103460</v>
      </c>
      <c r="L22" s="17">
        <v>102505</v>
      </c>
      <c r="M22" s="16">
        <f t="shared" si="9"/>
        <v>102505</v>
      </c>
      <c r="N22" s="14">
        <v>108858</v>
      </c>
      <c r="O22" s="16">
        <f t="shared" si="4"/>
        <v>108858</v>
      </c>
      <c r="P22" s="15" t="str">
        <f t="shared" si="6"/>
        <v xml:space="preserve">MUNDO ALIANZA </v>
      </c>
      <c r="Q22" s="14">
        <f t="shared" si="7"/>
        <v>91390</v>
      </c>
      <c r="R22" s="14">
        <f t="shared" si="5"/>
        <v>91390</v>
      </c>
      <c r="S22" s="1">
        <f t="shared" si="8"/>
        <v>18</v>
      </c>
      <c r="T22" s="4">
        <v>11</v>
      </c>
    </row>
    <row r="23" spans="1:20" ht="13.2" x14ac:dyDescent="0.25">
      <c r="A23" s="19" t="s">
        <v>21</v>
      </c>
      <c r="B23" s="3">
        <v>1</v>
      </c>
      <c r="C23" s="18" t="s">
        <v>20</v>
      </c>
      <c r="D23" s="14">
        <v>169000</v>
      </c>
      <c r="E23" s="16">
        <f t="shared" si="0"/>
        <v>169000</v>
      </c>
      <c r="F23" s="14">
        <v>107300</v>
      </c>
      <c r="G23" s="16">
        <f t="shared" si="1"/>
        <v>107300</v>
      </c>
      <c r="H23" s="14">
        <v>169876</v>
      </c>
      <c r="I23" s="16">
        <f t="shared" si="2"/>
        <v>28709044000</v>
      </c>
      <c r="J23" s="17">
        <v>121521</v>
      </c>
      <c r="K23" s="16">
        <f t="shared" si="3"/>
        <v>121521</v>
      </c>
      <c r="L23" s="17">
        <v>120350</v>
      </c>
      <c r="M23" s="16">
        <f t="shared" si="9"/>
        <v>120350</v>
      </c>
      <c r="N23" s="14">
        <v>127857</v>
      </c>
      <c r="O23" s="16">
        <f t="shared" si="4"/>
        <v>127857</v>
      </c>
      <c r="P23" s="15" t="str">
        <f t="shared" si="6"/>
        <v xml:space="preserve">MUNDO ALIANZA </v>
      </c>
      <c r="Q23" s="14">
        <f t="shared" si="7"/>
        <v>107300</v>
      </c>
      <c r="R23" s="14">
        <f t="shared" si="5"/>
        <v>107300</v>
      </c>
      <c r="S23" s="1">
        <f t="shared" si="8"/>
        <v>17</v>
      </c>
      <c r="T23" s="4">
        <v>12</v>
      </c>
    </row>
    <row r="24" spans="1:20" ht="13.2" x14ac:dyDescent="0.25">
      <c r="A24" s="19"/>
      <c r="B24" s="3"/>
      <c r="C24" s="18"/>
      <c r="D24" s="14"/>
      <c r="E24" s="16">
        <f t="shared" si="0"/>
        <v>0</v>
      </c>
      <c r="F24" s="14"/>
      <c r="G24" s="16">
        <f t="shared" si="1"/>
        <v>0</v>
      </c>
      <c r="H24" s="14"/>
      <c r="I24" s="16">
        <f t="shared" si="2"/>
        <v>0</v>
      </c>
      <c r="J24" s="17"/>
      <c r="K24" s="16">
        <f t="shared" si="3"/>
        <v>0</v>
      </c>
      <c r="L24" s="17"/>
      <c r="M24" s="16">
        <f t="shared" si="9"/>
        <v>0</v>
      </c>
      <c r="N24" s="14"/>
      <c r="O24" s="16">
        <f t="shared" si="4"/>
        <v>0</v>
      </c>
      <c r="P24" s="15">
        <f t="shared" si="6"/>
        <v>0</v>
      </c>
      <c r="Q24" s="14">
        <f t="shared" si="7"/>
        <v>0</v>
      </c>
      <c r="R24" s="14">
        <f t="shared" si="5"/>
        <v>0</v>
      </c>
      <c r="S24" s="1">
        <f t="shared" si="8"/>
        <v>16</v>
      </c>
      <c r="T24" s="4">
        <v>13</v>
      </c>
    </row>
    <row r="25" spans="1:20" x14ac:dyDescent="0.3">
      <c r="A25" s="7"/>
      <c r="B25" s="3"/>
      <c r="C25" s="3"/>
      <c r="D25" s="14"/>
      <c r="E25" s="16">
        <f t="shared" si="0"/>
        <v>0</v>
      </c>
      <c r="F25" s="14"/>
      <c r="G25" s="16">
        <f t="shared" si="1"/>
        <v>0</v>
      </c>
      <c r="H25" s="14"/>
      <c r="I25" s="16">
        <f t="shared" si="2"/>
        <v>0</v>
      </c>
      <c r="J25" s="17"/>
      <c r="K25" s="16">
        <f t="shared" si="3"/>
        <v>0</v>
      </c>
      <c r="L25" s="17"/>
      <c r="M25" s="16">
        <f t="shared" si="9"/>
        <v>0</v>
      </c>
      <c r="N25" s="14"/>
      <c r="O25" s="16">
        <f t="shared" si="4"/>
        <v>0</v>
      </c>
      <c r="P25" s="15">
        <f t="shared" si="6"/>
        <v>0</v>
      </c>
      <c r="Q25" s="14">
        <f t="shared" si="7"/>
        <v>0</v>
      </c>
      <c r="R25" s="14">
        <f t="shared" si="5"/>
        <v>0</v>
      </c>
      <c r="S25" s="1">
        <f t="shared" si="8"/>
        <v>15</v>
      </c>
      <c r="T25" s="4">
        <v>14</v>
      </c>
    </row>
    <row r="26" spans="1:20" x14ac:dyDescent="0.3">
      <c r="A26" s="7"/>
      <c r="B26" s="3"/>
      <c r="C26" s="3"/>
      <c r="D26" s="14"/>
      <c r="E26" s="16">
        <f t="shared" si="0"/>
        <v>0</v>
      </c>
      <c r="F26" s="14"/>
      <c r="G26" s="16">
        <f t="shared" si="1"/>
        <v>0</v>
      </c>
      <c r="H26" s="14"/>
      <c r="I26" s="16">
        <f t="shared" si="2"/>
        <v>0</v>
      </c>
      <c r="J26" s="17"/>
      <c r="K26" s="16">
        <f t="shared" si="3"/>
        <v>0</v>
      </c>
      <c r="L26" s="17"/>
      <c r="M26" s="16">
        <f t="shared" si="9"/>
        <v>0</v>
      </c>
      <c r="N26" s="14"/>
      <c r="O26" s="16">
        <f t="shared" si="4"/>
        <v>0</v>
      </c>
      <c r="P26" s="15">
        <f t="shared" si="6"/>
        <v>0</v>
      </c>
      <c r="Q26" s="14">
        <f t="shared" si="7"/>
        <v>0</v>
      </c>
      <c r="R26" s="14">
        <f t="shared" si="5"/>
        <v>0</v>
      </c>
      <c r="S26" s="1">
        <f t="shared" si="8"/>
        <v>14</v>
      </c>
      <c r="T26" s="4">
        <v>15</v>
      </c>
    </row>
    <row r="27" spans="1:20" x14ac:dyDescent="0.3">
      <c r="A27" s="7"/>
      <c r="B27" s="3"/>
      <c r="C27" s="3"/>
      <c r="D27" s="8"/>
      <c r="E27" s="8"/>
      <c r="F27" s="10"/>
      <c r="G27" s="13"/>
      <c r="H27" s="10"/>
      <c r="I27" s="13"/>
      <c r="J27" s="12"/>
      <c r="K27" s="12"/>
      <c r="L27" s="12"/>
      <c r="M27" s="12"/>
      <c r="N27" s="10"/>
      <c r="O27" s="10"/>
      <c r="P27" s="11"/>
      <c r="Q27" s="10"/>
      <c r="R27" s="10"/>
      <c r="S27" s="1">
        <f t="shared" si="8"/>
        <v>13</v>
      </c>
      <c r="T27" s="4">
        <v>16</v>
      </c>
    </row>
    <row r="28" spans="1:20" ht="15" customHeight="1" x14ac:dyDescent="0.3">
      <c r="A28" s="47" t="s">
        <v>19</v>
      </c>
      <c r="B28" s="47"/>
      <c r="C28" s="47"/>
      <c r="D28" s="8"/>
      <c r="E28" s="8">
        <f>+SUM(E12:E27)</f>
        <v>961500</v>
      </c>
      <c r="F28" s="8"/>
      <c r="G28" s="8">
        <f>+SUM(G12:G27)</f>
        <v>638321</v>
      </c>
      <c r="H28" s="8"/>
      <c r="I28" s="8">
        <f>+SUM(I12:I27)</f>
        <v>75408639000</v>
      </c>
      <c r="J28" s="8"/>
      <c r="K28" s="8">
        <f>+SUM(K12:K27)</f>
        <v>742348</v>
      </c>
      <c r="L28" s="8"/>
      <c r="M28" s="8">
        <f>+SUM(M12:M27)</f>
        <v>735798</v>
      </c>
      <c r="N28" s="8"/>
      <c r="O28" s="8">
        <f>+SUM(O12:O27)</f>
        <v>781183</v>
      </c>
      <c r="P28" s="8"/>
      <c r="Q28" s="8"/>
      <c r="R28" s="8">
        <f>+SUM(R12:R27)</f>
        <v>638321</v>
      </c>
      <c r="S28" s="1">
        <f t="shared" si="8"/>
        <v>12</v>
      </c>
      <c r="T28" s="4">
        <v>17</v>
      </c>
    </row>
    <row r="29" spans="1:20" ht="15" customHeight="1" x14ac:dyDescent="0.3">
      <c r="A29" s="46" t="s">
        <v>18</v>
      </c>
      <c r="B29" s="46"/>
      <c r="C29" s="46"/>
      <c r="D29" s="9">
        <v>0</v>
      </c>
      <c r="E29" s="8">
        <f>+D29*E28</f>
        <v>0</v>
      </c>
      <c r="F29" s="9">
        <v>0</v>
      </c>
      <c r="G29" s="8">
        <f>+F29*G28</f>
        <v>0</v>
      </c>
      <c r="H29" s="9">
        <v>0</v>
      </c>
      <c r="I29" s="8">
        <f>+H29*I28</f>
        <v>0</v>
      </c>
      <c r="J29" s="9">
        <v>0</v>
      </c>
      <c r="K29" s="8">
        <f>+J29*K28</f>
        <v>0</v>
      </c>
      <c r="L29" s="9">
        <v>0</v>
      </c>
      <c r="M29" s="8">
        <f>+L29*M28</f>
        <v>0</v>
      </c>
      <c r="N29" s="9">
        <v>0</v>
      </c>
      <c r="O29" s="8">
        <f>+N29*O28</f>
        <v>0</v>
      </c>
      <c r="P29" s="8"/>
      <c r="Q29" s="9">
        <v>0</v>
      </c>
      <c r="R29" s="8">
        <f>+Q29*R28</f>
        <v>0</v>
      </c>
      <c r="S29" s="1">
        <f t="shared" si="8"/>
        <v>11</v>
      </c>
      <c r="T29" s="4">
        <v>18</v>
      </c>
    </row>
    <row r="30" spans="1:20" ht="15" customHeight="1" x14ac:dyDescent="0.3">
      <c r="A30" s="47" t="s">
        <v>17</v>
      </c>
      <c r="B30" s="47"/>
      <c r="C30" s="47"/>
      <c r="D30" s="9">
        <v>0.19</v>
      </c>
      <c r="E30" s="8">
        <f>+E28*D30</f>
        <v>182685</v>
      </c>
      <c r="F30" s="9">
        <v>0.19</v>
      </c>
      <c r="G30" s="8">
        <f>+G28*F30</f>
        <v>121280.99</v>
      </c>
      <c r="H30" s="9">
        <v>0.19</v>
      </c>
      <c r="I30" s="8">
        <f>+I28*H30</f>
        <v>14327641410</v>
      </c>
      <c r="J30" s="9">
        <v>0.19</v>
      </c>
      <c r="K30" s="8">
        <f>+K28*J30</f>
        <v>141046.12</v>
      </c>
      <c r="L30" s="9">
        <v>0.19</v>
      </c>
      <c r="M30" s="8">
        <f>+M28*L30</f>
        <v>139801.62</v>
      </c>
      <c r="N30" s="9">
        <v>0.19</v>
      </c>
      <c r="O30" s="8">
        <f>+O28*B30</f>
        <v>0</v>
      </c>
      <c r="P30" s="8"/>
      <c r="Q30" s="9">
        <v>0.19</v>
      </c>
      <c r="R30" s="8">
        <f>+R28*D30</f>
        <v>121280.99</v>
      </c>
      <c r="S30" s="1">
        <f t="shared" si="8"/>
        <v>10</v>
      </c>
      <c r="T30" s="4">
        <v>19</v>
      </c>
    </row>
    <row r="31" spans="1:20" ht="15" customHeight="1" x14ac:dyDescent="0.3">
      <c r="A31" s="47" t="s">
        <v>16</v>
      </c>
      <c r="B31" s="47"/>
      <c r="C31" s="47"/>
      <c r="D31" s="8"/>
      <c r="E31" s="8">
        <f>+E30+E28</f>
        <v>1144185</v>
      </c>
      <c r="F31" s="8"/>
      <c r="G31" s="8">
        <f>+G30+G28</f>
        <v>759601.99</v>
      </c>
      <c r="H31" s="8"/>
      <c r="I31" s="8">
        <f>+I30+I28</f>
        <v>89736280410</v>
      </c>
      <c r="J31" s="8"/>
      <c r="K31" s="8">
        <f>+K30+K28</f>
        <v>883394.12</v>
      </c>
      <c r="L31" s="8"/>
      <c r="M31" s="8">
        <f>+M30+M28</f>
        <v>875599.62</v>
      </c>
      <c r="N31" s="8"/>
      <c r="O31" s="8">
        <f>+O30+O28</f>
        <v>781183</v>
      </c>
      <c r="P31" s="8"/>
      <c r="Q31" s="8"/>
      <c r="R31" s="8">
        <f>+R30+R28</f>
        <v>759601.99</v>
      </c>
      <c r="S31" s="1">
        <f t="shared" si="8"/>
        <v>9</v>
      </c>
      <c r="T31" s="4">
        <v>20</v>
      </c>
    </row>
    <row r="32" spans="1:20" ht="15" customHeight="1" x14ac:dyDescent="0.3">
      <c r="A32" s="47" t="s">
        <v>15</v>
      </c>
      <c r="B32" s="47"/>
      <c r="C32" s="47"/>
      <c r="D32" s="32"/>
      <c r="E32" s="32"/>
      <c r="F32" s="48"/>
      <c r="G32" s="48"/>
      <c r="H32" s="48"/>
      <c r="I32" s="48"/>
      <c r="J32" s="48"/>
      <c r="K32" s="48"/>
      <c r="L32" s="48"/>
      <c r="M32" s="48"/>
      <c r="N32" s="48"/>
      <c r="O32" s="48"/>
      <c r="S32" s="1">
        <f t="shared" si="8"/>
        <v>8</v>
      </c>
      <c r="T32" s="4">
        <v>21</v>
      </c>
    </row>
    <row r="33" spans="1:20" ht="15" customHeight="1" x14ac:dyDescent="0.3">
      <c r="A33" s="46" t="s">
        <v>14</v>
      </c>
      <c r="B33" s="46"/>
      <c r="C33" s="46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S33" s="1">
        <f t="shared" si="8"/>
        <v>7</v>
      </c>
      <c r="T33" s="4">
        <v>22</v>
      </c>
    </row>
    <row r="34" spans="1:20" ht="15" customHeight="1" x14ac:dyDescent="0.3">
      <c r="A34" s="46" t="s">
        <v>13</v>
      </c>
      <c r="B34" s="46"/>
      <c r="C34" s="46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S34" s="1">
        <f t="shared" si="8"/>
        <v>6</v>
      </c>
      <c r="T34" s="4">
        <v>23</v>
      </c>
    </row>
    <row r="35" spans="1:20" ht="15" customHeight="1" x14ac:dyDescent="0.3">
      <c r="A35" s="46" t="s">
        <v>12</v>
      </c>
      <c r="B35" s="46"/>
      <c r="C35" s="46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S35" s="1">
        <f t="shared" si="8"/>
        <v>5</v>
      </c>
      <c r="T35" s="4">
        <v>24</v>
      </c>
    </row>
    <row r="36" spans="1:20" ht="15" customHeight="1" x14ac:dyDescent="0.3">
      <c r="A36" s="47" t="s">
        <v>11</v>
      </c>
      <c r="B36" s="47"/>
      <c r="C36" s="47"/>
      <c r="D36" s="32"/>
      <c r="E36" s="32"/>
      <c r="F36" s="32" t="s">
        <v>64</v>
      </c>
      <c r="G36" s="32"/>
      <c r="H36" s="32" t="s">
        <v>63</v>
      </c>
      <c r="I36" s="32"/>
      <c r="J36" s="32"/>
      <c r="K36" s="32"/>
      <c r="L36" s="32"/>
      <c r="M36" s="32"/>
      <c r="N36" s="32"/>
      <c r="O36" s="32"/>
      <c r="S36" s="1">
        <f t="shared" si="8"/>
        <v>4</v>
      </c>
      <c r="T36" s="4">
        <v>25</v>
      </c>
    </row>
    <row r="37" spans="1:20" ht="6.9" customHeight="1" x14ac:dyDescent="0.3">
      <c r="A37" s="2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30"/>
      <c r="P37" s="6"/>
      <c r="S37" s="1">
        <f t="shared" si="8"/>
        <v>3</v>
      </c>
      <c r="T37" s="4">
        <v>26</v>
      </c>
    </row>
    <row r="38" spans="1:20" ht="16.5" customHeight="1" x14ac:dyDescent="0.3">
      <c r="A38" s="31" t="s">
        <v>10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S38" s="1">
        <f t="shared" si="8"/>
        <v>2</v>
      </c>
      <c r="T38" s="4">
        <v>27</v>
      </c>
    </row>
    <row r="39" spans="1:20" ht="15" customHeight="1" x14ac:dyDescent="0.3">
      <c r="A39" s="43" t="s">
        <v>9</v>
      </c>
      <c r="B39" s="43"/>
      <c r="C39" s="43"/>
      <c r="D39" s="44" t="str">
        <f>+D10</f>
        <v>FERROSERVICE</v>
      </c>
      <c r="E39" s="44"/>
      <c r="F39" s="44" t="str">
        <f>+F10</f>
        <v xml:space="preserve">MUNDO ALIANZA </v>
      </c>
      <c r="G39" s="45"/>
      <c r="H39" s="44" t="str">
        <f>+H10</f>
        <v>TIENDAS</v>
      </c>
      <c r="I39" s="45"/>
      <c r="J39" s="44" t="str">
        <f>+J10</f>
        <v xml:space="preserve">PAVCO </v>
      </c>
      <c r="K39" s="45"/>
      <c r="L39" s="44" t="str">
        <f>+L10</f>
        <v xml:space="preserve">ALMACEN PANAMERICANO </v>
      </c>
      <c r="M39" s="45"/>
      <c r="N39" s="44" t="str">
        <f>+N10</f>
        <v xml:space="preserve">COPAQUES </v>
      </c>
      <c r="O39" s="45"/>
      <c r="S39" s="1">
        <f t="shared" si="8"/>
        <v>1</v>
      </c>
      <c r="T39" s="4">
        <v>28</v>
      </c>
    </row>
    <row r="40" spans="1:20" ht="15" customHeight="1" x14ac:dyDescent="0.3">
      <c r="A40" s="40" t="s">
        <v>8</v>
      </c>
      <c r="B40" s="40"/>
      <c r="C40" s="40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20" ht="15" customHeight="1" x14ac:dyDescent="0.3">
      <c r="A41" s="40" t="s">
        <v>7</v>
      </c>
      <c r="B41" s="40"/>
      <c r="C41" s="40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spans="1:20" ht="15" customHeight="1" x14ac:dyDescent="0.3">
      <c r="A42" s="40" t="s">
        <v>6</v>
      </c>
      <c r="B42" s="40"/>
      <c r="C42" s="40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spans="1:20" ht="15" customHeight="1" x14ac:dyDescent="0.3">
      <c r="A43" s="40" t="s">
        <v>5</v>
      </c>
      <c r="B43" s="40"/>
      <c r="C43" s="40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1:20" ht="15" customHeight="1" x14ac:dyDescent="0.3">
      <c r="A44" s="40" t="s">
        <v>4</v>
      </c>
      <c r="B44" s="40"/>
      <c r="C44" s="40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spans="1:20" ht="15" customHeight="1" x14ac:dyDescent="0.3">
      <c r="A45" s="40" t="s">
        <v>3</v>
      </c>
      <c r="B45" s="40"/>
      <c r="C45" s="40"/>
      <c r="D45" s="41"/>
      <c r="E45" s="41"/>
      <c r="F45" s="41"/>
      <c r="G45" s="41"/>
      <c r="H45" s="41"/>
      <c r="I45" s="41"/>
      <c r="J45" s="41"/>
      <c r="K45" s="32"/>
      <c r="L45" s="41"/>
      <c r="M45" s="32"/>
      <c r="N45" s="32"/>
      <c r="O45" s="32"/>
    </row>
    <row r="46" spans="1:20" ht="15" customHeight="1" x14ac:dyDescent="0.3">
      <c r="A46" s="40" t="s">
        <v>2</v>
      </c>
      <c r="B46" s="40"/>
      <c r="C46" s="40"/>
      <c r="D46" s="42">
        <f>IFERROR((COUNTIF($P$12:$P$27,D39))/COUNT($B$12:$B$27),"")</f>
        <v>0</v>
      </c>
      <c r="E46" s="42"/>
      <c r="F46" s="42">
        <f>IFERROR((COUNTIF($P$12:$P$27,F39))/COUNT($B$12:$B$27),"")</f>
        <v>1</v>
      </c>
      <c r="G46" s="42"/>
      <c r="H46" s="42">
        <f>IFERROR((COUNTIF($P$12:$P$27,H39))/COUNT($B$12:$B$27),"")</f>
        <v>0</v>
      </c>
      <c r="I46" s="42"/>
      <c r="J46" s="42">
        <f>IFERROR((COUNTIF($P$12:$P$27,J39))/COUNT($B$12:$B$27),"")</f>
        <v>0</v>
      </c>
      <c r="K46" s="42"/>
      <c r="L46" s="42">
        <f>IFERROR((COUNTIF($P$12:$P$27,L39))/COUNT($B$12:$B$27),"")</f>
        <v>0</v>
      </c>
      <c r="M46" s="42"/>
      <c r="N46" s="42">
        <f>IFERROR((COUNTIF($P$12:$P$27,N39))/COUNT($B$12:$B$27),"")</f>
        <v>0</v>
      </c>
      <c r="O46" s="42"/>
    </row>
    <row r="47" spans="1:20" ht="6.9" customHeigh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20" ht="12" x14ac:dyDescent="0.3">
      <c r="A48" s="2" t="s">
        <v>1</v>
      </c>
      <c r="B48" s="33" t="str">
        <f>IFERROR(CONCATENATE("Según el análisis económico comparativo, el proveedor ",HLOOKUP(MAX(D46:O46),D46:M51,7,FALSE)," es el más adecuado"),"")</f>
        <v/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 spans="1:13" ht="12" x14ac:dyDescent="0.3">
      <c r="A49" s="34" t="s">
        <v>0</v>
      </c>
      <c r="B49" s="34"/>
      <c r="C49" s="35"/>
      <c r="D49" s="36"/>
      <c r="E49" s="36"/>
      <c r="F49" s="36"/>
      <c r="G49" s="36"/>
      <c r="H49" s="36"/>
      <c r="I49" s="36"/>
      <c r="J49" s="36"/>
      <c r="K49" s="36"/>
      <c r="L49" s="36"/>
      <c r="M49" s="37"/>
    </row>
    <row r="51" spans="1:13" ht="12" hidden="1" x14ac:dyDescent="0.3">
      <c r="D51" s="38" t="str">
        <f>+D39</f>
        <v>FERROSERVICE</v>
      </c>
      <c r="E51" s="39"/>
      <c r="F51" s="38" t="str">
        <f>+F39</f>
        <v xml:space="preserve">MUNDO ALIANZA </v>
      </c>
      <c r="G51" s="39"/>
      <c r="H51" s="38" t="str">
        <f>+J39</f>
        <v xml:space="preserve">PAVCO </v>
      </c>
      <c r="I51" s="39"/>
      <c r="J51" s="38" t="str">
        <f>+L39</f>
        <v xml:space="preserve">ALMACEN PANAMERICANO </v>
      </c>
      <c r="K51" s="39"/>
      <c r="L51" s="38" t="str">
        <f>+N39</f>
        <v xml:space="preserve">COPAQUES </v>
      </c>
      <c r="M51" s="39"/>
    </row>
  </sheetData>
  <mergeCells count="129">
    <mergeCell ref="A1:B3"/>
    <mergeCell ref="C1:H3"/>
    <mergeCell ref="A4:B4"/>
    <mergeCell ref="C4:D4"/>
    <mergeCell ref="F4:H4"/>
    <mergeCell ref="A5:J5"/>
    <mergeCell ref="B6:D6"/>
    <mergeCell ref="F6:H6"/>
    <mergeCell ref="J6:M6"/>
    <mergeCell ref="O6:P6"/>
    <mergeCell ref="B7:E7"/>
    <mergeCell ref="G7:M7"/>
    <mergeCell ref="A8:M8"/>
    <mergeCell ref="A9:C9"/>
    <mergeCell ref="D9:M9"/>
    <mergeCell ref="A10:A11"/>
    <mergeCell ref="B10:B11"/>
    <mergeCell ref="C10:C11"/>
    <mergeCell ref="D10:E10"/>
    <mergeCell ref="F10:G10"/>
    <mergeCell ref="J10:K10"/>
    <mergeCell ref="L10:M10"/>
    <mergeCell ref="N10:O10"/>
    <mergeCell ref="P10:R10"/>
    <mergeCell ref="H10:I10"/>
    <mergeCell ref="A28:C28"/>
    <mergeCell ref="A29:C29"/>
    <mergeCell ref="A30:C30"/>
    <mergeCell ref="A31:C31"/>
    <mergeCell ref="A32:C32"/>
    <mergeCell ref="D32:E32"/>
    <mergeCell ref="F32:G32"/>
    <mergeCell ref="J32:K32"/>
    <mergeCell ref="L32:M32"/>
    <mergeCell ref="H32:I32"/>
    <mergeCell ref="N32:O32"/>
    <mergeCell ref="A33:C33"/>
    <mergeCell ref="D33:E33"/>
    <mergeCell ref="F33:G33"/>
    <mergeCell ref="J33:K33"/>
    <mergeCell ref="L33:M33"/>
    <mergeCell ref="N33:O33"/>
    <mergeCell ref="A34:C34"/>
    <mergeCell ref="D34:E34"/>
    <mergeCell ref="F34:G34"/>
    <mergeCell ref="J34:K34"/>
    <mergeCell ref="L34:M34"/>
    <mergeCell ref="N34:O34"/>
    <mergeCell ref="H33:I33"/>
    <mergeCell ref="H34:I34"/>
    <mergeCell ref="A35:C35"/>
    <mergeCell ref="D35:E35"/>
    <mergeCell ref="F35:G35"/>
    <mergeCell ref="J35:K35"/>
    <mergeCell ref="L35:M35"/>
    <mergeCell ref="N35:O35"/>
    <mergeCell ref="A36:C36"/>
    <mergeCell ref="D36:E36"/>
    <mergeCell ref="F36:G36"/>
    <mergeCell ref="J36:K36"/>
    <mergeCell ref="L36:M36"/>
    <mergeCell ref="N36:O36"/>
    <mergeCell ref="H35:I35"/>
    <mergeCell ref="H36:I36"/>
    <mergeCell ref="A39:C39"/>
    <mergeCell ref="D39:E39"/>
    <mergeCell ref="F39:G39"/>
    <mergeCell ref="J39:K39"/>
    <mergeCell ref="L39:M39"/>
    <mergeCell ref="N39:O39"/>
    <mergeCell ref="A40:C40"/>
    <mergeCell ref="D40:E40"/>
    <mergeCell ref="F40:G40"/>
    <mergeCell ref="J40:K40"/>
    <mergeCell ref="L40:M40"/>
    <mergeCell ref="N40:O40"/>
    <mergeCell ref="H39:I39"/>
    <mergeCell ref="H40:I40"/>
    <mergeCell ref="A41:C41"/>
    <mergeCell ref="D41:E41"/>
    <mergeCell ref="F41:G41"/>
    <mergeCell ref="J41:K41"/>
    <mergeCell ref="L41:M41"/>
    <mergeCell ref="N41:O41"/>
    <mergeCell ref="A42:C42"/>
    <mergeCell ref="D42:E42"/>
    <mergeCell ref="F42:G42"/>
    <mergeCell ref="J42:K42"/>
    <mergeCell ref="L42:M42"/>
    <mergeCell ref="N42:O42"/>
    <mergeCell ref="H41:I41"/>
    <mergeCell ref="H42:I42"/>
    <mergeCell ref="A43:C43"/>
    <mergeCell ref="D43:E43"/>
    <mergeCell ref="F43:G43"/>
    <mergeCell ref="J43:K43"/>
    <mergeCell ref="L43:M43"/>
    <mergeCell ref="N43:O43"/>
    <mergeCell ref="A44:C44"/>
    <mergeCell ref="D44:E44"/>
    <mergeCell ref="F44:G44"/>
    <mergeCell ref="J44:K44"/>
    <mergeCell ref="L44:M44"/>
    <mergeCell ref="N44:O44"/>
    <mergeCell ref="H43:I43"/>
    <mergeCell ref="H44:I44"/>
    <mergeCell ref="A45:C45"/>
    <mergeCell ref="D45:E45"/>
    <mergeCell ref="F45:G45"/>
    <mergeCell ref="J45:K45"/>
    <mergeCell ref="L45:M45"/>
    <mergeCell ref="N45:O45"/>
    <mergeCell ref="A46:C46"/>
    <mergeCell ref="D46:E46"/>
    <mergeCell ref="F46:G46"/>
    <mergeCell ref="J46:K46"/>
    <mergeCell ref="L46:M46"/>
    <mergeCell ref="N46:O46"/>
    <mergeCell ref="H45:I45"/>
    <mergeCell ref="H46:I46"/>
    <mergeCell ref="A47:M47"/>
    <mergeCell ref="B48:M48"/>
    <mergeCell ref="A49:B49"/>
    <mergeCell ref="C49:M49"/>
    <mergeCell ref="D51:E51"/>
    <mergeCell ref="F51:G51"/>
    <mergeCell ref="H51:I51"/>
    <mergeCell ref="J51:K51"/>
    <mergeCell ref="L51:M51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scale="44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B7BF-1A45-4C35-9997-0F25DD550E7C}">
  <dimension ref="A1"/>
  <sheetViews>
    <sheetView showGridLines="0" workbookViewId="0">
      <selection activeCell="L25" sqref="L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8EC0-7A52-4033-9A0F-430B244F4332}">
  <dimension ref="A1"/>
  <sheetViews>
    <sheetView workbookViewId="0">
      <selection activeCell="O15" sqref="O1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7487-2F4C-44AC-A4FD-3A4AC850E5E2}">
  <dimension ref="A1"/>
  <sheetViews>
    <sheetView workbookViewId="0">
      <selection activeCell="N11" sqref="N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B60C-A491-4B40-96EB-DACBA39C4F63}">
  <dimension ref="A1"/>
  <sheetViews>
    <sheetView showGridLines="0" workbookViewId="0">
      <selection activeCell="K19" sqref="K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4666-FB0A-434C-B733-F3A05745252B}">
  <dimension ref="A1"/>
  <sheetViews>
    <sheetView workbookViewId="0">
      <selection activeCell="R16" sqref="R1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CA51-93F3-4D25-BFA9-CC4560022559}">
  <dimension ref="A1"/>
  <sheetViews>
    <sheetView showGridLines="0" workbookViewId="0">
      <selection activeCell="O17" sqref="O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8abf51-0622-4536-a904-370db087c848" xsi:nil="true"/>
    <lcf76f155ced4ddcb4097134ff3c332f xmlns="0e48cec0-cc19-4e5b-84a7-83cb7ff8583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58333A7FA8ED47AE997B3C051B91C9" ma:contentTypeVersion="14" ma:contentTypeDescription="Crear nuevo documento." ma:contentTypeScope="" ma:versionID="27380c58e825d07aa93672a06e5dfb6f">
  <xsd:schema xmlns:xsd="http://www.w3.org/2001/XMLSchema" xmlns:xs="http://www.w3.org/2001/XMLSchema" xmlns:p="http://schemas.microsoft.com/office/2006/metadata/properties" xmlns:ns2="0e48cec0-cc19-4e5b-84a7-83cb7ff85836" xmlns:ns3="a48abf51-0622-4536-a904-370db087c848" targetNamespace="http://schemas.microsoft.com/office/2006/metadata/properties" ma:root="true" ma:fieldsID="87cf5d9da6c3fac8f592e23c157f04c5" ns2:_="" ns3:_="">
    <xsd:import namespace="0e48cec0-cc19-4e5b-84a7-83cb7ff85836"/>
    <xsd:import namespace="a48abf51-0622-4536-a904-370db087c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8cec0-cc19-4e5b-84a7-83cb7ff85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66a8ef6-8a66-4e83-9a5a-219d91e0ed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abf51-0622-4536-a904-370db087c8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a17c5e-5a47-4729-b745-83170dbc06fd}" ma:internalName="TaxCatchAll" ma:showField="CatchAllData" ma:web="a48abf51-0622-4536-a904-370db087c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3E61E-BAB5-4E66-BAB4-F013D92E79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02ACE4-9A18-450E-9042-617D9D686AE7}">
  <ds:schemaRefs>
    <ds:schemaRef ds:uri="http://schemas.microsoft.com/office/2006/metadata/properties"/>
    <ds:schemaRef ds:uri="http://schemas.microsoft.com/office/infopath/2007/PartnerControls"/>
    <ds:schemaRef ds:uri="a48abf51-0622-4536-a904-370db087c848"/>
    <ds:schemaRef ds:uri="0e48cec0-cc19-4e5b-84a7-83cb7ff85836"/>
  </ds:schemaRefs>
</ds:datastoreItem>
</file>

<file path=customXml/itemProps3.xml><?xml version="1.0" encoding="utf-8"?>
<ds:datastoreItem xmlns:ds="http://schemas.openxmlformats.org/officeDocument/2006/customXml" ds:itemID="{9A5EE5E7-7CA8-4470-A631-91B1DB9D57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48cec0-cc19-4e5b-84a7-83cb7ff85836"/>
    <ds:schemaRef ds:uri="a48abf51-0622-4536-a904-370db087c8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TUBERIA (2)</vt:lpstr>
      <vt:lpstr>PAVCO</vt:lpstr>
      <vt:lpstr>TIENDAS</vt:lpstr>
      <vt:lpstr>COPAQUES</vt:lpstr>
      <vt:lpstr>PANAMERICANO </vt:lpstr>
      <vt:lpstr>MUNDO ALIANZA </vt:lpstr>
      <vt:lpstr>FERROSERVICE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Marbelys Barreto</dc:creator>
  <cp:lastModifiedBy>Marbelys Barreto</cp:lastModifiedBy>
  <dcterms:created xsi:type="dcterms:W3CDTF">2026-02-02T15:21:12Z</dcterms:created>
  <dcterms:modified xsi:type="dcterms:W3CDTF">2026-02-05T14:30:44Z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0x010100EE58333A7FA8ED47AE997B3C051B91C9</vt:lpwstr>
  </property>
  <property fmtid="{D5CDD505-2E9C-101B-9397-08002B2CF9AE}" pid="3" name="MediaServiceImageTags">
    <vt:lpwstr/>
  </property>
</Properties>
</file>