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genierosdeantioquia2.sharepoint.com/sites/INGANT/2025/Planeación y Control/FCOT 538-2022 Mant Ant Nutresa (Original)/8. Cuadros Comparativos/2026/Insumos_/"/>
    </mc:Choice>
  </mc:AlternateContent>
  <xr:revisionPtr revIDLastSave="19" documentId="8_{2B24E060-12E0-45C9-9A1A-514527DE3E19}" xr6:coauthVersionLast="47" xr6:coauthVersionMax="47" xr10:uidLastSave="{A151BFB8-B7C9-42A1-890F-CE8511C2E500}"/>
  <bookViews>
    <workbookView xWindow="-108" yWindow="-108" windowWidth="23256" windowHeight="12456" tabRatio="915" xr2:uid="{00000000-000D-0000-FFFF-FFFF00000000}"/>
  </bookViews>
  <sheets>
    <sheet name="Cuadro comparativo" sheetId="7" r:id="rId1"/>
    <sheet name="tecnopintura " sheetId="13" r:id="rId2"/>
    <sheet name="MUNDO ALIANZA " sheetId="11" r:id="rId3"/>
    <sheet name="TIENDAS" sheetId="10" r:id="rId4"/>
    <sheet name="cas ferretera (2)" sheetId="12" r:id="rId5"/>
    <sheet name="DEP PARIS " sheetId="8" r:id="rId6"/>
    <sheet name="FERROSERVICE " sheetId="14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9" i="7" l="1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12" i="7"/>
  <c r="D49" i="7"/>
  <c r="M12" i="7" l="1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L63" i="7"/>
  <c r="M40" i="7"/>
  <c r="M41" i="7"/>
  <c r="M42" i="7"/>
  <c r="M43" i="7"/>
  <c r="M44" i="7"/>
  <c r="M45" i="7"/>
  <c r="M46" i="7"/>
  <c r="M47" i="7"/>
  <c r="M48" i="7"/>
  <c r="M49" i="7"/>
  <c r="M50" i="7"/>
  <c r="M39" i="7"/>
  <c r="P49" i="7"/>
  <c r="O50" i="7" l="1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12" i="7"/>
  <c r="N63" i="7"/>
  <c r="E20" i="7"/>
  <c r="G20" i="7"/>
  <c r="I20" i="7"/>
  <c r="K20" i="7"/>
  <c r="Q20" i="7"/>
  <c r="V35" i="7"/>
  <c r="V42" i="7"/>
  <c r="V43" i="7" s="1"/>
  <c r="V49" i="7"/>
  <c r="V50" i="7" s="1"/>
  <c r="V56" i="7"/>
  <c r="V63" i="7"/>
  <c r="U63" i="7" s="1"/>
  <c r="E41" i="7"/>
  <c r="G41" i="7"/>
  <c r="I41" i="7"/>
  <c r="K41" i="7"/>
  <c r="Q41" i="7"/>
  <c r="E42" i="7"/>
  <c r="G42" i="7"/>
  <c r="I42" i="7"/>
  <c r="K42" i="7"/>
  <c r="Q42" i="7"/>
  <c r="E43" i="7"/>
  <c r="G43" i="7"/>
  <c r="I43" i="7"/>
  <c r="K43" i="7"/>
  <c r="Q43" i="7"/>
  <c r="E44" i="7"/>
  <c r="G44" i="7"/>
  <c r="I44" i="7"/>
  <c r="K44" i="7"/>
  <c r="Q44" i="7"/>
  <c r="E45" i="7"/>
  <c r="G45" i="7"/>
  <c r="I45" i="7"/>
  <c r="K45" i="7"/>
  <c r="Q45" i="7"/>
  <c r="E27" i="7"/>
  <c r="G27" i="7"/>
  <c r="I27" i="7"/>
  <c r="K27" i="7"/>
  <c r="Q27" i="7"/>
  <c r="E28" i="7"/>
  <c r="G28" i="7"/>
  <c r="I28" i="7"/>
  <c r="K28" i="7"/>
  <c r="Q28" i="7"/>
  <c r="E29" i="7"/>
  <c r="G29" i="7"/>
  <c r="I29" i="7"/>
  <c r="K29" i="7"/>
  <c r="Q29" i="7"/>
  <c r="E30" i="7"/>
  <c r="G30" i="7"/>
  <c r="I30" i="7"/>
  <c r="K30" i="7"/>
  <c r="Q30" i="7"/>
  <c r="E31" i="7"/>
  <c r="G31" i="7"/>
  <c r="I31" i="7"/>
  <c r="K31" i="7"/>
  <c r="Q31" i="7"/>
  <c r="E32" i="7"/>
  <c r="G32" i="7"/>
  <c r="I32" i="7"/>
  <c r="K32" i="7"/>
  <c r="Q32" i="7"/>
  <c r="E33" i="7"/>
  <c r="G33" i="7"/>
  <c r="I33" i="7"/>
  <c r="K33" i="7"/>
  <c r="Q33" i="7"/>
  <c r="E34" i="7"/>
  <c r="G34" i="7"/>
  <c r="I34" i="7"/>
  <c r="K34" i="7"/>
  <c r="Q34" i="7"/>
  <c r="E35" i="7"/>
  <c r="G35" i="7"/>
  <c r="I35" i="7"/>
  <c r="K35" i="7"/>
  <c r="Q35" i="7"/>
  <c r="E36" i="7"/>
  <c r="G36" i="7"/>
  <c r="I36" i="7"/>
  <c r="K36" i="7"/>
  <c r="Q36" i="7"/>
  <c r="E37" i="7"/>
  <c r="G37" i="7"/>
  <c r="I37" i="7"/>
  <c r="K37" i="7"/>
  <c r="Q37" i="7"/>
  <c r="E38" i="7"/>
  <c r="G38" i="7"/>
  <c r="I38" i="7"/>
  <c r="K38" i="7"/>
  <c r="Q38" i="7"/>
  <c r="G39" i="7"/>
  <c r="I39" i="7"/>
  <c r="K39" i="7"/>
  <c r="Q39" i="7"/>
  <c r="E40" i="7"/>
  <c r="G40" i="7"/>
  <c r="I40" i="7"/>
  <c r="K40" i="7"/>
  <c r="Q40" i="7"/>
  <c r="E46" i="7"/>
  <c r="G46" i="7"/>
  <c r="I46" i="7"/>
  <c r="K46" i="7"/>
  <c r="Q46" i="7"/>
  <c r="G47" i="7"/>
  <c r="I47" i="7"/>
  <c r="K47" i="7"/>
  <c r="Q47" i="7"/>
  <c r="E48" i="7"/>
  <c r="G48" i="7"/>
  <c r="I48" i="7"/>
  <c r="K48" i="7"/>
  <c r="Q48" i="7"/>
  <c r="E49" i="7"/>
  <c r="G49" i="7"/>
  <c r="I49" i="7"/>
  <c r="K49" i="7"/>
  <c r="Q49" i="7"/>
  <c r="E50" i="7"/>
  <c r="G50" i="7"/>
  <c r="I50" i="7"/>
  <c r="K50" i="7"/>
  <c r="Q50" i="7"/>
  <c r="G13" i="7"/>
  <c r="G14" i="7"/>
  <c r="E14" i="7"/>
  <c r="D63" i="7"/>
  <c r="U62" i="7" l="1"/>
  <c r="O52" i="7"/>
  <c r="T20" i="7"/>
  <c r="V51" i="7"/>
  <c r="V36" i="7"/>
  <c r="V57" i="7"/>
  <c r="V44" i="7"/>
  <c r="T30" i="7"/>
  <c r="T47" i="7"/>
  <c r="E47" i="7"/>
  <c r="E12" i="7"/>
  <c r="E21" i="7"/>
  <c r="G21" i="7"/>
  <c r="I21" i="7"/>
  <c r="K21" i="7"/>
  <c r="Q21" i="7"/>
  <c r="E22" i="7"/>
  <c r="G22" i="7"/>
  <c r="I22" i="7"/>
  <c r="K22" i="7"/>
  <c r="Q22" i="7"/>
  <c r="E23" i="7"/>
  <c r="G23" i="7"/>
  <c r="I23" i="7"/>
  <c r="K23" i="7"/>
  <c r="Q23" i="7"/>
  <c r="E24" i="7"/>
  <c r="G24" i="7"/>
  <c r="I24" i="7"/>
  <c r="K24" i="7"/>
  <c r="Q24" i="7"/>
  <c r="T24" i="7"/>
  <c r="O53" i="7" l="1"/>
  <c r="O54" i="7"/>
  <c r="V58" i="7"/>
  <c r="V52" i="7"/>
  <c r="V45" i="7"/>
  <c r="V37" i="7"/>
  <c r="T41" i="7"/>
  <c r="T44" i="7"/>
  <c r="T42" i="7"/>
  <c r="T45" i="7"/>
  <c r="T43" i="7"/>
  <c r="T49" i="7"/>
  <c r="T31" i="7"/>
  <c r="T40" i="7"/>
  <c r="T32" i="7"/>
  <c r="T39" i="7"/>
  <c r="T38" i="7"/>
  <c r="T35" i="7"/>
  <c r="T36" i="7"/>
  <c r="T34" i="7"/>
  <c r="T33" i="7"/>
  <c r="T29" i="7"/>
  <c r="T46" i="7"/>
  <c r="T37" i="7"/>
  <c r="T48" i="7"/>
  <c r="T28" i="7"/>
  <c r="T50" i="7"/>
  <c r="T27" i="7"/>
  <c r="T21" i="7"/>
  <c r="T22" i="7"/>
  <c r="T23" i="7"/>
  <c r="E26" i="7"/>
  <c r="G26" i="7"/>
  <c r="I26" i="7"/>
  <c r="K26" i="7"/>
  <c r="Q26" i="7"/>
  <c r="F63" i="7"/>
  <c r="H63" i="7"/>
  <c r="J63" i="7"/>
  <c r="P63" i="7"/>
  <c r="V53" i="7" l="1"/>
  <c r="V38" i="7"/>
  <c r="V59" i="7"/>
  <c r="V46" i="7"/>
  <c r="T26" i="7"/>
  <c r="F75" i="7"/>
  <c r="H75" i="7"/>
  <c r="J75" i="7"/>
  <c r="P75" i="7"/>
  <c r="D75" i="7"/>
  <c r="V13" i="7"/>
  <c r="V14" i="7" s="1"/>
  <c r="V15" i="7" s="1"/>
  <c r="V16" i="7" s="1"/>
  <c r="V17" i="7" s="1"/>
  <c r="V18" i="7" s="1"/>
  <c r="V19" i="7" s="1"/>
  <c r="V20" i="7" s="1"/>
  <c r="T16" i="7"/>
  <c r="T17" i="7"/>
  <c r="T18" i="7"/>
  <c r="T19" i="7"/>
  <c r="T25" i="7"/>
  <c r="T15" i="7"/>
  <c r="T13" i="7"/>
  <c r="T14" i="7"/>
  <c r="T12" i="7"/>
  <c r="Q25" i="7"/>
  <c r="K25" i="7"/>
  <c r="I25" i="7"/>
  <c r="G25" i="7"/>
  <c r="E25" i="7"/>
  <c r="Q12" i="7"/>
  <c r="Q13" i="7"/>
  <c r="Q14" i="7"/>
  <c r="Q15" i="7"/>
  <c r="Q16" i="7"/>
  <c r="K12" i="7"/>
  <c r="K13" i="7"/>
  <c r="K14" i="7"/>
  <c r="K15" i="7"/>
  <c r="I13" i="7"/>
  <c r="I14" i="7"/>
  <c r="I15" i="7"/>
  <c r="I16" i="7"/>
  <c r="G15" i="7"/>
  <c r="E13" i="7"/>
  <c r="E15" i="7"/>
  <c r="E16" i="7"/>
  <c r="E17" i="7"/>
  <c r="E18" i="7"/>
  <c r="V21" i="7" l="1"/>
  <c r="V47" i="7"/>
  <c r="V60" i="7"/>
  <c r="V54" i="7"/>
  <c r="V39" i="7"/>
  <c r="T52" i="7"/>
  <c r="T54" i="7" s="1"/>
  <c r="T55" i="7" s="1"/>
  <c r="V22" i="7" l="1"/>
  <c r="V40" i="7"/>
  <c r="V61" i="7"/>
  <c r="T53" i="7"/>
  <c r="U37" i="7" s="1"/>
  <c r="U34" i="7" l="1"/>
  <c r="V23" i="7"/>
  <c r="U38" i="7"/>
  <c r="U35" i="7"/>
  <c r="U54" i="7"/>
  <c r="U45" i="7"/>
  <c r="R45" i="7" s="1"/>
  <c r="U47" i="7"/>
  <c r="U40" i="7"/>
  <c r="U36" i="7"/>
  <c r="U46" i="7"/>
  <c r="U61" i="7"/>
  <c r="U42" i="7"/>
  <c r="R42" i="7" s="1"/>
  <c r="U44" i="7"/>
  <c r="R44" i="7" s="1"/>
  <c r="U55" i="7"/>
  <c r="U56" i="7"/>
  <c r="U59" i="7"/>
  <c r="U50" i="7"/>
  <c r="U53" i="7"/>
  <c r="U49" i="7"/>
  <c r="U51" i="7"/>
  <c r="U57" i="7"/>
  <c r="U58" i="7"/>
  <c r="U48" i="7"/>
  <c r="U41" i="7"/>
  <c r="R41" i="7" s="1"/>
  <c r="U43" i="7"/>
  <c r="R43" i="7" s="1"/>
  <c r="U60" i="7"/>
  <c r="U52" i="7"/>
  <c r="U39" i="7"/>
  <c r="I19" i="7"/>
  <c r="Q17" i="7"/>
  <c r="Q18" i="7"/>
  <c r="Q19" i="7"/>
  <c r="K16" i="7"/>
  <c r="K17" i="7"/>
  <c r="K18" i="7"/>
  <c r="K19" i="7"/>
  <c r="I12" i="7"/>
  <c r="I17" i="7"/>
  <c r="I18" i="7"/>
  <c r="G12" i="7"/>
  <c r="G16" i="7"/>
  <c r="G17" i="7"/>
  <c r="G18" i="7"/>
  <c r="G19" i="7"/>
  <c r="E19" i="7"/>
  <c r="V24" i="7" l="1"/>
  <c r="I52" i="7"/>
  <c r="Q52" i="7"/>
  <c r="E52" i="7"/>
  <c r="K52" i="7"/>
  <c r="G52" i="7"/>
  <c r="K53" i="7" l="1"/>
  <c r="K54" i="7"/>
  <c r="Q54" i="7"/>
  <c r="Q55" i="7" s="1"/>
  <c r="V25" i="7"/>
  <c r="G54" i="7"/>
  <c r="G55" i="7" s="1"/>
  <c r="I53" i="7"/>
  <c r="I54" i="7"/>
  <c r="I55" i="7" s="1"/>
  <c r="E54" i="7"/>
  <c r="E55" i="7" s="1"/>
  <c r="Q53" i="7"/>
  <c r="E53" i="7"/>
  <c r="G53" i="7"/>
  <c r="V26" i="7" l="1"/>
  <c r="R34" i="7"/>
  <c r="R39" i="7"/>
  <c r="R35" i="7"/>
  <c r="R36" i="7"/>
  <c r="R37" i="7"/>
  <c r="R38" i="7"/>
  <c r="R48" i="7"/>
  <c r="R40" i="7"/>
  <c r="R46" i="7"/>
  <c r="R47" i="7"/>
  <c r="R49" i="7"/>
  <c r="R50" i="7"/>
  <c r="V27" i="7" l="1"/>
  <c r="V28" i="7" l="1"/>
  <c r="V29" i="7" l="1"/>
  <c r="V30" i="7" l="1"/>
  <c r="V31" i="7" l="1"/>
  <c r="V32" i="7" l="1"/>
  <c r="V33" i="7" l="1"/>
  <c r="U30" i="7" s="1"/>
  <c r="R30" i="7" s="1"/>
  <c r="U32" i="7"/>
  <c r="R32" i="7" s="1"/>
  <c r="U19" i="7"/>
  <c r="R19" i="7" s="1"/>
  <c r="U18" i="7" l="1"/>
  <c r="R18" i="7" s="1"/>
  <c r="U24" i="7"/>
  <c r="R24" i="7" s="1"/>
  <c r="U28" i="7"/>
  <c r="R28" i="7" s="1"/>
  <c r="U33" i="7"/>
  <c r="R33" i="7" s="1"/>
  <c r="U20" i="7"/>
  <c r="R20" i="7" s="1"/>
  <c r="U21" i="7"/>
  <c r="R21" i="7" s="1"/>
  <c r="U22" i="7"/>
  <c r="R22" i="7" s="1"/>
  <c r="U26" i="7"/>
  <c r="R26" i="7" s="1"/>
  <c r="U17" i="7"/>
  <c r="R17" i="7" s="1"/>
  <c r="D70" i="7" s="1"/>
  <c r="U16" i="7"/>
  <c r="R16" i="7" s="1"/>
  <c r="U12" i="7"/>
  <c r="R12" i="7" s="1"/>
  <c r="U25" i="7"/>
  <c r="R25" i="7" s="1"/>
  <c r="U31" i="7"/>
  <c r="R31" i="7" s="1"/>
  <c r="U23" i="7"/>
  <c r="R23" i="7" s="1"/>
  <c r="U27" i="7"/>
  <c r="R27" i="7" s="1"/>
  <c r="U29" i="7"/>
  <c r="R29" i="7" s="1"/>
  <c r="U13" i="7"/>
  <c r="R13" i="7" s="1"/>
  <c r="U15" i="7"/>
  <c r="R15" i="7" s="1"/>
  <c r="U14" i="7"/>
  <c r="R14" i="7" s="1"/>
  <c r="F70" i="7" l="1"/>
  <c r="H70" i="7"/>
  <c r="J70" i="7"/>
  <c r="L70" i="7"/>
  <c r="N70" i="7"/>
  <c r="P70" i="7"/>
  <c r="B72" i="7" l="1"/>
</calcChain>
</file>

<file path=xl/sharedStrings.xml><?xml version="1.0" encoding="utf-8"?>
<sst xmlns="http://schemas.openxmlformats.org/spreadsheetml/2006/main" count="355" uniqueCount="147">
  <si>
    <t>CUADRO COMPARATIVO DE PROVEEDORES</t>
  </si>
  <si>
    <t>FF:</t>
  </si>
  <si>
    <t>Código</t>
  </si>
  <si>
    <t>IA-FO-PC013</t>
  </si>
  <si>
    <t>Versión</t>
  </si>
  <si>
    <t>Depto.:</t>
  </si>
  <si>
    <t>Ingeniería</t>
  </si>
  <si>
    <t>Área:</t>
  </si>
  <si>
    <t>Planeación y control</t>
  </si>
  <si>
    <t>Fecha:</t>
  </si>
  <si>
    <t>Proyecto:</t>
  </si>
  <si>
    <t>Dirección:</t>
  </si>
  <si>
    <t>N° Cotización:</t>
  </si>
  <si>
    <t xml:space="preserve">Responsable: </t>
  </si>
  <si>
    <t>Cargo:</t>
  </si>
  <si>
    <t>CUADRO COMPARATIVO DE</t>
  </si>
  <si>
    <t>Descripción del producto</t>
  </si>
  <si>
    <t>Cant.</t>
  </si>
  <si>
    <t>Und.</t>
  </si>
  <si>
    <t>Costos objetivos</t>
  </si>
  <si>
    <t>Valor unitario</t>
  </si>
  <si>
    <t>Subtotal</t>
  </si>
  <si>
    <t>Proveedor</t>
  </si>
  <si>
    <t>Menor valor</t>
  </si>
  <si>
    <t>N/A</t>
  </si>
  <si>
    <t>Descuento</t>
  </si>
  <si>
    <t xml:space="preserve">Iva 19% </t>
  </si>
  <si>
    <t>Total</t>
  </si>
  <si>
    <t>Transporte</t>
  </si>
  <si>
    <t>Incluido</t>
  </si>
  <si>
    <t xml:space="preserve">Iva sobre utilidad (19%) </t>
  </si>
  <si>
    <t>Formas de pago</t>
  </si>
  <si>
    <t>Tiempo de entrega</t>
  </si>
  <si>
    <t>Observaciones</t>
  </si>
  <si>
    <t>Información del proveedor</t>
  </si>
  <si>
    <t xml:space="preserve">Nombre o razón social </t>
  </si>
  <si>
    <t>Cédula o NIT</t>
  </si>
  <si>
    <t>Ciudad</t>
  </si>
  <si>
    <t>Dirección</t>
  </si>
  <si>
    <t>Teléfono</t>
  </si>
  <si>
    <t>Nombre de contacto</t>
  </si>
  <si>
    <t>Correo electrónico</t>
  </si>
  <si>
    <t xml:space="preserve">Participación (%) </t>
  </si>
  <si>
    <t>Decisión final</t>
  </si>
  <si>
    <t>Reponsable de la decisión</t>
  </si>
  <si>
    <t>EDUAR TABORDA</t>
  </si>
  <si>
    <t xml:space="preserve">Amoblamiento </t>
  </si>
  <si>
    <t>MTTO ZENÚ</t>
  </si>
  <si>
    <t>KEVEN VILLA</t>
  </si>
  <si>
    <t>RESIDENTE DE OBRA</t>
  </si>
  <si>
    <t xml:space="preserve">Medellín </t>
  </si>
  <si>
    <t>ALCOHOL INDUSTRIAL (CUÑETE)</t>
  </si>
  <si>
    <t>BISAGRA DE PARCHE</t>
  </si>
  <si>
    <t>BISAGRA MINIPARCHE</t>
  </si>
  <si>
    <t>BISAGRA TIPO BANDERA</t>
  </si>
  <si>
    <t>BOQUILLA PARA JUNTAS (LECHADA) BLANCA X 5 KG</t>
  </si>
  <si>
    <t>BROCHA 2" PROFESIONAL MONA/AZUL GOYA</t>
  </si>
  <si>
    <t>BROCHA DE 3" PROFESIONAL MONA/AZUL GOYA</t>
  </si>
  <si>
    <t>BROCHA DE 4" PROFESIONAL MONA/AZUL GOYA</t>
  </si>
  <si>
    <t>CARRETA DE NYLON 60 LB</t>
  </si>
  <si>
    <t>CINTA ENMASCARAR 24 X 40 MULTIP.TESA - 8823534</t>
  </si>
  <si>
    <t>CINTA SEÑALIZACION PELIGRO AMARILLA 90MM X 500 M</t>
  </si>
  <si>
    <t>CUCHILLA PARA CALADORA 10 CM</t>
  </si>
  <si>
    <t>DISCO ABRASIVO 4 1/2'' CORTE METAL DOBLE PROPOSITO ABRACOL</t>
  </si>
  <si>
    <t>DISCO ABRASIVO 7' X 1/6" X 7/8" CORTE METAL ABRACOL</t>
  </si>
  <si>
    <t>DISCO ABRASIVO DE 7" PARA PULIR</t>
  </si>
  <si>
    <t>DISCO DE ZIRCONIO 4 1/2</t>
  </si>
  <si>
    <t>DISCO DIAMANTADO PARA PULIR</t>
  </si>
  <si>
    <t>DISCO DIAMANTADO SEGMENTO 4 1/2'' ABRACOL</t>
  </si>
  <si>
    <t>DISCO DIAMANTE SEGMENTO 4 1/2"</t>
  </si>
  <si>
    <t>DISCO DIAMANTE SEGMENTO 7"</t>
  </si>
  <si>
    <t>DISCO LIMPIEZA 4 1/2" FIBRA NO TEJIDA</t>
  </si>
  <si>
    <t>HOJA DE LIJA #150 ABRACOL</t>
  </si>
  <si>
    <t>HOJA DE LIJA 120 ABRACOL</t>
  </si>
  <si>
    <t>HOJAS DE SIERRA - SEGUETA NF 1218 NICHOLSON</t>
  </si>
  <si>
    <t>LIJA DE BANDA 120</t>
  </si>
  <si>
    <t>LIMPION WYPALL X-70 REGULAR 3165 X 88 HOJA BCO KCC - 0524570</t>
  </si>
  <si>
    <t>PEGACOR CERAMICO BLANCO X 25KG</t>
  </si>
  <si>
    <t>PIPETA GAS</t>
  </si>
  <si>
    <t>PLASTICO POLIETILENO NEGRO 1.5M CAL 5</t>
  </si>
  <si>
    <t>PLASTICO POLIETILENO TRANSPARENTE</t>
  </si>
  <si>
    <t>PUNTA ESTRELLA TALADRO</t>
  </si>
  <si>
    <t>RODILLO DE PUAS</t>
  </si>
  <si>
    <t>RODILLO EPOXICO 9"</t>
  </si>
  <si>
    <t>RODILLO FELPA ACRILICA POPULAR 9 GOYA</t>
  </si>
  <si>
    <t>RODILLO GOYA FELPA JUNIOR 3 REF 1144</t>
  </si>
  <si>
    <t>RODILLO GOYA FELPA JUNIOR 6 REF 1147</t>
  </si>
  <si>
    <t>TELA ZARAN BLANCA ANCHO 2.10M X 1M</t>
  </si>
  <si>
    <t xml:space="preserve">CASA FERRETERA </t>
  </si>
  <si>
    <t xml:space="preserve">TIENDAS </t>
  </si>
  <si>
    <t>FERROSERVICE</t>
  </si>
  <si>
    <t xml:space="preserve">MUNDO ALIANZA </t>
  </si>
  <si>
    <t xml:space="preserve">DEP PARIS </t>
  </si>
  <si>
    <t>kl</t>
  </si>
  <si>
    <t xml:space="preserve">CR 72 29 32 </t>
  </si>
  <si>
    <t>javierpa01@hotmail.com</t>
  </si>
  <si>
    <t xml:space="preserve">Francisco Javier Patiño </t>
  </si>
  <si>
    <t xml:space="preserve">cr 48 42 93 </t>
  </si>
  <si>
    <t>323 2531239</t>
  </si>
  <si>
    <t>Omar Leandro Herrera</t>
  </si>
  <si>
    <t xml:space="preserve">industria118@casaferretera.com </t>
  </si>
  <si>
    <t>PRECIO</t>
  </si>
  <si>
    <t>DESCRIPCION</t>
  </si>
  <si>
    <t>BROCHA -PROFESI-MONA C/AZUL GOYA 2</t>
  </si>
  <si>
    <t>BROCHA -PROFESI-MONA- C/AZUL GOYA 3</t>
  </si>
  <si>
    <t>BROCHA -PROFESI-MONA- C/AZUL GOYA 4</t>
  </si>
  <si>
    <t>NYLON EN CARRETA 60 LBS- ROLLO x 90 mts. .</t>
  </si>
  <si>
    <t>CINTA ENMASCARAR FERRETERA TESA 2" (Rollo x 40mts)(</t>
  </si>
  <si>
    <t>CINTA SEÑALIZAC. (PELIGRO) 90mm AMARILLA (Rollo x 450mts)</t>
  </si>
  <si>
    <t>DISCO -ABRACOL- S/FINO 4 1/2-x1mmp/DOBLE PROPOSITO(25)</t>
  </si>
  <si>
    <t xml:space="preserve">DISCO -ABRACOL- S/FINO 7x1/16x7/8 </t>
  </si>
  <si>
    <t>DISCO -ABRACOL- PULIR METAL 7x1/4x7/8</t>
  </si>
  <si>
    <t>DISCO FLAP - ABRACOL -  T29 ZR #60  4.1/2"x7/8"</t>
  </si>
  <si>
    <t>DISCO DIAMANTADO -ABRACOL- 4 1/2 SEGMENT</t>
  </si>
  <si>
    <t>DISCO DIAMANTADO -DW- 4-x8d DW47452HP (47402L)SEGMENT(1)</t>
  </si>
  <si>
    <t xml:space="preserve">DISCO DIAMANTADO -ABRACOL- 7- SEGMENT </t>
  </si>
  <si>
    <t xml:space="preserve">LIJA AGUA -ABRACOL- N.120 </t>
  </si>
  <si>
    <t>LIJA AGUA -ABRACOL- N.150</t>
  </si>
  <si>
    <t>SEGUETA -NICHOLSON- NF1218 hierro</t>
  </si>
  <si>
    <t>PULIMETAL -ABRACOL- 4- A-120 MULTIFLEX( c/metro</t>
  </si>
  <si>
    <t>PAÑO WYPALL X 70 REGULAR UNIDAD 30242860 (6)</t>
  </si>
  <si>
    <t>PLASTICO NEGRO CAL. 4 (1.5 mts a 3mts) (3.1mts x kl) precio KG</t>
  </si>
  <si>
    <t>PUNTA DESTOR DW2022B ESTRELLA PH2 2-</t>
  </si>
  <si>
    <t>RODILLO -GOYA- 9" EPOXICO REF 010118 (12)</t>
  </si>
  <si>
    <t>RODILLO -GOYA- 9" FELPA ACRILICA POPULAR AMA/NA(12(0202001</t>
  </si>
  <si>
    <t>RODILLO -GOYA- FELPA JUNIOR 3-REF 1144 NARANJ-M/PLASTICO(12</t>
  </si>
  <si>
    <t>RODILLO -GOYA- FELPA JUNIOR 6-REF 1147 NARANJ-M/PLASTICO(12</t>
  </si>
  <si>
    <t>TELA CONSTRUCCION -CIPLAS- VERDE 2.10mt (ROLLOx100mts)</t>
  </si>
  <si>
    <t xml:space="preserve">TECNOPINTURA </t>
  </si>
  <si>
    <t>VALOR</t>
  </si>
  <si>
    <t>900195999-3</t>
  </si>
  <si>
    <t xml:space="preserve">medellin </t>
  </si>
  <si>
    <t>cr 46 39 41</t>
  </si>
  <si>
    <t xml:space="preserve">Larry </t>
  </si>
  <si>
    <t xml:space="preserve">carteraferroservice@gmail.com </t>
  </si>
  <si>
    <t xml:space="preserve">Medellin </t>
  </si>
  <si>
    <t xml:space="preserve">cr 51 10 b sur </t>
  </si>
  <si>
    <t>Viviana</t>
  </si>
  <si>
    <t>ventas@tecnopinturas.com</t>
  </si>
  <si>
    <t>Bello</t>
  </si>
  <si>
    <t>72 20e 57</t>
  </si>
  <si>
    <t xml:space="preserve">Rosalba </t>
  </si>
  <si>
    <t>depositoparis01@gmail.com</t>
  </si>
  <si>
    <t>811012661-2</t>
  </si>
  <si>
    <t>CR 51 14 63</t>
  </si>
  <si>
    <t>Luis fernando v</t>
  </si>
  <si>
    <t xml:space="preserve">asesor.obras2@mundoalianza.com.co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</si>
</sst>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_-&quot;$&quot;* #,##0.00_-;\-&quot;$&quot;* #,##0.00_-;_-&quot;$&quot;* &quot;-&quot;??_-;_-@_-"/>
    <numFmt numFmtId="165" formatCode="_ * #,##0.00_ ;_ * \-#,##0.00_ ;_ * &quot;-&quot;??_ ;_ @_ "/>
    <numFmt numFmtId="166" formatCode="&quot;$&quot;\ #,##0.00"/>
    <numFmt numFmtId="167" formatCode="&quot;$&quot;\ #,##0"/>
    <numFmt numFmtId="168" formatCode="_ &quot;$&quot;\ * #,##0.00_ ;_ &quot;$&quot;\ * \-#,##0.00_ ;_ &quot;$&quot;\ * &quot;-&quot;??_ ;_ @_ "/>
    <numFmt numFmtId="169" formatCode="_ * #,##0_ ;_ * \-#,##0_ ;_ * &quot;-&quot;_ ;_ @_ "/>
    <numFmt numFmtId="170" formatCode="&quot;$&quot;#,##0.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u/>
      <sz val="9"/>
      <color theme="10"/>
      <name val="Arial"/>
      <family val="2"/>
    </font>
    <font>
      <b/>
      <i/>
      <sz val="9"/>
      <color theme="1"/>
      <name val="Arial"/>
      <family val="2"/>
    </font>
    <font>
      <sz val="8"/>
      <name val="Calibri"/>
      <family val="2"/>
      <scheme val="minor"/>
    </font>
    <font>
      <u/>
      <sz val="8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9" fontId="1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81">
    <xf numFmtId="0" fontId="0" fillId="0" borderId="0" xfId="0"/>
    <xf numFmtId="0" fontId="6" fillId="0" borderId="0" xfId="0" applyFont="1" applyAlignment="1">
      <alignment horizontal="left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2" fontId="5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42" fontId="5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42" fontId="5" fillId="5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70" fontId="6" fillId="0" borderId="0" xfId="0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166" fontId="5" fillId="0" borderId="1" xfId="0" applyNumberFormat="1" applyFont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70" fontId="5" fillId="0" borderId="1" xfId="0" applyNumberFormat="1" applyFont="1" applyBorder="1" applyAlignment="1">
      <alignment vertical="center"/>
    </xf>
    <xf numFmtId="167" fontId="5" fillId="2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horizontal="center" vertical="center"/>
    </xf>
    <xf numFmtId="9" fontId="5" fillId="0" borderId="1" xfId="8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6" fontId="5" fillId="0" borderId="0" xfId="0" applyNumberFormat="1" applyFont="1" applyAlignment="1">
      <alignment vertical="center"/>
    </xf>
    <xf numFmtId="164" fontId="5" fillId="0" borderId="1" xfId="7" applyFont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42" fontId="0" fillId="0" borderId="0" xfId="9" applyFont="1"/>
    <xf numFmtId="44" fontId="0" fillId="0" borderId="0" xfId="10" applyFont="1"/>
    <xf numFmtId="0" fontId="5" fillId="0" borderId="1" xfId="0" applyFont="1" applyBorder="1" applyAlignment="1">
      <alignment horizontal="left" vertical="center" wrapText="1"/>
    </xf>
    <xf numFmtId="0" fontId="10" fillId="0" borderId="1" xfId="3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9" fontId="10" fillId="0" borderId="1" xfId="8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3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164" fontId="5" fillId="0" borderId="1" xfId="7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quotePrefix="1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6" fillId="5" borderId="6" xfId="0" applyFont="1" applyFill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9" fillId="4" borderId="1" xfId="0" applyFont="1" applyFill="1" applyBorder="1" applyAlignment="1">
      <alignment horizontal="centerContinuous" vertical="center"/>
    </xf>
  </cellXfs>
  <cellStyles count="11">
    <cellStyle name="Hipervínculo" xfId="3" builtinId="8"/>
    <cellStyle name="Millares [0] 2" xfId="6" xr:uid="{00000000-0005-0000-0000-000001000000}"/>
    <cellStyle name="Millares 2" xfId="1" xr:uid="{00000000-0005-0000-0000-000002000000}"/>
    <cellStyle name="Moneda" xfId="7" builtinId="4"/>
    <cellStyle name="Moneda [0]" xfId="9" builtinId="7"/>
    <cellStyle name="Moneda 2" xfId="5" xr:uid="{00000000-0005-0000-0000-000004000000}"/>
    <cellStyle name="Moneda 3" xfId="10" xr:uid="{AA82EF45-3BC8-4768-BAA5-E758797038C1}"/>
    <cellStyle name="Normal" xfId="0" builtinId="0"/>
    <cellStyle name="Normal 2" xfId="4" xr:uid="{00000000-0005-0000-0000-000006000000}"/>
    <cellStyle name="Normal 2 2" xfId="2" xr:uid="{00000000-0005-0000-0000-000007000000}"/>
    <cellStyle name="Porcentaje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200025</xdr:rowOff>
    </xdr:from>
    <xdr:to>
      <xdr:col>10</xdr:col>
      <xdr:colOff>438150</xdr:colOff>
      <xdr:row>2</xdr:row>
      <xdr:rowOff>123825</xdr:rowOff>
    </xdr:to>
    <xdr:sp macro="[0]!Insertar" textlink="">
      <xdr:nvSpPr>
        <xdr:cNvPr id="4" name="Rectángulo: esquina doblad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68150" y="200025"/>
          <a:ext cx="304800" cy="381000"/>
        </a:xfrm>
        <a:prstGeom prst="foldedCorne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10</xdr:col>
      <xdr:colOff>457200</xdr:colOff>
      <xdr:row>0</xdr:row>
      <xdr:rowOff>209550</xdr:rowOff>
    </xdr:from>
    <xdr:to>
      <xdr:col>15</xdr:col>
      <xdr:colOff>1009650</xdr:colOff>
      <xdr:row>2</xdr:row>
      <xdr:rowOff>66675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192000" y="209550"/>
          <a:ext cx="1600200" cy="3143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900" b="1">
              <a:latin typeface="Arial" panose="020B0604020202020204" pitchFamily="34" charset="0"/>
              <a:cs typeface="Arial" panose="020B0604020202020204" pitchFamily="34" charset="0"/>
            </a:rPr>
            <a:t>INSERTAR</a:t>
          </a:r>
          <a:r>
            <a:rPr lang="es-CO" sz="900" b="1" baseline="0">
              <a:latin typeface="Arial" panose="020B0604020202020204" pitchFamily="34" charset="0"/>
              <a:cs typeface="Arial" panose="020B0604020202020204" pitchFamily="34" charset="0"/>
            </a:rPr>
            <a:t> ACTIVIDAD</a:t>
          </a:r>
          <a:endParaRPr lang="es-CO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809625</xdr:colOff>
      <xdr:row>0</xdr:row>
      <xdr:rowOff>47627</xdr:rowOff>
    </xdr:from>
    <xdr:to>
      <xdr:col>0</xdr:col>
      <xdr:colOff>2909745</xdr:colOff>
      <xdr:row>2</xdr:row>
      <xdr:rowOff>190501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57183A9-AD74-4CD3-8689-9B6454864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47627"/>
          <a:ext cx="2094405" cy="600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206445</xdr:colOff>
      <xdr:row>35</xdr:row>
      <xdr:rowOff>38698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1890F93-3D30-CA41-3FD5-F995BC8E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131245" cy="68966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30480</xdr:rowOff>
    </xdr:from>
    <xdr:to>
      <xdr:col>10</xdr:col>
      <xdr:colOff>732270</xdr:colOff>
      <xdr:row>38</xdr:row>
      <xdr:rowOff>69186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7293EB-D36B-BEC6-EE45-EF5E6B374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0480"/>
          <a:ext cx="8657070" cy="69881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45720</xdr:rowOff>
    </xdr:from>
    <xdr:to>
      <xdr:col>1</xdr:col>
      <xdr:colOff>5052567</xdr:colOff>
      <xdr:row>34</xdr:row>
      <xdr:rowOff>15776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E6768FB-3990-FE33-4873-190799F3D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5720"/>
          <a:ext cx="5845047" cy="61879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2</xdr:col>
      <xdr:colOff>53857</xdr:colOff>
      <xdr:row>69</xdr:row>
      <xdr:rowOff>523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95C6E13-67F7-20DD-F50A-C0B3673DD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583680"/>
          <a:ext cx="5966977" cy="60355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5</xdr:col>
      <xdr:colOff>15585</xdr:colOff>
      <xdr:row>38</xdr:row>
      <xdr:rowOff>137742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086D8B1-31BB-6AD5-A93F-5F7458A4C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3977985" cy="672142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10</xdr:col>
      <xdr:colOff>769961</xdr:colOff>
      <xdr:row>34</xdr:row>
      <xdr:rowOff>99576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0F84D5-5FD9-9994-A0D5-6F73D0217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54880" y="365760"/>
          <a:ext cx="3939881" cy="59517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carteraferroservice@gmail.com%20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industria118@casaferretera.com%20" TargetMode="External"/><Relationship Id="rId1" Type="http://schemas.openxmlformats.org/officeDocument/2006/relationships/hyperlink" Target="mailto:javierpa01@hotmail.com" TargetMode="External"/><Relationship Id="rId6" Type="http://schemas.openxmlformats.org/officeDocument/2006/relationships/hyperlink" Target="mailto:asesor.obras2@mundoalianza.com.co%20" TargetMode="External"/><Relationship Id="rId5" Type="http://schemas.openxmlformats.org/officeDocument/2006/relationships/hyperlink" Target="mailto:depositoparis01@gmail.com" TargetMode="External"/><Relationship Id="rId4" Type="http://schemas.openxmlformats.org/officeDocument/2006/relationships/hyperlink" Target="mailto:ventas@tecnopinturas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X76"/>
  <sheetViews>
    <sheetView showGridLines="0" tabSelected="1" zoomScale="80" zoomScaleNormal="80" zoomScaleSheetLayoutView="90" workbookViewId="0">
      <pane xSplit="3" ySplit="11" topLeftCell="D48" activePane="bottomRight" state="frozen"/>
      <selection pane="topRight" activeCell="D1" sqref="D1"/>
      <selection pane="bottomLeft" activeCell="A12" sqref="A12"/>
      <selection pane="bottomRight" activeCell="P70" sqref="P70:Q70"/>
    </sheetView>
  </sheetViews>
  <sheetFormatPr baseColWidth="10" defaultColWidth="11.44140625" defaultRowHeight="11.4" x14ac:dyDescent="0.3"/>
  <cols>
    <col min="1" max="1" width="47.21875" style="15" customWidth="1"/>
    <col min="2" max="3" width="9.44140625" style="15" customWidth="1"/>
    <col min="4" max="11" width="13.88671875" style="15" customWidth="1"/>
    <col min="12" max="13" width="13.88671875" style="15" hidden="1" customWidth="1"/>
    <col min="14" max="15" width="13.88671875" style="15" customWidth="1"/>
    <col min="16" max="20" width="15.6640625" style="15" customWidth="1"/>
    <col min="21" max="21" width="11.44140625" style="15" hidden="1" customWidth="1"/>
    <col min="22" max="22" width="15" style="15" hidden="1" customWidth="1"/>
    <col min="23" max="16384" width="11.44140625" style="15"/>
  </cols>
  <sheetData>
    <row r="1" spans="1:22" s="3" customFormat="1" ht="18" customHeight="1" x14ac:dyDescent="0.3">
      <c r="A1" s="50"/>
      <c r="B1" s="51"/>
      <c r="C1" s="56" t="s">
        <v>0</v>
      </c>
      <c r="D1" s="57"/>
      <c r="E1" s="57"/>
      <c r="F1" s="57"/>
      <c r="G1" s="57"/>
      <c r="H1" s="57"/>
      <c r="I1" s="5" t="s">
        <v>1</v>
      </c>
      <c r="J1" s="2">
        <v>43655</v>
      </c>
    </row>
    <row r="2" spans="1:22" s="3" customFormat="1" ht="18" customHeight="1" x14ac:dyDescent="0.3">
      <c r="A2" s="52"/>
      <c r="B2" s="53"/>
      <c r="C2" s="57"/>
      <c r="D2" s="57"/>
      <c r="E2" s="57"/>
      <c r="F2" s="57"/>
      <c r="G2" s="57"/>
      <c r="H2" s="57"/>
      <c r="I2" s="5" t="s">
        <v>2</v>
      </c>
      <c r="J2" s="5" t="s">
        <v>3</v>
      </c>
    </row>
    <row r="3" spans="1:22" s="3" customFormat="1" ht="18" customHeight="1" x14ac:dyDescent="0.3">
      <c r="A3" s="54"/>
      <c r="B3" s="55"/>
      <c r="C3" s="57"/>
      <c r="D3" s="57"/>
      <c r="E3" s="57"/>
      <c r="F3" s="57"/>
      <c r="G3" s="57"/>
      <c r="H3" s="57"/>
      <c r="I3" s="5" t="s">
        <v>4</v>
      </c>
      <c r="J3" s="5">
        <v>1</v>
      </c>
    </row>
    <row r="4" spans="1:22" s="3" customFormat="1" ht="18" customHeight="1" x14ac:dyDescent="0.3">
      <c r="A4" s="58" t="s">
        <v>5</v>
      </c>
      <c r="B4" s="58"/>
      <c r="C4" s="58" t="s">
        <v>6</v>
      </c>
      <c r="D4" s="58"/>
      <c r="E4" s="5" t="s">
        <v>7</v>
      </c>
      <c r="F4" s="60" t="s">
        <v>8</v>
      </c>
      <c r="G4" s="61"/>
      <c r="H4" s="62"/>
      <c r="I4" s="5" t="s">
        <v>9</v>
      </c>
      <c r="J4" s="2"/>
    </row>
    <row r="5" spans="1:22" s="3" customFormat="1" ht="13.2" x14ac:dyDescent="0.3">
      <c r="A5" s="67"/>
      <c r="B5" s="67"/>
      <c r="C5" s="67"/>
      <c r="D5" s="67"/>
      <c r="E5" s="67"/>
      <c r="F5" s="67"/>
      <c r="G5" s="67"/>
      <c r="H5" s="67"/>
      <c r="I5" s="67"/>
      <c r="J5" s="67"/>
    </row>
    <row r="6" spans="1:22" ht="27" customHeight="1" x14ac:dyDescent="0.3">
      <c r="A6" s="13" t="s">
        <v>10</v>
      </c>
      <c r="B6" s="68" t="s">
        <v>47</v>
      </c>
      <c r="C6" s="69"/>
      <c r="D6" s="69"/>
      <c r="E6" s="13" t="s">
        <v>11</v>
      </c>
      <c r="F6" s="70"/>
      <c r="G6" s="71"/>
      <c r="H6" s="71"/>
      <c r="I6" s="13" t="s">
        <v>12</v>
      </c>
      <c r="J6" s="58"/>
      <c r="K6" s="58"/>
      <c r="L6" s="58"/>
      <c r="M6" s="58"/>
      <c r="N6" s="58"/>
      <c r="O6" s="58"/>
      <c r="P6" s="58"/>
      <c r="Q6" s="58"/>
      <c r="R6" s="6"/>
      <c r="S6" s="45"/>
      <c r="T6" s="45"/>
    </row>
    <row r="7" spans="1:22" ht="13.2" x14ac:dyDescent="0.3">
      <c r="A7" s="13" t="s">
        <v>13</v>
      </c>
      <c r="B7" s="69" t="s">
        <v>48</v>
      </c>
      <c r="C7" s="69"/>
      <c r="D7" s="69"/>
      <c r="E7" s="69"/>
      <c r="F7" s="13" t="s">
        <v>14</v>
      </c>
      <c r="G7" s="69" t="s">
        <v>49</v>
      </c>
      <c r="H7" s="69"/>
      <c r="I7" s="69"/>
      <c r="J7" s="69"/>
      <c r="K7" s="69"/>
      <c r="L7" s="69"/>
      <c r="M7" s="69"/>
      <c r="N7" s="69"/>
      <c r="O7" s="69"/>
      <c r="P7" s="69"/>
      <c r="Q7" s="69"/>
      <c r="R7" s="1"/>
    </row>
    <row r="8" spans="1:22" ht="13.2" x14ac:dyDescent="0.3">
      <c r="A8" s="60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16"/>
    </row>
    <row r="9" spans="1:22" ht="15" customHeight="1" x14ac:dyDescent="0.3">
      <c r="A9" s="72" t="s">
        <v>15</v>
      </c>
      <c r="B9" s="72"/>
      <c r="C9" s="72"/>
      <c r="D9" s="73" t="s">
        <v>46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1"/>
    </row>
    <row r="10" spans="1:22" s="17" customFormat="1" ht="12" x14ac:dyDescent="0.3">
      <c r="A10" s="36" t="s">
        <v>16</v>
      </c>
      <c r="B10" s="37" t="s">
        <v>17</v>
      </c>
      <c r="C10" s="37" t="s">
        <v>18</v>
      </c>
      <c r="D10" s="63" t="s">
        <v>88</v>
      </c>
      <c r="E10" s="63"/>
      <c r="F10" s="63" t="s">
        <v>89</v>
      </c>
      <c r="G10" s="63"/>
      <c r="H10" s="36" t="s">
        <v>90</v>
      </c>
      <c r="I10" s="36"/>
      <c r="J10" s="36" t="s">
        <v>128</v>
      </c>
      <c r="K10" s="36"/>
      <c r="L10" s="74"/>
      <c r="M10" s="75"/>
      <c r="N10" s="63" t="s">
        <v>92</v>
      </c>
      <c r="O10" s="63"/>
      <c r="P10" s="36" t="s">
        <v>91</v>
      </c>
      <c r="Q10" s="36"/>
      <c r="R10" s="36" t="s">
        <v>19</v>
      </c>
      <c r="S10" s="36"/>
      <c r="T10" s="36"/>
    </row>
    <row r="11" spans="1:22" s="17" customFormat="1" ht="12" x14ac:dyDescent="0.3">
      <c r="A11" s="36"/>
      <c r="B11" s="37"/>
      <c r="C11" s="37"/>
      <c r="D11" s="11" t="s">
        <v>20</v>
      </c>
      <c r="E11" s="11" t="s">
        <v>21</v>
      </c>
      <c r="F11" s="11" t="s">
        <v>20</v>
      </c>
      <c r="G11" s="11" t="s">
        <v>21</v>
      </c>
      <c r="H11" s="11" t="s">
        <v>20</v>
      </c>
      <c r="I11" s="11" t="s">
        <v>21</v>
      </c>
      <c r="J11" s="11" t="s">
        <v>20</v>
      </c>
      <c r="K11" s="11" t="s">
        <v>21</v>
      </c>
      <c r="L11" s="11" t="s">
        <v>20</v>
      </c>
      <c r="M11" s="11" t="s">
        <v>21</v>
      </c>
      <c r="N11" s="11" t="s">
        <v>20</v>
      </c>
      <c r="O11" s="11" t="s">
        <v>21</v>
      </c>
      <c r="P11" s="11" t="s">
        <v>20</v>
      </c>
      <c r="Q11" s="11" t="s">
        <v>21</v>
      </c>
      <c r="R11" s="11" t="s">
        <v>22</v>
      </c>
      <c r="S11" s="11" t="s">
        <v>23</v>
      </c>
      <c r="T11" s="11" t="s">
        <v>21</v>
      </c>
      <c r="V11" s="18"/>
    </row>
    <row r="12" spans="1:22" ht="18.600000000000001" customHeight="1" x14ac:dyDescent="0.3">
      <c r="A12" s="9" t="s">
        <v>51</v>
      </c>
      <c r="B12" s="7">
        <v>1</v>
      </c>
      <c r="C12" s="7" t="s">
        <v>18</v>
      </c>
      <c r="D12" s="4"/>
      <c r="E12" s="12">
        <f>+D12*B12</f>
        <v>0</v>
      </c>
      <c r="F12" s="4">
        <v>195000</v>
      </c>
      <c r="G12" s="12">
        <f>B12*F12</f>
        <v>195000</v>
      </c>
      <c r="H12" s="8">
        <v>175000</v>
      </c>
      <c r="I12" s="12">
        <f>H12*B12</f>
        <v>175000</v>
      </c>
      <c r="J12" s="8"/>
      <c r="K12" s="12">
        <f>J12*B12</f>
        <v>0</v>
      </c>
      <c r="L12" s="8"/>
      <c r="M12" s="12">
        <f t="shared" ref="M12:M38" si="0">+L12*$B$39</f>
        <v>0</v>
      </c>
      <c r="N12" s="8">
        <v>115000</v>
      </c>
      <c r="O12" s="12">
        <f>N12*B12</f>
        <v>115000</v>
      </c>
      <c r="P12" s="4"/>
      <c r="Q12" s="12">
        <f>P12*B12</f>
        <v>0</v>
      </c>
      <c r="R12" s="14" t="str">
        <f>+HLOOKUP(S12,A12:Q63,U12,FALSE)</f>
        <v xml:space="preserve">DEP PARIS </v>
      </c>
      <c r="S12" s="4">
        <f>+MIN(D12,F12,H12,J12,N12,P12)</f>
        <v>115000</v>
      </c>
      <c r="T12" s="4">
        <f>S12*B12</f>
        <v>115000</v>
      </c>
      <c r="U12" s="15">
        <f>+COUNT(V12:V63)</f>
        <v>52</v>
      </c>
      <c r="V12" s="19">
        <v>1</v>
      </c>
    </row>
    <row r="13" spans="1:22" ht="18.600000000000001" customHeight="1" x14ac:dyDescent="0.3">
      <c r="A13" s="9" t="s">
        <v>52</v>
      </c>
      <c r="B13" s="7">
        <v>1</v>
      </c>
      <c r="C13" s="7" t="s">
        <v>18</v>
      </c>
      <c r="D13" s="4"/>
      <c r="E13" s="12">
        <f>+D13*B13</f>
        <v>0</v>
      </c>
      <c r="F13" s="4">
        <v>5500</v>
      </c>
      <c r="G13" s="12">
        <f>B13*F13</f>
        <v>5500</v>
      </c>
      <c r="H13" s="8">
        <v>6500</v>
      </c>
      <c r="I13" s="12">
        <f>H13*B13</f>
        <v>6500</v>
      </c>
      <c r="J13" s="8"/>
      <c r="K13" s="12">
        <f>J13*B13</f>
        <v>0</v>
      </c>
      <c r="L13" s="8"/>
      <c r="M13" s="12">
        <f t="shared" si="0"/>
        <v>0</v>
      </c>
      <c r="N13" s="8">
        <v>3000</v>
      </c>
      <c r="O13" s="12">
        <f>N13*B13</f>
        <v>3000</v>
      </c>
      <c r="P13" s="4"/>
      <c r="Q13" s="12">
        <f>P13*B13</f>
        <v>0</v>
      </c>
      <c r="R13" s="14" t="str">
        <f>+HLOOKUP(S13,A13:Q64,U13,FALSE)</f>
        <v xml:space="preserve">DEP PARIS </v>
      </c>
      <c r="S13" s="4">
        <f t="shared" ref="S13:S50" si="1">+MIN(D13,F13,H13,J13,N13,P13)</f>
        <v>3000</v>
      </c>
      <c r="T13" s="4">
        <f>S13*B13</f>
        <v>3000</v>
      </c>
      <c r="U13" s="15">
        <f>+COUNT(V13:V64)</f>
        <v>51</v>
      </c>
      <c r="V13" s="19">
        <f>1+V12</f>
        <v>2</v>
      </c>
    </row>
    <row r="14" spans="1:22" ht="18.600000000000001" customHeight="1" x14ac:dyDescent="0.3">
      <c r="A14" s="9" t="s">
        <v>53</v>
      </c>
      <c r="B14" s="7">
        <v>1</v>
      </c>
      <c r="C14" s="7" t="s">
        <v>18</v>
      </c>
      <c r="D14" s="4"/>
      <c r="E14" s="12">
        <f>+D14*B14</f>
        <v>0</v>
      </c>
      <c r="F14" s="4">
        <v>5500</v>
      </c>
      <c r="G14" s="12">
        <f>B14*F14</f>
        <v>5500</v>
      </c>
      <c r="H14" s="8">
        <v>4500</v>
      </c>
      <c r="I14" s="12">
        <f>H14*B14</f>
        <v>4500</v>
      </c>
      <c r="J14" s="8"/>
      <c r="K14" s="12">
        <f>J14*B14</f>
        <v>0</v>
      </c>
      <c r="L14" s="8"/>
      <c r="M14" s="12">
        <f t="shared" si="0"/>
        <v>0</v>
      </c>
      <c r="N14" s="8">
        <v>3000</v>
      </c>
      <c r="O14" s="12">
        <f>N14*B14</f>
        <v>3000</v>
      </c>
      <c r="P14" s="4"/>
      <c r="Q14" s="12">
        <f>P14*B14</f>
        <v>0</v>
      </c>
      <c r="R14" s="14" t="str">
        <f>+HLOOKUP(S14,A14:Q65,U14,FALSE)</f>
        <v xml:space="preserve">DEP PARIS </v>
      </c>
      <c r="S14" s="4">
        <f t="shared" si="1"/>
        <v>3000</v>
      </c>
      <c r="T14" s="4">
        <f>S14*B14</f>
        <v>3000</v>
      </c>
      <c r="U14" s="15">
        <f>+COUNT(V14:V65)</f>
        <v>50</v>
      </c>
      <c r="V14" s="19">
        <f t="shared" ref="V14:V61" si="2">1+V13</f>
        <v>3</v>
      </c>
    </row>
    <row r="15" spans="1:22" ht="18.600000000000001" customHeight="1" x14ac:dyDescent="0.3">
      <c r="A15" s="9" t="s">
        <v>54</v>
      </c>
      <c r="B15" s="7">
        <v>1</v>
      </c>
      <c r="C15" s="7" t="s">
        <v>18</v>
      </c>
      <c r="D15" s="4"/>
      <c r="E15" s="12">
        <f>+D15*B15</f>
        <v>0</v>
      </c>
      <c r="F15" s="4">
        <v>1698</v>
      </c>
      <c r="G15" s="12">
        <f>B15*F15</f>
        <v>1698</v>
      </c>
      <c r="H15" s="8">
        <v>900</v>
      </c>
      <c r="I15" s="12">
        <f>H15*B15</f>
        <v>900</v>
      </c>
      <c r="J15" s="8"/>
      <c r="K15" s="12">
        <f>J15*B15</f>
        <v>0</v>
      </c>
      <c r="L15" s="8"/>
      <c r="M15" s="12">
        <f t="shared" si="0"/>
        <v>0</v>
      </c>
      <c r="N15" s="8">
        <v>2500</v>
      </c>
      <c r="O15" s="12">
        <f>N15*B15</f>
        <v>2500</v>
      </c>
      <c r="P15" s="4"/>
      <c r="Q15" s="12">
        <f>P15*B15</f>
        <v>0</v>
      </c>
      <c r="R15" s="14" t="str">
        <f>+HLOOKUP(S15,A15:Q67,U15,FALSE)</f>
        <v>FERROSERVICE</v>
      </c>
      <c r="S15" s="4">
        <f t="shared" si="1"/>
        <v>900</v>
      </c>
      <c r="T15" s="4">
        <f>S15*B15</f>
        <v>900</v>
      </c>
      <c r="U15" s="15">
        <f>+COUNT(V15:V67)</f>
        <v>49</v>
      </c>
      <c r="V15" s="19">
        <f t="shared" si="2"/>
        <v>4</v>
      </c>
    </row>
    <row r="16" spans="1:22" ht="18.600000000000001" customHeight="1" x14ac:dyDescent="0.3">
      <c r="A16" s="9" t="s">
        <v>55</v>
      </c>
      <c r="B16" s="7">
        <v>1</v>
      </c>
      <c r="C16" s="7" t="s">
        <v>18</v>
      </c>
      <c r="D16" s="4"/>
      <c r="E16" s="12">
        <f>+D16*B16</f>
        <v>0</v>
      </c>
      <c r="F16" s="4">
        <v>33500</v>
      </c>
      <c r="G16" s="12">
        <f>B16*F16</f>
        <v>33500</v>
      </c>
      <c r="H16" s="8">
        <v>32600</v>
      </c>
      <c r="I16" s="12">
        <f>H16*B16</f>
        <v>32600</v>
      </c>
      <c r="J16" s="8"/>
      <c r="K16" s="12">
        <f>+J16*B16</f>
        <v>0</v>
      </c>
      <c r="L16" s="8"/>
      <c r="M16" s="12">
        <f t="shared" si="0"/>
        <v>0</v>
      </c>
      <c r="N16" s="8">
        <v>34000</v>
      </c>
      <c r="O16" s="12">
        <f>N16*B16</f>
        <v>34000</v>
      </c>
      <c r="P16" s="4"/>
      <c r="Q16" s="12">
        <f>P16*B16</f>
        <v>0</v>
      </c>
      <c r="R16" s="14" t="str">
        <f>+HLOOKUP(S16,A16:Q68,U16,FALSE)</f>
        <v>FERROSERVICE</v>
      </c>
      <c r="S16" s="4">
        <f t="shared" si="1"/>
        <v>32600</v>
      </c>
      <c r="T16" s="4">
        <f>S16*B16</f>
        <v>32600</v>
      </c>
      <c r="U16" s="15">
        <f>+COUNT(V16:V68)</f>
        <v>48</v>
      </c>
      <c r="V16" s="19">
        <f t="shared" si="2"/>
        <v>5</v>
      </c>
    </row>
    <row r="17" spans="1:22" ht="18.600000000000001" customHeight="1" x14ac:dyDescent="0.3">
      <c r="A17" s="9" t="s">
        <v>56</v>
      </c>
      <c r="B17" s="7">
        <v>1</v>
      </c>
      <c r="C17" s="7" t="s">
        <v>18</v>
      </c>
      <c r="D17" s="4">
        <v>6176</v>
      </c>
      <c r="E17" s="12">
        <f>+D17*B17</f>
        <v>6176</v>
      </c>
      <c r="F17" s="4"/>
      <c r="G17" s="12">
        <f>B17*F17</f>
        <v>0</v>
      </c>
      <c r="H17" s="8">
        <v>7100</v>
      </c>
      <c r="I17" s="12">
        <f>H17*B17</f>
        <v>7100</v>
      </c>
      <c r="J17" s="8">
        <v>7200</v>
      </c>
      <c r="K17" s="12">
        <f>+J17*B17</f>
        <v>7200</v>
      </c>
      <c r="L17" s="8"/>
      <c r="M17" s="12">
        <f t="shared" si="0"/>
        <v>0</v>
      </c>
      <c r="N17" s="8">
        <v>8000</v>
      </c>
      <c r="O17" s="12">
        <f>N17*B17</f>
        <v>8000</v>
      </c>
      <c r="P17" s="4">
        <v>6244</v>
      </c>
      <c r="Q17" s="12">
        <f>P17*B17</f>
        <v>6244</v>
      </c>
      <c r="R17" s="14" t="str">
        <f>+HLOOKUP(S17,A17:Q70,U17,FALSE)</f>
        <v xml:space="preserve">CASA FERRETERA </v>
      </c>
      <c r="S17" s="4">
        <f t="shared" si="1"/>
        <v>6176</v>
      </c>
      <c r="T17" s="4">
        <f>S17*B17</f>
        <v>6176</v>
      </c>
      <c r="U17" s="15">
        <f>+COUNT(V17:V70)</f>
        <v>47</v>
      </c>
      <c r="V17" s="19">
        <f t="shared" si="2"/>
        <v>6</v>
      </c>
    </row>
    <row r="18" spans="1:22" ht="18.600000000000001" customHeight="1" x14ac:dyDescent="0.3">
      <c r="A18" s="9" t="s">
        <v>57</v>
      </c>
      <c r="B18" s="7">
        <v>1</v>
      </c>
      <c r="C18" s="7" t="s">
        <v>18</v>
      </c>
      <c r="D18" s="4">
        <v>10252</v>
      </c>
      <c r="E18" s="12">
        <f>+D18*B18</f>
        <v>10252</v>
      </c>
      <c r="F18" s="4"/>
      <c r="G18" s="12">
        <f>B18*F18</f>
        <v>0</v>
      </c>
      <c r="H18" s="8">
        <v>11650</v>
      </c>
      <c r="I18" s="12">
        <f>H18*B18</f>
        <v>11650</v>
      </c>
      <c r="J18" s="8">
        <v>12100</v>
      </c>
      <c r="K18" s="12">
        <f>+J18*B18</f>
        <v>12100</v>
      </c>
      <c r="L18" s="8"/>
      <c r="M18" s="12">
        <f t="shared" si="0"/>
        <v>0</v>
      </c>
      <c r="N18" s="8">
        <v>13000</v>
      </c>
      <c r="O18" s="12">
        <f>N18*B18</f>
        <v>13000</v>
      </c>
      <c r="P18" s="4">
        <v>10352</v>
      </c>
      <c r="Q18" s="12">
        <f>P18*B18</f>
        <v>10352</v>
      </c>
      <c r="R18" s="14" t="str">
        <f>+HLOOKUP(S18,A18:Q71,U18,FALSE)</f>
        <v xml:space="preserve">CASA FERRETERA </v>
      </c>
      <c r="S18" s="4">
        <f t="shared" si="1"/>
        <v>10252</v>
      </c>
      <c r="T18" s="4">
        <f>S18*B18</f>
        <v>10252</v>
      </c>
      <c r="U18" s="15">
        <f>+COUNT(V18:V71)</f>
        <v>46</v>
      </c>
      <c r="V18" s="19">
        <f t="shared" si="2"/>
        <v>7</v>
      </c>
    </row>
    <row r="19" spans="1:22" ht="18.600000000000001" customHeight="1" x14ac:dyDescent="0.3">
      <c r="A19" s="9" t="s">
        <v>58</v>
      </c>
      <c r="B19" s="7">
        <v>1</v>
      </c>
      <c r="C19" s="7" t="s">
        <v>18</v>
      </c>
      <c r="D19" s="4">
        <v>13697</v>
      </c>
      <c r="E19" s="12">
        <f>+D19*B19</f>
        <v>13697</v>
      </c>
      <c r="F19" s="4"/>
      <c r="G19" s="12">
        <f>B19*F19</f>
        <v>0</v>
      </c>
      <c r="H19" s="8">
        <v>15600</v>
      </c>
      <c r="I19" s="12">
        <f>H19*B19</f>
        <v>15600</v>
      </c>
      <c r="J19" s="8">
        <v>16000</v>
      </c>
      <c r="K19" s="12">
        <f>+J19*B19</f>
        <v>16000</v>
      </c>
      <c r="L19" s="8"/>
      <c r="M19" s="12">
        <f t="shared" si="0"/>
        <v>0</v>
      </c>
      <c r="N19" s="8">
        <v>18000</v>
      </c>
      <c r="O19" s="12">
        <f>N19*B19</f>
        <v>18000</v>
      </c>
      <c r="P19" s="4">
        <v>13827</v>
      </c>
      <c r="Q19" s="12">
        <f>P19*B19</f>
        <v>13827</v>
      </c>
      <c r="R19" s="14" t="str">
        <f>+HLOOKUP(S19,A19:Q72,U19,FALSE)</f>
        <v xml:space="preserve">CASA FERRETERA </v>
      </c>
      <c r="S19" s="4">
        <f t="shared" si="1"/>
        <v>13697</v>
      </c>
      <c r="T19" s="4">
        <f>S19*B19</f>
        <v>13697</v>
      </c>
      <c r="U19" s="15">
        <f>+COUNT(V19:V70)</f>
        <v>45</v>
      </c>
      <c r="V19" s="19">
        <f t="shared" si="2"/>
        <v>8</v>
      </c>
    </row>
    <row r="20" spans="1:22" ht="18.600000000000001" hidden="1" customHeight="1" x14ac:dyDescent="0.3">
      <c r="A20" s="9"/>
      <c r="B20" s="7"/>
      <c r="C20" s="7"/>
      <c r="D20" s="4">
        <v>3445</v>
      </c>
      <c r="E20" s="12">
        <f>+D20*B20</f>
        <v>0</v>
      </c>
      <c r="F20" s="4"/>
      <c r="G20" s="12">
        <f>B20*F20</f>
        <v>0</v>
      </c>
      <c r="H20" s="8"/>
      <c r="I20" s="12">
        <f>H20*B20</f>
        <v>0</v>
      </c>
      <c r="J20" s="8"/>
      <c r="K20" s="12">
        <f>+J20*B20</f>
        <v>0</v>
      </c>
      <c r="L20" s="8"/>
      <c r="M20" s="12">
        <f t="shared" si="0"/>
        <v>0</v>
      </c>
      <c r="N20" s="8"/>
      <c r="O20" s="12">
        <f>N20*B20</f>
        <v>0</v>
      </c>
      <c r="P20" s="4"/>
      <c r="Q20" s="12">
        <f>P20*B20</f>
        <v>0</v>
      </c>
      <c r="R20" s="14" t="str">
        <f>+HLOOKUP(S20,A20:Q73,U20,FALSE)</f>
        <v xml:space="preserve">CASA FERRETERA </v>
      </c>
      <c r="S20" s="4">
        <f t="shared" si="1"/>
        <v>3445</v>
      </c>
      <c r="T20" s="4">
        <f>S20*B20</f>
        <v>0</v>
      </c>
      <c r="U20" s="15">
        <f>+COUNT(V20:V71)</f>
        <v>44</v>
      </c>
      <c r="V20" s="19">
        <f t="shared" si="2"/>
        <v>9</v>
      </c>
    </row>
    <row r="21" spans="1:22" ht="18.600000000000001" customHeight="1" x14ac:dyDescent="0.3">
      <c r="A21" s="9" t="s">
        <v>59</v>
      </c>
      <c r="B21" s="7">
        <v>1</v>
      </c>
      <c r="C21" s="7" t="s">
        <v>18</v>
      </c>
      <c r="D21" s="4">
        <v>9958</v>
      </c>
      <c r="E21" s="12">
        <f>+D21*B21</f>
        <v>9958</v>
      </c>
      <c r="F21" s="4">
        <v>3333</v>
      </c>
      <c r="G21" s="12">
        <f>B21*F21</f>
        <v>3333</v>
      </c>
      <c r="H21" s="8">
        <v>4200</v>
      </c>
      <c r="I21" s="12">
        <f>H21*B21</f>
        <v>4200</v>
      </c>
      <c r="J21" s="8"/>
      <c r="K21" s="12">
        <f>+J21*B21</f>
        <v>0</v>
      </c>
      <c r="L21" s="8"/>
      <c r="M21" s="12">
        <f t="shared" si="0"/>
        <v>0</v>
      </c>
      <c r="N21" s="8">
        <v>6000</v>
      </c>
      <c r="O21" s="12">
        <f>N21*B21</f>
        <v>6000</v>
      </c>
      <c r="P21" s="4">
        <v>3431</v>
      </c>
      <c r="Q21" s="12">
        <f>P21*B21</f>
        <v>3431</v>
      </c>
      <c r="R21" s="14" t="str">
        <f>+HLOOKUP(S21,A21:Q73,U21,FALSE)</f>
        <v xml:space="preserve">TIENDAS </v>
      </c>
      <c r="S21" s="4">
        <f t="shared" si="1"/>
        <v>3333</v>
      </c>
      <c r="T21" s="4">
        <f>S21*B21</f>
        <v>3333</v>
      </c>
      <c r="U21" s="15">
        <f>+COUNT(V21:V72)</f>
        <v>43</v>
      </c>
      <c r="V21" s="19">
        <f t="shared" si="2"/>
        <v>10</v>
      </c>
    </row>
    <row r="22" spans="1:22" ht="18.600000000000001" customHeight="1" x14ac:dyDescent="0.3">
      <c r="A22" s="9" t="s">
        <v>60</v>
      </c>
      <c r="B22" s="7">
        <v>1</v>
      </c>
      <c r="C22" s="7" t="s">
        <v>18</v>
      </c>
      <c r="D22" s="4">
        <v>20714</v>
      </c>
      <c r="E22" s="12">
        <f>+D22*B22</f>
        <v>20714</v>
      </c>
      <c r="F22" s="4">
        <v>3150</v>
      </c>
      <c r="G22" s="12">
        <f>B22*F22</f>
        <v>3150</v>
      </c>
      <c r="H22" s="8">
        <v>3600</v>
      </c>
      <c r="I22" s="12">
        <f>H22*B22</f>
        <v>3600</v>
      </c>
      <c r="J22" s="8"/>
      <c r="K22" s="12">
        <f>+J22*B22</f>
        <v>0</v>
      </c>
      <c r="L22" s="8"/>
      <c r="M22" s="12">
        <f t="shared" si="0"/>
        <v>0</v>
      </c>
      <c r="N22" s="8">
        <v>6000</v>
      </c>
      <c r="O22" s="12">
        <f>N22*B22</f>
        <v>6000</v>
      </c>
      <c r="P22" s="4">
        <v>9452</v>
      </c>
      <c r="Q22" s="12">
        <f>P22*B22</f>
        <v>9452</v>
      </c>
      <c r="R22" s="14" t="str">
        <f>+HLOOKUP(S22,A22:Q73,U22,FALSE)</f>
        <v xml:space="preserve">TIENDAS </v>
      </c>
      <c r="S22" s="4">
        <f t="shared" si="1"/>
        <v>3150</v>
      </c>
      <c r="T22" s="4">
        <f>S22*B22</f>
        <v>3150</v>
      </c>
      <c r="U22" s="15">
        <f>+COUNT(V22:V73)</f>
        <v>42</v>
      </c>
      <c r="V22" s="19">
        <f t="shared" si="2"/>
        <v>11</v>
      </c>
    </row>
    <row r="23" spans="1:22" ht="18.600000000000001" customHeight="1" x14ac:dyDescent="0.3">
      <c r="A23" s="9" t="s">
        <v>61</v>
      </c>
      <c r="B23" s="7">
        <v>1</v>
      </c>
      <c r="C23" s="7" t="s">
        <v>18</v>
      </c>
      <c r="D23" s="4"/>
      <c r="E23" s="12">
        <f>+D23*B23</f>
        <v>0</v>
      </c>
      <c r="F23" s="4">
        <v>23041</v>
      </c>
      <c r="G23" s="12">
        <f>B23*F23</f>
        <v>23041</v>
      </c>
      <c r="H23" s="8">
        <v>29000</v>
      </c>
      <c r="I23" s="12">
        <f>H23*B23</f>
        <v>29000</v>
      </c>
      <c r="J23" s="8"/>
      <c r="K23" s="12">
        <f>+J23*B23</f>
        <v>0</v>
      </c>
      <c r="L23" s="8"/>
      <c r="M23" s="12">
        <f t="shared" si="0"/>
        <v>0</v>
      </c>
      <c r="N23" s="8">
        <v>30000</v>
      </c>
      <c r="O23" s="12">
        <f>N23*B23</f>
        <v>30000</v>
      </c>
      <c r="P23" s="4">
        <v>21500</v>
      </c>
      <c r="Q23" s="12">
        <f>P23*B23</f>
        <v>21500</v>
      </c>
      <c r="R23" s="14" t="str">
        <f>+HLOOKUP(S23,A23:Q73,U23,FALSE)</f>
        <v xml:space="preserve">MUNDO ALIANZA </v>
      </c>
      <c r="S23" s="4">
        <f t="shared" si="1"/>
        <v>21500</v>
      </c>
      <c r="T23" s="4">
        <f>S23*B23</f>
        <v>21500</v>
      </c>
      <c r="U23" s="15">
        <f>+COUNT(V23:V74)</f>
        <v>41</v>
      </c>
      <c r="V23" s="19">
        <f t="shared" si="2"/>
        <v>12</v>
      </c>
    </row>
    <row r="24" spans="1:22" ht="18.600000000000001" customHeight="1" x14ac:dyDescent="0.3">
      <c r="A24" s="9" t="s">
        <v>62</v>
      </c>
      <c r="B24" s="7">
        <v>1</v>
      </c>
      <c r="C24" s="7" t="s">
        <v>18</v>
      </c>
      <c r="D24" s="4"/>
      <c r="E24" s="12">
        <f>+D24*B24</f>
        <v>0</v>
      </c>
      <c r="F24" s="4">
        <v>37900</v>
      </c>
      <c r="G24" s="12">
        <f>B24*F24</f>
        <v>37900</v>
      </c>
      <c r="H24" s="8">
        <v>10000</v>
      </c>
      <c r="I24" s="12">
        <f>H24*B24</f>
        <v>10000</v>
      </c>
      <c r="J24" s="8"/>
      <c r="K24" s="12">
        <f>+J24*B24</f>
        <v>0</v>
      </c>
      <c r="L24" s="8"/>
      <c r="M24" s="12">
        <f t="shared" si="0"/>
        <v>0</v>
      </c>
      <c r="N24" s="8">
        <v>4000</v>
      </c>
      <c r="O24" s="12">
        <f>N24*B24</f>
        <v>4000</v>
      </c>
      <c r="P24" s="4"/>
      <c r="Q24" s="12">
        <f>P24*B24</f>
        <v>0</v>
      </c>
      <c r="R24" s="14" t="str">
        <f>+HLOOKUP(S24,A24:Q73,U24,FALSE)</f>
        <v xml:space="preserve">DEP PARIS </v>
      </c>
      <c r="S24" s="4">
        <f t="shared" si="1"/>
        <v>4000</v>
      </c>
      <c r="T24" s="4">
        <f>S24*B24</f>
        <v>4000</v>
      </c>
      <c r="U24" s="15">
        <f>+COUNT(V24:V75)</f>
        <v>40</v>
      </c>
      <c r="V24" s="19">
        <f t="shared" si="2"/>
        <v>13</v>
      </c>
    </row>
    <row r="25" spans="1:22" ht="22.8" x14ac:dyDescent="0.3">
      <c r="A25" s="9" t="s">
        <v>63</v>
      </c>
      <c r="B25" s="7">
        <v>1</v>
      </c>
      <c r="C25" s="7" t="s">
        <v>18</v>
      </c>
      <c r="D25" s="4">
        <v>2144</v>
      </c>
      <c r="E25" s="12">
        <f>+D25*B25</f>
        <v>2144</v>
      </c>
      <c r="F25" s="4">
        <v>1890</v>
      </c>
      <c r="G25" s="12">
        <f>B25*F25</f>
        <v>1890</v>
      </c>
      <c r="H25" s="8">
        <v>2900</v>
      </c>
      <c r="I25" s="12">
        <f>H25*B25</f>
        <v>2900</v>
      </c>
      <c r="J25" s="8"/>
      <c r="K25" s="12">
        <f>+J25*B25</f>
        <v>0</v>
      </c>
      <c r="L25" s="8"/>
      <c r="M25" s="12">
        <f t="shared" si="0"/>
        <v>0</v>
      </c>
      <c r="N25" s="8">
        <v>6000</v>
      </c>
      <c r="O25" s="12">
        <f>N25*B25</f>
        <v>6000</v>
      </c>
      <c r="P25" s="4">
        <v>2206</v>
      </c>
      <c r="Q25" s="12">
        <f>P25*B25</f>
        <v>2206</v>
      </c>
      <c r="R25" s="14" t="str">
        <f>+HLOOKUP(S25,A25:Q72,U25,FALSE)</f>
        <v xml:space="preserve">TIENDAS </v>
      </c>
      <c r="S25" s="4">
        <f t="shared" si="1"/>
        <v>1890</v>
      </c>
      <c r="T25" s="4">
        <f>S25*B25</f>
        <v>1890</v>
      </c>
      <c r="U25" s="15">
        <f>+COUNT(V25:V76)</f>
        <v>39</v>
      </c>
      <c r="V25" s="19">
        <f t="shared" si="2"/>
        <v>14</v>
      </c>
    </row>
    <row r="26" spans="1:22" ht="18.600000000000001" customHeight="1" x14ac:dyDescent="0.3">
      <c r="A26" s="9" t="s">
        <v>64</v>
      </c>
      <c r="B26" s="7">
        <v>1</v>
      </c>
      <c r="C26" s="7" t="s">
        <v>18</v>
      </c>
      <c r="D26" s="4">
        <v>6471</v>
      </c>
      <c r="E26" s="12">
        <f>+D26*B26</f>
        <v>6471</v>
      </c>
      <c r="F26" s="4">
        <v>5981</v>
      </c>
      <c r="G26" s="12">
        <f>B26*F26</f>
        <v>5981</v>
      </c>
      <c r="H26" s="8">
        <v>7600</v>
      </c>
      <c r="I26" s="12">
        <f>H26*B26</f>
        <v>7600</v>
      </c>
      <c r="J26" s="8"/>
      <c r="K26" s="12">
        <f>+J26*B26</f>
        <v>0</v>
      </c>
      <c r="L26" s="8"/>
      <c r="M26" s="12">
        <f t="shared" si="0"/>
        <v>0</v>
      </c>
      <c r="N26" s="8">
        <v>10000</v>
      </c>
      <c r="O26" s="12">
        <f>N26*B26</f>
        <v>10000</v>
      </c>
      <c r="P26" s="4">
        <v>6731</v>
      </c>
      <c r="Q26" s="12">
        <f>P26*B26</f>
        <v>6731</v>
      </c>
      <c r="R26" s="14" t="str">
        <f>+HLOOKUP(S26,A26:Q73,U26,FALSE)</f>
        <v xml:space="preserve">TIENDAS </v>
      </c>
      <c r="S26" s="4">
        <f t="shared" si="1"/>
        <v>5981</v>
      </c>
      <c r="T26" s="4">
        <f>S26*B26</f>
        <v>5981</v>
      </c>
      <c r="U26" s="15">
        <f>+COUNT(V26:V78)</f>
        <v>38</v>
      </c>
      <c r="V26" s="19">
        <f t="shared" si="2"/>
        <v>15</v>
      </c>
    </row>
    <row r="27" spans="1:22" ht="18.600000000000001" customHeight="1" x14ac:dyDescent="0.3">
      <c r="A27" s="9" t="s">
        <v>65</v>
      </c>
      <c r="B27" s="7">
        <v>1</v>
      </c>
      <c r="C27" s="7" t="s">
        <v>18</v>
      </c>
      <c r="D27" s="4">
        <v>7731</v>
      </c>
      <c r="E27" s="12">
        <f>+D27*B27</f>
        <v>7731</v>
      </c>
      <c r="F27" s="4">
        <v>8230</v>
      </c>
      <c r="G27" s="12">
        <f>B27*F27</f>
        <v>8230</v>
      </c>
      <c r="H27" s="8">
        <v>9200</v>
      </c>
      <c r="I27" s="12">
        <f>H27*B27</f>
        <v>9200</v>
      </c>
      <c r="J27" s="8"/>
      <c r="K27" s="12">
        <f>+J27*B27</f>
        <v>0</v>
      </c>
      <c r="L27" s="8"/>
      <c r="M27" s="12">
        <f t="shared" si="0"/>
        <v>0</v>
      </c>
      <c r="N27" s="8">
        <v>9500</v>
      </c>
      <c r="O27" s="12">
        <f>N27*B27</f>
        <v>9500</v>
      </c>
      <c r="P27" s="4"/>
      <c r="Q27" s="12">
        <f>P27*B27</f>
        <v>0</v>
      </c>
      <c r="R27" s="14" t="str">
        <f>+HLOOKUP(S27,A27:Q74,U27,FALSE)</f>
        <v xml:space="preserve">CASA FERRETERA </v>
      </c>
      <c r="S27" s="4">
        <f t="shared" si="1"/>
        <v>7731</v>
      </c>
      <c r="T27" s="4">
        <f>S27*B27</f>
        <v>7731</v>
      </c>
      <c r="U27" s="15">
        <f>+COUNT(V27:V77)</f>
        <v>37</v>
      </c>
      <c r="V27" s="19">
        <f t="shared" si="2"/>
        <v>16</v>
      </c>
    </row>
    <row r="28" spans="1:22" ht="18.600000000000001" customHeight="1" x14ac:dyDescent="0.3">
      <c r="A28" s="9" t="s">
        <v>66</v>
      </c>
      <c r="B28" s="7">
        <v>1</v>
      </c>
      <c r="C28" s="7" t="s">
        <v>18</v>
      </c>
      <c r="D28" s="4">
        <v>5840</v>
      </c>
      <c r="E28" s="12">
        <f>+D28*B28</f>
        <v>5840</v>
      </c>
      <c r="F28" s="4">
        <v>8564</v>
      </c>
      <c r="G28" s="12">
        <f>B28*F28</f>
        <v>8564</v>
      </c>
      <c r="H28" s="8">
        <v>8500</v>
      </c>
      <c r="I28" s="12">
        <f>H28*B28</f>
        <v>8500</v>
      </c>
      <c r="J28" s="8"/>
      <c r="K28" s="12">
        <f>+J28*B28</f>
        <v>0</v>
      </c>
      <c r="L28" s="8"/>
      <c r="M28" s="12">
        <f t="shared" si="0"/>
        <v>0</v>
      </c>
      <c r="N28" s="8">
        <v>8000</v>
      </c>
      <c r="O28" s="12">
        <f>N28*B28</f>
        <v>8000</v>
      </c>
      <c r="P28" s="4">
        <v>8010</v>
      </c>
      <c r="Q28" s="12">
        <f>P28*B28</f>
        <v>8010</v>
      </c>
      <c r="R28" s="14" t="str">
        <f>+HLOOKUP(S28,A28:Q75,U28,FALSE)</f>
        <v xml:space="preserve">CASA FERRETERA </v>
      </c>
      <c r="S28" s="4">
        <f t="shared" si="1"/>
        <v>5840</v>
      </c>
      <c r="T28" s="4">
        <f>S28*B28</f>
        <v>5840</v>
      </c>
      <c r="U28" s="15">
        <f>+COUNT(V28:V78)</f>
        <v>36</v>
      </c>
      <c r="V28" s="19">
        <f t="shared" si="2"/>
        <v>17</v>
      </c>
    </row>
    <row r="29" spans="1:22" ht="18.600000000000001" customHeight="1" x14ac:dyDescent="0.3">
      <c r="A29" s="9" t="s">
        <v>67</v>
      </c>
      <c r="B29" s="7">
        <v>1</v>
      </c>
      <c r="C29" s="7" t="s">
        <v>18</v>
      </c>
      <c r="D29" s="4"/>
      <c r="E29" s="12">
        <f>+D29*B29</f>
        <v>0</v>
      </c>
      <c r="F29" s="4">
        <v>55922</v>
      </c>
      <c r="G29" s="12">
        <f>B29*F29</f>
        <v>55922</v>
      </c>
      <c r="H29" s="8">
        <v>58000</v>
      </c>
      <c r="I29" s="12">
        <f>H29*B29</f>
        <v>58000</v>
      </c>
      <c r="J29" s="8"/>
      <c r="K29" s="12">
        <f>+J29*B29</f>
        <v>0</v>
      </c>
      <c r="L29" s="8"/>
      <c r="M29" s="12">
        <f t="shared" si="0"/>
        <v>0</v>
      </c>
      <c r="N29" s="8">
        <v>6000</v>
      </c>
      <c r="O29" s="12">
        <f>N29*B29</f>
        <v>6000</v>
      </c>
      <c r="P29" s="4"/>
      <c r="Q29" s="12">
        <f>P29*B29</f>
        <v>0</v>
      </c>
      <c r="R29" s="14" t="str">
        <f>+HLOOKUP(S29,A29:Q76,U29,FALSE)</f>
        <v xml:space="preserve">DEP PARIS </v>
      </c>
      <c r="S29" s="4">
        <f t="shared" si="1"/>
        <v>6000</v>
      </c>
      <c r="T29" s="4">
        <f>S29*B29</f>
        <v>6000</v>
      </c>
      <c r="U29" s="15">
        <f>+COUNT(V29:V79)</f>
        <v>35</v>
      </c>
      <c r="V29" s="19">
        <f t="shared" si="2"/>
        <v>18</v>
      </c>
    </row>
    <row r="30" spans="1:22" ht="18.600000000000001" customHeight="1" x14ac:dyDescent="0.3">
      <c r="A30" s="9" t="s">
        <v>68</v>
      </c>
      <c r="B30" s="7">
        <v>1</v>
      </c>
      <c r="C30" s="7" t="s">
        <v>18</v>
      </c>
      <c r="D30" s="4">
        <v>8068</v>
      </c>
      <c r="E30" s="12">
        <f>+D30*B30</f>
        <v>8068</v>
      </c>
      <c r="F30" s="4"/>
      <c r="G30" s="12">
        <f>B30*F30</f>
        <v>0</v>
      </c>
      <c r="H30" s="8">
        <v>13500</v>
      </c>
      <c r="I30" s="12">
        <f>H30*B30</f>
        <v>13500</v>
      </c>
      <c r="J30" s="8"/>
      <c r="K30" s="12">
        <f>+J30*B30</f>
        <v>0</v>
      </c>
      <c r="L30" s="8"/>
      <c r="M30" s="12">
        <f t="shared" si="0"/>
        <v>0</v>
      </c>
      <c r="N30" s="8">
        <v>13000</v>
      </c>
      <c r="O30" s="12">
        <f>N30*B30</f>
        <v>13000</v>
      </c>
      <c r="P30" s="4"/>
      <c r="Q30" s="12">
        <f>P30*B30</f>
        <v>0</v>
      </c>
      <c r="R30" s="14" t="str">
        <f>+HLOOKUP(S30,A30:Q77,U30,FALSE)</f>
        <v xml:space="preserve">CASA FERRETERA </v>
      </c>
      <c r="S30" s="4">
        <f t="shared" si="1"/>
        <v>8068</v>
      </c>
      <c r="T30" s="4">
        <f>S30*B30</f>
        <v>8068</v>
      </c>
      <c r="U30" s="15">
        <f>+COUNT(V30:V81)</f>
        <v>34</v>
      </c>
      <c r="V30" s="19">
        <f t="shared" si="2"/>
        <v>19</v>
      </c>
    </row>
    <row r="31" spans="1:22" ht="18.600000000000001" customHeight="1" x14ac:dyDescent="0.3">
      <c r="A31" s="9" t="s">
        <v>69</v>
      </c>
      <c r="B31" s="7">
        <v>1</v>
      </c>
      <c r="C31" s="7" t="s">
        <v>18</v>
      </c>
      <c r="D31" s="4">
        <v>21100</v>
      </c>
      <c r="E31" s="12">
        <f>+D31*B31</f>
        <v>21100</v>
      </c>
      <c r="F31" s="4">
        <v>10416</v>
      </c>
      <c r="G31" s="12">
        <f>B31*F31</f>
        <v>10416</v>
      </c>
      <c r="H31" s="8">
        <v>13500</v>
      </c>
      <c r="I31" s="12">
        <f>H31*B31</f>
        <v>13500</v>
      </c>
      <c r="J31" s="8"/>
      <c r="K31" s="12">
        <f>+J31*B31</f>
        <v>0</v>
      </c>
      <c r="L31" s="8"/>
      <c r="M31" s="12">
        <f t="shared" si="0"/>
        <v>0</v>
      </c>
      <c r="N31" s="8">
        <v>14000</v>
      </c>
      <c r="O31" s="12">
        <f>N31*B31</f>
        <v>14000</v>
      </c>
      <c r="P31" s="4"/>
      <c r="Q31" s="12">
        <f>P31*B31</f>
        <v>0</v>
      </c>
      <c r="R31" s="14" t="str">
        <f>+HLOOKUP(S31,A31:Q78,U31,FALSE)</f>
        <v xml:space="preserve">TIENDAS </v>
      </c>
      <c r="S31" s="4">
        <f t="shared" si="1"/>
        <v>10416</v>
      </c>
      <c r="T31" s="4">
        <f>S31*B31</f>
        <v>10416</v>
      </c>
      <c r="U31" s="15">
        <f>+COUNT(V31:V82)</f>
        <v>33</v>
      </c>
      <c r="V31" s="19">
        <f t="shared" si="2"/>
        <v>20</v>
      </c>
    </row>
    <row r="32" spans="1:22" ht="18.600000000000001" customHeight="1" x14ac:dyDescent="0.3">
      <c r="A32" s="9" t="s">
        <v>70</v>
      </c>
      <c r="B32" s="7">
        <v>1</v>
      </c>
      <c r="C32" s="7" t="s">
        <v>18</v>
      </c>
      <c r="D32" s="4">
        <v>18100</v>
      </c>
      <c r="E32" s="12">
        <f>+D32*B32</f>
        <v>18100</v>
      </c>
      <c r="F32" s="4">
        <v>23219</v>
      </c>
      <c r="G32" s="12">
        <f>B32*F32</f>
        <v>23219</v>
      </c>
      <c r="H32" s="8">
        <v>31000</v>
      </c>
      <c r="I32" s="12">
        <f>H32*B32</f>
        <v>31000</v>
      </c>
      <c r="J32" s="8"/>
      <c r="K32" s="12">
        <f>+J32*B32</f>
        <v>0</v>
      </c>
      <c r="L32" s="8"/>
      <c r="M32" s="12">
        <f t="shared" si="0"/>
        <v>0</v>
      </c>
      <c r="N32" s="8">
        <v>25000</v>
      </c>
      <c r="O32" s="12">
        <f>N32*B32</f>
        <v>25000</v>
      </c>
      <c r="P32" s="4">
        <v>18733</v>
      </c>
      <c r="Q32" s="12">
        <f>P32*B32</f>
        <v>18733</v>
      </c>
      <c r="R32" s="14" t="str">
        <f>+HLOOKUP(S32,A32:Q79,U32,FALSE)</f>
        <v xml:space="preserve">CASA FERRETERA </v>
      </c>
      <c r="S32" s="4">
        <f t="shared" si="1"/>
        <v>18100</v>
      </c>
      <c r="T32" s="4">
        <f>S32*B32</f>
        <v>18100</v>
      </c>
      <c r="U32" s="15">
        <f>+COUNT(V32:V84)</f>
        <v>32</v>
      </c>
      <c r="V32" s="19">
        <f t="shared" si="2"/>
        <v>21</v>
      </c>
    </row>
    <row r="33" spans="1:22" ht="18.600000000000001" customHeight="1" x14ac:dyDescent="0.3">
      <c r="A33" s="9" t="s">
        <v>71</v>
      </c>
      <c r="B33" s="7">
        <v>1</v>
      </c>
      <c r="C33" s="7" t="s">
        <v>18</v>
      </c>
      <c r="D33" s="4"/>
      <c r="E33" s="12">
        <f>+D33*B33</f>
        <v>0</v>
      </c>
      <c r="F33" s="4"/>
      <c r="G33" s="12">
        <f>B33*F33</f>
        <v>0</v>
      </c>
      <c r="H33" s="8"/>
      <c r="I33" s="12">
        <f>H33*B33</f>
        <v>0</v>
      </c>
      <c r="J33" s="8"/>
      <c r="K33" s="12">
        <f>+J33*B33</f>
        <v>0</v>
      </c>
      <c r="L33" s="8"/>
      <c r="M33" s="12">
        <f t="shared" si="0"/>
        <v>0</v>
      </c>
      <c r="N33" s="8">
        <v>26000</v>
      </c>
      <c r="O33" s="12">
        <f>N33*B33</f>
        <v>26000</v>
      </c>
      <c r="P33" s="4"/>
      <c r="Q33" s="12">
        <f>P33*B33</f>
        <v>0</v>
      </c>
      <c r="R33" s="14" t="str">
        <f>+HLOOKUP(S33,A33:Q80,U33,FALSE)</f>
        <v xml:space="preserve">DEP PARIS </v>
      </c>
      <c r="S33" s="4">
        <f t="shared" si="1"/>
        <v>26000</v>
      </c>
      <c r="T33" s="4">
        <f>S33*B33</f>
        <v>26000</v>
      </c>
      <c r="U33" s="15">
        <f>+COUNT(V33:V85)</f>
        <v>31</v>
      </c>
      <c r="V33" s="19">
        <f t="shared" si="2"/>
        <v>22</v>
      </c>
    </row>
    <row r="34" spans="1:22" ht="18.600000000000001" customHeight="1" x14ac:dyDescent="0.3">
      <c r="A34" s="9" t="s">
        <v>72</v>
      </c>
      <c r="B34" s="7">
        <v>1</v>
      </c>
      <c r="C34" s="7" t="s">
        <v>18</v>
      </c>
      <c r="D34" s="4">
        <v>1345</v>
      </c>
      <c r="E34" s="12">
        <f>+D34*B34</f>
        <v>1345</v>
      </c>
      <c r="F34" s="4">
        <v>1507</v>
      </c>
      <c r="G34" s="12">
        <f>B34*F34</f>
        <v>1507</v>
      </c>
      <c r="H34" s="8">
        <v>1500</v>
      </c>
      <c r="I34" s="12">
        <f>H34*B34</f>
        <v>1500</v>
      </c>
      <c r="J34" s="8">
        <v>1700</v>
      </c>
      <c r="K34" s="12">
        <f>+J34*B34</f>
        <v>1700</v>
      </c>
      <c r="L34" s="8"/>
      <c r="M34" s="12">
        <f t="shared" si="0"/>
        <v>0</v>
      </c>
      <c r="N34" s="8">
        <v>2000</v>
      </c>
      <c r="O34" s="12">
        <f>N34*B34</f>
        <v>2000</v>
      </c>
      <c r="P34" s="4">
        <v>1401</v>
      </c>
      <c r="Q34" s="12">
        <f>P34*B34</f>
        <v>1401</v>
      </c>
      <c r="R34" s="14" t="str">
        <f>+HLOOKUP(S34,A34:Q81,U34,FALSE)</f>
        <v xml:space="preserve">CASA FERRETERA </v>
      </c>
      <c r="S34" s="4">
        <f t="shared" si="1"/>
        <v>1345</v>
      </c>
      <c r="T34" s="4">
        <f>S34*B34</f>
        <v>1345</v>
      </c>
      <c r="U34" s="15">
        <f>+COUNT(V34:V84)</f>
        <v>30</v>
      </c>
      <c r="V34" s="19">
        <v>4</v>
      </c>
    </row>
    <row r="35" spans="1:22" ht="24.6" customHeight="1" x14ac:dyDescent="0.3">
      <c r="A35" s="9" t="s">
        <v>73</v>
      </c>
      <c r="B35" s="7">
        <v>1</v>
      </c>
      <c r="C35" s="7" t="s">
        <v>18</v>
      </c>
      <c r="D35" s="4">
        <v>1345</v>
      </c>
      <c r="E35" s="12">
        <f>+D35*B35</f>
        <v>1345</v>
      </c>
      <c r="F35" s="4">
        <v>1490</v>
      </c>
      <c r="G35" s="12">
        <f>B35*F35</f>
        <v>1490</v>
      </c>
      <c r="H35" s="8">
        <v>1500</v>
      </c>
      <c r="I35" s="12">
        <f>H35*B35</f>
        <v>1500</v>
      </c>
      <c r="J35" s="8">
        <v>17000</v>
      </c>
      <c r="K35" s="12">
        <f>+J35*B35</f>
        <v>17000</v>
      </c>
      <c r="L35" s="8"/>
      <c r="M35" s="12">
        <f t="shared" si="0"/>
        <v>0</v>
      </c>
      <c r="N35" s="8">
        <v>2000</v>
      </c>
      <c r="O35" s="12">
        <f>N35*B35</f>
        <v>2000</v>
      </c>
      <c r="P35" s="4">
        <v>1401</v>
      </c>
      <c r="Q35" s="12">
        <f>P35*B35</f>
        <v>1401</v>
      </c>
      <c r="R35" s="14" t="str">
        <f>+HLOOKUP(S35,A35:Q82,U35,FALSE)</f>
        <v xml:space="preserve">CASA FERRETERA </v>
      </c>
      <c r="S35" s="4">
        <f t="shared" si="1"/>
        <v>1345</v>
      </c>
      <c r="T35" s="4">
        <f>S35*B35</f>
        <v>1345</v>
      </c>
      <c r="U35" s="15">
        <f>+COUNT(V35:V85)</f>
        <v>29</v>
      </c>
      <c r="V35" s="19">
        <f t="shared" ref="V35" si="3">1+V34</f>
        <v>5</v>
      </c>
    </row>
    <row r="36" spans="1:22" ht="18.600000000000001" customHeight="1" x14ac:dyDescent="0.3">
      <c r="A36" s="9" t="s">
        <v>74</v>
      </c>
      <c r="B36" s="7">
        <v>1</v>
      </c>
      <c r="C36" s="7" t="s">
        <v>18</v>
      </c>
      <c r="D36" s="4">
        <v>2479</v>
      </c>
      <c r="E36" s="12">
        <f>+D36*B36</f>
        <v>2479</v>
      </c>
      <c r="F36" s="4">
        <v>2925</v>
      </c>
      <c r="G36" s="12">
        <f>B36*F36</f>
        <v>2925</v>
      </c>
      <c r="H36" s="8">
        <v>3200</v>
      </c>
      <c r="I36" s="12">
        <f>H36*B36</f>
        <v>3200</v>
      </c>
      <c r="J36" s="8"/>
      <c r="K36" s="12">
        <f>+J36*B36</f>
        <v>0</v>
      </c>
      <c r="L36" s="8"/>
      <c r="M36" s="12">
        <f t="shared" si="0"/>
        <v>0</v>
      </c>
      <c r="N36" s="8">
        <v>4000</v>
      </c>
      <c r="O36" s="12">
        <f>N36*B36</f>
        <v>4000</v>
      </c>
      <c r="P36" s="4"/>
      <c r="Q36" s="12">
        <f>P36*B36</f>
        <v>0</v>
      </c>
      <c r="R36" s="14" t="str">
        <f>+HLOOKUP(S36,A36:Q83,U36,FALSE)</f>
        <v xml:space="preserve">CASA FERRETERA </v>
      </c>
      <c r="S36" s="4">
        <f t="shared" si="1"/>
        <v>2479</v>
      </c>
      <c r="T36" s="4">
        <f>S36*B36</f>
        <v>2479</v>
      </c>
      <c r="U36" s="15">
        <f>+COUNT(V36:V86)</f>
        <v>28</v>
      </c>
      <c r="V36" s="19">
        <f t="shared" si="2"/>
        <v>6</v>
      </c>
    </row>
    <row r="37" spans="1:22" ht="18.600000000000001" customHeight="1" x14ac:dyDescent="0.3">
      <c r="A37" s="9" t="s">
        <v>75</v>
      </c>
      <c r="B37" s="7">
        <v>1</v>
      </c>
      <c r="C37" s="7" t="s">
        <v>18</v>
      </c>
      <c r="D37" s="4">
        <v>5966</v>
      </c>
      <c r="E37" s="12">
        <f>+D37*B37</f>
        <v>5966</v>
      </c>
      <c r="F37" s="4">
        <v>54561</v>
      </c>
      <c r="G37" s="12">
        <f>B37*F37</f>
        <v>54561</v>
      </c>
      <c r="H37" s="8">
        <v>6500</v>
      </c>
      <c r="I37" s="12">
        <f>H37*B37</f>
        <v>6500</v>
      </c>
      <c r="J37" s="8"/>
      <c r="K37" s="12">
        <f>+J37*B37</f>
        <v>0</v>
      </c>
      <c r="L37" s="8"/>
      <c r="M37" s="12">
        <f t="shared" si="0"/>
        <v>0</v>
      </c>
      <c r="N37" s="8">
        <v>8000</v>
      </c>
      <c r="O37" s="12">
        <f>N37*B37</f>
        <v>8000</v>
      </c>
      <c r="P37" s="4"/>
      <c r="Q37" s="12">
        <f>P37*B37</f>
        <v>0</v>
      </c>
      <c r="R37" s="14" t="str">
        <f>+HLOOKUP(S37,A37:Q84,U37,FALSE)</f>
        <v xml:space="preserve">CASA FERRETERA </v>
      </c>
      <c r="S37" s="4">
        <f t="shared" si="1"/>
        <v>5966</v>
      </c>
      <c r="T37" s="4">
        <f>S37*B37</f>
        <v>5966</v>
      </c>
      <c r="U37" s="15">
        <f>+COUNT(V37:V88)</f>
        <v>27</v>
      </c>
      <c r="V37" s="19">
        <f t="shared" si="2"/>
        <v>7</v>
      </c>
    </row>
    <row r="38" spans="1:22" ht="24" customHeight="1" x14ac:dyDescent="0.3">
      <c r="A38" s="9" t="s">
        <v>76</v>
      </c>
      <c r="B38" s="7">
        <v>1</v>
      </c>
      <c r="C38" s="7" t="s">
        <v>18</v>
      </c>
      <c r="D38" s="4">
        <v>37983</v>
      </c>
      <c r="E38" s="12">
        <f>+D38*B38</f>
        <v>37983</v>
      </c>
      <c r="F38" s="4">
        <v>50054</v>
      </c>
      <c r="G38" s="12">
        <f>B38*F38</f>
        <v>50054</v>
      </c>
      <c r="H38" s="8">
        <v>55000</v>
      </c>
      <c r="I38" s="12">
        <f>H38*B38</f>
        <v>55000</v>
      </c>
      <c r="J38" s="8"/>
      <c r="K38" s="12">
        <f>+J38*B38</f>
        <v>0</v>
      </c>
      <c r="L38" s="8"/>
      <c r="M38" s="12">
        <f t="shared" si="0"/>
        <v>0</v>
      </c>
      <c r="N38" s="8"/>
      <c r="O38" s="12">
        <f>N38*B38</f>
        <v>0</v>
      </c>
      <c r="P38" s="4">
        <v>40210</v>
      </c>
      <c r="Q38" s="12">
        <f>P38*B38</f>
        <v>40210</v>
      </c>
      <c r="R38" s="14" t="str">
        <f>+HLOOKUP(S38,A38:Q85,U38,FALSE)</f>
        <v xml:space="preserve">CASA FERRETERA </v>
      </c>
      <c r="S38" s="4">
        <f t="shared" si="1"/>
        <v>37983</v>
      </c>
      <c r="T38" s="4">
        <f>S38*B38</f>
        <v>37983</v>
      </c>
      <c r="U38" s="15">
        <f>+COUNT(V38:V89)</f>
        <v>26</v>
      </c>
      <c r="V38" s="19">
        <f t="shared" si="2"/>
        <v>8</v>
      </c>
    </row>
    <row r="39" spans="1:22" ht="27" customHeight="1" x14ac:dyDescent="0.3">
      <c r="A39" s="9" t="s">
        <v>77</v>
      </c>
      <c r="B39" s="7">
        <v>1</v>
      </c>
      <c r="C39" s="7" t="s">
        <v>18</v>
      </c>
      <c r="D39" s="4"/>
      <c r="E39" s="12">
        <f>+D39*$B$39</f>
        <v>0</v>
      </c>
      <c r="F39" s="4">
        <v>54900</v>
      </c>
      <c r="G39" s="12">
        <f>B39*F39</f>
        <v>54900</v>
      </c>
      <c r="H39" s="8">
        <v>39500</v>
      </c>
      <c r="I39" s="12">
        <f>H39*B39</f>
        <v>39500</v>
      </c>
      <c r="J39" s="8"/>
      <c r="K39" s="12">
        <f>+J39*B39</f>
        <v>0</v>
      </c>
      <c r="L39" s="8"/>
      <c r="M39" s="12">
        <f>+L39*$B$39</f>
        <v>0</v>
      </c>
      <c r="N39" s="8">
        <v>26000</v>
      </c>
      <c r="O39" s="12">
        <f>N39*B39</f>
        <v>26000</v>
      </c>
      <c r="P39" s="4"/>
      <c r="Q39" s="12">
        <f>P39*B39</f>
        <v>0</v>
      </c>
      <c r="R39" s="14" t="str">
        <f>+HLOOKUP(S39,A39:Q86,U39,FALSE)</f>
        <v xml:space="preserve">DEP PARIS </v>
      </c>
      <c r="S39" s="4">
        <f t="shared" si="1"/>
        <v>26000</v>
      </c>
      <c r="T39" s="4">
        <f>S39*B39</f>
        <v>26000</v>
      </c>
      <c r="U39" s="15">
        <f>+COUNT(V39:V91)</f>
        <v>25</v>
      </c>
      <c r="V39" s="19">
        <f t="shared" si="2"/>
        <v>9</v>
      </c>
    </row>
    <row r="40" spans="1:22" ht="22.2" customHeight="1" x14ac:dyDescent="0.3">
      <c r="A40" s="9" t="s">
        <v>78</v>
      </c>
      <c r="B40" s="7">
        <v>1</v>
      </c>
      <c r="C40" s="7" t="s">
        <v>18</v>
      </c>
      <c r="D40" s="4"/>
      <c r="E40" s="12">
        <f>+D40*B40</f>
        <v>0</v>
      </c>
      <c r="F40" s="4">
        <v>22303</v>
      </c>
      <c r="G40" s="12">
        <f>B40*F40</f>
        <v>22303</v>
      </c>
      <c r="H40" s="8">
        <v>29500</v>
      </c>
      <c r="I40" s="12">
        <f>H40*B40</f>
        <v>29500</v>
      </c>
      <c r="J40" s="8"/>
      <c r="K40" s="12">
        <f>+J40*B40</f>
        <v>0</v>
      </c>
      <c r="L40" s="8"/>
      <c r="M40" s="12">
        <f t="shared" ref="M40:M50" si="4">+L40*$B$39</f>
        <v>0</v>
      </c>
      <c r="N40" s="8">
        <v>34000</v>
      </c>
      <c r="O40" s="12">
        <f>N40*B40</f>
        <v>34000</v>
      </c>
      <c r="P40" s="4">
        <v>26413</v>
      </c>
      <c r="Q40" s="12">
        <f>P40*B40</f>
        <v>26413</v>
      </c>
      <c r="R40" s="14" t="str">
        <f>+HLOOKUP(S40,A40:Q87,U40,FALSE)</f>
        <v xml:space="preserve">TIENDAS </v>
      </c>
      <c r="S40" s="4">
        <f t="shared" si="1"/>
        <v>22303</v>
      </c>
      <c r="T40" s="4">
        <f>S40*B40</f>
        <v>22303</v>
      </c>
      <c r="U40" s="15">
        <f>+COUNT(V40:V92)</f>
        <v>24</v>
      </c>
      <c r="V40" s="19">
        <f t="shared" si="2"/>
        <v>10</v>
      </c>
    </row>
    <row r="41" spans="1:22" ht="22.2" customHeight="1" x14ac:dyDescent="0.3">
      <c r="A41" s="9" t="s">
        <v>79</v>
      </c>
      <c r="B41" s="7">
        <v>1</v>
      </c>
      <c r="C41" s="7" t="s">
        <v>93</v>
      </c>
      <c r="D41" s="4">
        <v>6807</v>
      </c>
      <c r="E41" s="12">
        <f>+D41*B41</f>
        <v>6807</v>
      </c>
      <c r="F41" s="4">
        <v>6461</v>
      </c>
      <c r="G41" s="12">
        <f>B41*F41</f>
        <v>6461</v>
      </c>
      <c r="H41" s="8">
        <v>6500</v>
      </c>
      <c r="I41" s="12">
        <f>H41*B41</f>
        <v>6500</v>
      </c>
      <c r="J41" s="8"/>
      <c r="K41" s="12">
        <f>+J41*B41</f>
        <v>0</v>
      </c>
      <c r="L41" s="8"/>
      <c r="M41" s="12">
        <f t="shared" si="4"/>
        <v>0</v>
      </c>
      <c r="N41" s="8">
        <v>3000</v>
      </c>
      <c r="O41" s="12">
        <f>N41*B41</f>
        <v>3000</v>
      </c>
      <c r="P41" s="4"/>
      <c r="Q41" s="12">
        <f>P41*B41</f>
        <v>0</v>
      </c>
      <c r="R41" s="14" t="str">
        <f>+HLOOKUP(S41,A41:Q88,U41,FALSE)</f>
        <v xml:space="preserve">DEP PARIS </v>
      </c>
      <c r="S41" s="4">
        <f t="shared" si="1"/>
        <v>3000</v>
      </c>
      <c r="T41" s="4">
        <f>S41*B41</f>
        <v>3000</v>
      </c>
      <c r="U41" s="15">
        <f>+COUNT(V41:V91)</f>
        <v>23</v>
      </c>
      <c r="V41" s="19">
        <v>5</v>
      </c>
    </row>
    <row r="42" spans="1:22" ht="22.2" customHeight="1" x14ac:dyDescent="0.3">
      <c r="A42" s="9" t="s">
        <v>80</v>
      </c>
      <c r="B42" s="7">
        <v>1</v>
      </c>
      <c r="C42" s="7" t="s">
        <v>93</v>
      </c>
      <c r="D42" s="4"/>
      <c r="E42" s="12">
        <f>+D42*B42</f>
        <v>0</v>
      </c>
      <c r="F42" s="4">
        <v>13850</v>
      </c>
      <c r="G42" s="12">
        <f>B42*F42</f>
        <v>13850</v>
      </c>
      <c r="H42" s="8">
        <v>15500</v>
      </c>
      <c r="I42" s="12">
        <f>H42*B42</f>
        <v>15500</v>
      </c>
      <c r="J42" s="8"/>
      <c r="K42" s="12">
        <f>+J42*B42</f>
        <v>0</v>
      </c>
      <c r="L42" s="8"/>
      <c r="M42" s="12">
        <f t="shared" si="4"/>
        <v>0</v>
      </c>
      <c r="N42" s="8">
        <v>4000</v>
      </c>
      <c r="O42" s="12">
        <f>N42*B42</f>
        <v>4000</v>
      </c>
      <c r="P42" s="4"/>
      <c r="Q42" s="12">
        <f>P42*B42</f>
        <v>0</v>
      </c>
      <c r="R42" s="14" t="str">
        <f>+HLOOKUP(S42,A42:Q89,U42,FALSE)</f>
        <v xml:space="preserve">DEP PARIS </v>
      </c>
      <c r="S42" s="4">
        <f t="shared" si="1"/>
        <v>4000</v>
      </c>
      <c r="T42" s="4">
        <f>S42*B42</f>
        <v>4000</v>
      </c>
      <c r="U42" s="15">
        <f>+COUNT(V42:V92)</f>
        <v>22</v>
      </c>
      <c r="V42" s="19">
        <f t="shared" ref="V42" si="5">1+V41</f>
        <v>6</v>
      </c>
    </row>
    <row r="43" spans="1:22" ht="22.2" customHeight="1" x14ac:dyDescent="0.3">
      <c r="A43" s="9" t="s">
        <v>81</v>
      </c>
      <c r="B43" s="7">
        <v>1</v>
      </c>
      <c r="C43" s="7" t="s">
        <v>18</v>
      </c>
      <c r="D43" s="4">
        <v>2353</v>
      </c>
      <c r="E43" s="12">
        <f>+D43*B43</f>
        <v>2353</v>
      </c>
      <c r="F43" s="4">
        <v>4569</v>
      </c>
      <c r="G43" s="12">
        <f>B43*F43</f>
        <v>4569</v>
      </c>
      <c r="H43" s="8">
        <v>3500</v>
      </c>
      <c r="I43" s="12">
        <f>H43*B43</f>
        <v>3500</v>
      </c>
      <c r="J43" s="8"/>
      <c r="K43" s="12">
        <f>+J43*B43</f>
        <v>0</v>
      </c>
      <c r="L43" s="8"/>
      <c r="M43" s="12">
        <f t="shared" si="4"/>
        <v>0</v>
      </c>
      <c r="N43" s="8">
        <v>2000</v>
      </c>
      <c r="O43" s="12">
        <f>N43*B43</f>
        <v>2000</v>
      </c>
      <c r="P43" s="4">
        <v>4097</v>
      </c>
      <c r="Q43" s="12">
        <f>P43*B43</f>
        <v>4097</v>
      </c>
      <c r="R43" s="14" t="str">
        <f>+HLOOKUP(S43,A43:Q90,U43,FALSE)</f>
        <v xml:space="preserve">DEP PARIS </v>
      </c>
      <c r="S43" s="4">
        <f t="shared" si="1"/>
        <v>2000</v>
      </c>
      <c r="T43" s="4">
        <f>S43*B43</f>
        <v>2000</v>
      </c>
      <c r="U43" s="15">
        <f>+COUNT(V43:V93)</f>
        <v>21</v>
      </c>
      <c r="V43" s="19">
        <f t="shared" si="2"/>
        <v>7</v>
      </c>
    </row>
    <row r="44" spans="1:22" ht="22.2" customHeight="1" x14ac:dyDescent="0.3">
      <c r="A44" s="32" t="s">
        <v>82</v>
      </c>
      <c r="B44" s="7">
        <v>1</v>
      </c>
      <c r="C44" s="7" t="s">
        <v>18</v>
      </c>
      <c r="D44" s="4"/>
      <c r="E44" s="12">
        <f>+D44*B44</f>
        <v>0</v>
      </c>
      <c r="F44" s="4"/>
      <c r="G44" s="12">
        <f>B44*F44</f>
        <v>0</v>
      </c>
      <c r="H44" s="8">
        <v>120000</v>
      </c>
      <c r="I44" s="12">
        <f>H44*B44</f>
        <v>120000</v>
      </c>
      <c r="J44" s="8">
        <v>97700</v>
      </c>
      <c r="K44" s="12">
        <f>+J44*B44</f>
        <v>97700</v>
      </c>
      <c r="L44" s="8"/>
      <c r="M44" s="12">
        <f t="shared" si="4"/>
        <v>0</v>
      </c>
      <c r="N44" s="8"/>
      <c r="O44" s="12">
        <f>N44*B44</f>
        <v>0</v>
      </c>
      <c r="P44" s="4"/>
      <c r="Q44" s="12">
        <f>P44*B44</f>
        <v>0</v>
      </c>
      <c r="R44" s="14" t="str">
        <f>+HLOOKUP(S44,A44:Q91,U44,FALSE)</f>
        <v xml:space="preserve">TECNOPINTURA </v>
      </c>
      <c r="S44" s="4">
        <f t="shared" si="1"/>
        <v>97700</v>
      </c>
      <c r="T44" s="4">
        <f>S44*B44</f>
        <v>97700</v>
      </c>
      <c r="U44" s="15">
        <f>+COUNT(V44:V95)</f>
        <v>20</v>
      </c>
      <c r="V44" s="19">
        <f t="shared" si="2"/>
        <v>8</v>
      </c>
    </row>
    <row r="45" spans="1:22" ht="22.2" customHeight="1" x14ac:dyDescent="0.3">
      <c r="A45" s="9" t="s">
        <v>83</v>
      </c>
      <c r="B45" s="7">
        <v>1</v>
      </c>
      <c r="C45" s="7" t="s">
        <v>18</v>
      </c>
      <c r="D45" s="4">
        <v>10126</v>
      </c>
      <c r="E45" s="12">
        <f>+D45*B45</f>
        <v>10126</v>
      </c>
      <c r="F45" s="4">
        <v>10598</v>
      </c>
      <c r="G45" s="12">
        <f>B45*F45</f>
        <v>10598</v>
      </c>
      <c r="H45" s="8">
        <v>11550</v>
      </c>
      <c r="I45" s="12">
        <f>H45*B45</f>
        <v>11550</v>
      </c>
      <c r="J45" s="8">
        <v>16400</v>
      </c>
      <c r="K45" s="12">
        <f>+J45*B45</f>
        <v>16400</v>
      </c>
      <c r="L45" s="8"/>
      <c r="M45" s="12">
        <f t="shared" si="4"/>
        <v>0</v>
      </c>
      <c r="N45" s="8">
        <v>24000</v>
      </c>
      <c r="O45" s="12">
        <f>N45*B45</f>
        <v>24000</v>
      </c>
      <c r="P45" s="4"/>
      <c r="Q45" s="12">
        <f>P45*B45</f>
        <v>0</v>
      </c>
      <c r="R45" s="14" t="str">
        <f>+HLOOKUP(S45,A45:Q92,U45,FALSE)</f>
        <v xml:space="preserve">CASA FERRETERA </v>
      </c>
      <c r="S45" s="4">
        <f t="shared" si="1"/>
        <v>10126</v>
      </c>
      <c r="T45" s="4">
        <f>S45*B45</f>
        <v>10126</v>
      </c>
      <c r="U45" s="15">
        <f>+COUNT(V45:V96)</f>
        <v>19</v>
      </c>
      <c r="V45" s="19">
        <f t="shared" si="2"/>
        <v>9</v>
      </c>
    </row>
    <row r="46" spans="1:22" ht="18.600000000000001" customHeight="1" x14ac:dyDescent="0.3">
      <c r="A46" s="9" t="s">
        <v>84</v>
      </c>
      <c r="B46" s="7">
        <v>1</v>
      </c>
      <c r="C46" s="7" t="s">
        <v>18</v>
      </c>
      <c r="D46" s="4">
        <v>6429</v>
      </c>
      <c r="E46" s="12">
        <f>+D46*B46</f>
        <v>6429</v>
      </c>
      <c r="F46" s="4">
        <v>6364</v>
      </c>
      <c r="G46" s="12">
        <f>B46*F46</f>
        <v>6364</v>
      </c>
      <c r="H46" s="8"/>
      <c r="I46" s="12">
        <f>H46*B46</f>
        <v>0</v>
      </c>
      <c r="J46" s="8">
        <v>9875</v>
      </c>
      <c r="K46" s="12">
        <f>+J46*B46</f>
        <v>9875</v>
      </c>
      <c r="L46" s="8"/>
      <c r="M46" s="12">
        <f t="shared" si="4"/>
        <v>0</v>
      </c>
      <c r="N46" s="8">
        <v>14000</v>
      </c>
      <c r="O46" s="12">
        <f>N46*B46</f>
        <v>14000</v>
      </c>
      <c r="P46" s="4"/>
      <c r="Q46" s="12">
        <f>P46*B46</f>
        <v>0</v>
      </c>
      <c r="R46" s="14" t="str">
        <f>+HLOOKUP(S46,A46:Q88,U46,FALSE)</f>
        <v xml:space="preserve">TIENDAS </v>
      </c>
      <c r="S46" s="4">
        <f t="shared" si="1"/>
        <v>6364</v>
      </c>
      <c r="T46" s="4">
        <f>S46*B46</f>
        <v>6364</v>
      </c>
      <c r="U46" s="15">
        <f>+COUNT(V46:V98)</f>
        <v>18</v>
      </c>
      <c r="V46" s="19">
        <f t="shared" si="2"/>
        <v>10</v>
      </c>
    </row>
    <row r="47" spans="1:22" ht="18.600000000000001" customHeight="1" x14ac:dyDescent="0.3">
      <c r="A47" s="9" t="s">
        <v>85</v>
      </c>
      <c r="B47" s="7">
        <v>1</v>
      </c>
      <c r="C47" s="7" t="s">
        <v>18</v>
      </c>
      <c r="D47" s="4">
        <v>3403</v>
      </c>
      <c r="E47" s="12">
        <f>+D47*B47</f>
        <v>3403</v>
      </c>
      <c r="F47" s="4">
        <v>3502</v>
      </c>
      <c r="G47" s="12">
        <f>B47*F47</f>
        <v>3502</v>
      </c>
      <c r="H47" s="8"/>
      <c r="I47" s="12">
        <f>H47*B47</f>
        <v>0</v>
      </c>
      <c r="J47" s="8">
        <v>4500</v>
      </c>
      <c r="K47" s="12">
        <f>+J47*B47</f>
        <v>4500</v>
      </c>
      <c r="L47" s="8"/>
      <c r="M47" s="12">
        <f t="shared" si="4"/>
        <v>0</v>
      </c>
      <c r="N47" s="8">
        <v>6000</v>
      </c>
      <c r="O47" s="12">
        <f>N47*B47</f>
        <v>6000</v>
      </c>
      <c r="P47" s="4">
        <v>3435</v>
      </c>
      <c r="Q47" s="12">
        <f>P47*B47</f>
        <v>3435</v>
      </c>
      <c r="R47" s="14" t="str">
        <f>+HLOOKUP(S47,A47:Q89,U47,FALSE)</f>
        <v xml:space="preserve">CASA FERRETERA </v>
      </c>
      <c r="S47" s="4">
        <f t="shared" si="1"/>
        <v>3403</v>
      </c>
      <c r="T47" s="4">
        <f>S47*B47</f>
        <v>3403</v>
      </c>
      <c r="U47" s="15">
        <f>+COUNT(V47:V99)</f>
        <v>17</v>
      </c>
      <c r="V47" s="19">
        <f t="shared" si="2"/>
        <v>11</v>
      </c>
    </row>
    <row r="48" spans="1:22" ht="18.600000000000001" customHeight="1" x14ac:dyDescent="0.3">
      <c r="A48" s="9" t="s">
        <v>86</v>
      </c>
      <c r="B48" s="7">
        <v>1</v>
      </c>
      <c r="C48" s="7" t="s">
        <v>18</v>
      </c>
      <c r="D48" s="4">
        <v>5378</v>
      </c>
      <c r="E48" s="12">
        <f>+D48*B48</f>
        <v>5378</v>
      </c>
      <c r="F48" s="4">
        <v>6255</v>
      </c>
      <c r="G48" s="12">
        <f>B48*F48</f>
        <v>6255</v>
      </c>
      <c r="H48" s="8"/>
      <c r="I48" s="12">
        <f>H48*B48</f>
        <v>0</v>
      </c>
      <c r="J48" s="8">
        <v>5200</v>
      </c>
      <c r="K48" s="12">
        <f>+J48*B48</f>
        <v>5200</v>
      </c>
      <c r="L48" s="8"/>
      <c r="M48" s="12">
        <f t="shared" si="4"/>
        <v>0</v>
      </c>
      <c r="N48" s="8">
        <v>9000</v>
      </c>
      <c r="O48" s="12">
        <f>N48*B48</f>
        <v>9000</v>
      </c>
      <c r="P48" s="4"/>
      <c r="Q48" s="12">
        <f>P48*B48</f>
        <v>0</v>
      </c>
      <c r="R48" s="14" t="str">
        <f>+HLOOKUP(S48,A48:Q90,U48,FALSE)</f>
        <v xml:space="preserve">TECNOPINTURA </v>
      </c>
      <c r="S48" s="4">
        <f t="shared" si="1"/>
        <v>5200</v>
      </c>
      <c r="T48" s="4">
        <f>S48*B48</f>
        <v>5200</v>
      </c>
      <c r="U48" s="15">
        <f>+COUNT(V48:V98)</f>
        <v>16</v>
      </c>
      <c r="V48" s="19">
        <v>6</v>
      </c>
    </row>
    <row r="49" spans="1:22" ht="18.600000000000001" customHeight="1" x14ac:dyDescent="0.3">
      <c r="A49" s="9" t="s">
        <v>87</v>
      </c>
      <c r="B49" s="7">
        <v>1</v>
      </c>
      <c r="C49" s="7" t="s">
        <v>18</v>
      </c>
      <c r="D49" s="4">
        <f>155000/100</f>
        <v>1550</v>
      </c>
      <c r="E49" s="12">
        <f>+D49*B49</f>
        <v>1550</v>
      </c>
      <c r="F49" s="4">
        <v>1864</v>
      </c>
      <c r="G49" s="12">
        <f>B49*F49</f>
        <v>1864</v>
      </c>
      <c r="H49" s="8"/>
      <c r="I49" s="12">
        <f>H49*B49</f>
        <v>0</v>
      </c>
      <c r="J49" s="8"/>
      <c r="K49" s="12">
        <f>+J49*B49</f>
        <v>0</v>
      </c>
      <c r="L49" s="8"/>
      <c r="M49" s="12">
        <f t="shared" si="4"/>
        <v>0</v>
      </c>
      <c r="N49" s="8"/>
      <c r="O49" s="12">
        <f>N49*B49</f>
        <v>0</v>
      </c>
      <c r="P49" s="4">
        <f>176693/100</f>
        <v>1766.93</v>
      </c>
      <c r="Q49" s="12">
        <f>P49*B49</f>
        <v>1766.93</v>
      </c>
      <c r="R49" s="14" t="str">
        <f>+HLOOKUP(S49,A49:Q91,U49,FALSE)</f>
        <v xml:space="preserve">CASA FERRETERA </v>
      </c>
      <c r="S49" s="4">
        <f t="shared" si="1"/>
        <v>1550</v>
      </c>
      <c r="T49" s="4">
        <f>S49*B49</f>
        <v>1550</v>
      </c>
      <c r="U49" s="15">
        <f>+COUNT(V49:V99)</f>
        <v>15</v>
      </c>
      <c r="V49" s="19">
        <f t="shared" ref="V49" si="6">1+V48</f>
        <v>7</v>
      </c>
    </row>
    <row r="50" spans="1:22" ht="18.600000000000001" customHeight="1" x14ac:dyDescent="0.3">
      <c r="A50" s="9"/>
      <c r="B50" s="7"/>
      <c r="C50" s="7"/>
      <c r="D50" s="4"/>
      <c r="E50" s="12">
        <f>+D50*B50</f>
        <v>0</v>
      </c>
      <c r="F50" s="4"/>
      <c r="G50" s="12">
        <f>B50*F50</f>
        <v>0</v>
      </c>
      <c r="H50" s="8"/>
      <c r="I50" s="12">
        <f>H50*B50</f>
        <v>0</v>
      </c>
      <c r="J50" s="8"/>
      <c r="K50" s="12">
        <f>+J50*B50</f>
        <v>0</v>
      </c>
      <c r="L50" s="8"/>
      <c r="M50" s="12">
        <f t="shared" si="4"/>
        <v>0</v>
      </c>
      <c r="N50" s="8"/>
      <c r="O50" s="12">
        <f>N50*B50</f>
        <v>0</v>
      </c>
      <c r="P50" s="4"/>
      <c r="Q50" s="12">
        <f>P50*B50</f>
        <v>0</v>
      </c>
      <c r="R50" s="14">
        <f>+HLOOKUP(S50,A50:Q92,U50,FALSE)</f>
        <v>0</v>
      </c>
      <c r="S50" s="4">
        <f t="shared" si="1"/>
        <v>0</v>
      </c>
      <c r="T50" s="4">
        <f>S50*B50</f>
        <v>0</v>
      </c>
      <c r="U50" s="15">
        <f>+COUNT(V50:V100)</f>
        <v>14</v>
      </c>
      <c r="V50" s="19">
        <f t="shared" si="2"/>
        <v>8</v>
      </c>
    </row>
    <row r="51" spans="1:22" x14ac:dyDescent="0.3">
      <c r="A51" s="9"/>
      <c r="B51" s="7"/>
      <c r="C51" s="7"/>
      <c r="D51" s="20"/>
      <c r="E51" s="20"/>
      <c r="F51" s="21"/>
      <c r="G51" s="22"/>
      <c r="H51" s="23"/>
      <c r="I51" s="23"/>
      <c r="J51" s="23"/>
      <c r="K51" s="23"/>
      <c r="L51" s="23"/>
      <c r="M51" s="23"/>
      <c r="N51" s="23"/>
      <c r="O51" s="23"/>
      <c r="P51" s="21"/>
      <c r="Q51" s="21"/>
      <c r="R51" s="24"/>
      <c r="S51" s="21"/>
      <c r="T51" s="21"/>
      <c r="U51" s="15">
        <f>+COUNT(V51:V102)</f>
        <v>13</v>
      </c>
      <c r="V51" s="19">
        <f t="shared" si="2"/>
        <v>9</v>
      </c>
    </row>
    <row r="52" spans="1:22" ht="15" customHeight="1" x14ac:dyDescent="0.3">
      <c r="A52" s="46" t="s">
        <v>21</v>
      </c>
      <c r="B52" s="46"/>
      <c r="C52" s="46"/>
      <c r="D52" s="20"/>
      <c r="E52" s="20">
        <f>+SUM(E12:E51)</f>
        <v>215415</v>
      </c>
      <c r="F52" s="20"/>
      <c r="G52" s="20">
        <f>+SUM(G12:G51)</f>
        <v>664047</v>
      </c>
      <c r="H52" s="20"/>
      <c r="I52" s="20">
        <f>+SUM(I12:I51)</f>
        <v>738600</v>
      </c>
      <c r="J52" s="20"/>
      <c r="K52" s="20">
        <f>+SUM(K12:K51)</f>
        <v>187675</v>
      </c>
      <c r="L52" s="20"/>
      <c r="M52" s="20"/>
      <c r="N52" s="20"/>
      <c r="O52" s="20">
        <f>+SUM(O12:O51)</f>
        <v>498000</v>
      </c>
      <c r="P52" s="20"/>
      <c r="Q52" s="20">
        <f>+SUM(Q12:Q51)</f>
        <v>179209.93</v>
      </c>
      <c r="R52" s="20"/>
      <c r="S52" s="20"/>
      <c r="T52" s="20">
        <f>+SUM(T12:T51)</f>
        <v>537398</v>
      </c>
      <c r="U52" s="15">
        <f>+COUNT(V52:V103)</f>
        <v>12</v>
      </c>
      <c r="V52" s="19">
        <f t="shared" si="2"/>
        <v>10</v>
      </c>
    </row>
    <row r="53" spans="1:22" ht="15" customHeight="1" x14ac:dyDescent="0.3">
      <c r="A53" s="47" t="s">
        <v>25</v>
      </c>
      <c r="B53" s="47"/>
      <c r="C53" s="47"/>
      <c r="D53" s="25">
        <v>0</v>
      </c>
      <c r="E53" s="20">
        <f>+D53*E52</f>
        <v>0</v>
      </c>
      <c r="F53" s="25">
        <v>0</v>
      </c>
      <c r="G53" s="20">
        <f>+F53*G52</f>
        <v>0</v>
      </c>
      <c r="H53" s="25">
        <v>0</v>
      </c>
      <c r="I53" s="20">
        <f>+H53*I52</f>
        <v>0</v>
      </c>
      <c r="J53" s="25">
        <v>0</v>
      </c>
      <c r="K53" s="20">
        <f>+J53*K52</f>
        <v>0</v>
      </c>
      <c r="L53" s="20"/>
      <c r="M53" s="20"/>
      <c r="N53" s="25">
        <v>0</v>
      </c>
      <c r="O53" s="20">
        <f>+N53*O52</f>
        <v>0</v>
      </c>
      <c r="P53" s="25">
        <v>0</v>
      </c>
      <c r="Q53" s="20">
        <f>+P53*Q52</f>
        <v>0</v>
      </c>
      <c r="R53" s="20"/>
      <c r="S53" s="25">
        <v>0</v>
      </c>
      <c r="T53" s="20">
        <f>+S53*T52</f>
        <v>0</v>
      </c>
      <c r="U53" s="15">
        <f>+COUNT(V53:V105)</f>
        <v>11</v>
      </c>
      <c r="V53" s="19">
        <f t="shared" si="2"/>
        <v>11</v>
      </c>
    </row>
    <row r="54" spans="1:22" ht="15" customHeight="1" x14ac:dyDescent="0.3">
      <c r="A54" s="46" t="s">
        <v>26</v>
      </c>
      <c r="B54" s="46"/>
      <c r="C54" s="46"/>
      <c r="D54" s="25">
        <v>0.19</v>
      </c>
      <c r="E54" s="20">
        <f>+E52*D54</f>
        <v>40928.85</v>
      </c>
      <c r="F54" s="25">
        <v>0.19</v>
      </c>
      <c r="G54" s="20">
        <f>+G52*F54</f>
        <v>126168.93000000001</v>
      </c>
      <c r="H54" s="25">
        <v>0.19</v>
      </c>
      <c r="I54" s="20">
        <f>+I52*H54</f>
        <v>140334</v>
      </c>
      <c r="J54" s="25">
        <v>0.19</v>
      </c>
      <c r="K54" s="20">
        <f>+K52*J54</f>
        <v>35658.25</v>
      </c>
      <c r="L54" s="20"/>
      <c r="M54" s="20"/>
      <c r="N54" s="25">
        <v>0.19</v>
      </c>
      <c r="O54" s="20">
        <f>+O52*N54</f>
        <v>94620</v>
      </c>
      <c r="P54" s="25">
        <v>0.19</v>
      </c>
      <c r="Q54" s="20">
        <f>+Q52*P54</f>
        <v>34049.886699999995</v>
      </c>
      <c r="R54" s="20"/>
      <c r="S54" s="25">
        <v>0.19</v>
      </c>
      <c r="T54" s="20">
        <f>+T52*D54</f>
        <v>102105.62</v>
      </c>
      <c r="U54" s="15">
        <f>+COUNT(V54:V106)</f>
        <v>10</v>
      </c>
      <c r="V54" s="19">
        <f t="shared" si="2"/>
        <v>12</v>
      </c>
    </row>
    <row r="55" spans="1:22" ht="15" customHeight="1" x14ac:dyDescent="0.3">
      <c r="A55" s="46" t="s">
        <v>27</v>
      </c>
      <c r="B55" s="46"/>
      <c r="C55" s="46"/>
      <c r="D55" s="20"/>
      <c r="E55" s="20">
        <f>+E54+E52</f>
        <v>256343.85</v>
      </c>
      <c r="F55" s="20"/>
      <c r="G55" s="20">
        <f>+G54+G52</f>
        <v>790215.93</v>
      </c>
      <c r="H55" s="20"/>
      <c r="I55" s="20">
        <f>+I54+I52</f>
        <v>878934</v>
      </c>
      <c r="J55" s="20"/>
      <c r="K55" s="20">
        <v>0</v>
      </c>
      <c r="L55" s="20"/>
      <c r="M55" s="20"/>
      <c r="N55" s="20"/>
      <c r="O55" s="20">
        <v>0</v>
      </c>
      <c r="P55" s="20"/>
      <c r="Q55" s="20">
        <f>+Q54+Q52</f>
        <v>213259.8167</v>
      </c>
      <c r="R55" s="20"/>
      <c r="S55" s="20"/>
      <c r="T55" s="20">
        <f>+T54+T52</f>
        <v>639503.62</v>
      </c>
      <c r="U55" s="15">
        <f>+COUNT(V55:V105)</f>
        <v>9</v>
      </c>
      <c r="V55" s="19">
        <v>7</v>
      </c>
    </row>
    <row r="56" spans="1:22" ht="15" customHeight="1" x14ac:dyDescent="0.3">
      <c r="A56" s="46" t="s">
        <v>28</v>
      </c>
      <c r="B56" s="46"/>
      <c r="C56" s="46"/>
      <c r="D56" s="34" t="s">
        <v>29</v>
      </c>
      <c r="E56" s="34"/>
      <c r="F56" s="48" t="s">
        <v>29</v>
      </c>
      <c r="G56" s="48"/>
      <c r="H56" s="48" t="s">
        <v>29</v>
      </c>
      <c r="I56" s="48"/>
      <c r="J56" s="48"/>
      <c r="K56" s="48"/>
      <c r="L56" s="28"/>
      <c r="M56" s="28"/>
      <c r="N56" s="48"/>
      <c r="O56" s="48"/>
      <c r="P56" s="48"/>
      <c r="Q56" s="48"/>
      <c r="U56" s="15">
        <f>+COUNT(V56:V106)</f>
        <v>8</v>
      </c>
      <c r="V56" s="19">
        <f t="shared" ref="V56" si="7">1+V55</f>
        <v>8</v>
      </c>
    </row>
    <row r="57" spans="1:22" ht="15" customHeight="1" x14ac:dyDescent="0.3">
      <c r="A57" s="47" t="s">
        <v>30</v>
      </c>
      <c r="B57" s="47"/>
      <c r="C57" s="47"/>
      <c r="D57" s="34" t="s">
        <v>24</v>
      </c>
      <c r="E57" s="34"/>
      <c r="F57" s="34" t="s">
        <v>24</v>
      </c>
      <c r="G57" s="34"/>
      <c r="H57" s="34" t="s">
        <v>24</v>
      </c>
      <c r="I57" s="34"/>
      <c r="J57" s="34"/>
      <c r="K57" s="34"/>
      <c r="L57" s="7"/>
      <c r="M57" s="7"/>
      <c r="N57" s="34"/>
      <c r="O57" s="34"/>
      <c r="P57" s="34"/>
      <c r="Q57" s="34"/>
      <c r="U57" s="15">
        <f>+COUNT(V57:V107)</f>
        <v>7</v>
      </c>
      <c r="V57" s="19">
        <f t="shared" si="2"/>
        <v>9</v>
      </c>
    </row>
    <row r="58" spans="1:22" ht="15" customHeight="1" x14ac:dyDescent="0.3">
      <c r="A58" s="47" t="s">
        <v>31</v>
      </c>
      <c r="B58" s="47"/>
      <c r="C58" s="47"/>
      <c r="D58" s="34"/>
      <c r="E58" s="34"/>
      <c r="F58" s="34"/>
      <c r="G58" s="34"/>
      <c r="H58" s="34"/>
      <c r="I58" s="34"/>
      <c r="J58" s="34"/>
      <c r="K58" s="34"/>
      <c r="L58" s="7"/>
      <c r="M58" s="7"/>
      <c r="N58" s="34"/>
      <c r="O58" s="34"/>
      <c r="P58" s="34"/>
      <c r="Q58" s="34"/>
      <c r="U58" s="15">
        <f>+COUNT(V58:V109)</f>
        <v>6</v>
      </c>
      <c r="V58" s="19">
        <f t="shared" si="2"/>
        <v>10</v>
      </c>
    </row>
    <row r="59" spans="1:22" ht="15" customHeight="1" x14ac:dyDescent="0.3">
      <c r="A59" s="47" t="s">
        <v>32</v>
      </c>
      <c r="B59" s="47"/>
      <c r="C59" s="47"/>
      <c r="D59" s="34"/>
      <c r="E59" s="34"/>
      <c r="F59" s="34"/>
      <c r="G59" s="34"/>
      <c r="H59" s="34"/>
      <c r="I59" s="34"/>
      <c r="J59" s="34"/>
      <c r="K59" s="34"/>
      <c r="L59" s="7"/>
      <c r="M59" s="7"/>
      <c r="N59" s="34"/>
      <c r="O59" s="34"/>
      <c r="P59" s="34"/>
      <c r="Q59" s="34"/>
      <c r="U59" s="15">
        <f>+COUNT(V59:V110)</f>
        <v>5</v>
      </c>
      <c r="V59" s="19">
        <f t="shared" si="2"/>
        <v>11</v>
      </c>
    </row>
    <row r="60" spans="1:22" ht="15" customHeight="1" x14ac:dyDescent="0.3">
      <c r="A60" s="46" t="s">
        <v>33</v>
      </c>
      <c r="B60" s="46"/>
      <c r="C60" s="46"/>
      <c r="D60" s="34"/>
      <c r="E60" s="34"/>
      <c r="F60" s="59"/>
      <c r="G60" s="34"/>
      <c r="H60" s="34"/>
      <c r="I60" s="34"/>
      <c r="J60" s="34"/>
      <c r="K60" s="34"/>
      <c r="L60" s="7"/>
      <c r="M60" s="7"/>
      <c r="N60" s="34"/>
      <c r="O60" s="34"/>
      <c r="P60" s="34"/>
      <c r="Q60" s="34"/>
      <c r="U60" s="15">
        <f>+COUNT(V60:V112)</f>
        <v>4</v>
      </c>
      <c r="V60" s="19">
        <f t="shared" si="2"/>
        <v>12</v>
      </c>
    </row>
    <row r="61" spans="1:22" ht="6.9" customHeight="1" x14ac:dyDescent="0.3">
      <c r="A61" s="7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79"/>
      <c r="R61" s="10"/>
      <c r="U61" s="15">
        <f>+COUNT(V61:V113)</f>
        <v>3</v>
      </c>
      <c r="V61" s="19">
        <f t="shared" si="2"/>
        <v>13</v>
      </c>
    </row>
    <row r="62" spans="1:22" ht="16.5" customHeight="1" x14ac:dyDescent="0.3">
      <c r="A62" s="80" t="s">
        <v>34</v>
      </c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U62" s="15">
        <f>+COUNT(V62:V112)</f>
        <v>2</v>
      </c>
      <c r="V62" s="19">
        <v>8</v>
      </c>
    </row>
    <row r="63" spans="1:22" ht="15" customHeight="1" x14ac:dyDescent="0.3">
      <c r="A63" s="43" t="s">
        <v>35</v>
      </c>
      <c r="B63" s="43"/>
      <c r="C63" s="43"/>
      <c r="D63" s="36" t="str">
        <f>+D10</f>
        <v xml:space="preserve">CASA FERRETERA </v>
      </c>
      <c r="E63" s="36"/>
      <c r="F63" s="36" t="str">
        <f t="shared" ref="F63" si="8">+F10</f>
        <v xml:space="preserve">TIENDAS </v>
      </c>
      <c r="G63" s="37"/>
      <c r="H63" s="36" t="str">
        <f t="shared" ref="H63" si="9">+H10</f>
        <v>FERROSERVICE</v>
      </c>
      <c r="I63" s="37"/>
      <c r="J63" s="36" t="str">
        <f t="shared" ref="J63:N63" si="10">+J10</f>
        <v xml:space="preserve">TECNOPINTURA </v>
      </c>
      <c r="K63" s="37"/>
      <c r="L63" s="36">
        <f t="shared" ref="L63" si="11">+L10</f>
        <v>0</v>
      </c>
      <c r="M63" s="37"/>
      <c r="N63" s="36" t="str">
        <f t="shared" si="10"/>
        <v xml:space="preserve">DEP PARIS </v>
      </c>
      <c r="O63" s="37"/>
      <c r="P63" s="36" t="str">
        <f t="shared" ref="P63" si="12">+P10</f>
        <v xml:space="preserve">MUNDO ALIANZA </v>
      </c>
      <c r="Q63" s="37"/>
      <c r="U63" s="15">
        <f>+COUNT(V63:V113)</f>
        <v>1</v>
      </c>
      <c r="V63" s="19">
        <f t="shared" ref="V63" si="13">1+V62</f>
        <v>9</v>
      </c>
    </row>
    <row r="64" spans="1:22" ht="15" customHeight="1" x14ac:dyDescent="0.3">
      <c r="A64" s="40" t="s">
        <v>36</v>
      </c>
      <c r="B64" s="40"/>
      <c r="C64" s="40"/>
      <c r="D64" s="34">
        <v>890937010</v>
      </c>
      <c r="E64" s="34"/>
      <c r="F64" s="34">
        <v>890929922</v>
      </c>
      <c r="G64" s="34"/>
      <c r="H64" s="34" t="s">
        <v>130</v>
      </c>
      <c r="I64" s="34"/>
      <c r="J64" s="34">
        <v>901051724</v>
      </c>
      <c r="K64" s="34"/>
      <c r="L64" s="34"/>
      <c r="M64" s="34"/>
      <c r="N64" s="34">
        <v>43005781</v>
      </c>
      <c r="O64" s="34"/>
      <c r="P64" s="34" t="s">
        <v>143</v>
      </c>
      <c r="Q64" s="34"/>
    </row>
    <row r="65" spans="1:17" ht="15" customHeight="1" x14ac:dyDescent="0.3">
      <c r="A65" s="40" t="s">
        <v>37</v>
      </c>
      <c r="B65" s="40"/>
      <c r="C65" s="40"/>
      <c r="D65" s="34" t="s">
        <v>50</v>
      </c>
      <c r="E65" s="34"/>
      <c r="F65" s="34" t="s">
        <v>50</v>
      </c>
      <c r="G65" s="34"/>
      <c r="H65" s="34" t="s">
        <v>131</v>
      </c>
      <c r="I65" s="34"/>
      <c r="J65" s="34" t="s">
        <v>135</v>
      </c>
      <c r="K65" s="34"/>
      <c r="L65" s="34"/>
      <c r="M65" s="34"/>
      <c r="N65" s="34" t="s">
        <v>139</v>
      </c>
      <c r="O65" s="34"/>
      <c r="P65" s="34" t="s">
        <v>50</v>
      </c>
      <c r="Q65" s="34"/>
    </row>
    <row r="66" spans="1:17" ht="15" customHeight="1" x14ac:dyDescent="0.3">
      <c r="A66" s="40" t="s">
        <v>38</v>
      </c>
      <c r="B66" s="40"/>
      <c r="C66" s="40"/>
      <c r="D66" s="34" t="s">
        <v>97</v>
      </c>
      <c r="E66" s="34"/>
      <c r="F66" s="34" t="s">
        <v>94</v>
      </c>
      <c r="G66" s="34"/>
      <c r="H66" s="34" t="s">
        <v>132</v>
      </c>
      <c r="I66" s="34"/>
      <c r="J66" s="34" t="s">
        <v>136</v>
      </c>
      <c r="K66" s="34"/>
      <c r="L66" s="34"/>
      <c r="M66" s="34"/>
      <c r="N66" s="34" t="s">
        <v>140</v>
      </c>
      <c r="O66" s="34"/>
      <c r="P66" s="34" t="s">
        <v>144</v>
      </c>
      <c r="Q66" s="34"/>
    </row>
    <row r="67" spans="1:17" ht="15" customHeight="1" x14ac:dyDescent="0.3">
      <c r="A67" s="40" t="s">
        <v>39</v>
      </c>
      <c r="B67" s="40"/>
      <c r="C67" s="40"/>
      <c r="D67" s="34" t="s">
        <v>98</v>
      </c>
      <c r="E67" s="34"/>
      <c r="F67" s="34">
        <v>3420420</v>
      </c>
      <c r="G67" s="34"/>
      <c r="H67" s="34">
        <v>4482022</v>
      </c>
      <c r="I67" s="34"/>
      <c r="J67" s="34">
        <v>4442921</v>
      </c>
      <c r="K67" s="34"/>
      <c r="L67" s="34"/>
      <c r="M67" s="34"/>
      <c r="N67" s="34">
        <v>4614386</v>
      </c>
      <c r="O67" s="34"/>
      <c r="P67" s="34">
        <v>3223923</v>
      </c>
      <c r="Q67" s="34"/>
    </row>
    <row r="68" spans="1:17" ht="15" customHeight="1" x14ac:dyDescent="0.3">
      <c r="A68" s="40" t="s">
        <v>40</v>
      </c>
      <c r="B68" s="40"/>
      <c r="C68" s="40"/>
      <c r="D68" s="34" t="s">
        <v>99</v>
      </c>
      <c r="E68" s="34"/>
      <c r="F68" s="34" t="s">
        <v>96</v>
      </c>
      <c r="G68" s="34"/>
      <c r="H68" s="34" t="s">
        <v>133</v>
      </c>
      <c r="I68" s="34"/>
      <c r="J68" s="34" t="s">
        <v>137</v>
      </c>
      <c r="K68" s="34"/>
      <c r="L68" s="34"/>
      <c r="M68" s="34"/>
      <c r="N68" s="34" t="s">
        <v>141</v>
      </c>
      <c r="O68" s="34"/>
      <c r="P68" s="34" t="s">
        <v>145</v>
      </c>
      <c r="Q68" s="34"/>
    </row>
    <row r="69" spans="1:17" ht="15" customHeight="1" x14ac:dyDescent="0.3">
      <c r="A69" s="40" t="s">
        <v>41</v>
      </c>
      <c r="B69" s="40"/>
      <c r="C69" s="40"/>
      <c r="D69" s="41" t="s">
        <v>100</v>
      </c>
      <c r="E69" s="33"/>
      <c r="F69" s="41" t="s">
        <v>95</v>
      </c>
      <c r="G69" s="42"/>
      <c r="H69" s="41" t="s">
        <v>134</v>
      </c>
      <c r="I69" s="34"/>
      <c r="J69" s="41" t="s">
        <v>138</v>
      </c>
      <c r="K69" s="34"/>
      <c r="L69" s="33"/>
      <c r="M69" s="34"/>
      <c r="N69" s="41" t="s">
        <v>142</v>
      </c>
      <c r="O69" s="34"/>
      <c r="P69" s="41" t="s">
        <v>146</v>
      </c>
      <c r="Q69" s="34"/>
    </row>
    <row r="70" spans="1:17" ht="15" customHeight="1" x14ac:dyDescent="0.3">
      <c r="A70" s="40" t="s">
        <v>42</v>
      </c>
      <c r="B70" s="40"/>
      <c r="C70" s="40"/>
      <c r="D70" s="35">
        <f>IFERROR((COUNTIF($R$12:$R$49,D63))/COUNT($B$12:$B$49),"")</f>
        <v>0.43243243243243246</v>
      </c>
      <c r="E70" s="35"/>
      <c r="F70" s="35">
        <f t="shared" ref="F70:Q70" si="14">IFERROR((COUNTIF($R$12:$R$49,F63))/COUNT($B$12:$B$49),"")</f>
        <v>0.1891891891891892</v>
      </c>
      <c r="G70" s="35"/>
      <c r="H70" s="35">
        <f t="shared" ref="H70:Q70" si="15">IFERROR((COUNTIF($R$12:$R$49,H63))/COUNT($B$12:$B$49),"")</f>
        <v>5.4054054054054057E-2</v>
      </c>
      <c r="I70" s="35"/>
      <c r="J70" s="35">
        <f t="shared" ref="J70:Q70" si="16">IFERROR((COUNTIF($R$12:$R$49,J63))/COUNT($B$12:$B$49),"")</f>
        <v>5.4054054054054057E-2</v>
      </c>
      <c r="K70" s="35"/>
      <c r="L70" s="35">
        <f t="shared" ref="L70:Q70" si="17">IFERROR((COUNTIF($R$12:$R$49,L63))/COUNT($B$12:$B$49),"")</f>
        <v>0</v>
      </c>
      <c r="M70" s="35"/>
      <c r="N70" s="35">
        <f t="shared" ref="N70:Q70" si="18">IFERROR((COUNTIF($R$12:$R$49,N63))/COUNT($B$12:$B$49),"")</f>
        <v>0.27027027027027029</v>
      </c>
      <c r="O70" s="35"/>
      <c r="P70" s="35">
        <f t="shared" ref="P70:Q70" si="19">IFERROR((COUNTIF($R$12:$R$49,P63))/COUNT($B$12:$B$49),"")</f>
        <v>2.7027027027027029E-2</v>
      </c>
      <c r="Q70" s="35"/>
    </row>
    <row r="71" spans="1:17" ht="6.9" customHeight="1" x14ac:dyDescent="0.3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</row>
    <row r="72" spans="1:17" ht="12" x14ac:dyDescent="0.3">
      <c r="A72" s="26" t="s">
        <v>43</v>
      </c>
      <c r="B72" s="49" t="str">
        <f>IFERROR(CONCATENATE("Según el análisis económico comparativo, el proveedor ",HLOOKUP(MAX(D70:Q70),D70:Q75,7,FALSE)," es el más adecuado"),"")</f>
        <v/>
      </c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</row>
    <row r="73" spans="1:17" ht="12" x14ac:dyDescent="0.3">
      <c r="A73" s="44" t="s">
        <v>44</v>
      </c>
      <c r="B73" s="44"/>
      <c r="C73" s="64" t="s">
        <v>45</v>
      </c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6"/>
    </row>
    <row r="75" spans="1:17" ht="12" hidden="1" x14ac:dyDescent="0.3">
      <c r="D75" s="38" t="str">
        <f>+D63</f>
        <v xml:space="preserve">CASA FERRETERA </v>
      </c>
      <c r="E75" s="39"/>
      <c r="F75" s="38" t="str">
        <f t="shared" ref="F75" si="20">+F63</f>
        <v xml:space="preserve">TIENDAS </v>
      </c>
      <c r="G75" s="39"/>
      <c r="H75" s="38" t="str">
        <f t="shared" ref="H75" si="21">+H63</f>
        <v>FERROSERVICE</v>
      </c>
      <c r="I75" s="39"/>
      <c r="J75" s="38" t="str">
        <f t="shared" ref="J75" si="22">+J63</f>
        <v xml:space="preserve">TECNOPINTURA </v>
      </c>
      <c r="K75" s="39"/>
      <c r="L75" s="29"/>
      <c r="M75" s="29"/>
      <c r="N75" s="29"/>
      <c r="O75" s="29"/>
      <c r="P75" s="38" t="str">
        <f t="shared" ref="P75" si="23">+P63</f>
        <v xml:space="preserve">MUNDO ALIANZA </v>
      </c>
      <c r="Q75" s="39"/>
    </row>
    <row r="76" spans="1:17" x14ac:dyDescent="0.3">
      <c r="H76" s="27"/>
    </row>
  </sheetData>
  <mergeCells count="138">
    <mergeCell ref="P70:Q70"/>
    <mergeCell ref="F70:G70"/>
    <mergeCell ref="L10:M10"/>
    <mergeCell ref="L63:M63"/>
    <mergeCell ref="L64:M64"/>
    <mergeCell ref="L65:M65"/>
    <mergeCell ref="L66:M66"/>
    <mergeCell ref="L67:M67"/>
    <mergeCell ref="L68:M68"/>
    <mergeCell ref="L69:M69"/>
    <mergeCell ref="L70:M70"/>
    <mergeCell ref="C73:Q73"/>
    <mergeCell ref="A5:J5"/>
    <mergeCell ref="B6:D6"/>
    <mergeCell ref="F6:H6"/>
    <mergeCell ref="J6:Q6"/>
    <mergeCell ref="D56:E56"/>
    <mergeCell ref="B7:E7"/>
    <mergeCell ref="G7:Q7"/>
    <mergeCell ref="A9:C9"/>
    <mergeCell ref="D9:Q9"/>
    <mergeCell ref="A10:A11"/>
    <mergeCell ref="B10:B11"/>
    <mergeCell ref="C10:C11"/>
    <mergeCell ref="D10:E10"/>
    <mergeCell ref="F10:G10"/>
    <mergeCell ref="H10:I10"/>
    <mergeCell ref="J10:K10"/>
    <mergeCell ref="P10:Q10"/>
    <mergeCell ref="A8:Q8"/>
    <mergeCell ref="F65:G65"/>
    <mergeCell ref="H65:I65"/>
    <mergeCell ref="J65:K65"/>
    <mergeCell ref="P65:Q65"/>
    <mergeCell ref="F66:G66"/>
    <mergeCell ref="A1:B3"/>
    <mergeCell ref="C1:H3"/>
    <mergeCell ref="A4:B4"/>
    <mergeCell ref="D60:E60"/>
    <mergeCell ref="A60:C60"/>
    <mergeCell ref="F64:G64"/>
    <mergeCell ref="H64:I64"/>
    <mergeCell ref="J64:K64"/>
    <mergeCell ref="P64:Q64"/>
    <mergeCell ref="F59:G59"/>
    <mergeCell ref="H59:I59"/>
    <mergeCell ref="J59:K59"/>
    <mergeCell ref="P59:Q59"/>
    <mergeCell ref="D59:E59"/>
    <mergeCell ref="F60:G60"/>
    <mergeCell ref="H60:I60"/>
    <mergeCell ref="J60:K60"/>
    <mergeCell ref="P60:Q60"/>
    <mergeCell ref="F4:H4"/>
    <mergeCell ref="C4:D4"/>
    <mergeCell ref="N10:O10"/>
    <mergeCell ref="N56:O56"/>
    <mergeCell ref="N57:O57"/>
    <mergeCell ref="H66:I66"/>
    <mergeCell ref="J66:K66"/>
    <mergeCell ref="P66:Q66"/>
    <mergeCell ref="F63:G63"/>
    <mergeCell ref="H63:I63"/>
    <mergeCell ref="J63:K63"/>
    <mergeCell ref="P63:Q63"/>
    <mergeCell ref="B72:Q72"/>
    <mergeCell ref="F67:G67"/>
    <mergeCell ref="H67:I67"/>
    <mergeCell ref="J67:K67"/>
    <mergeCell ref="P67:Q67"/>
    <mergeCell ref="F68:G68"/>
    <mergeCell ref="H68:I68"/>
    <mergeCell ref="J68:K68"/>
    <mergeCell ref="P68:Q68"/>
    <mergeCell ref="D67:E67"/>
    <mergeCell ref="D68:E68"/>
    <mergeCell ref="A67:C67"/>
    <mergeCell ref="A68:C68"/>
    <mergeCell ref="H69:I69"/>
    <mergeCell ref="J69:K69"/>
    <mergeCell ref="P69:Q69"/>
    <mergeCell ref="R10:T10"/>
    <mergeCell ref="S6:T6"/>
    <mergeCell ref="A52:C52"/>
    <mergeCell ref="A53:C53"/>
    <mergeCell ref="A57:C57"/>
    <mergeCell ref="A58:C58"/>
    <mergeCell ref="A59:C59"/>
    <mergeCell ref="A54:C54"/>
    <mergeCell ref="A55:C55"/>
    <mergeCell ref="A56:C56"/>
    <mergeCell ref="F57:G57"/>
    <mergeCell ref="H57:I57"/>
    <mergeCell ref="J57:K57"/>
    <mergeCell ref="P57:Q57"/>
    <mergeCell ref="D57:E57"/>
    <mergeCell ref="F58:G58"/>
    <mergeCell ref="H58:I58"/>
    <mergeCell ref="J58:K58"/>
    <mergeCell ref="P58:Q58"/>
    <mergeCell ref="D58:E58"/>
    <mergeCell ref="F56:G56"/>
    <mergeCell ref="H56:I56"/>
    <mergeCell ref="J56:K56"/>
    <mergeCell ref="P56:Q56"/>
    <mergeCell ref="D75:E75"/>
    <mergeCell ref="F75:G75"/>
    <mergeCell ref="H75:I75"/>
    <mergeCell ref="J75:K75"/>
    <mergeCell ref="P75:Q75"/>
    <mergeCell ref="A69:C69"/>
    <mergeCell ref="D69:E69"/>
    <mergeCell ref="F69:G69"/>
    <mergeCell ref="D63:E63"/>
    <mergeCell ref="D64:E64"/>
    <mergeCell ref="D65:E65"/>
    <mergeCell ref="D66:E66"/>
    <mergeCell ref="A63:C63"/>
    <mergeCell ref="A64:C64"/>
    <mergeCell ref="A65:C65"/>
    <mergeCell ref="A66:C66"/>
    <mergeCell ref="A73:B73"/>
    <mergeCell ref="H70:I70"/>
    <mergeCell ref="J70:K70"/>
    <mergeCell ref="D70:E70"/>
    <mergeCell ref="A70:C70"/>
    <mergeCell ref="A71:Q71"/>
    <mergeCell ref="N69:O69"/>
    <mergeCell ref="N70:O70"/>
    <mergeCell ref="N58:O58"/>
    <mergeCell ref="N59:O59"/>
    <mergeCell ref="N60:O60"/>
    <mergeCell ref="N63:O63"/>
    <mergeCell ref="N64:O64"/>
    <mergeCell ref="N65:O65"/>
    <mergeCell ref="N66:O66"/>
    <mergeCell ref="N67:O67"/>
    <mergeCell ref="N68:O68"/>
  </mergeCells>
  <phoneticPr fontId="12" type="noConversion"/>
  <hyperlinks>
    <hyperlink ref="F69" r:id="rId1" xr:uid="{EE8C5DEC-EAB9-4146-9062-3E0719B3137B}"/>
    <hyperlink ref="D69" r:id="rId2" xr:uid="{3470E949-B690-4085-B166-D89EE8DDF36C}"/>
    <hyperlink ref="H69" r:id="rId3" xr:uid="{56D90E2A-DC25-4AA8-B878-56AE2C171DB4}"/>
    <hyperlink ref="J69" r:id="rId4" xr:uid="{A386C22E-338F-46A8-9A89-349831609057}"/>
    <hyperlink ref="N69" r:id="rId5" xr:uid="{E0428CCA-485F-4597-ACBB-C5C2DA2E5930}"/>
    <hyperlink ref="P69" r:id="rId6" xr:uid="{7BF41498-7A40-418A-A914-020929610462}"/>
  </hyperlinks>
  <printOptions horizontalCentered="1" verticalCentered="1"/>
  <pageMargins left="0.31496062992125984" right="0.31496062992125984" top="0.35433070866141736" bottom="0.35433070866141736" header="0.31496062992125984" footer="0.31496062992125984"/>
  <pageSetup scale="48" orientation="landscape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035EA-140B-43AB-972B-7C9BA26DF350}">
  <sheetPr>
    <tabColor rgb="FF92D050"/>
  </sheetPr>
  <dimension ref="A8:A17"/>
  <sheetViews>
    <sheetView workbookViewId="0">
      <selection activeCell="K12" sqref="K12"/>
    </sheetView>
  </sheetViews>
  <sheetFormatPr baseColWidth="10" defaultRowHeight="14.4" x14ac:dyDescent="0.3"/>
  <sheetData>
    <row r="8" ht="18" customHeight="1" x14ac:dyDescent="0.3"/>
    <row r="9" ht="18" customHeight="1" x14ac:dyDescent="0.3"/>
    <row r="10" ht="18" customHeight="1" x14ac:dyDescent="0.3"/>
    <row r="11" ht="18" customHeight="1" x14ac:dyDescent="0.3"/>
    <row r="12" ht="18" customHeight="1" x14ac:dyDescent="0.3"/>
    <row r="13" ht="18" customHeight="1" x14ac:dyDescent="0.3"/>
    <row r="14" ht="18" customHeight="1" x14ac:dyDescent="0.3"/>
    <row r="15" ht="18" customHeight="1" x14ac:dyDescent="0.3"/>
    <row r="16" ht="18" customHeight="1" x14ac:dyDescent="0.3"/>
    <row r="17" ht="18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17095-3BFF-4CBB-BF74-ECC196255B9C}">
  <sheetPr>
    <tabColor rgb="FF92D050"/>
  </sheetPr>
  <dimension ref="A1"/>
  <sheetViews>
    <sheetView showGridLines="0" workbookViewId="0">
      <selection activeCell="N10" sqref="N10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BCC4-C039-4DD6-BFFB-8B17402E863B}">
  <sheetPr>
    <tabColor rgb="FF92D050"/>
  </sheetPr>
  <dimension ref="A1"/>
  <sheetViews>
    <sheetView showGridLines="0" topLeftCell="A28" workbookViewId="0">
      <selection activeCell="E44" sqref="E44"/>
    </sheetView>
  </sheetViews>
  <sheetFormatPr baseColWidth="10" defaultRowHeight="14.4" x14ac:dyDescent="0.3"/>
  <cols>
    <col min="2" max="2" width="74.6640625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DC32C-1F56-4297-9218-320363E3F2B8}">
  <sheetPr>
    <tabColor rgb="FF92D050"/>
  </sheetPr>
  <dimension ref="A2:E40"/>
  <sheetViews>
    <sheetView workbookViewId="0">
      <selection activeCell="D9" sqref="D9:D14"/>
    </sheetView>
  </sheetViews>
  <sheetFormatPr baseColWidth="10" defaultRowHeight="14.4" x14ac:dyDescent="0.3"/>
  <cols>
    <col min="1" max="1" width="73.33203125" customWidth="1"/>
    <col min="5" max="5" width="72.6640625" customWidth="1"/>
  </cols>
  <sheetData>
    <row r="2" spans="1:5" x14ac:dyDescent="0.3">
      <c r="A2" s="36" t="s">
        <v>16</v>
      </c>
      <c r="B2" s="37" t="s">
        <v>17</v>
      </c>
      <c r="C2" s="37" t="s">
        <v>18</v>
      </c>
      <c r="D2" s="76" t="s">
        <v>101</v>
      </c>
      <c r="E2" s="77" t="s">
        <v>102</v>
      </c>
    </row>
    <row r="3" spans="1:5" x14ac:dyDescent="0.3">
      <c r="A3" s="36"/>
      <c r="B3" s="37"/>
      <c r="C3" s="37"/>
      <c r="D3" s="76"/>
      <c r="E3" s="77"/>
    </row>
    <row r="4" spans="1:5" x14ac:dyDescent="0.3">
      <c r="A4" s="9" t="s">
        <v>51</v>
      </c>
      <c r="B4" s="7">
        <v>1</v>
      </c>
      <c r="C4" s="7" t="s">
        <v>18</v>
      </c>
      <c r="D4" s="30"/>
    </row>
    <row r="5" spans="1:5" x14ac:dyDescent="0.3">
      <c r="A5" s="9" t="s">
        <v>52</v>
      </c>
      <c r="B5" s="7">
        <v>1</v>
      </c>
      <c r="C5" s="7" t="s">
        <v>18</v>
      </c>
      <c r="D5" s="30"/>
    </row>
    <row r="6" spans="1:5" x14ac:dyDescent="0.3">
      <c r="A6" s="9" t="s">
        <v>53</v>
      </c>
      <c r="B6" s="7">
        <v>1</v>
      </c>
      <c r="C6" s="7" t="s">
        <v>18</v>
      </c>
      <c r="D6" s="30"/>
    </row>
    <row r="7" spans="1:5" x14ac:dyDescent="0.3">
      <c r="A7" s="9" t="s">
        <v>54</v>
      </c>
      <c r="B7" s="7">
        <v>1</v>
      </c>
      <c r="C7" s="7" t="s">
        <v>18</v>
      </c>
      <c r="D7" s="30"/>
    </row>
    <row r="8" spans="1:5" x14ac:dyDescent="0.3">
      <c r="A8" s="9" t="s">
        <v>55</v>
      </c>
      <c r="B8" s="7">
        <v>1</v>
      </c>
      <c r="C8" s="7" t="s">
        <v>18</v>
      </c>
      <c r="D8" s="30"/>
    </row>
    <row r="9" spans="1:5" x14ac:dyDescent="0.3">
      <c r="A9" s="9" t="s">
        <v>56</v>
      </c>
      <c r="B9" s="7">
        <v>1</v>
      </c>
      <c r="C9" s="7" t="s">
        <v>18</v>
      </c>
      <c r="D9" s="30">
        <v>6176</v>
      </c>
      <c r="E9" t="s">
        <v>103</v>
      </c>
    </row>
    <row r="10" spans="1:5" x14ac:dyDescent="0.3">
      <c r="A10" s="9" t="s">
        <v>57</v>
      </c>
      <c r="B10" s="7">
        <v>1</v>
      </c>
      <c r="C10" s="7" t="s">
        <v>18</v>
      </c>
      <c r="D10" s="30">
        <v>10252</v>
      </c>
      <c r="E10" t="s">
        <v>104</v>
      </c>
    </row>
    <row r="11" spans="1:5" x14ac:dyDescent="0.3">
      <c r="A11" s="9" t="s">
        <v>58</v>
      </c>
      <c r="B11" s="7">
        <v>1</v>
      </c>
      <c r="C11" s="7" t="s">
        <v>18</v>
      </c>
      <c r="D11" s="30">
        <v>13697</v>
      </c>
      <c r="E11" t="s">
        <v>105</v>
      </c>
    </row>
    <row r="12" spans="1:5" x14ac:dyDescent="0.3">
      <c r="A12" s="9" t="s">
        <v>59</v>
      </c>
      <c r="B12" s="7">
        <v>1</v>
      </c>
      <c r="C12" s="7" t="s">
        <v>18</v>
      </c>
      <c r="D12" s="30">
        <v>3445</v>
      </c>
      <c r="E12" t="s">
        <v>106</v>
      </c>
    </row>
    <row r="13" spans="1:5" x14ac:dyDescent="0.3">
      <c r="A13" s="9" t="s">
        <v>60</v>
      </c>
      <c r="B13" s="7">
        <v>1</v>
      </c>
      <c r="C13" s="7" t="s">
        <v>18</v>
      </c>
      <c r="D13" s="30">
        <v>9958</v>
      </c>
      <c r="E13" t="s">
        <v>107</v>
      </c>
    </row>
    <row r="14" spans="1:5" x14ac:dyDescent="0.3">
      <c r="A14" s="9" t="s">
        <v>61</v>
      </c>
      <c r="B14" s="7">
        <v>1</v>
      </c>
      <c r="C14" s="7" t="s">
        <v>18</v>
      </c>
      <c r="D14" s="30">
        <v>20714</v>
      </c>
      <c r="E14" t="s">
        <v>108</v>
      </c>
    </row>
    <row r="15" spans="1:5" x14ac:dyDescent="0.3">
      <c r="A15" s="9" t="s">
        <v>62</v>
      </c>
      <c r="B15" s="7">
        <v>1</v>
      </c>
      <c r="C15" s="7" t="s">
        <v>18</v>
      </c>
      <c r="D15" s="30"/>
    </row>
    <row r="16" spans="1:5" x14ac:dyDescent="0.3">
      <c r="A16" s="9" t="s">
        <v>63</v>
      </c>
      <c r="B16" s="7">
        <v>1</v>
      </c>
      <c r="C16" s="7" t="s">
        <v>18</v>
      </c>
      <c r="D16" s="30">
        <v>2144</v>
      </c>
      <c r="E16" t="s">
        <v>109</v>
      </c>
    </row>
    <row r="17" spans="1:5" x14ac:dyDescent="0.3">
      <c r="A17" s="9" t="s">
        <v>64</v>
      </c>
      <c r="B17" s="7">
        <v>1</v>
      </c>
      <c r="C17" s="7" t="s">
        <v>18</v>
      </c>
      <c r="D17" s="30">
        <v>6471</v>
      </c>
      <c r="E17" t="s">
        <v>110</v>
      </c>
    </row>
    <row r="18" spans="1:5" x14ac:dyDescent="0.3">
      <c r="A18" s="9" t="s">
        <v>65</v>
      </c>
      <c r="B18" s="7">
        <v>1</v>
      </c>
      <c r="C18" s="7" t="s">
        <v>18</v>
      </c>
      <c r="D18" s="30">
        <v>7731</v>
      </c>
      <c r="E18" t="s">
        <v>111</v>
      </c>
    </row>
    <row r="19" spans="1:5" x14ac:dyDescent="0.3">
      <c r="A19" s="9" t="s">
        <v>66</v>
      </c>
      <c r="B19" s="7">
        <v>1</v>
      </c>
      <c r="C19" s="7" t="s">
        <v>18</v>
      </c>
      <c r="D19" s="30">
        <v>5840</v>
      </c>
      <c r="E19" t="s">
        <v>112</v>
      </c>
    </row>
    <row r="20" spans="1:5" x14ac:dyDescent="0.3">
      <c r="A20" s="9" t="s">
        <v>67</v>
      </c>
      <c r="B20" s="7">
        <v>1</v>
      </c>
      <c r="C20" s="7" t="s">
        <v>18</v>
      </c>
      <c r="D20" s="30"/>
    </row>
    <row r="21" spans="1:5" x14ac:dyDescent="0.3">
      <c r="A21" s="9" t="s">
        <v>68</v>
      </c>
      <c r="B21" s="7">
        <v>1</v>
      </c>
      <c r="C21" s="7" t="s">
        <v>18</v>
      </c>
      <c r="D21" s="30">
        <v>8068</v>
      </c>
      <c r="E21" t="s">
        <v>113</v>
      </c>
    </row>
    <row r="22" spans="1:5" x14ac:dyDescent="0.3">
      <c r="A22" s="9" t="s">
        <v>69</v>
      </c>
      <c r="B22" s="7">
        <v>1</v>
      </c>
      <c r="C22" s="7" t="s">
        <v>18</v>
      </c>
      <c r="D22" s="30">
        <v>21100</v>
      </c>
      <c r="E22" t="s">
        <v>114</v>
      </c>
    </row>
    <row r="23" spans="1:5" x14ac:dyDescent="0.3">
      <c r="A23" s="9" t="s">
        <v>70</v>
      </c>
      <c r="B23" s="7">
        <v>1</v>
      </c>
      <c r="C23" s="7" t="s">
        <v>18</v>
      </c>
      <c r="D23" s="30">
        <v>18100</v>
      </c>
      <c r="E23" t="s">
        <v>115</v>
      </c>
    </row>
    <row r="24" spans="1:5" x14ac:dyDescent="0.3">
      <c r="A24" s="9" t="s">
        <v>71</v>
      </c>
      <c r="B24" s="7">
        <v>1</v>
      </c>
      <c r="C24" s="7" t="s">
        <v>18</v>
      </c>
      <c r="D24" s="30"/>
    </row>
    <row r="25" spans="1:5" x14ac:dyDescent="0.3">
      <c r="A25" s="9" t="s">
        <v>72</v>
      </c>
      <c r="B25" s="7">
        <v>1</v>
      </c>
      <c r="C25" s="7" t="s">
        <v>18</v>
      </c>
      <c r="D25" s="30">
        <v>1345</v>
      </c>
      <c r="E25" t="s">
        <v>116</v>
      </c>
    </row>
    <row r="26" spans="1:5" x14ac:dyDescent="0.3">
      <c r="A26" s="9" t="s">
        <v>73</v>
      </c>
      <c r="B26" s="7">
        <v>1</v>
      </c>
      <c r="C26" s="7" t="s">
        <v>18</v>
      </c>
      <c r="D26" s="30">
        <v>1345</v>
      </c>
      <c r="E26" t="s">
        <v>117</v>
      </c>
    </row>
    <row r="27" spans="1:5" x14ac:dyDescent="0.3">
      <c r="A27" s="9" t="s">
        <v>74</v>
      </c>
      <c r="B27" s="7">
        <v>1</v>
      </c>
      <c r="C27" s="7" t="s">
        <v>18</v>
      </c>
      <c r="D27" s="30">
        <v>2479</v>
      </c>
      <c r="E27" t="s">
        <v>118</v>
      </c>
    </row>
    <row r="28" spans="1:5" x14ac:dyDescent="0.3">
      <c r="A28" s="9" t="s">
        <v>75</v>
      </c>
      <c r="B28" s="7">
        <v>1</v>
      </c>
      <c r="C28" s="7" t="s">
        <v>18</v>
      </c>
      <c r="D28" s="30">
        <v>5966</v>
      </c>
      <c r="E28" t="s">
        <v>119</v>
      </c>
    </row>
    <row r="29" spans="1:5" x14ac:dyDescent="0.3">
      <c r="A29" s="9" t="s">
        <v>76</v>
      </c>
      <c r="B29" s="7">
        <v>1</v>
      </c>
      <c r="C29" s="7"/>
      <c r="D29" s="30">
        <v>37983</v>
      </c>
      <c r="E29" t="s">
        <v>120</v>
      </c>
    </row>
    <row r="30" spans="1:5" x14ac:dyDescent="0.3">
      <c r="A30" s="9" t="s">
        <v>77</v>
      </c>
      <c r="B30" s="7">
        <v>1</v>
      </c>
      <c r="C30" s="7" t="s">
        <v>18</v>
      </c>
      <c r="D30" s="30"/>
    </row>
    <row r="31" spans="1:5" x14ac:dyDescent="0.3">
      <c r="A31" s="9" t="s">
        <v>78</v>
      </c>
      <c r="B31" s="7">
        <v>1</v>
      </c>
      <c r="C31" s="7" t="s">
        <v>18</v>
      </c>
      <c r="D31" s="30"/>
    </row>
    <row r="32" spans="1:5" x14ac:dyDescent="0.3">
      <c r="A32" s="9" t="s">
        <v>79</v>
      </c>
      <c r="B32" s="7">
        <v>1</v>
      </c>
      <c r="C32" s="7" t="s">
        <v>18</v>
      </c>
      <c r="D32" s="30">
        <v>6807</v>
      </c>
      <c r="E32" t="s">
        <v>121</v>
      </c>
    </row>
    <row r="33" spans="1:5" x14ac:dyDescent="0.3">
      <c r="A33" s="9" t="s">
        <v>80</v>
      </c>
      <c r="B33" s="7">
        <v>1</v>
      </c>
      <c r="C33" s="7" t="s">
        <v>18</v>
      </c>
      <c r="D33" s="30"/>
    </row>
    <row r="34" spans="1:5" x14ac:dyDescent="0.3">
      <c r="A34" s="9" t="s">
        <v>81</v>
      </c>
      <c r="B34" s="7">
        <v>1</v>
      </c>
      <c r="C34" s="7" t="s">
        <v>18</v>
      </c>
      <c r="D34" s="30">
        <v>2353</v>
      </c>
      <c r="E34" t="s">
        <v>122</v>
      </c>
    </row>
    <row r="35" spans="1:5" x14ac:dyDescent="0.3">
      <c r="A35" s="9" t="s">
        <v>82</v>
      </c>
      <c r="B35" s="7">
        <v>1</v>
      </c>
      <c r="C35" s="7" t="s">
        <v>18</v>
      </c>
      <c r="D35" s="30"/>
    </row>
    <row r="36" spans="1:5" x14ac:dyDescent="0.3">
      <c r="A36" s="9" t="s">
        <v>83</v>
      </c>
      <c r="B36" s="7">
        <v>1</v>
      </c>
      <c r="C36" s="7" t="s">
        <v>18</v>
      </c>
      <c r="D36" s="30">
        <v>10126</v>
      </c>
      <c r="E36" t="s">
        <v>123</v>
      </c>
    </row>
    <row r="37" spans="1:5" x14ac:dyDescent="0.3">
      <c r="A37" s="9" t="s">
        <v>84</v>
      </c>
      <c r="B37" s="7">
        <v>1</v>
      </c>
      <c r="C37" s="7" t="s">
        <v>18</v>
      </c>
      <c r="D37" s="30">
        <v>6429</v>
      </c>
      <c r="E37" t="s">
        <v>124</v>
      </c>
    </row>
    <row r="38" spans="1:5" x14ac:dyDescent="0.3">
      <c r="A38" s="9" t="s">
        <v>85</v>
      </c>
      <c r="B38" s="7">
        <v>1</v>
      </c>
      <c r="C38" s="7" t="s">
        <v>18</v>
      </c>
      <c r="D38" s="30">
        <v>3403</v>
      </c>
      <c r="E38" t="s">
        <v>125</v>
      </c>
    </row>
    <row r="39" spans="1:5" x14ac:dyDescent="0.3">
      <c r="A39" s="9" t="s">
        <v>86</v>
      </c>
      <c r="B39" s="7">
        <v>1</v>
      </c>
      <c r="C39" s="7" t="s">
        <v>18</v>
      </c>
      <c r="D39" s="30">
        <v>5378</v>
      </c>
      <c r="E39" t="s">
        <v>126</v>
      </c>
    </row>
    <row r="40" spans="1:5" x14ac:dyDescent="0.3">
      <c r="A40" s="9" t="s">
        <v>87</v>
      </c>
      <c r="B40" s="7">
        <v>1</v>
      </c>
      <c r="C40" s="7" t="s">
        <v>18</v>
      </c>
      <c r="D40" s="30">
        <v>155000</v>
      </c>
      <c r="E40" t="s">
        <v>127</v>
      </c>
    </row>
  </sheetData>
  <mergeCells count="5">
    <mergeCell ref="A2:A3"/>
    <mergeCell ref="B2:B3"/>
    <mergeCell ref="C2:C3"/>
    <mergeCell ref="D2:D3"/>
    <mergeCell ref="E2:E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B9030-92AD-4D16-9589-17BBF83AD2E4}">
  <sheetPr>
    <tabColor rgb="FF92D050"/>
  </sheetPr>
  <dimension ref="A1"/>
  <sheetViews>
    <sheetView showGridLines="0" workbookViewId="0">
      <selection activeCell="O24" sqref="O24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4A1C5-0522-4052-9B21-20FF6840A136}">
  <sheetPr>
    <tabColor rgb="FF92D050"/>
  </sheetPr>
  <dimension ref="B3:E41"/>
  <sheetViews>
    <sheetView topLeftCell="B4" zoomScale="80" zoomScaleNormal="80" workbookViewId="0">
      <selection activeCell="E40" sqref="E40"/>
    </sheetView>
  </sheetViews>
  <sheetFormatPr baseColWidth="10" defaultRowHeight="14.4" x14ac:dyDescent="0.3"/>
  <cols>
    <col min="1" max="1" width="0" hidden="1" customWidth="1"/>
    <col min="2" max="2" width="74.6640625" customWidth="1"/>
    <col min="5" max="5" width="13" style="31" bestFit="1" customWidth="1"/>
  </cols>
  <sheetData>
    <row r="3" spans="2:5" x14ac:dyDescent="0.3">
      <c r="B3" s="36" t="s">
        <v>16</v>
      </c>
      <c r="C3" s="37" t="s">
        <v>17</v>
      </c>
      <c r="D3" s="37" t="s">
        <v>18</v>
      </c>
    </row>
    <row r="4" spans="2:5" x14ac:dyDescent="0.3">
      <c r="B4" s="36"/>
      <c r="C4" s="37"/>
      <c r="D4" s="37"/>
      <c r="E4" s="31" t="s">
        <v>129</v>
      </c>
    </row>
    <row r="5" spans="2:5" x14ac:dyDescent="0.3">
      <c r="B5" s="9" t="s">
        <v>51</v>
      </c>
      <c r="C5" s="7">
        <v>1</v>
      </c>
      <c r="D5" s="7" t="s">
        <v>18</v>
      </c>
      <c r="E5" s="31">
        <v>175000</v>
      </c>
    </row>
    <row r="6" spans="2:5" x14ac:dyDescent="0.3">
      <c r="B6" s="9" t="s">
        <v>52</v>
      </c>
      <c r="C6" s="7">
        <v>1</v>
      </c>
      <c r="D6" s="7" t="s">
        <v>18</v>
      </c>
      <c r="E6" s="31">
        <v>6500</v>
      </c>
    </row>
    <row r="7" spans="2:5" x14ac:dyDescent="0.3">
      <c r="B7" s="9" t="s">
        <v>53</v>
      </c>
      <c r="C7" s="7">
        <v>1</v>
      </c>
      <c r="D7" s="7" t="s">
        <v>18</v>
      </c>
      <c r="E7" s="31">
        <v>4500</v>
      </c>
    </row>
    <row r="8" spans="2:5" x14ac:dyDescent="0.3">
      <c r="B8" s="9" t="s">
        <v>54</v>
      </c>
      <c r="C8" s="7">
        <v>1</v>
      </c>
      <c r="D8" s="7" t="s">
        <v>18</v>
      </c>
      <c r="E8" s="31">
        <v>900</v>
      </c>
    </row>
    <row r="9" spans="2:5" x14ac:dyDescent="0.3">
      <c r="B9" s="9" t="s">
        <v>55</v>
      </c>
      <c r="C9" s="7">
        <v>1</v>
      </c>
      <c r="D9" s="7" t="s">
        <v>18</v>
      </c>
      <c r="E9" s="31">
        <v>32600</v>
      </c>
    </row>
    <row r="10" spans="2:5" x14ac:dyDescent="0.3">
      <c r="B10" s="9" t="s">
        <v>56</v>
      </c>
      <c r="C10" s="7">
        <v>1</v>
      </c>
      <c r="D10" s="7" t="s">
        <v>18</v>
      </c>
      <c r="E10" s="31">
        <v>7100</v>
      </c>
    </row>
    <row r="11" spans="2:5" x14ac:dyDescent="0.3">
      <c r="B11" s="9" t="s">
        <v>57</v>
      </c>
      <c r="C11" s="7">
        <v>1</v>
      </c>
      <c r="D11" s="7" t="s">
        <v>18</v>
      </c>
      <c r="E11" s="31">
        <v>11650</v>
      </c>
    </row>
    <row r="12" spans="2:5" x14ac:dyDescent="0.3">
      <c r="B12" s="9" t="s">
        <v>58</v>
      </c>
      <c r="C12" s="7">
        <v>1</v>
      </c>
      <c r="D12" s="7" t="s">
        <v>18</v>
      </c>
      <c r="E12" s="31">
        <v>15600</v>
      </c>
    </row>
    <row r="13" spans="2:5" x14ac:dyDescent="0.3">
      <c r="B13" s="9" t="s">
        <v>59</v>
      </c>
      <c r="C13" s="7">
        <v>1</v>
      </c>
      <c r="D13" s="7" t="s">
        <v>18</v>
      </c>
      <c r="E13" s="31">
        <v>4200</v>
      </c>
    </row>
    <row r="14" spans="2:5" x14ac:dyDescent="0.3">
      <c r="B14" s="9" t="s">
        <v>60</v>
      </c>
      <c r="C14" s="7">
        <v>1</v>
      </c>
      <c r="D14" s="7" t="s">
        <v>18</v>
      </c>
      <c r="E14" s="31">
        <v>3600</v>
      </c>
    </row>
    <row r="15" spans="2:5" x14ac:dyDescent="0.3">
      <c r="B15" s="9" t="s">
        <v>61</v>
      </c>
      <c r="C15" s="7">
        <v>1</v>
      </c>
      <c r="D15" s="7" t="s">
        <v>18</v>
      </c>
      <c r="E15" s="31">
        <v>29000</v>
      </c>
    </row>
    <row r="16" spans="2:5" x14ac:dyDescent="0.3">
      <c r="B16" s="9" t="s">
        <v>62</v>
      </c>
      <c r="C16" s="7">
        <v>1</v>
      </c>
      <c r="D16" s="7" t="s">
        <v>18</v>
      </c>
      <c r="E16" s="31">
        <v>10000</v>
      </c>
    </row>
    <row r="17" spans="2:5" x14ac:dyDescent="0.3">
      <c r="B17" s="9" t="s">
        <v>63</v>
      </c>
      <c r="C17" s="7">
        <v>1</v>
      </c>
      <c r="D17" s="7" t="s">
        <v>18</v>
      </c>
      <c r="E17" s="31">
        <v>2900</v>
      </c>
    </row>
    <row r="18" spans="2:5" x14ac:dyDescent="0.3">
      <c r="B18" s="9" t="s">
        <v>64</v>
      </c>
      <c r="C18" s="7">
        <v>1</v>
      </c>
      <c r="D18" s="7" t="s">
        <v>18</v>
      </c>
      <c r="E18" s="31">
        <v>7600</v>
      </c>
    </row>
    <row r="19" spans="2:5" x14ac:dyDescent="0.3">
      <c r="B19" s="9" t="s">
        <v>65</v>
      </c>
      <c r="C19" s="7">
        <v>1</v>
      </c>
      <c r="D19" s="7" t="s">
        <v>18</v>
      </c>
      <c r="E19" s="31">
        <v>9200</v>
      </c>
    </row>
    <row r="20" spans="2:5" x14ac:dyDescent="0.3">
      <c r="B20" s="9" t="s">
        <v>66</v>
      </c>
      <c r="C20" s="7">
        <v>1</v>
      </c>
      <c r="D20" s="7" t="s">
        <v>18</v>
      </c>
      <c r="E20" s="31">
        <v>8500</v>
      </c>
    </row>
    <row r="21" spans="2:5" x14ac:dyDescent="0.3">
      <c r="B21" s="9" t="s">
        <v>67</v>
      </c>
      <c r="C21" s="7">
        <v>1</v>
      </c>
      <c r="D21" s="7" t="s">
        <v>18</v>
      </c>
      <c r="E21" s="31">
        <v>58000</v>
      </c>
    </row>
    <row r="22" spans="2:5" x14ac:dyDescent="0.3">
      <c r="B22" s="9" t="s">
        <v>68</v>
      </c>
      <c r="C22" s="7">
        <v>1</v>
      </c>
      <c r="D22" s="7" t="s">
        <v>18</v>
      </c>
      <c r="E22" s="31">
        <v>13500</v>
      </c>
    </row>
    <row r="23" spans="2:5" x14ac:dyDescent="0.3">
      <c r="B23" s="9" t="s">
        <v>69</v>
      </c>
      <c r="C23" s="7">
        <v>1</v>
      </c>
      <c r="D23" s="7" t="s">
        <v>18</v>
      </c>
      <c r="E23" s="31">
        <v>13500</v>
      </c>
    </row>
    <row r="24" spans="2:5" x14ac:dyDescent="0.3">
      <c r="B24" s="9" t="s">
        <v>70</v>
      </c>
      <c r="C24" s="7">
        <v>1</v>
      </c>
      <c r="D24" s="7" t="s">
        <v>18</v>
      </c>
      <c r="E24" s="31">
        <v>31000</v>
      </c>
    </row>
    <row r="25" spans="2:5" x14ac:dyDescent="0.3">
      <c r="B25" s="9" t="s">
        <v>71</v>
      </c>
      <c r="C25" s="7">
        <v>1</v>
      </c>
      <c r="D25" s="7" t="s">
        <v>18</v>
      </c>
    </row>
    <row r="26" spans="2:5" x14ac:dyDescent="0.3">
      <c r="B26" s="9" t="s">
        <v>72</v>
      </c>
      <c r="C26" s="7">
        <v>1</v>
      </c>
      <c r="D26" s="7" t="s">
        <v>18</v>
      </c>
      <c r="E26" s="31">
        <v>1500</v>
      </c>
    </row>
    <row r="27" spans="2:5" x14ac:dyDescent="0.3">
      <c r="B27" s="9" t="s">
        <v>73</v>
      </c>
      <c r="C27" s="7">
        <v>1</v>
      </c>
      <c r="D27" s="7" t="s">
        <v>18</v>
      </c>
      <c r="E27" s="31">
        <v>1500</v>
      </c>
    </row>
    <row r="28" spans="2:5" x14ac:dyDescent="0.3">
      <c r="B28" s="9" t="s">
        <v>74</v>
      </c>
      <c r="C28" s="7">
        <v>1</v>
      </c>
      <c r="D28" s="7" t="s">
        <v>18</v>
      </c>
      <c r="E28" s="31">
        <v>3200</v>
      </c>
    </row>
    <row r="29" spans="2:5" x14ac:dyDescent="0.3">
      <c r="B29" s="9" t="s">
        <v>75</v>
      </c>
      <c r="C29" s="7">
        <v>1</v>
      </c>
      <c r="D29" s="7" t="s">
        <v>18</v>
      </c>
      <c r="E29" s="31">
        <v>6500</v>
      </c>
    </row>
    <row r="30" spans="2:5" x14ac:dyDescent="0.3">
      <c r="B30" s="9" t="s">
        <v>76</v>
      </c>
      <c r="C30" s="7">
        <v>1</v>
      </c>
      <c r="D30" s="7"/>
      <c r="E30" s="31">
        <v>55000</v>
      </c>
    </row>
    <row r="31" spans="2:5" x14ac:dyDescent="0.3">
      <c r="B31" s="9" t="s">
        <v>77</v>
      </c>
      <c r="C31" s="7">
        <v>1</v>
      </c>
      <c r="D31" s="7" t="s">
        <v>18</v>
      </c>
      <c r="E31" s="31">
        <v>39500</v>
      </c>
    </row>
    <row r="32" spans="2:5" x14ac:dyDescent="0.3">
      <c r="B32" s="9" t="s">
        <v>78</v>
      </c>
      <c r="C32" s="7">
        <v>1</v>
      </c>
      <c r="D32" s="7" t="s">
        <v>18</v>
      </c>
      <c r="E32" s="31">
        <v>29500</v>
      </c>
    </row>
    <row r="33" spans="2:5" x14ac:dyDescent="0.3">
      <c r="B33" s="9" t="s">
        <v>79</v>
      </c>
      <c r="C33" s="7">
        <v>1</v>
      </c>
      <c r="D33" s="7" t="s">
        <v>18</v>
      </c>
      <c r="E33" s="31">
        <v>6500</v>
      </c>
    </row>
    <row r="34" spans="2:5" x14ac:dyDescent="0.3">
      <c r="B34" s="9" t="s">
        <v>80</v>
      </c>
      <c r="C34" s="7">
        <v>1</v>
      </c>
      <c r="D34" s="7" t="s">
        <v>18</v>
      </c>
      <c r="E34" s="31">
        <v>15500</v>
      </c>
    </row>
    <row r="35" spans="2:5" x14ac:dyDescent="0.3">
      <c r="B35" s="9" t="s">
        <v>81</v>
      </c>
      <c r="C35" s="7">
        <v>1</v>
      </c>
      <c r="D35" s="7" t="s">
        <v>18</v>
      </c>
      <c r="E35" s="31">
        <v>3500</v>
      </c>
    </row>
    <row r="36" spans="2:5" x14ac:dyDescent="0.3">
      <c r="B36" s="9" t="s">
        <v>82</v>
      </c>
      <c r="C36" s="7">
        <v>1</v>
      </c>
      <c r="D36" s="7" t="s">
        <v>18</v>
      </c>
      <c r="E36" s="31">
        <v>120000</v>
      </c>
    </row>
    <row r="37" spans="2:5" x14ac:dyDescent="0.3">
      <c r="B37" s="9" t="s">
        <v>83</v>
      </c>
      <c r="C37" s="7">
        <v>1</v>
      </c>
      <c r="D37" s="7" t="s">
        <v>18</v>
      </c>
      <c r="E37" s="31">
        <v>11550</v>
      </c>
    </row>
    <row r="38" spans="2:5" x14ac:dyDescent="0.3">
      <c r="B38" s="9" t="s">
        <v>84</v>
      </c>
      <c r="C38" s="7">
        <v>1</v>
      </c>
      <c r="D38" s="7" t="s">
        <v>18</v>
      </c>
    </row>
    <row r="39" spans="2:5" x14ac:dyDescent="0.3">
      <c r="B39" s="9" t="s">
        <v>85</v>
      </c>
      <c r="C39" s="7">
        <v>1</v>
      </c>
      <c r="D39" s="7" t="s">
        <v>18</v>
      </c>
    </row>
    <row r="40" spans="2:5" x14ac:dyDescent="0.3">
      <c r="B40" s="9" t="s">
        <v>86</v>
      </c>
      <c r="C40" s="7">
        <v>1</v>
      </c>
      <c r="D40" s="7" t="s">
        <v>18</v>
      </c>
    </row>
    <row r="41" spans="2:5" x14ac:dyDescent="0.3">
      <c r="B41" s="9" t="s">
        <v>87</v>
      </c>
      <c r="C41" s="7">
        <v>1</v>
      </c>
      <c r="D41" s="7" t="s">
        <v>18</v>
      </c>
    </row>
  </sheetData>
  <mergeCells count="3">
    <mergeCell ref="B3:B4"/>
    <mergeCell ref="C3:C4"/>
    <mergeCell ref="D3:D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58333A7FA8ED47AE997B3C051B91C9" ma:contentTypeVersion="14" ma:contentTypeDescription="Crear nuevo documento." ma:contentTypeScope="" ma:versionID="27380c58e825d07aa93672a06e5dfb6f">
  <xsd:schema xmlns:xsd="http://www.w3.org/2001/XMLSchema" xmlns:xs="http://www.w3.org/2001/XMLSchema" xmlns:p="http://schemas.microsoft.com/office/2006/metadata/properties" xmlns:ns2="0e48cec0-cc19-4e5b-84a7-83cb7ff85836" xmlns:ns3="a48abf51-0622-4536-a904-370db087c848" targetNamespace="http://schemas.microsoft.com/office/2006/metadata/properties" ma:root="true" ma:fieldsID="87cf5d9da6c3fac8f592e23c157f04c5" ns2:_="" ns3:_="">
    <xsd:import namespace="0e48cec0-cc19-4e5b-84a7-83cb7ff85836"/>
    <xsd:import namespace="a48abf51-0622-4536-a904-370db087c8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48cec0-cc19-4e5b-84a7-83cb7ff85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66a8ef6-8a66-4e83-9a5a-219d91e0ed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8abf51-0622-4536-a904-370db087c84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da17c5e-5a47-4729-b745-83170dbc06fd}" ma:internalName="TaxCatchAll" ma:showField="CatchAllData" ma:web="a48abf51-0622-4536-a904-370db087c8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8abf51-0622-4536-a904-370db087c848" xsi:nil="true"/>
    <lcf76f155ced4ddcb4097134ff3c332f xmlns="0e48cec0-cc19-4e5b-84a7-83cb7ff8583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F7E2E50-CD29-446D-8F75-2CCF3BC897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94C2652-A73C-4C7E-B5EE-2BD9A12092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48cec0-cc19-4e5b-84a7-83cb7ff85836"/>
    <ds:schemaRef ds:uri="a48abf51-0622-4536-a904-370db087c8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4FCD33E-AA52-4781-9524-D9183ACA1308}">
  <ds:schemaRefs>
    <ds:schemaRef ds:uri="http://schemas.microsoft.com/office/2006/metadata/properties"/>
    <ds:schemaRef ds:uri="http://schemas.microsoft.com/office/infopath/2007/PartnerControls"/>
    <ds:schemaRef ds:uri="a48abf51-0622-4536-a904-370db087c848"/>
    <ds:schemaRef ds:uri="0e48cec0-cc19-4e5b-84a7-83cb7ff8583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Cuadro comparativo</vt:lpstr>
      <vt:lpstr>tecnopintura </vt:lpstr>
      <vt:lpstr>MUNDO ALIANZA </vt:lpstr>
      <vt:lpstr>TIENDAS</vt:lpstr>
      <vt:lpstr>cas ferretera (2)</vt:lpstr>
      <vt:lpstr>DEP PARIS </vt:lpstr>
      <vt:lpstr>FERROSERVICE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Marbelys Barreto</cp:lastModifiedBy>
  <cp:revision/>
  <dcterms:created xsi:type="dcterms:W3CDTF">2012-04-24T22:03:28Z</dcterms:created>
  <dcterms:modified xsi:type="dcterms:W3CDTF">2026-01-30T20:24:16Z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0x010100EE58333A7FA8ED47AE997B3C051B91C9</vt:lpwstr>
  </property>
  <property fmtid="{D5CDD505-2E9C-101B-9397-08002B2CF9AE}" pid="3" name="Order">
    <vt:r8>5400</vt:r8>
  </property>
  <property fmtid="{D5CDD505-2E9C-101B-9397-08002B2CF9AE}" pid="4" name="MediaServiceImageTags">
    <vt:lpwstr/>
  </property>
</Properties>
</file>