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urly Worker Example ($35k)" sheetId="1" r:id="rId3"/>
    <sheet state="visible" name="Salaried Worker Example ($65k +" sheetId="2" r:id="rId4"/>
    <sheet state="visible" name="Entrepreneur Example ($270k)"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6">
      <text>
        <t xml:space="preserve">This valuation is the amount of money you have left after deducting taxes. If you are a business owner, you should also deduct any business expenses. You simply divide your take-home pay by the total number of hours worked.</t>
      </text>
    </comment>
    <comment authorId="0" ref="A19">
      <text>
        <t xml:space="preserve">This valuation is based on the rate that you could expect to earn if you were to be hired by an outside company for a job you are qualified to perform.</t>
      </text>
    </comment>
    <comment authorId="0" ref="A26">
      <text>
        <t xml:space="preserve">This valuation is based on the rate you would pay someone else to do the work that you do. The overall rate is determined by calculating the percentage of time spent working in each role.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6">
      <text>
        <t xml:space="preserve">This valuation is the amount of money you have left after deducting taxes. If you are a business owner, you should also deduct any business expenses. You simply divide your take-home pay by the total number of hours worked.</t>
      </text>
    </comment>
    <comment authorId="0" ref="A19">
      <text>
        <t xml:space="preserve">This valuation is based on the rate that you could expect to earn if you were to be hired by an outside company for a job you are qualified to perform.</t>
      </text>
    </comment>
    <comment authorId="0" ref="A27">
      <text>
        <t xml:space="preserve">This valuation is based on the rate you would pay someone else to do the work that you do. The overall rate is determined by calculating the percentage of time spent working in each role.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9">
      <text>
        <t xml:space="preserve">This valuation is the amount of money you have left after deducting taxes. If you are a business owner, you should also deduct any business expenses. You simply divide your take-home pay by the total number of hours worked.</t>
      </text>
    </comment>
    <comment authorId="0" ref="A22">
      <text>
        <t xml:space="preserve">This valuation is based on the rate that you could expect to earn if you were to be hired by an outside company for a job you are qualified to perform.</t>
      </text>
    </comment>
    <comment authorId="0" ref="A27">
      <text>
        <t xml:space="preserve">With a regular job, this person would not be subject to the Self-Employment Tax, which is why the estimated taxes are lower here than in Step 2 above.</t>
      </text>
    </comment>
    <comment authorId="0" ref="A30">
      <text>
        <t xml:space="preserve">This valuation is based on the rate you would pay someone else to do the work that you do. The overall rate is determined by calculating the percentage of time spent working in each role.</t>
      </text>
    </comment>
    <comment authorId="0" ref="A36">
      <text>
        <t xml:space="preserve">With a regular job, this person would not be subject to the Self-Employment Tax, which is why the estimated taxes are lower here than in Step 2 above.</t>
      </text>
    </comment>
    <comment authorId="0" ref="A41">
      <text>
        <t xml:space="preserve">This valuation is based on the net income your business has generated in the last year multiplied by a reasonable growth multiple. My business doubled from last year to this year, so I chose 2x for the growth multiple in this example.</t>
      </text>
    </comment>
    <comment authorId="0" ref="B41">
      <text>
        <t xml:space="preserve">NOI = Net Operating Income</t>
      </text>
    </comment>
  </commentList>
</comments>
</file>

<file path=xl/sharedStrings.xml><?xml version="1.0" encoding="utf-8"?>
<sst xmlns="http://schemas.openxmlformats.org/spreadsheetml/2006/main" count="149" uniqueCount="69">
  <si>
    <t>DIRECTIONS: To copy this sheet for yourself, go to 'File' and choose 'Make a Copy' or 'Download as'.</t>
  </si>
  <si>
    <t>There are 3 examples in this spreadsheet: an hourly worker who makes $35k/year, a salaried worker who makes $65k/year and has a side hustle that makes $8k/year, and an entrepreneur who owns a business that makes $270k/year. All of these numbers are before taxes and expenses, which are also calculated on the spreadsheet. Click on the tabs at the bottom of the sheet to view them.</t>
  </si>
  <si>
    <t>STEP 1: Time</t>
  </si>
  <si>
    <t>Monthly Average</t>
  </si>
  <si>
    <t>Annual</t>
  </si>
  <si>
    <t>Total Working Hours</t>
  </si>
  <si>
    <t>STEP 2: Money</t>
  </si>
  <si>
    <t>Revenue</t>
  </si>
  <si>
    <t>Annual Income</t>
  </si>
  <si>
    <t>Taxes (25% estimated)</t>
  </si>
  <si>
    <t>Take-Home Pay</t>
  </si>
  <si>
    <t>Step 3: Realized Income Methods</t>
  </si>
  <si>
    <t>Averages</t>
  </si>
  <si>
    <t>Hourly Rate</t>
  </si>
  <si>
    <t>5-Minute Rate</t>
  </si>
  <si>
    <t>15-Minute Rate</t>
  </si>
  <si>
    <t>Daily Rate (10 hours)</t>
  </si>
  <si>
    <t>Weekly Rate (5 days)</t>
  </si>
  <si>
    <t>Take-Home Pay Method</t>
  </si>
  <si>
    <t>Rate</t>
  </si>
  <si>
    <t>Market Rate Method</t>
  </si>
  <si>
    <t>Market Rate</t>
  </si>
  <si>
    <t>Alternate Job 1</t>
  </si>
  <si>
    <t>Alternate Job 2</t>
  </si>
  <si>
    <t>Average Rate</t>
  </si>
  <si>
    <t>Take-Home Pay (estimated)</t>
  </si>
  <si>
    <t>Cost-Based Method</t>
  </si>
  <si>
    <t>Estimated Rate</t>
  </si>
  <si>
    <t>Time Split</t>
  </si>
  <si>
    <t>Potential Employee for Task 1</t>
  </si>
  <si>
    <t>Potential Employee for Task 2</t>
  </si>
  <si>
    <t>Potential Employee for Task 3</t>
  </si>
  <si>
    <t>Weighted Average Rate</t>
  </si>
  <si>
    <t>STEP 4: Expected Value Methods</t>
  </si>
  <si>
    <t>*See the Entrepreneur Example tab at the bottom of this spreadsheet.</t>
  </si>
  <si>
    <t>Salary</t>
  </si>
  <si>
    <t>Side Hustle</t>
  </si>
  <si>
    <t>Taxes (30% estimated)</t>
  </si>
  <si>
    <t>Alternate Job 3</t>
  </si>
  <si>
    <t>Potential Employee for Task 4</t>
  </si>
  <si>
    <t>Product 1</t>
  </si>
  <si>
    <t>Product 2</t>
  </si>
  <si>
    <t>Product 3</t>
  </si>
  <si>
    <t>TOTAL REVENUE</t>
  </si>
  <si>
    <t>Business Expenses</t>
  </si>
  <si>
    <t>Net Operating Income</t>
  </si>
  <si>
    <t>Taxes (40% estimated)</t>
  </si>
  <si>
    <t>Growth Multiple Method</t>
  </si>
  <si>
    <t>Projected NOI</t>
  </si>
  <si>
    <t>Growth Multiple</t>
  </si>
  <si>
    <t>Expected Value Method</t>
  </si>
  <si>
    <t>WORKING HOURS</t>
  </si>
  <si>
    <t>Hours / Month</t>
  </si>
  <si>
    <t>Hours / Year</t>
  </si>
  <si>
    <t>Percentage of Time</t>
  </si>
  <si>
    <t>Estimated Subscribers per Hour of Work</t>
  </si>
  <si>
    <t>Expected Value / Hour</t>
  </si>
  <si>
    <t>Sales and Marketing</t>
  </si>
  <si>
    <t>Legal and Accounting</t>
  </si>
  <si>
    <t>Partnerships and Growth</t>
  </si>
  <si>
    <t>Speaking</t>
  </si>
  <si>
    <t>Administrative Work</t>
  </si>
  <si>
    <t>Writing Blog Posts</t>
  </si>
  <si>
    <t>Grand Total</t>
  </si>
  <si>
    <t>LIFETIME VALUE</t>
  </si>
  <si>
    <t>Total Subscribers</t>
  </si>
  <si>
    <t>Total Revenue</t>
  </si>
  <si>
    <t>Annual revenue per subscriber</t>
  </si>
  <si>
    <t>Monthly revenue per subscriber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</si>
</sst>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quot;$&quot;#,##0.00"/>
    <numFmt numFmtId="166" formatCode="&quot;$&quot;#,##0"/>
    <numFmt numFmtId="167" formatCode="#,##0.0"/>
    <numFmt numFmtId="168" formatCode="0.0%"/>
  </numFmts>
  <fonts count="12">
    <font>
      <sz val="10.0"/>
      <color rgb="FF000000"/>
      <name val="Arial"/>
    </font>
    <font>
      <b/>
      <i/>
      <sz val="10.0"/>
    </font>
    <font>
      <sz val="10.0"/>
    </font>
    <font>
      <b/>
      <sz val="10.0"/>
    </font>
    <font/>
    <font>
      <name val="Arial"/>
    </font>
    <font>
      <i/>
    </font>
    <font>
      <b/>
      <sz val="10.0"/>
      <name val="Arial"/>
    </font>
    <font>
      <i/>
      <name val="Arial"/>
    </font>
    <font>
      <i/>
      <sz val="10.0"/>
    </font>
    <font>
      <b/>
      <name val="Arial"/>
    </font>
    <font>
      <b/>
    </font>
  </fonts>
  <fills count="7">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4" fontId="3" numFmtId="0" xfId="0" applyAlignment="1" applyFill="1" applyFont="1">
      <alignment horizontal="center" readingOrder="0" shrinkToFit="0" vertical="center" wrapText="1"/>
    </xf>
    <xf borderId="0" fillId="4" fontId="4" numFmtId="0" xfId="0" applyFont="1"/>
    <xf borderId="0" fillId="0" fontId="2" numFmtId="0" xfId="0" applyAlignment="1" applyFont="1">
      <alignment horizontal="left" readingOrder="0" vertical="center"/>
    </xf>
    <xf borderId="0" fillId="0" fontId="2" numFmtId="164" xfId="0" applyAlignment="1" applyFont="1" applyNumberFormat="1">
      <alignment horizontal="right" readingOrder="0" vertical="center"/>
    </xf>
    <xf borderId="0" fillId="0" fontId="2" numFmtId="0" xfId="0" applyAlignment="1" applyFont="1">
      <alignment horizontal="right" readingOrder="0" vertical="center"/>
    </xf>
    <xf borderId="0" fillId="0" fontId="2" numFmtId="9" xfId="0" applyAlignment="1" applyFont="1" applyNumberFormat="1">
      <alignment horizontal="right" readingOrder="0" vertical="center"/>
    </xf>
    <xf borderId="0" fillId="0" fontId="4" numFmtId="0" xfId="0" applyAlignment="1" applyFont="1">
      <alignment horizontal="right" readingOrder="0"/>
    </xf>
    <xf borderId="0" fillId="0" fontId="4" numFmtId="165" xfId="0" applyAlignment="1" applyFont="1" applyNumberFormat="1">
      <alignment horizontal="right" readingOrder="0"/>
    </xf>
    <xf borderId="0" fillId="0" fontId="2" numFmtId="165" xfId="0" applyAlignment="1" applyFont="1" applyNumberFormat="1">
      <alignment horizontal="right" readingOrder="0" vertical="center"/>
    </xf>
    <xf borderId="0" fillId="0" fontId="4" numFmtId="165" xfId="0" applyAlignment="1" applyFont="1" applyNumberFormat="1">
      <alignment horizontal="right"/>
    </xf>
    <xf borderId="0" fillId="0" fontId="5" numFmtId="0" xfId="0" applyAlignment="1" applyFont="1">
      <alignment readingOrder="0" vertical="bottom"/>
    </xf>
    <xf borderId="0" fillId="0" fontId="5" numFmtId="165" xfId="0" applyAlignment="1" applyFont="1" applyNumberFormat="1">
      <alignment horizontal="right" readingOrder="0" vertical="bottom"/>
    </xf>
    <xf borderId="0" fillId="0" fontId="5" numFmtId="3" xfId="0" applyAlignment="1" applyFont="1" applyNumberFormat="1">
      <alignment horizontal="right" readingOrder="0" vertical="bottom"/>
    </xf>
    <xf borderId="0" fillId="0" fontId="5" numFmtId="0" xfId="0" applyAlignment="1" applyFont="1">
      <alignment vertical="bottom"/>
    </xf>
    <xf borderId="0" fillId="0" fontId="6" numFmtId="0" xfId="0" applyAlignment="1" applyFont="1">
      <alignment horizontal="center" readingOrder="0"/>
    </xf>
    <xf borderId="0" fillId="0" fontId="5" numFmtId="0" xfId="0" applyAlignment="1" applyFont="1">
      <alignment horizontal="left" readingOrder="0" vertical="bottom"/>
    </xf>
    <xf borderId="0" fillId="0" fontId="5" numFmtId="165" xfId="0" applyAlignment="1" applyFont="1" applyNumberFormat="1">
      <alignment horizontal="right" readingOrder="0" vertical="bottom"/>
    </xf>
    <xf borderId="0" fillId="0" fontId="5" numFmtId="0" xfId="0" applyAlignment="1" applyFont="1">
      <alignment horizontal="left" vertical="bottom"/>
    </xf>
    <xf borderId="0" fillId="0" fontId="5" numFmtId="166" xfId="0" applyAlignment="1" applyFont="1" applyNumberFormat="1">
      <alignment horizontal="right" vertical="bottom"/>
    </xf>
    <xf borderId="0" fillId="0" fontId="4" numFmtId="0" xfId="0" applyAlignment="1" applyFont="1">
      <alignment readingOrder="0"/>
    </xf>
    <xf borderId="0" fillId="0" fontId="5" numFmtId="0" xfId="0" applyAlignment="1" applyFont="1">
      <alignment horizontal="left" vertical="bottom"/>
    </xf>
    <xf borderId="0" fillId="0" fontId="4" numFmtId="9" xfId="0" applyFont="1" applyNumberFormat="1"/>
    <xf borderId="0" fillId="0" fontId="4" numFmtId="10" xfId="0" applyAlignment="1" applyFont="1" applyNumberFormat="1">
      <alignment readingOrder="0"/>
    </xf>
    <xf borderId="0" fillId="4" fontId="7" numFmtId="0" xfId="0" applyAlignment="1" applyFont="1">
      <alignment horizontal="center" readingOrder="0" shrinkToFit="0" vertical="center" wrapText="1"/>
    </xf>
    <xf borderId="0" fillId="4" fontId="3" numFmtId="9" xfId="0" applyAlignment="1" applyFont="1" applyNumberFormat="1">
      <alignment horizontal="center" shrinkToFit="0" vertical="center" wrapText="1"/>
    </xf>
    <xf borderId="0" fillId="4" fontId="3" numFmtId="165" xfId="0" applyAlignment="1" applyFont="1" applyNumberFormat="1">
      <alignment horizontal="center" readingOrder="0" shrinkToFit="0" vertical="center" wrapText="1"/>
    </xf>
    <xf borderId="0" fillId="5" fontId="8" numFmtId="0" xfId="0" applyAlignment="1" applyFill="1" applyFont="1">
      <alignment horizontal="center" readingOrder="0" vertical="center"/>
    </xf>
    <xf borderId="0" fillId="5" fontId="6" numFmtId="0" xfId="0" applyAlignment="1" applyFont="1">
      <alignment horizontal="center" readingOrder="0" vertical="center"/>
    </xf>
    <xf borderId="0" fillId="5" fontId="6" numFmtId="9" xfId="0" applyAlignment="1" applyFont="1" applyNumberFormat="1">
      <alignment horizontal="center" vertical="center"/>
    </xf>
    <xf borderId="0" fillId="5" fontId="9" numFmtId="165" xfId="0" applyAlignment="1" applyFont="1" applyNumberFormat="1">
      <alignment horizontal="center" readingOrder="0" shrinkToFit="0" vertical="center" wrapText="1"/>
    </xf>
    <xf borderId="0" fillId="5" fontId="6" numFmtId="165" xfId="0" applyAlignment="1" applyFont="1" applyNumberFormat="1">
      <alignment horizontal="center" readingOrder="0" vertical="center"/>
    </xf>
    <xf borderId="0" fillId="0" fontId="10" numFmtId="0" xfId="0" applyAlignment="1" applyFont="1">
      <alignment horizontal="left" readingOrder="0" vertical="bottom"/>
    </xf>
    <xf borderId="0" fillId="0" fontId="5" numFmtId="0" xfId="0" applyAlignment="1" applyFont="1">
      <alignment readingOrder="0" vertical="bottom"/>
    </xf>
    <xf borderId="0" fillId="0" fontId="4" numFmtId="165" xfId="0" applyAlignment="1" applyFont="1" applyNumberFormat="1">
      <alignment readingOrder="0"/>
    </xf>
    <xf borderId="0" fillId="6" fontId="0" numFmtId="165" xfId="0" applyFill="1" applyFont="1" applyNumberFormat="1"/>
    <xf borderId="0" fillId="0" fontId="4" numFmtId="165" xfId="0" applyFont="1" applyNumberFormat="1"/>
    <xf borderId="0" fillId="0" fontId="10" numFmtId="0" xfId="0" applyAlignment="1" applyFont="1">
      <alignment readingOrder="0" vertical="bottom"/>
    </xf>
    <xf borderId="0" fillId="0" fontId="4" numFmtId="166" xfId="0" applyAlignment="1" applyFont="1" applyNumberFormat="1">
      <alignment readingOrder="0"/>
    </xf>
    <xf borderId="0" fillId="0" fontId="4" numFmtId="166" xfId="0" applyFont="1" applyNumberFormat="1"/>
    <xf borderId="0" fillId="0" fontId="11" numFmtId="165" xfId="0" applyAlignment="1" applyFont="1" applyNumberFormat="1">
      <alignment readingOrder="0"/>
    </xf>
    <xf borderId="0" fillId="0" fontId="4" numFmtId="9" xfId="0" applyAlignment="1" applyFont="1" applyNumberFormat="1">
      <alignment readingOrder="0"/>
    </xf>
    <xf borderId="0" fillId="0" fontId="4" numFmtId="3" xfId="0" applyAlignment="1" applyFont="1" applyNumberFormat="1">
      <alignment readingOrder="0"/>
    </xf>
    <xf borderId="0" fillId="2" fontId="9" numFmtId="0" xfId="0" applyAlignment="1" applyFont="1">
      <alignment horizontal="center" readingOrder="0" shrinkToFit="0" vertical="center" wrapText="1"/>
    </xf>
    <xf borderId="0" fillId="0" fontId="5" numFmtId="0" xfId="0" applyAlignment="1" applyFont="1">
      <alignment horizontal="right" readingOrder="0" vertical="bottom"/>
    </xf>
    <xf borderId="0" fillId="0" fontId="5" numFmtId="0" xfId="0" applyAlignment="1" applyFont="1">
      <alignment vertical="bottom"/>
    </xf>
    <xf borderId="0" fillId="0" fontId="11" numFmtId="0" xfId="0" applyAlignment="1" applyFont="1">
      <alignment readingOrder="0"/>
    </xf>
    <xf borderId="0" fillId="0" fontId="5" numFmtId="165" xfId="0" applyAlignment="1" applyFont="1" applyNumberFormat="1">
      <alignment horizontal="right" vertical="bottom"/>
    </xf>
    <xf borderId="0" fillId="0" fontId="4" numFmtId="0" xfId="0" applyAlignment="1" applyFont="1">
      <alignment horizontal="left" readingOrder="0" shrinkToFit="0" vertical="top" wrapText="1"/>
    </xf>
    <xf borderId="0" fillId="0" fontId="5" numFmtId="165" xfId="0" applyAlignment="1" applyFont="1" applyNumberFormat="1">
      <alignment horizontal="right" readingOrder="0" vertical="bottom"/>
    </xf>
    <xf borderId="0" fillId="0" fontId="5" numFmtId="3" xfId="0" applyAlignment="1" applyFont="1" applyNumberFormat="1">
      <alignment horizontal="right" readingOrder="0" vertical="bottom"/>
    </xf>
    <xf borderId="0" fillId="0" fontId="10" numFmtId="0" xfId="0" applyAlignment="1" applyFont="1">
      <alignment readingOrder="0" vertical="bottom"/>
    </xf>
    <xf borderId="0" fillId="0" fontId="8" numFmtId="165" xfId="0" applyAlignment="1" applyFont="1" applyNumberFormat="1">
      <alignment horizontal="center" readingOrder="0" vertical="bottom"/>
    </xf>
    <xf borderId="0" fillId="0" fontId="8" numFmtId="0" xfId="0" applyAlignment="1" applyFont="1">
      <alignment horizontal="center" vertical="bottom"/>
    </xf>
    <xf borderId="0" fillId="0" fontId="9" numFmtId="165" xfId="0" applyAlignment="1" applyFont="1" applyNumberFormat="1">
      <alignment horizontal="center" readingOrder="0" shrinkToFit="0" vertical="center" wrapText="1"/>
    </xf>
    <xf borderId="0" fillId="0" fontId="5" numFmtId="165" xfId="0" applyAlignment="1" applyFont="1" applyNumberFormat="1">
      <alignment horizontal="right" vertical="bottom"/>
    </xf>
    <xf borderId="0" fillId="0" fontId="5" numFmtId="167" xfId="0" applyAlignment="1" applyFont="1" applyNumberFormat="1">
      <alignment horizontal="right" readingOrder="0" vertical="bottom"/>
    </xf>
    <xf borderId="0" fillId="0" fontId="5" numFmtId="165" xfId="0" applyAlignment="1" applyFont="1" applyNumberFormat="1">
      <alignment vertical="bottom"/>
    </xf>
    <xf borderId="0" fillId="0" fontId="6" numFmtId="0" xfId="0" applyAlignment="1" applyFont="1">
      <alignment readingOrder="0"/>
    </xf>
    <xf borderId="0" fillId="0" fontId="9" numFmtId="0" xfId="0" applyAlignment="1" applyFont="1">
      <alignment horizontal="center" readingOrder="0" shrinkToFit="0" vertical="center" wrapText="1"/>
    </xf>
    <xf borderId="0" fillId="0" fontId="8" numFmtId="165" xfId="0" applyAlignment="1" applyFont="1" applyNumberFormat="1">
      <alignment horizontal="center" shrinkToFit="0" wrapText="1"/>
    </xf>
    <xf borderId="0" fillId="0" fontId="2" numFmtId="168" xfId="0" applyAlignment="1" applyFont="1" applyNumberFormat="1">
      <alignment horizontal="right" readingOrder="0" vertical="center"/>
    </xf>
    <xf borderId="0" fillId="0" fontId="4" numFmtId="168" xfId="0" applyFont="1" applyNumberFormat="1"/>
    <xf borderId="0" fillId="0" fontId="4" numFmtId="0" xfId="0" applyFont="1"/>
    <xf borderId="0" fillId="0" fontId="10" numFmtId="0" xfId="0" applyAlignment="1" applyFont="1">
      <alignment vertical="bottom"/>
    </xf>
    <xf borderId="0" fillId="0" fontId="5" numFmtId="10" xfId="0" applyAlignment="1" applyFont="1" applyNumberFormat="1">
      <alignment horizontal="right" vertical="bottom"/>
    </xf>
    <xf borderId="0" fillId="0" fontId="5" numFmtId="4" xfId="0" applyAlignment="1" applyFont="1" applyNumberFormat="1">
      <alignment horizontal="right" vertical="bottom"/>
    </xf>
    <xf borderId="0" fillId="0" fontId="4" numFmtId="4" xfId="0" applyAlignment="1" applyFont="1" applyNumberFormat="1">
      <alignment readingOrder="0"/>
    </xf>
    <xf borderId="0" fillId="0" fontId="5" numFmtId="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3" width="18.0"/>
    <col customWidth="1" min="4" max="8" width="23.71"/>
  </cols>
  <sheetData>
    <row r="1" ht="37.5" customHeight="1">
      <c r="A1" s="1" t="s">
        <v>0</v>
      </c>
    </row>
    <row r="2" ht="37.5" customHeight="1">
      <c r="A2" s="2" t="s">
        <v>1</v>
      </c>
    </row>
    <row r="3">
      <c r="A3" s="3"/>
      <c r="B3" s="3"/>
      <c r="C3" s="3"/>
      <c r="D3" s="3"/>
      <c r="E3" s="3"/>
      <c r="F3" s="3"/>
      <c r="G3" s="3"/>
      <c r="H3" s="3"/>
    </row>
    <row r="4" ht="37.5" customHeight="1">
      <c r="A4" s="4" t="s">
        <v>2</v>
      </c>
      <c r="B4" s="4" t="s">
        <v>3</v>
      </c>
      <c r="C4" s="4" t="s">
        <v>4</v>
      </c>
      <c r="D4" s="4"/>
      <c r="E4" s="5"/>
      <c r="F4" s="4"/>
      <c r="G4" s="4"/>
      <c r="H4" s="4"/>
    </row>
    <row r="5">
      <c r="A5" s="6" t="s">
        <v>5</v>
      </c>
      <c r="B5" s="7">
        <f>C5/12</f>
        <v>208.3333333</v>
      </c>
      <c r="C5" s="8">
        <v>2500.0</v>
      </c>
      <c r="D5" s="9"/>
      <c r="E5" s="10"/>
      <c r="F5" s="10"/>
      <c r="G5" s="11"/>
      <c r="H5" s="12"/>
    </row>
    <row r="6">
      <c r="E6" s="10"/>
      <c r="G6" s="13"/>
      <c r="H6" s="12"/>
    </row>
    <row r="7" ht="37.5" customHeight="1">
      <c r="A7" s="4" t="s">
        <v>6</v>
      </c>
      <c r="B7" s="4" t="s">
        <v>7</v>
      </c>
      <c r="C7" s="4"/>
      <c r="D7" s="4"/>
      <c r="E7" s="4"/>
      <c r="F7" s="4"/>
      <c r="G7" s="4"/>
      <c r="H7" s="4"/>
    </row>
    <row r="8">
      <c r="A8" s="14" t="s">
        <v>8</v>
      </c>
      <c r="B8" s="15">
        <v>35000.0</v>
      </c>
      <c r="C8" s="16"/>
      <c r="E8" s="17"/>
      <c r="F8" s="18"/>
      <c r="G8" s="18"/>
      <c r="H8" s="18"/>
    </row>
    <row r="9">
      <c r="A9" s="19" t="s">
        <v>9</v>
      </c>
      <c r="B9" s="20">
        <f>B8*0.25</f>
        <v>8750</v>
      </c>
      <c r="D9" s="21"/>
      <c r="E9" s="22"/>
      <c r="F9" s="23"/>
    </row>
    <row r="10">
      <c r="A10" s="19" t="s">
        <v>10</v>
      </c>
      <c r="B10" s="20">
        <f>B8-B9</f>
        <v>26250</v>
      </c>
      <c r="D10" s="21"/>
      <c r="E10" s="22"/>
      <c r="F10" s="23"/>
    </row>
    <row r="11">
      <c r="A11" s="24"/>
      <c r="B11" s="22"/>
      <c r="C11" s="25"/>
      <c r="D11" s="26"/>
      <c r="F11" s="23"/>
    </row>
    <row r="12">
      <c r="E12" s="10"/>
      <c r="G12" s="13"/>
      <c r="H12" s="12"/>
    </row>
    <row r="13" ht="37.5" customHeight="1">
      <c r="A13" s="27" t="s">
        <v>11</v>
      </c>
      <c r="B13" s="4"/>
      <c r="C13" s="28"/>
      <c r="D13" s="29"/>
      <c r="E13" s="29"/>
      <c r="F13" s="29"/>
      <c r="G13" s="29"/>
      <c r="H13" s="29"/>
    </row>
    <row r="14" ht="22.5" customHeight="1">
      <c r="A14" s="30" t="s">
        <v>12</v>
      </c>
      <c r="B14" s="31"/>
      <c r="C14" s="32"/>
      <c r="D14" s="33" t="s">
        <v>13</v>
      </c>
      <c r="E14" s="33" t="s">
        <v>14</v>
      </c>
      <c r="F14" s="33" t="s">
        <v>15</v>
      </c>
      <c r="G14" s="33" t="s">
        <v>16</v>
      </c>
      <c r="H14" s="33" t="s">
        <v>17</v>
      </c>
    </row>
    <row r="15" ht="22.5" customHeight="1">
      <c r="A15" s="30"/>
      <c r="B15" s="31"/>
      <c r="C15" s="32"/>
      <c r="D15" s="34">
        <f t="shared" ref="D15:H15" si="1">average(D17:D33)</f>
        <v>9.16</v>
      </c>
      <c r="E15" s="34">
        <f t="shared" si="1"/>
        <v>0.7633333333</v>
      </c>
      <c r="F15" s="34">
        <f t="shared" si="1"/>
        <v>2.29</v>
      </c>
      <c r="G15" s="34">
        <f t="shared" si="1"/>
        <v>91.6</v>
      </c>
      <c r="H15" s="34">
        <f t="shared" si="1"/>
        <v>458</v>
      </c>
    </row>
    <row r="16">
      <c r="A16" s="35" t="s">
        <v>18</v>
      </c>
      <c r="B16" s="18" t="s">
        <v>19</v>
      </c>
    </row>
    <row r="17">
      <c r="A17" s="36"/>
      <c r="B17" s="37">
        <f>B10</f>
        <v>26250</v>
      </c>
      <c r="C17" s="25"/>
      <c r="D17" s="38">
        <f>B10/C5</f>
        <v>10.5</v>
      </c>
      <c r="E17" s="39">
        <f>D17/12</f>
        <v>0.875</v>
      </c>
      <c r="F17" s="37">
        <f>D17/4</f>
        <v>2.625</v>
      </c>
      <c r="G17" s="39">
        <f>D17*10</f>
        <v>105</v>
      </c>
      <c r="H17" s="39">
        <f>G17*5</f>
        <v>525</v>
      </c>
    </row>
    <row r="18">
      <c r="A18" s="36"/>
      <c r="B18" s="23"/>
      <c r="C18" s="25"/>
      <c r="D18" s="37"/>
      <c r="E18" s="39"/>
      <c r="F18" s="37"/>
      <c r="G18" s="39"/>
      <c r="H18" s="39"/>
    </row>
    <row r="19">
      <c r="A19" s="40" t="s">
        <v>20</v>
      </c>
      <c r="B19" s="18" t="s">
        <v>21</v>
      </c>
      <c r="D19" s="37"/>
      <c r="E19" s="39"/>
      <c r="F19" s="37"/>
      <c r="G19" s="39"/>
      <c r="H19" s="39"/>
    </row>
    <row r="20">
      <c r="A20" s="23" t="s">
        <v>22</v>
      </c>
      <c r="B20" s="41">
        <v>24000.0</v>
      </c>
      <c r="D20" s="37"/>
      <c r="E20" s="39"/>
      <c r="F20" s="37"/>
      <c r="G20" s="39"/>
      <c r="H20" s="39"/>
    </row>
    <row r="21">
      <c r="A21" s="23" t="s">
        <v>23</v>
      </c>
      <c r="B21" s="41">
        <v>38000.0</v>
      </c>
      <c r="D21" s="37"/>
      <c r="E21" s="39"/>
      <c r="F21" s="37"/>
      <c r="G21" s="39"/>
      <c r="H21" s="39"/>
    </row>
    <row r="22">
      <c r="A22" s="23" t="s">
        <v>24</v>
      </c>
      <c r="B22" s="42">
        <f>average(B20:B21)</f>
        <v>31000</v>
      </c>
    </row>
    <row r="23">
      <c r="A23" s="19" t="s">
        <v>9</v>
      </c>
      <c r="B23" s="42">
        <f>B22*0.25</f>
        <v>7750</v>
      </c>
      <c r="D23" s="37"/>
      <c r="E23" s="39"/>
      <c r="F23" s="37"/>
      <c r="G23" s="39"/>
      <c r="H23" s="39"/>
    </row>
    <row r="24">
      <c r="A24" s="36" t="s">
        <v>25</v>
      </c>
      <c r="B24" s="42">
        <f>B22-B23</f>
        <v>23250</v>
      </c>
      <c r="D24" s="37">
        <f>B24/C5</f>
        <v>9.3</v>
      </c>
      <c r="E24" s="39">
        <f>D24/12</f>
        <v>0.775</v>
      </c>
      <c r="F24" s="37">
        <f>D24/4</f>
        <v>2.325</v>
      </c>
      <c r="G24" s="39">
        <f>D24*10</f>
        <v>93</v>
      </c>
      <c r="H24" s="39">
        <f>G24*5</f>
        <v>465</v>
      </c>
    </row>
    <row r="25">
      <c r="A25" s="36"/>
      <c r="D25" s="37"/>
      <c r="E25" s="39"/>
      <c r="F25" s="37"/>
      <c r="G25" s="39"/>
      <c r="H25" s="39"/>
    </row>
    <row r="26">
      <c r="A26" s="40" t="s">
        <v>26</v>
      </c>
      <c r="B26" s="18" t="s">
        <v>27</v>
      </c>
      <c r="C26" s="18" t="s">
        <v>28</v>
      </c>
      <c r="D26" s="43"/>
      <c r="E26" s="39"/>
      <c r="F26" s="37"/>
      <c r="G26" s="39"/>
      <c r="H26" s="39"/>
    </row>
    <row r="27">
      <c r="A27" s="23" t="s">
        <v>29</v>
      </c>
      <c r="B27" s="41">
        <v>20000.0</v>
      </c>
      <c r="C27" s="44">
        <v>0.4</v>
      </c>
      <c r="D27" s="43"/>
      <c r="E27" s="39"/>
      <c r="F27" s="37"/>
      <c r="G27" s="39"/>
      <c r="H27" s="39"/>
    </row>
    <row r="28">
      <c r="A28" s="23" t="s">
        <v>30</v>
      </c>
      <c r="B28" s="41">
        <v>28000.0</v>
      </c>
      <c r="C28" s="44">
        <v>0.2</v>
      </c>
      <c r="D28" s="43"/>
      <c r="E28" s="39"/>
      <c r="F28" s="37"/>
      <c r="G28" s="39"/>
      <c r="H28" s="39"/>
    </row>
    <row r="29">
      <c r="A29" s="23" t="s">
        <v>31</v>
      </c>
      <c r="B29" s="41">
        <v>30000.0</v>
      </c>
      <c r="C29" s="44">
        <v>0.4</v>
      </c>
      <c r="D29" s="43"/>
      <c r="E29" s="39"/>
      <c r="F29" s="37"/>
      <c r="G29" s="39"/>
      <c r="H29" s="39"/>
    </row>
    <row r="30">
      <c r="A30" s="23" t="s">
        <v>32</v>
      </c>
      <c r="B30" s="42">
        <f>(B27*C27)+(B28*C28)+(B29*C29)</f>
        <v>25600</v>
      </c>
      <c r="C30" s="44">
        <f>sum(C27:C29)</f>
        <v>1</v>
      </c>
    </row>
    <row r="31">
      <c r="A31" s="19" t="s">
        <v>9</v>
      </c>
      <c r="B31" s="41">
        <f>B30*0.25</f>
        <v>6400</v>
      </c>
      <c r="C31" s="25"/>
      <c r="D31" s="37"/>
      <c r="E31" s="39"/>
      <c r="F31" s="37"/>
      <c r="G31" s="39"/>
      <c r="H31" s="39"/>
    </row>
    <row r="32">
      <c r="A32" s="36" t="s">
        <v>25</v>
      </c>
      <c r="B32" s="41">
        <f>B30-B31</f>
        <v>19200</v>
      </c>
      <c r="C32" s="25"/>
      <c r="D32" s="37">
        <f>B32/C5</f>
        <v>7.68</v>
      </c>
      <c r="E32" s="39">
        <f>D32/12</f>
        <v>0.64</v>
      </c>
      <c r="F32" s="37">
        <f>D32/4</f>
        <v>1.92</v>
      </c>
      <c r="G32" s="39">
        <f>D32*10</f>
        <v>76.8</v>
      </c>
      <c r="H32" s="39">
        <f>G32*5</f>
        <v>384</v>
      </c>
    </row>
    <row r="33">
      <c r="A33" s="36"/>
      <c r="B33" s="23"/>
      <c r="C33" s="25"/>
      <c r="D33" s="37"/>
      <c r="E33" s="39"/>
      <c r="F33" s="37"/>
      <c r="G33" s="39"/>
      <c r="H33" s="39"/>
    </row>
    <row r="34" ht="37.5" customHeight="1">
      <c r="A34" s="27" t="s">
        <v>33</v>
      </c>
      <c r="B34" s="4"/>
      <c r="C34" s="4"/>
      <c r="D34" s="4"/>
      <c r="E34" s="4"/>
      <c r="F34" s="27"/>
      <c r="G34" s="27"/>
      <c r="H34" s="27"/>
    </row>
    <row r="35">
      <c r="A35" s="23" t="s">
        <v>34</v>
      </c>
      <c r="B35" s="45"/>
      <c r="C35" s="6"/>
      <c r="F35" s="23"/>
    </row>
    <row r="36">
      <c r="A36" s="23"/>
      <c r="B36" s="45"/>
      <c r="C36" s="6"/>
      <c r="F36" s="23"/>
    </row>
  </sheetData>
  <mergeCells count="2">
    <mergeCell ref="A1:H1"/>
    <mergeCell ref="A2:H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3" width="18.0"/>
    <col customWidth="1" min="4" max="8" width="23.71"/>
  </cols>
  <sheetData>
    <row r="1" ht="37.5" customHeight="1">
      <c r="A1" s="46" t="s">
        <v>0</v>
      </c>
    </row>
    <row r="2" ht="37.5" customHeight="1">
      <c r="A2" s="4" t="s">
        <v>2</v>
      </c>
      <c r="B2" s="4" t="s">
        <v>3</v>
      </c>
      <c r="C2" s="4" t="s">
        <v>4</v>
      </c>
      <c r="D2" s="4"/>
      <c r="E2" s="5"/>
      <c r="F2" s="4"/>
      <c r="G2" s="4"/>
      <c r="H2" s="4"/>
    </row>
    <row r="3">
      <c r="A3" s="6" t="s">
        <v>5</v>
      </c>
      <c r="B3" s="7">
        <f>C3/12</f>
        <v>208.3333333</v>
      </c>
      <c r="C3" s="8">
        <v>2500.0</v>
      </c>
      <c r="D3" s="9"/>
      <c r="E3" s="10"/>
      <c r="F3" s="10"/>
      <c r="G3" s="11"/>
      <c r="H3" s="12"/>
    </row>
    <row r="4">
      <c r="E4" s="10"/>
      <c r="G4" s="13"/>
      <c r="H4" s="12"/>
    </row>
    <row r="5" ht="37.5" customHeight="1">
      <c r="A5" s="4" t="s">
        <v>6</v>
      </c>
      <c r="B5" s="4" t="s">
        <v>7</v>
      </c>
      <c r="C5" s="4"/>
      <c r="D5" s="4"/>
      <c r="E5" s="4"/>
      <c r="F5" s="4"/>
      <c r="G5" s="4"/>
      <c r="H5" s="4"/>
    </row>
    <row r="6">
      <c r="A6" s="14" t="s">
        <v>35</v>
      </c>
      <c r="B6" s="15">
        <v>65000.0</v>
      </c>
      <c r="C6" s="16"/>
      <c r="E6" s="17"/>
      <c r="F6" s="18"/>
      <c r="G6" s="18"/>
      <c r="H6" s="18"/>
    </row>
    <row r="7">
      <c r="A7" s="14" t="s">
        <v>36</v>
      </c>
      <c r="B7" s="15">
        <v>8000.0</v>
      </c>
      <c r="C7" s="47"/>
      <c r="E7" s="48"/>
      <c r="F7" s="49"/>
      <c r="G7" s="41"/>
      <c r="H7" s="44"/>
    </row>
    <row r="8">
      <c r="A8" s="19" t="s">
        <v>8</v>
      </c>
      <c r="B8" s="50">
        <f>sum(B6:B7)</f>
        <v>73000</v>
      </c>
      <c r="E8" s="48"/>
      <c r="F8" s="23"/>
      <c r="G8" s="41"/>
      <c r="H8" s="44"/>
    </row>
    <row r="9">
      <c r="A9" s="19" t="s">
        <v>37</v>
      </c>
      <c r="B9" s="20">
        <f>B8*0.28</f>
        <v>20440</v>
      </c>
      <c r="D9" s="21"/>
      <c r="E9" s="22"/>
      <c r="F9" s="23"/>
    </row>
    <row r="10">
      <c r="A10" s="19" t="s">
        <v>10</v>
      </c>
      <c r="B10" s="20">
        <f>B8-B9</f>
        <v>52560</v>
      </c>
      <c r="D10" s="21"/>
      <c r="E10" s="22"/>
      <c r="F10" s="23"/>
    </row>
    <row r="11">
      <c r="A11" s="24"/>
      <c r="B11" s="22"/>
      <c r="C11" s="25"/>
      <c r="D11" s="26"/>
      <c r="F11" s="23"/>
    </row>
    <row r="12">
      <c r="E12" s="10"/>
      <c r="G12" s="13"/>
      <c r="H12" s="12"/>
    </row>
    <row r="13" ht="37.5" customHeight="1">
      <c r="A13" s="27" t="s">
        <v>11</v>
      </c>
      <c r="B13" s="4"/>
      <c r="C13" s="28"/>
      <c r="D13" s="29"/>
      <c r="E13" s="29"/>
      <c r="F13" s="29"/>
      <c r="G13" s="29"/>
      <c r="H13" s="29"/>
    </row>
    <row r="14" ht="22.5" customHeight="1">
      <c r="A14" s="30" t="s">
        <v>12</v>
      </c>
      <c r="B14" s="31"/>
      <c r="C14" s="32"/>
      <c r="D14" s="33" t="s">
        <v>13</v>
      </c>
      <c r="E14" s="33" t="s">
        <v>14</v>
      </c>
      <c r="F14" s="33" t="s">
        <v>15</v>
      </c>
      <c r="G14" s="33" t="s">
        <v>16</v>
      </c>
      <c r="H14" s="33" t="s">
        <v>17</v>
      </c>
    </row>
    <row r="15" ht="22.5" customHeight="1">
      <c r="A15" s="30"/>
      <c r="B15" s="31"/>
      <c r="C15" s="32"/>
      <c r="D15" s="34">
        <f t="shared" ref="D15:H15" si="1">average(D17:D35)</f>
        <v>18.11777778</v>
      </c>
      <c r="E15" s="34">
        <f t="shared" si="1"/>
        <v>1.509814815</v>
      </c>
      <c r="F15" s="34">
        <f t="shared" si="1"/>
        <v>4.529444444</v>
      </c>
      <c r="G15" s="34">
        <f t="shared" si="1"/>
        <v>181.1777778</v>
      </c>
      <c r="H15" s="34">
        <f t="shared" si="1"/>
        <v>905.8888889</v>
      </c>
    </row>
    <row r="16">
      <c r="A16" s="35" t="s">
        <v>18</v>
      </c>
      <c r="B16" s="18" t="s">
        <v>19</v>
      </c>
    </row>
    <row r="17">
      <c r="A17" s="36"/>
      <c r="B17" s="37">
        <f>B10</f>
        <v>52560</v>
      </c>
      <c r="C17" s="25"/>
      <c r="D17" s="38">
        <f>B10/C3</f>
        <v>21.024</v>
      </c>
      <c r="E17" s="39">
        <f>D17/12</f>
        <v>1.752</v>
      </c>
      <c r="F17" s="37">
        <f>D17/4</f>
        <v>5.256</v>
      </c>
      <c r="G17" s="39">
        <f>D17*10</f>
        <v>210.24</v>
      </c>
      <c r="H17" s="39">
        <f>G17*5</f>
        <v>1051.2</v>
      </c>
    </row>
    <row r="18">
      <c r="A18" s="36"/>
      <c r="B18" s="23"/>
      <c r="C18" s="25"/>
      <c r="D18" s="37"/>
      <c r="E18" s="39"/>
      <c r="F18" s="37"/>
      <c r="G18" s="39"/>
      <c r="H18" s="39"/>
    </row>
    <row r="19">
      <c r="A19" s="40" t="s">
        <v>20</v>
      </c>
      <c r="B19" s="18" t="s">
        <v>21</v>
      </c>
      <c r="D19" s="37"/>
      <c r="E19" s="39"/>
      <c r="F19" s="37"/>
      <c r="G19" s="39"/>
      <c r="H19" s="39"/>
    </row>
    <row r="20">
      <c r="A20" s="23" t="s">
        <v>22</v>
      </c>
      <c r="B20" s="41">
        <v>60000.0</v>
      </c>
      <c r="D20" s="37"/>
      <c r="E20" s="39"/>
      <c r="F20" s="37"/>
      <c r="G20" s="39"/>
      <c r="H20" s="39"/>
    </row>
    <row r="21">
      <c r="A21" s="23" t="s">
        <v>23</v>
      </c>
      <c r="B21" s="41">
        <v>54000.0</v>
      </c>
      <c r="D21" s="37"/>
      <c r="E21" s="39"/>
      <c r="F21" s="37"/>
      <c r="G21" s="39"/>
      <c r="H21" s="39"/>
    </row>
    <row r="22">
      <c r="A22" s="23" t="s">
        <v>38</v>
      </c>
      <c r="B22" s="41">
        <v>70000.0</v>
      </c>
      <c r="D22" s="37"/>
      <c r="E22" s="39"/>
      <c r="F22" s="37"/>
      <c r="G22" s="39"/>
      <c r="H22" s="39"/>
    </row>
    <row r="23">
      <c r="A23" s="23" t="s">
        <v>24</v>
      </c>
      <c r="B23" s="42">
        <f>average(B20:B22)</f>
        <v>61333.33333</v>
      </c>
    </row>
    <row r="24">
      <c r="A24" s="19" t="s">
        <v>37</v>
      </c>
      <c r="B24" s="42">
        <f>B23*0.3</f>
        <v>18400</v>
      </c>
      <c r="D24" s="37"/>
      <c r="E24" s="39"/>
      <c r="F24" s="37"/>
      <c r="G24" s="39"/>
      <c r="H24" s="39"/>
    </row>
    <row r="25">
      <c r="A25" s="36" t="s">
        <v>25</v>
      </c>
      <c r="B25" s="42">
        <f>B23-B24</f>
        <v>42933.33333</v>
      </c>
      <c r="D25" s="37">
        <f>B25/C3</f>
        <v>17.17333333</v>
      </c>
      <c r="E25" s="39">
        <f>D25/12</f>
        <v>1.431111111</v>
      </c>
      <c r="F25" s="37">
        <f>D25/4</f>
        <v>4.293333333</v>
      </c>
      <c r="G25" s="39">
        <f>D25*10</f>
        <v>171.7333333</v>
      </c>
      <c r="H25" s="39">
        <f>G25*5</f>
        <v>858.6666667</v>
      </c>
    </row>
    <row r="26">
      <c r="A26" s="36"/>
      <c r="D26" s="37"/>
      <c r="E26" s="39"/>
      <c r="F26" s="37"/>
      <c r="G26" s="39"/>
      <c r="H26" s="39"/>
    </row>
    <row r="27">
      <c r="A27" s="40" t="s">
        <v>26</v>
      </c>
      <c r="B27" s="18" t="s">
        <v>27</v>
      </c>
      <c r="C27" s="18" t="s">
        <v>28</v>
      </c>
      <c r="D27" s="43"/>
      <c r="E27" s="39"/>
      <c r="F27" s="37"/>
      <c r="G27" s="39"/>
      <c r="H27" s="39"/>
    </row>
    <row r="28">
      <c r="A28" s="23" t="s">
        <v>29</v>
      </c>
      <c r="B28" s="41">
        <v>70000.0</v>
      </c>
      <c r="C28" s="44">
        <v>0.2</v>
      </c>
      <c r="D28" s="43"/>
      <c r="E28" s="39"/>
      <c r="F28" s="37"/>
      <c r="G28" s="39"/>
      <c r="H28" s="39"/>
    </row>
    <row r="29">
      <c r="A29" s="23" t="s">
        <v>30</v>
      </c>
      <c r="B29" s="41">
        <v>64000.0</v>
      </c>
      <c r="C29" s="44">
        <v>0.4</v>
      </c>
      <c r="D29" s="43"/>
      <c r="E29" s="39"/>
      <c r="F29" s="37"/>
      <c r="G29" s="39"/>
      <c r="H29" s="39"/>
    </row>
    <row r="30">
      <c r="A30" s="23" t="s">
        <v>31</v>
      </c>
      <c r="B30" s="41">
        <v>54000.0</v>
      </c>
      <c r="C30" s="44">
        <v>0.15</v>
      </c>
      <c r="D30" s="43"/>
      <c r="E30" s="39"/>
      <c r="F30" s="37"/>
      <c r="G30" s="39"/>
      <c r="H30" s="39"/>
    </row>
    <row r="31">
      <c r="A31" s="23" t="s">
        <v>39</v>
      </c>
      <c r="B31" s="41">
        <v>40000.0</v>
      </c>
      <c r="C31" s="44">
        <v>0.25</v>
      </c>
      <c r="D31" s="43"/>
      <c r="E31" s="39"/>
      <c r="F31" s="37"/>
      <c r="G31" s="39"/>
      <c r="H31" s="39"/>
    </row>
    <row r="32">
      <c r="A32" s="23" t="s">
        <v>32</v>
      </c>
      <c r="B32" s="42">
        <f>(B28*C28)+(B29*C29)+(B30*C30)+(B31*C31)</f>
        <v>57700</v>
      </c>
      <c r="C32" s="44">
        <f>sum(C28:C31)</f>
        <v>1</v>
      </c>
    </row>
    <row r="33">
      <c r="A33" s="19" t="s">
        <v>37</v>
      </c>
      <c r="B33" s="41">
        <f>B32*0.3</f>
        <v>17310</v>
      </c>
      <c r="C33" s="25"/>
      <c r="D33" s="37"/>
      <c r="E33" s="39"/>
      <c r="F33" s="37"/>
      <c r="G33" s="39"/>
      <c r="H33" s="39"/>
    </row>
    <row r="34">
      <c r="A34" s="36" t="s">
        <v>25</v>
      </c>
      <c r="B34" s="41">
        <f>B32-B33</f>
        <v>40390</v>
      </c>
      <c r="C34" s="25"/>
      <c r="D34" s="37">
        <f>B34/C3</f>
        <v>16.156</v>
      </c>
      <c r="E34" s="39">
        <f>D34/12</f>
        <v>1.346333333</v>
      </c>
      <c r="F34" s="37">
        <f>D34/4</f>
        <v>4.039</v>
      </c>
      <c r="G34" s="39">
        <f>D34*10</f>
        <v>161.56</v>
      </c>
      <c r="H34" s="39">
        <f>G34*5</f>
        <v>807.8</v>
      </c>
    </row>
    <row r="35">
      <c r="A35" s="36"/>
      <c r="B35" s="23"/>
      <c r="C35" s="25"/>
      <c r="D35" s="37"/>
      <c r="E35" s="39"/>
      <c r="F35" s="37"/>
      <c r="G35" s="39"/>
      <c r="H35" s="39"/>
    </row>
    <row r="36" ht="37.5" customHeight="1">
      <c r="A36" s="27" t="s">
        <v>33</v>
      </c>
      <c r="B36" s="4"/>
      <c r="C36" s="4"/>
      <c r="D36" s="4"/>
      <c r="E36" s="4"/>
      <c r="F36" s="27"/>
      <c r="G36" s="27"/>
      <c r="H36" s="27"/>
    </row>
    <row r="37">
      <c r="A37" s="23" t="s">
        <v>34</v>
      </c>
      <c r="B37" s="51"/>
      <c r="D37" s="37"/>
      <c r="E37" s="39"/>
      <c r="F37" s="37"/>
      <c r="G37" s="39"/>
      <c r="H37" s="39"/>
    </row>
    <row r="38">
      <c r="A38" s="23"/>
      <c r="B38" s="45"/>
      <c r="C38" s="6"/>
      <c r="F38" s="23"/>
    </row>
  </sheetData>
  <mergeCells count="1">
    <mergeCell ref="A1:H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86"/>
    <col customWidth="1" min="2" max="3" width="18.0"/>
    <col customWidth="1" min="4" max="8" width="23.71"/>
  </cols>
  <sheetData>
    <row r="1" ht="37.5" customHeight="1">
      <c r="A1" s="46" t="s">
        <v>0</v>
      </c>
    </row>
    <row r="2" ht="37.5" customHeight="1">
      <c r="A2" s="4" t="s">
        <v>2</v>
      </c>
      <c r="B2" s="4" t="s">
        <v>3</v>
      </c>
      <c r="C2" s="4" t="s">
        <v>4</v>
      </c>
      <c r="D2" s="4"/>
      <c r="E2" s="5"/>
      <c r="F2" s="4"/>
      <c r="G2" s="4"/>
      <c r="H2" s="4"/>
    </row>
    <row r="3">
      <c r="A3" s="6" t="s">
        <v>5</v>
      </c>
      <c r="B3" s="7">
        <f>C3/12</f>
        <v>208.3333333</v>
      </c>
      <c r="C3" s="8">
        <v>2500.0</v>
      </c>
      <c r="D3" s="9"/>
      <c r="E3" s="10"/>
      <c r="F3" s="10"/>
      <c r="G3" s="11"/>
      <c r="H3" s="12"/>
    </row>
    <row r="4">
      <c r="E4" s="10"/>
      <c r="G4" s="13"/>
      <c r="H4" s="12"/>
    </row>
    <row r="5" ht="37.5" customHeight="1">
      <c r="A5" s="4" t="s">
        <v>6</v>
      </c>
      <c r="B5" s="4" t="s">
        <v>7</v>
      </c>
      <c r="C5" s="4"/>
      <c r="D5" s="4"/>
      <c r="E5" s="4"/>
      <c r="F5" s="4"/>
      <c r="G5" s="4"/>
      <c r="H5" s="4"/>
    </row>
    <row r="6">
      <c r="A6" s="14" t="s">
        <v>40</v>
      </c>
      <c r="B6" s="15">
        <v>130000.0</v>
      </c>
      <c r="C6" s="16"/>
      <c r="E6" s="17"/>
      <c r="F6" s="18"/>
      <c r="G6" s="18"/>
      <c r="H6" s="18"/>
    </row>
    <row r="7">
      <c r="A7" s="14" t="s">
        <v>41</v>
      </c>
      <c r="B7" s="15">
        <v>68000.0</v>
      </c>
      <c r="C7" s="47"/>
      <c r="E7" s="48"/>
      <c r="F7" s="49"/>
      <c r="G7" s="41"/>
      <c r="H7" s="44"/>
    </row>
    <row r="8">
      <c r="A8" s="14" t="s">
        <v>42</v>
      </c>
      <c r="B8" s="52">
        <v>72000.0</v>
      </c>
      <c r="C8" s="53"/>
      <c r="E8" s="17"/>
      <c r="F8" s="49"/>
      <c r="G8" s="41"/>
      <c r="H8" s="44"/>
    </row>
    <row r="9">
      <c r="A9" s="19" t="s">
        <v>43</v>
      </c>
      <c r="B9" s="50">
        <f>sum(B6:B8)</f>
        <v>270000</v>
      </c>
      <c r="E9" s="48"/>
      <c r="F9" s="23"/>
      <c r="G9" s="41"/>
      <c r="H9" s="44"/>
    </row>
    <row r="10">
      <c r="A10" s="23" t="s">
        <v>44</v>
      </c>
      <c r="B10" s="37">
        <v>85000.0</v>
      </c>
      <c r="F10" s="49"/>
      <c r="G10" s="41"/>
      <c r="H10" s="44"/>
    </row>
    <row r="11">
      <c r="A11" s="19" t="s">
        <v>45</v>
      </c>
      <c r="B11" s="20">
        <f>B9-B10</f>
        <v>185000</v>
      </c>
      <c r="D11" s="21"/>
      <c r="E11" s="22"/>
      <c r="F11" s="49"/>
      <c r="G11" s="42"/>
      <c r="H11" s="25"/>
    </row>
    <row r="12">
      <c r="A12" s="19" t="s">
        <v>46</v>
      </c>
      <c r="B12" s="20">
        <f>B11*0.4</f>
        <v>74000</v>
      </c>
      <c r="D12" s="21"/>
      <c r="E12" s="22"/>
      <c r="F12" s="23"/>
    </row>
    <row r="13">
      <c r="A13" s="19" t="s">
        <v>10</v>
      </c>
      <c r="B13" s="20">
        <f>B11-B12</f>
        <v>111000</v>
      </c>
      <c r="D13" s="21"/>
      <c r="E13" s="22"/>
      <c r="F13" s="23"/>
    </row>
    <row r="14">
      <c r="A14" s="24"/>
      <c r="B14" s="22"/>
      <c r="C14" s="25"/>
      <c r="D14" s="26"/>
      <c r="F14" s="23"/>
    </row>
    <row r="15">
      <c r="E15" s="10"/>
      <c r="G15" s="13"/>
      <c r="H15" s="12"/>
    </row>
    <row r="16" ht="37.5" customHeight="1">
      <c r="A16" s="27" t="s">
        <v>11</v>
      </c>
      <c r="B16" s="4"/>
      <c r="C16" s="28"/>
      <c r="D16" s="29"/>
      <c r="E16" s="29"/>
      <c r="F16" s="29"/>
      <c r="G16" s="29"/>
      <c r="H16" s="29"/>
    </row>
    <row r="17" ht="22.5" customHeight="1">
      <c r="A17" s="30" t="s">
        <v>12</v>
      </c>
      <c r="B17" s="31"/>
      <c r="C17" s="32"/>
      <c r="D17" s="33" t="s">
        <v>13</v>
      </c>
      <c r="E17" s="33" t="s">
        <v>14</v>
      </c>
      <c r="F17" s="33" t="s">
        <v>15</v>
      </c>
      <c r="G17" s="33" t="s">
        <v>16</v>
      </c>
      <c r="H17" s="33" t="s">
        <v>17</v>
      </c>
    </row>
    <row r="18" ht="22.5" customHeight="1">
      <c r="A18" s="30"/>
      <c r="B18" s="31"/>
      <c r="C18" s="32"/>
      <c r="D18" s="34">
        <f t="shared" ref="D18:H18" si="1">average(D20:D38)</f>
        <v>32.12422222</v>
      </c>
      <c r="E18" s="34">
        <f t="shared" si="1"/>
        <v>2.677018519</v>
      </c>
      <c r="F18" s="34">
        <f t="shared" si="1"/>
        <v>8.031055556</v>
      </c>
      <c r="G18" s="34">
        <f t="shared" si="1"/>
        <v>321.2422222</v>
      </c>
      <c r="H18" s="34">
        <f t="shared" si="1"/>
        <v>1606.211111</v>
      </c>
    </row>
    <row r="19">
      <c r="A19" s="35" t="s">
        <v>18</v>
      </c>
      <c r="B19" s="18" t="s">
        <v>19</v>
      </c>
    </row>
    <row r="20">
      <c r="A20" s="36"/>
      <c r="B20" s="37">
        <f>B13</f>
        <v>111000</v>
      </c>
      <c r="C20" s="25"/>
      <c r="D20" s="38">
        <f>B13/C3</f>
        <v>44.4</v>
      </c>
      <c r="E20" s="39">
        <f>D20/12</f>
        <v>3.7</v>
      </c>
      <c r="F20" s="37">
        <f>D20/4</f>
        <v>11.1</v>
      </c>
      <c r="G20" s="39">
        <f>D20*10</f>
        <v>444</v>
      </c>
      <c r="H20" s="39">
        <f>G20*5</f>
        <v>2220</v>
      </c>
    </row>
    <row r="21">
      <c r="A21" s="36"/>
      <c r="B21" s="23"/>
      <c r="C21" s="25"/>
      <c r="D21" s="37"/>
      <c r="E21" s="39"/>
      <c r="F21" s="37"/>
      <c r="G21" s="39"/>
      <c r="H21" s="39"/>
    </row>
    <row r="22">
      <c r="A22" s="40" t="s">
        <v>20</v>
      </c>
      <c r="B22" s="18" t="s">
        <v>21</v>
      </c>
      <c r="D22" s="37"/>
      <c r="E22" s="39"/>
      <c r="F22" s="37"/>
      <c r="G22" s="39"/>
      <c r="H22" s="39"/>
    </row>
    <row r="23">
      <c r="A23" s="23" t="s">
        <v>22</v>
      </c>
      <c r="B23" s="41">
        <v>120000.0</v>
      </c>
      <c r="D23" s="37"/>
      <c r="E23" s="39"/>
      <c r="F23" s="37"/>
      <c r="G23" s="39"/>
      <c r="H23" s="39"/>
    </row>
    <row r="24">
      <c r="A24" s="23" t="s">
        <v>23</v>
      </c>
      <c r="B24" s="41">
        <v>90000.0</v>
      </c>
      <c r="D24" s="37"/>
      <c r="E24" s="39"/>
      <c r="F24" s="37"/>
      <c r="G24" s="39"/>
      <c r="H24" s="39"/>
    </row>
    <row r="25">
      <c r="A25" s="23" t="s">
        <v>38</v>
      </c>
      <c r="B25" s="41">
        <v>110000.0</v>
      </c>
      <c r="D25" s="37"/>
      <c r="E25" s="39"/>
      <c r="F25" s="37"/>
      <c r="G25" s="39"/>
      <c r="H25" s="39"/>
    </row>
    <row r="26">
      <c r="A26" s="23" t="s">
        <v>24</v>
      </c>
      <c r="B26" s="41">
        <f>average(B23:B25)</f>
        <v>106666.6667</v>
      </c>
      <c r="D26" s="37"/>
      <c r="E26" s="39"/>
      <c r="F26" s="37"/>
      <c r="G26" s="39"/>
      <c r="H26" s="39"/>
    </row>
    <row r="27">
      <c r="A27" s="19" t="s">
        <v>37</v>
      </c>
      <c r="B27" s="42">
        <f>B26*0.3</f>
        <v>32000</v>
      </c>
    </row>
    <row r="28">
      <c r="A28" s="36" t="s">
        <v>25</v>
      </c>
      <c r="B28" s="42">
        <f>B26-B27</f>
        <v>74666.66667</v>
      </c>
      <c r="D28" s="37">
        <f>B28/C3</f>
        <v>29.86666667</v>
      </c>
      <c r="E28" s="39">
        <f>D28/12</f>
        <v>2.488888889</v>
      </c>
      <c r="F28" s="37">
        <f>D28/4</f>
        <v>7.466666667</v>
      </c>
      <c r="G28" s="39">
        <f>D28*10</f>
        <v>298.6666667</v>
      </c>
      <c r="H28" s="39">
        <f>G28*5</f>
        <v>1493.333333</v>
      </c>
    </row>
    <row r="29">
      <c r="A29" s="36"/>
      <c r="D29" s="37"/>
      <c r="E29" s="39"/>
      <c r="F29" s="37"/>
      <c r="G29" s="39"/>
      <c r="H29" s="39"/>
    </row>
    <row r="30">
      <c r="A30" s="40" t="s">
        <v>26</v>
      </c>
      <c r="B30" s="18" t="s">
        <v>27</v>
      </c>
      <c r="C30" s="18" t="s">
        <v>28</v>
      </c>
      <c r="D30" s="43"/>
      <c r="E30" s="39"/>
      <c r="F30" s="37"/>
      <c r="G30" s="39"/>
      <c r="H30" s="39"/>
    </row>
    <row r="31">
      <c r="A31" s="23" t="s">
        <v>29</v>
      </c>
      <c r="B31" s="41">
        <v>65000.0</v>
      </c>
      <c r="C31" s="44">
        <v>0.4</v>
      </c>
      <c r="D31" s="43"/>
      <c r="E31" s="39"/>
      <c r="F31" s="37"/>
      <c r="G31" s="39"/>
      <c r="H31" s="39"/>
    </row>
    <row r="32">
      <c r="A32" s="23" t="s">
        <v>30</v>
      </c>
      <c r="B32" s="41">
        <v>90000.0</v>
      </c>
      <c r="C32" s="44">
        <v>0.33</v>
      </c>
      <c r="D32" s="43"/>
      <c r="E32" s="39"/>
      <c r="F32" s="37"/>
      <c r="G32" s="39"/>
      <c r="H32" s="39"/>
    </row>
    <row r="33">
      <c r="A33" s="23" t="s">
        <v>31</v>
      </c>
      <c r="B33" s="41">
        <v>100000.0</v>
      </c>
      <c r="C33" s="44">
        <v>0.12</v>
      </c>
      <c r="D33" s="43"/>
      <c r="E33" s="39"/>
      <c r="F33" s="37"/>
      <c r="G33" s="39"/>
      <c r="H33" s="39"/>
    </row>
    <row r="34">
      <c r="A34" s="23" t="s">
        <v>39</v>
      </c>
      <c r="B34" s="41">
        <v>75000.0</v>
      </c>
      <c r="C34" s="44">
        <v>0.15</v>
      </c>
      <c r="D34" s="43"/>
      <c r="E34" s="39"/>
      <c r="F34" s="37"/>
      <c r="G34" s="39"/>
      <c r="H34" s="39"/>
    </row>
    <row r="35">
      <c r="A35" s="23" t="s">
        <v>32</v>
      </c>
      <c r="B35" s="41">
        <f>(B31*C31)+(B32*C32)+(B33*C33)+(B34*C34)</f>
        <v>78950</v>
      </c>
      <c r="C35" s="44">
        <f>sum(C31:C34)</f>
        <v>1</v>
      </c>
      <c r="D35" s="43"/>
      <c r="E35" s="39"/>
      <c r="F35" s="37"/>
      <c r="G35" s="39"/>
      <c r="H35" s="39"/>
    </row>
    <row r="36">
      <c r="A36" s="19" t="s">
        <v>37</v>
      </c>
      <c r="B36" s="41">
        <f>B35*0.3</f>
        <v>23685</v>
      </c>
      <c r="C36" s="44"/>
      <c r="D36" s="37"/>
      <c r="E36" s="39"/>
      <c r="F36" s="37"/>
      <c r="G36" s="39"/>
      <c r="H36" s="39"/>
    </row>
    <row r="37">
      <c r="A37" s="36" t="s">
        <v>25</v>
      </c>
      <c r="B37" s="42">
        <f>B35-B36</f>
        <v>55265</v>
      </c>
      <c r="C37" s="23"/>
      <c r="D37" s="37">
        <f>B37/C3</f>
        <v>22.106</v>
      </c>
      <c r="E37" s="39">
        <f>D37/12</f>
        <v>1.842166667</v>
      </c>
      <c r="F37" s="37">
        <f>D37/4</f>
        <v>5.5265</v>
      </c>
      <c r="G37" s="39">
        <f>D37*10</f>
        <v>221.06</v>
      </c>
      <c r="H37" s="39">
        <f>G37*5</f>
        <v>1105.3</v>
      </c>
    </row>
    <row r="38">
      <c r="A38" s="36"/>
      <c r="B38" s="23"/>
      <c r="C38" s="25"/>
      <c r="D38" s="37"/>
      <c r="E38" s="39"/>
      <c r="F38" s="37"/>
      <c r="G38" s="39"/>
      <c r="H38" s="39"/>
    </row>
    <row r="39" ht="37.5" customHeight="1">
      <c r="A39" s="27" t="s">
        <v>33</v>
      </c>
      <c r="B39" s="4"/>
      <c r="C39" s="4"/>
      <c r="D39" s="4"/>
      <c r="E39" s="4"/>
      <c r="F39" s="27"/>
      <c r="G39" s="27"/>
      <c r="H39" s="27"/>
    </row>
    <row r="40">
      <c r="A40" s="51"/>
      <c r="B40" s="51"/>
      <c r="D40" s="37"/>
      <c r="E40" s="39"/>
      <c r="F40" s="37"/>
      <c r="G40" s="39"/>
      <c r="H40" s="39"/>
    </row>
    <row r="41">
      <c r="A41" s="54" t="s">
        <v>47</v>
      </c>
      <c r="B41" s="55" t="s">
        <v>48</v>
      </c>
      <c r="C41" s="56" t="s">
        <v>49</v>
      </c>
      <c r="D41" s="57" t="s">
        <v>13</v>
      </c>
      <c r="E41" s="57" t="s">
        <v>14</v>
      </c>
      <c r="F41" s="57" t="s">
        <v>15</v>
      </c>
      <c r="G41" s="57" t="s">
        <v>16</v>
      </c>
      <c r="H41" s="57" t="s">
        <v>17</v>
      </c>
    </row>
    <row r="42">
      <c r="A42" s="17"/>
      <c r="B42" s="58">
        <f>B11*C42</f>
        <v>370000</v>
      </c>
      <c r="C42" s="59">
        <v>2.0</v>
      </c>
      <c r="D42" s="50">
        <f>B42/C3</f>
        <v>148</v>
      </c>
      <c r="E42" s="37">
        <f>D42/12</f>
        <v>12.33333333</v>
      </c>
      <c r="F42" s="37">
        <f>D42/4</f>
        <v>37</v>
      </c>
      <c r="G42" s="60">
        <f>D42*10</f>
        <v>1480</v>
      </c>
      <c r="H42" s="50">
        <f>G42*5</f>
        <v>7400</v>
      </c>
    </row>
    <row r="43">
      <c r="A43" s="49"/>
      <c r="G43" s="13"/>
      <c r="H43" s="12"/>
    </row>
    <row r="44">
      <c r="A44" s="49" t="s">
        <v>50</v>
      </c>
      <c r="G44" s="13"/>
      <c r="H44" s="12"/>
    </row>
    <row r="45">
      <c r="A45" s="61" t="s">
        <v>51</v>
      </c>
      <c r="B45" s="62" t="s">
        <v>52</v>
      </c>
      <c r="C45" s="62" t="s">
        <v>53</v>
      </c>
      <c r="D45" s="62" t="s">
        <v>54</v>
      </c>
      <c r="E45" s="62" t="s">
        <v>55</v>
      </c>
      <c r="F45" s="63" t="s">
        <v>56</v>
      </c>
      <c r="G45" s="63"/>
      <c r="H45" s="63"/>
    </row>
    <row r="46">
      <c r="A46" s="6" t="s">
        <v>57</v>
      </c>
      <c r="B46" s="8">
        <v>60.0</v>
      </c>
      <c r="C46" s="8">
        <f t="shared" ref="C46:C51" si="2">B46*12</f>
        <v>720</v>
      </c>
      <c r="D46" s="64">
        <f t="shared" ref="D46:D51" si="3">C46/$C$52</f>
        <v>0.2877697842</v>
      </c>
      <c r="E46" s="8">
        <v>50.0</v>
      </c>
      <c r="F46" s="37">
        <f t="shared" ref="F46:F51" si="4">E46*$B$57</f>
        <v>270</v>
      </c>
      <c r="G46" s="13"/>
      <c r="H46" s="6"/>
    </row>
    <row r="47">
      <c r="A47" s="6" t="s">
        <v>58</v>
      </c>
      <c r="B47" s="8">
        <v>20.0</v>
      </c>
      <c r="C47" s="8">
        <f t="shared" si="2"/>
        <v>240</v>
      </c>
      <c r="D47" s="64">
        <f t="shared" si="3"/>
        <v>0.09592326139</v>
      </c>
      <c r="E47" s="8">
        <v>0.0</v>
      </c>
      <c r="F47" s="37">
        <f t="shared" si="4"/>
        <v>0</v>
      </c>
      <c r="G47" s="13"/>
      <c r="H47" s="6"/>
    </row>
    <row r="48">
      <c r="A48" s="6" t="s">
        <v>59</v>
      </c>
      <c r="B48" s="8">
        <v>55.0</v>
      </c>
      <c r="C48" s="8">
        <f t="shared" si="2"/>
        <v>660</v>
      </c>
      <c r="D48" s="64">
        <f t="shared" si="3"/>
        <v>0.2637889688</v>
      </c>
      <c r="E48" s="8">
        <v>100.0</v>
      </c>
      <c r="F48" s="37">
        <f t="shared" si="4"/>
        <v>540</v>
      </c>
      <c r="G48" s="11"/>
      <c r="H48" s="6"/>
    </row>
    <row r="49">
      <c r="A49" s="6" t="s">
        <v>60</v>
      </c>
      <c r="B49" s="8">
        <v>10.0</v>
      </c>
      <c r="C49" s="8">
        <f t="shared" si="2"/>
        <v>120</v>
      </c>
      <c r="D49" s="64">
        <f t="shared" si="3"/>
        <v>0.0479616307</v>
      </c>
      <c r="E49" s="8">
        <v>10.0</v>
      </c>
      <c r="F49" s="37">
        <f t="shared" si="4"/>
        <v>54</v>
      </c>
      <c r="G49" s="11"/>
      <c r="H49" s="6"/>
    </row>
    <row r="50">
      <c r="A50" s="6" t="s">
        <v>61</v>
      </c>
      <c r="B50" s="8">
        <v>23.5</v>
      </c>
      <c r="C50" s="8">
        <f t="shared" si="2"/>
        <v>282</v>
      </c>
      <c r="D50" s="64">
        <f t="shared" si="3"/>
        <v>0.1127098321</v>
      </c>
      <c r="E50" s="8">
        <v>0.0</v>
      </c>
      <c r="F50" s="37">
        <f t="shared" si="4"/>
        <v>0</v>
      </c>
      <c r="G50" s="13"/>
      <c r="H50" s="6"/>
    </row>
    <row r="51">
      <c r="A51" s="6" t="s">
        <v>62</v>
      </c>
      <c r="B51" s="8">
        <v>40.0</v>
      </c>
      <c r="C51" s="8">
        <f t="shared" si="2"/>
        <v>480</v>
      </c>
      <c r="D51" s="64">
        <f t="shared" si="3"/>
        <v>0.1918465228</v>
      </c>
      <c r="E51" s="8">
        <v>200.0</v>
      </c>
      <c r="F51" s="37">
        <f t="shared" si="4"/>
        <v>1080</v>
      </c>
      <c r="G51" s="13"/>
      <c r="H51" s="6"/>
    </row>
    <row r="52">
      <c r="A52" s="23" t="s">
        <v>63</v>
      </c>
      <c r="C52">
        <f t="shared" ref="C52:D52" si="5">sum(C46:C51)</f>
        <v>2502</v>
      </c>
      <c r="D52" s="65">
        <f t="shared" si="5"/>
        <v>1</v>
      </c>
      <c r="E52" s="66"/>
      <c r="F52" s="37"/>
      <c r="G52" s="13"/>
      <c r="H52" s="13"/>
    </row>
    <row r="53">
      <c r="A53" s="67"/>
      <c r="B53" s="58"/>
      <c r="C53" s="68"/>
      <c r="D53" s="69"/>
      <c r="E53" s="70"/>
      <c r="F53" s="70"/>
      <c r="G53" s="71"/>
      <c r="H53" s="69"/>
    </row>
    <row r="54">
      <c r="A54" s="61" t="s">
        <v>64</v>
      </c>
      <c r="B54" s="45"/>
      <c r="C54" s="68"/>
      <c r="D54" s="68"/>
      <c r="E54" s="23"/>
      <c r="F54" s="45"/>
      <c r="G54" s="6"/>
    </row>
    <row r="55">
      <c r="A55" s="23" t="s">
        <v>65</v>
      </c>
      <c r="B55" s="45">
        <v>50000.0</v>
      </c>
      <c r="C55" s="68"/>
      <c r="D55" s="68"/>
      <c r="E55" s="23"/>
      <c r="F55" s="45"/>
      <c r="G55" s="6"/>
    </row>
    <row r="56">
      <c r="A56" s="23" t="s">
        <v>66</v>
      </c>
      <c r="B56" s="39">
        <f>B9</f>
        <v>270000</v>
      </c>
      <c r="E56" s="6"/>
      <c r="F56" s="23"/>
    </row>
    <row r="57">
      <c r="A57" s="23" t="s">
        <v>67</v>
      </c>
      <c r="B57" s="39">
        <f>B56/B55</f>
        <v>5.4</v>
      </c>
      <c r="E57" s="6"/>
      <c r="F57" s="23"/>
    </row>
    <row r="58">
      <c r="A58" s="23" t="s">
        <v>68</v>
      </c>
      <c r="B58" s="39">
        <f>B57/12</f>
        <v>0.45</v>
      </c>
      <c r="C58" s="6"/>
      <c r="F58" s="23"/>
    </row>
    <row r="59">
      <c r="A59" s="23"/>
      <c r="B59" s="45"/>
      <c r="C59" s="6"/>
      <c r="F59" s="23"/>
    </row>
  </sheetData>
  <mergeCells count="1">
    <mergeCell ref="A1:H1"/>
  </mergeCells>
  <drawing r:id="rId2"/>
  <legacyDrawing r:id="rId3"/>
</worksheet>
</file>