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468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N61" i="2" l="1"/>
  <c r="O61" i="2"/>
  <c r="N62" i="2"/>
  <c r="O62" i="2"/>
  <c r="N64" i="2"/>
  <c r="O64" i="2"/>
  <c r="N65" i="2"/>
  <c r="O65" i="2"/>
  <c r="N59" i="2"/>
  <c r="O59" i="2"/>
  <c r="O58" i="2"/>
  <c r="N58" i="2"/>
  <c r="D59" i="2"/>
  <c r="C59" i="2"/>
  <c r="F58" i="2"/>
  <c r="D58" i="2"/>
  <c r="C58" i="2"/>
  <c r="D62" i="2"/>
  <c r="C62" i="2"/>
  <c r="D61" i="2"/>
  <c r="C61" i="2"/>
  <c r="D65" i="2"/>
  <c r="C65" i="2"/>
  <c r="D64" i="2"/>
  <c r="C64" i="2"/>
  <c r="C49" i="2"/>
  <c r="D49" i="2"/>
  <c r="E49" i="2"/>
  <c r="E58" i="2" s="1"/>
  <c r="F49" i="2"/>
  <c r="G49" i="2"/>
  <c r="H49" i="2"/>
  <c r="I49" i="2"/>
  <c r="I58" i="2" s="1"/>
  <c r="J49" i="2"/>
  <c r="J59" i="2" s="1"/>
  <c r="K49" i="2"/>
  <c r="K59" i="2" s="1"/>
  <c r="L49" i="2"/>
  <c r="L58" i="2" s="1"/>
  <c r="C50" i="2"/>
  <c r="D50" i="2"/>
  <c r="E50" i="2"/>
  <c r="F50" i="2"/>
  <c r="G50" i="2"/>
  <c r="G59" i="2" s="1"/>
  <c r="H50" i="2"/>
  <c r="I50" i="2"/>
  <c r="J50" i="2"/>
  <c r="K50" i="2"/>
  <c r="K58" i="2" s="1"/>
  <c r="L50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P20" i="2"/>
  <c r="P21" i="2"/>
  <c r="P22" i="2"/>
  <c r="P23" i="2"/>
  <c r="P24" i="2"/>
  <c r="P25" i="2"/>
  <c r="P26" i="2"/>
  <c r="P27" i="2"/>
  <c r="P28" i="2"/>
  <c r="P29" i="2"/>
  <c r="P30" i="2"/>
  <c r="O21" i="2"/>
  <c r="O22" i="2"/>
  <c r="O23" i="2"/>
  <c r="O24" i="2"/>
  <c r="O25" i="2"/>
  <c r="O26" i="2"/>
  <c r="O27" i="2"/>
  <c r="O28" i="2"/>
  <c r="O29" i="2"/>
  <c r="O30" i="2"/>
  <c r="O20" i="2"/>
  <c r="H58" i="2" l="1"/>
  <c r="H61" i="2" s="1"/>
  <c r="E59" i="2"/>
  <c r="E61" i="2" s="1"/>
  <c r="F59" i="2"/>
  <c r="K62" i="2"/>
  <c r="L59" i="2"/>
  <c r="L61" i="2" s="1"/>
  <c r="L62" i="2"/>
  <c r="J58" i="2"/>
  <c r="J61" i="2" s="1"/>
  <c r="H59" i="2"/>
  <c r="I59" i="2"/>
  <c r="G58" i="2"/>
  <c r="G61" i="2" s="1"/>
  <c r="K61" i="2"/>
  <c r="K65" i="2"/>
  <c r="K64" i="2"/>
  <c r="K32" i="2"/>
  <c r="L32" i="2"/>
  <c r="K33" i="2"/>
  <c r="L33" i="2"/>
  <c r="I32" i="2"/>
  <c r="J32" i="2"/>
  <c r="I33" i="2"/>
  <c r="J33" i="2"/>
  <c r="G32" i="2"/>
  <c r="H32" i="2"/>
  <c r="G33" i="2"/>
  <c r="H33" i="2"/>
  <c r="F32" i="2"/>
  <c r="F33" i="2"/>
  <c r="E33" i="2"/>
  <c r="E32" i="2"/>
  <c r="D33" i="2"/>
  <c r="C33" i="2"/>
  <c r="D32" i="2"/>
  <c r="C32" i="2"/>
  <c r="I15" i="2"/>
  <c r="J15" i="2"/>
  <c r="K15" i="2"/>
  <c r="L15" i="2"/>
  <c r="I16" i="2"/>
  <c r="J16" i="2"/>
  <c r="K16" i="2"/>
  <c r="L16" i="2"/>
  <c r="H15" i="2"/>
  <c r="H16" i="2"/>
  <c r="G15" i="2"/>
  <c r="G16" i="2"/>
  <c r="F15" i="2"/>
  <c r="F16" i="2"/>
  <c r="E16" i="2"/>
  <c r="E15" i="2"/>
  <c r="D15" i="2"/>
  <c r="D16" i="2"/>
  <c r="C16" i="2"/>
  <c r="C15" i="2"/>
  <c r="H64" i="2" l="1"/>
  <c r="H62" i="2"/>
  <c r="F62" i="2"/>
  <c r="H65" i="2"/>
  <c r="E62" i="2"/>
  <c r="E65" i="2" s="1"/>
  <c r="F61" i="2"/>
  <c r="F64" i="2" s="1"/>
  <c r="J62" i="2"/>
  <c r="J64" i="2" s="1"/>
  <c r="I62" i="2"/>
  <c r="I61" i="2"/>
  <c r="I65" i="2" s="1"/>
  <c r="G62" i="2"/>
  <c r="G64" i="2" s="1"/>
  <c r="L64" i="2"/>
  <c r="L65" i="2"/>
  <c r="N36" i="1"/>
  <c r="N37" i="1"/>
  <c r="N38" i="1"/>
  <c r="N39" i="1"/>
  <c r="N40" i="1"/>
  <c r="N41" i="1"/>
  <c r="N42" i="1"/>
  <c r="N43" i="1"/>
  <c r="N44" i="1"/>
  <c r="N45" i="1"/>
  <c r="N35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N16" i="1"/>
  <c r="M16" i="1"/>
  <c r="L16" i="1"/>
  <c r="C47" i="1"/>
  <c r="D47" i="1"/>
  <c r="B47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G35" i="1"/>
  <c r="G36" i="1"/>
  <c r="G37" i="1"/>
  <c r="G38" i="1"/>
  <c r="G39" i="1"/>
  <c r="G40" i="1"/>
  <c r="G41" i="1"/>
  <c r="G42" i="1"/>
  <c r="G43" i="1"/>
  <c r="G44" i="1"/>
  <c r="G45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B35" i="1"/>
  <c r="B36" i="1"/>
  <c r="B37" i="1"/>
  <c r="B38" i="1"/>
  <c r="B39" i="1"/>
  <c r="B40" i="1"/>
  <c r="B41" i="1"/>
  <c r="B42" i="1"/>
  <c r="B43" i="1"/>
  <c r="B44" i="1"/>
  <c r="B45" i="1"/>
  <c r="H16" i="1"/>
  <c r="I16" i="1"/>
  <c r="G16" i="1"/>
  <c r="C16" i="1"/>
  <c r="D16" i="1"/>
  <c r="B16" i="1"/>
  <c r="C4" i="1"/>
  <c r="C22" i="1"/>
  <c r="C5" i="1"/>
  <c r="J65" i="2" l="1"/>
  <c r="F65" i="2"/>
  <c r="G65" i="2"/>
  <c r="E64" i="2"/>
  <c r="I64" i="2"/>
  <c r="M47" i="1"/>
  <c r="N47" i="1"/>
  <c r="H47" i="1"/>
  <c r="G47" i="1"/>
  <c r="I47" i="1"/>
  <c r="L47" i="1"/>
</calcChain>
</file>

<file path=xl/sharedStrings.xml><?xml version="1.0" encoding="utf-8"?>
<sst xmlns="http://schemas.openxmlformats.org/spreadsheetml/2006/main" count="263" uniqueCount="39">
  <si>
    <t xml:space="preserve">CHR 1 </t>
  </si>
  <si>
    <t>very difficult</t>
  </si>
  <si>
    <t>inferences</t>
  </si>
  <si>
    <t>Lips</t>
  </si>
  <si>
    <t>seconds</t>
  </si>
  <si>
    <t>expert</t>
  </si>
  <si>
    <t>lambda</t>
  </si>
  <si>
    <t>hard17</t>
  </si>
  <si>
    <t>symme</t>
  </si>
  <si>
    <t>eastermonster</t>
  </si>
  <si>
    <t>tarek_052</t>
  </si>
  <si>
    <t>goldennugget</t>
  </si>
  <si>
    <t>coloin</t>
  </si>
  <si>
    <t>fin</t>
  </si>
  <si>
    <t>clue17</t>
  </si>
  <si>
    <t>Constraints</t>
  </si>
  <si>
    <t>Filling in</t>
  </si>
  <si>
    <t>Kolom1</t>
  </si>
  <si>
    <t>CHR2</t>
  </si>
  <si>
    <t>Average</t>
  </si>
  <si>
    <t>Total</t>
  </si>
  <si>
    <t>CHR3</t>
  </si>
  <si>
    <t>backtracks</t>
  </si>
  <si>
    <t>CPU (s)</t>
  </si>
  <si>
    <t>naive</t>
  </si>
  <si>
    <t>middle_out</t>
  </si>
  <si>
    <t>first_fail</t>
  </si>
  <si>
    <t>moff</t>
  </si>
  <si>
    <t>moffmo</t>
  </si>
  <si>
    <t>Median</t>
  </si>
  <si>
    <t>Sudoku 1</t>
  </si>
  <si>
    <t>Sudoku 2</t>
  </si>
  <si>
    <t>Sudoku 3</t>
  </si>
  <si>
    <t>verydifficult</t>
  </si>
  <si>
    <t>Best 1</t>
  </si>
  <si>
    <t>Best 2</t>
  </si>
  <si>
    <t>Best 3</t>
  </si>
  <si>
    <t>Average Backtracks</t>
  </si>
  <si>
    <t>Average CPU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</si>
</sst>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0" fontId="1" fillId="0" borderId="0" xfId="0" applyFont="1" applyFill="1"/>
    <xf numFmtId="3" fontId="0" fillId="0" borderId="0" xfId="0" applyNumberFormat="1" applyFill="1"/>
    <xf numFmtId="0" fontId="0" fillId="0" borderId="0" xfId="0" applyFill="1"/>
    <xf numFmtId="0" fontId="1" fillId="0" borderId="1" xfId="0" applyFont="1" applyBorder="1"/>
    <xf numFmtId="0" fontId="0" fillId="0" borderId="0" xfId="0" applyFont="1"/>
    <xf numFmtId="3" fontId="2" fillId="0" borderId="0" xfId="0" applyNumberFormat="1" applyFont="1"/>
    <xf numFmtId="3" fontId="0" fillId="0" borderId="2" xfId="0" applyNumberFormat="1" applyBorder="1"/>
    <xf numFmtId="4" fontId="0" fillId="0" borderId="2" xfId="0" applyNumberFormat="1" applyBorder="1"/>
    <xf numFmtId="3" fontId="0" fillId="0" borderId="3" xfId="0" applyNumberFormat="1" applyBorder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0" xfId="0" applyNumberFormat="1"/>
    <xf numFmtId="0" fontId="1" fillId="0" borderId="4" xfId="0" applyFont="1" applyBorder="1"/>
    <xf numFmtId="3" fontId="0" fillId="0" borderId="5" xfId="0" applyNumberFormat="1" applyFont="1" applyBorder="1"/>
    <xf numFmtId="3" fontId="0" fillId="0" borderId="2" xfId="0" applyNumberFormat="1" applyFont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2" xfId="0" applyFont="1" applyBorder="1"/>
    <xf numFmtId="0" fontId="0" fillId="0" borderId="3" xfId="0" applyFont="1" applyBorder="1"/>
    <xf numFmtId="164" fontId="0" fillId="0" borderId="5" xfId="0" applyNumberFormat="1" applyFont="1" applyBorder="1"/>
    <xf numFmtId="164" fontId="0" fillId="0" borderId="6" xfId="0" applyNumberFormat="1" applyFont="1" applyBorder="1"/>
    <xf numFmtId="3" fontId="0" fillId="0" borderId="4" xfId="0" applyNumberFormat="1" applyFont="1" applyBorder="1"/>
    <xf numFmtId="3" fontId="0" fillId="0" borderId="1" xfId="0" applyNumberFormat="1" applyFont="1" applyBorder="1"/>
    <xf numFmtId="0" fontId="3" fillId="2" borderId="0" xfId="0" applyFont="1" applyFill="1" applyBorder="1"/>
    <xf numFmtId="0" fontId="1" fillId="0" borderId="5" xfId="0" applyFont="1" applyBorder="1"/>
    <xf numFmtId="2" fontId="0" fillId="0" borderId="5" xfId="0" applyNumberFormat="1" applyBorder="1"/>
    <xf numFmtId="2" fontId="0" fillId="0" borderId="6" xfId="0" applyNumberFormat="1" applyBorder="1"/>
    <xf numFmtId="0" fontId="1" fillId="0" borderId="9" xfId="0" applyFont="1" applyBorder="1"/>
    <xf numFmtId="2" fontId="0" fillId="0" borderId="7" xfId="0" applyNumberFormat="1" applyBorder="1"/>
    <xf numFmtId="2" fontId="0" fillId="0" borderId="10" xfId="0" applyNumberFormat="1" applyBorder="1"/>
    <xf numFmtId="2" fontId="0" fillId="0" borderId="4" xfId="0" applyNumberFormat="1" applyBorder="1"/>
    <xf numFmtId="2" fontId="0" fillId="0" borderId="9" xfId="0" applyNumberFormat="1" applyBorder="1"/>
    <xf numFmtId="3" fontId="1" fillId="0" borderId="2" xfId="0" applyNumberFormat="1" applyFont="1" applyBorder="1"/>
    <xf numFmtId="3" fontId="1" fillId="0" borderId="1" xfId="0" applyNumberFormat="1" applyFont="1" applyBorder="1"/>
    <xf numFmtId="3" fontId="1" fillId="0" borderId="5" xfId="0" applyNumberFormat="1" applyFont="1" applyBorder="1"/>
    <xf numFmtId="2" fontId="0" fillId="0" borderId="7" xfId="0" applyNumberFormat="1" applyFont="1" applyBorder="1"/>
    <xf numFmtId="2" fontId="0" fillId="0" borderId="6" xfId="0" applyNumberFormat="1" applyFont="1" applyBorder="1"/>
    <xf numFmtId="0" fontId="1" fillId="0" borderId="11" xfId="0" applyFont="1" applyBorder="1"/>
    <xf numFmtId="0" fontId="1" fillId="0" borderId="8" xfId="0" applyFont="1" applyBorder="1"/>
    <xf numFmtId="0" fontId="0" fillId="0" borderId="12" xfId="0" applyBorder="1"/>
    <xf numFmtId="3" fontId="0" fillId="3" borderId="4" xfId="0" applyNumberFormat="1" applyFont="1" applyFill="1" applyBorder="1"/>
    <xf numFmtId="3" fontId="0" fillId="0" borderId="12" xfId="0" applyNumberFormat="1" applyFont="1" applyBorder="1"/>
    <xf numFmtId="165" fontId="0" fillId="0" borderId="0" xfId="0" applyNumberFormat="1" applyFont="1" applyBorder="1"/>
    <xf numFmtId="165" fontId="0" fillId="3" borderId="5" xfId="0" applyNumberFormat="1" applyFont="1" applyFill="1" applyBorder="1"/>
    <xf numFmtId="4" fontId="0" fillId="0" borderId="12" xfId="0" applyNumberFormat="1" applyFont="1" applyBorder="1"/>
    <xf numFmtId="165" fontId="0" fillId="3" borderId="0" xfId="0" applyNumberFormat="1" applyFont="1" applyFill="1" applyBorder="1"/>
    <xf numFmtId="3" fontId="0" fillId="3" borderId="12" xfId="0" applyNumberFormat="1" applyFont="1" applyFill="1" applyBorder="1"/>
    <xf numFmtId="0" fontId="0" fillId="0" borderId="0" xfId="0" applyBorder="1"/>
    <xf numFmtId="3" fontId="1" fillId="0" borderId="4" xfId="0" applyNumberFormat="1" applyFont="1" applyBorder="1"/>
    <xf numFmtId="165" fontId="0" fillId="0" borderId="11" xfId="0" applyNumberFormat="1" applyFont="1" applyBorder="1"/>
    <xf numFmtId="165" fontId="0" fillId="0" borderId="8" xfId="0" applyNumberFormat="1" applyFont="1" applyBorder="1"/>
    <xf numFmtId="165" fontId="1" fillId="0" borderId="11" xfId="0" applyNumberFormat="1" applyFont="1" applyBorder="1"/>
    <xf numFmtId="165" fontId="1" fillId="0" borderId="8" xfId="0" applyNumberFormat="1" applyFont="1" applyBorder="1"/>
    <xf numFmtId="2" fontId="1" fillId="0" borderId="9" xfId="0" applyNumberFormat="1" applyFont="1" applyBorder="1"/>
    <xf numFmtId="2" fontId="0" fillId="0" borderId="9" xfId="0" applyNumberFormat="1" applyFont="1" applyBorder="1"/>
    <xf numFmtId="2" fontId="1" fillId="0" borderId="4" xfId="0" applyNumberFormat="1" applyFont="1" applyBorder="1"/>
    <xf numFmtId="2" fontId="1" fillId="0" borderId="6" xfId="0" applyNumberFormat="1" applyFont="1" applyBorder="1"/>
    <xf numFmtId="2" fontId="1" fillId="0" borderId="10" xfId="0" applyNumberFormat="1" applyFont="1" applyBorder="1"/>
    <xf numFmtId="2" fontId="1" fillId="0" borderId="5" xfId="0" applyNumberFormat="1" applyFont="1" applyBorder="1"/>
    <xf numFmtId="2" fontId="1" fillId="0" borderId="7" xfId="0" applyNumberFormat="1" applyFont="1" applyBorder="1"/>
    <xf numFmtId="0" fontId="0" fillId="0" borderId="13" xfId="0" applyBorder="1"/>
    <xf numFmtId="2" fontId="1" fillId="0" borderId="13" xfId="0" applyNumberFormat="1" applyFont="1" applyBorder="1"/>
    <xf numFmtId="2" fontId="0" fillId="0" borderId="12" xfId="0" applyNumberFormat="1" applyFont="1" applyBorder="1"/>
    <xf numFmtId="2" fontId="0" fillId="0" borderId="13" xfId="0" applyNumberFormat="1" applyFont="1" applyBorder="1"/>
    <xf numFmtId="2" fontId="0" fillId="0" borderId="10" xfId="0" applyNumberFormat="1" applyFont="1" applyBorder="1"/>
    <xf numFmtId="0" fontId="1" fillId="0" borderId="7" xfId="0" applyFont="1" applyBorder="1" applyAlignment="1">
      <alignment horizontal="center"/>
    </xf>
  </cellXfs>
  <cellStyles count="1">
    <cellStyle name="Standaard" xfId="0" builtinId="0"/>
  </cellStyles>
  <dxfs count="2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#,##0.00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#,##0.00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#,##0.00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Total</a:t>
            </a:r>
            <a:r>
              <a:rPr lang="nl-BE" baseline="0"/>
              <a:t> inferences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CHR1</c:v>
          </c:tx>
          <c:spPr>
            <a:ln w="28575">
              <a:noFill/>
            </a:ln>
          </c:spPr>
          <c:invertIfNegative val="0"/>
          <c:cat>
            <c:strRef>
              <c:f>Blad1!$A$4:$A$16</c:f>
              <c:strCache>
                <c:ptCount val="13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  <c:pt idx="12">
                  <c:v>Average</c:v>
                </c:pt>
              </c:strCache>
            </c:strRef>
          </c:cat>
          <c:val>
            <c:numRef>
              <c:f>Blad1!$B$35:$B$45</c:f>
              <c:numCache>
                <c:formatCode>#,##0</c:formatCode>
                <c:ptCount val="11"/>
                <c:pt idx="0">
                  <c:v>421095</c:v>
                </c:pt>
                <c:pt idx="1">
                  <c:v>470707</c:v>
                </c:pt>
                <c:pt idx="2">
                  <c:v>81686542</c:v>
                </c:pt>
                <c:pt idx="3">
                  <c:v>2876281</c:v>
                </c:pt>
                <c:pt idx="4">
                  <c:v>6123241</c:v>
                </c:pt>
                <c:pt idx="5">
                  <c:v>5829680</c:v>
                </c:pt>
                <c:pt idx="6">
                  <c:v>1477733</c:v>
                </c:pt>
                <c:pt idx="7">
                  <c:v>8081582</c:v>
                </c:pt>
                <c:pt idx="8">
                  <c:v>76844815</c:v>
                </c:pt>
                <c:pt idx="9">
                  <c:v>31668783</c:v>
                </c:pt>
                <c:pt idx="10">
                  <c:v>26501629</c:v>
                </c:pt>
              </c:numCache>
            </c:numRef>
          </c:val>
        </c:ser>
        <c:ser>
          <c:idx val="2"/>
          <c:order val="1"/>
          <c:tx>
            <c:v>CHR2</c:v>
          </c:tx>
          <c:spPr>
            <a:ln w="28575">
              <a:noFill/>
            </a:ln>
          </c:spPr>
          <c:invertIfNegative val="0"/>
          <c:cat>
            <c:strRef>
              <c:f>Blad1!$A$4:$A$16</c:f>
              <c:strCache>
                <c:ptCount val="13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  <c:pt idx="12">
                  <c:v>Average</c:v>
                </c:pt>
              </c:strCache>
            </c:strRef>
          </c:cat>
          <c:val>
            <c:numRef>
              <c:f>Blad1!$G$35:$G$45</c:f>
              <c:numCache>
                <c:formatCode>#,##0</c:formatCode>
                <c:ptCount val="11"/>
                <c:pt idx="0">
                  <c:v>303053</c:v>
                </c:pt>
                <c:pt idx="1">
                  <c:v>612831</c:v>
                </c:pt>
                <c:pt idx="2">
                  <c:v>9119695</c:v>
                </c:pt>
                <c:pt idx="3">
                  <c:v>455269</c:v>
                </c:pt>
                <c:pt idx="4">
                  <c:v>2691729</c:v>
                </c:pt>
                <c:pt idx="5">
                  <c:v>26264008</c:v>
                </c:pt>
                <c:pt idx="6">
                  <c:v>841803</c:v>
                </c:pt>
                <c:pt idx="7">
                  <c:v>19451183</c:v>
                </c:pt>
                <c:pt idx="8">
                  <c:v>70937543</c:v>
                </c:pt>
                <c:pt idx="9">
                  <c:v>8877372</c:v>
                </c:pt>
                <c:pt idx="10">
                  <c:v>310365</c:v>
                </c:pt>
              </c:numCache>
            </c:numRef>
          </c:val>
        </c:ser>
        <c:ser>
          <c:idx val="1"/>
          <c:order val="2"/>
          <c:tx>
            <c:v>CHR3</c:v>
          </c:tx>
          <c:invertIfNegative val="0"/>
          <c:val>
            <c:numRef>
              <c:f>Blad1!$L$35:$L$45</c:f>
              <c:numCache>
                <c:formatCode>#,##0</c:formatCode>
                <c:ptCount val="11"/>
                <c:pt idx="0">
                  <c:v>733001</c:v>
                </c:pt>
                <c:pt idx="1">
                  <c:v>1006605</c:v>
                </c:pt>
                <c:pt idx="2">
                  <c:v>3481532</c:v>
                </c:pt>
                <c:pt idx="3">
                  <c:v>884750</c:v>
                </c:pt>
                <c:pt idx="4">
                  <c:v>1008727</c:v>
                </c:pt>
                <c:pt idx="5">
                  <c:v>19273866</c:v>
                </c:pt>
                <c:pt idx="6">
                  <c:v>6834612</c:v>
                </c:pt>
                <c:pt idx="7">
                  <c:v>8479664</c:v>
                </c:pt>
                <c:pt idx="8">
                  <c:v>24684953</c:v>
                </c:pt>
                <c:pt idx="9">
                  <c:v>28219004</c:v>
                </c:pt>
                <c:pt idx="10">
                  <c:v>721636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198592"/>
        <c:axId val="115208576"/>
      </c:barChart>
      <c:catAx>
        <c:axId val="115198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5208576"/>
        <c:crosses val="autoZero"/>
        <c:auto val="1"/>
        <c:lblAlgn val="ctr"/>
        <c:lblOffset val="100"/>
        <c:noMultiLvlLbl val="0"/>
      </c:catAx>
      <c:valAx>
        <c:axId val="115208576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11519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Time</a:t>
            </a:r>
            <a:r>
              <a:rPr lang="nl-BE" baseline="0"/>
              <a:t> spent</a:t>
            </a:r>
            <a:endParaRPr lang="nl-B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CHR1</c:v>
          </c:tx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Blad1!$C$35:$C$45</c:f>
              <c:numCache>
                <c:formatCode>#.##0000</c:formatCode>
                <c:ptCount val="11"/>
                <c:pt idx="0">
                  <c:v>4.1999999999999996E-2</c:v>
                </c:pt>
                <c:pt idx="1">
                  <c:v>5.1000000000000004E-2</c:v>
                </c:pt>
                <c:pt idx="2">
                  <c:v>7.8549999999999995</c:v>
                </c:pt>
                <c:pt idx="3">
                  <c:v>0.29000000000000004</c:v>
                </c:pt>
                <c:pt idx="4">
                  <c:v>0.59899999999999998</c:v>
                </c:pt>
                <c:pt idx="5">
                  <c:v>0.56900000000000006</c:v>
                </c:pt>
                <c:pt idx="6">
                  <c:v>0.14500000000000002</c:v>
                </c:pt>
                <c:pt idx="7">
                  <c:v>0.78400000000000003</c:v>
                </c:pt>
                <c:pt idx="8">
                  <c:v>7.4169999999999998</c:v>
                </c:pt>
                <c:pt idx="9">
                  <c:v>3.113</c:v>
                </c:pt>
                <c:pt idx="10">
                  <c:v>2.6180000000000003</c:v>
                </c:pt>
              </c:numCache>
            </c:numRef>
          </c:val>
        </c:ser>
        <c:ser>
          <c:idx val="1"/>
          <c:order val="1"/>
          <c:tx>
            <c:v>CHR2</c:v>
          </c:tx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Blad1!$H$35:$H$45</c:f>
              <c:numCache>
                <c:formatCode>#.##0000</c:formatCode>
                <c:ptCount val="11"/>
                <c:pt idx="0">
                  <c:v>4.9000000000000002E-2</c:v>
                </c:pt>
                <c:pt idx="1">
                  <c:v>9.7000000000000003E-2</c:v>
                </c:pt>
                <c:pt idx="2">
                  <c:v>1.4710000000000001</c:v>
                </c:pt>
                <c:pt idx="3">
                  <c:v>7.3000000000000009E-2</c:v>
                </c:pt>
                <c:pt idx="4">
                  <c:v>0.42799999999999999</c:v>
                </c:pt>
                <c:pt idx="5">
                  <c:v>4.258</c:v>
                </c:pt>
                <c:pt idx="6">
                  <c:v>0.13400000000000001</c:v>
                </c:pt>
                <c:pt idx="7">
                  <c:v>3.6309999999999998</c:v>
                </c:pt>
                <c:pt idx="8">
                  <c:v>12.567</c:v>
                </c:pt>
                <c:pt idx="9">
                  <c:v>1.621</c:v>
                </c:pt>
                <c:pt idx="10">
                  <c:v>5.7000000000000002E-2</c:v>
                </c:pt>
              </c:numCache>
            </c:numRef>
          </c:val>
        </c:ser>
        <c:ser>
          <c:idx val="2"/>
          <c:order val="2"/>
          <c:tx>
            <c:v>CHR3</c:v>
          </c:tx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Blad1!$M$35:$M$45</c:f>
              <c:numCache>
                <c:formatCode>#.##0000</c:formatCode>
                <c:ptCount val="11"/>
                <c:pt idx="0">
                  <c:v>0.108</c:v>
                </c:pt>
                <c:pt idx="1">
                  <c:v>0.127</c:v>
                </c:pt>
                <c:pt idx="2">
                  <c:v>0.40199999999999997</c:v>
                </c:pt>
                <c:pt idx="3">
                  <c:v>0.106</c:v>
                </c:pt>
                <c:pt idx="4">
                  <c:v>0.12</c:v>
                </c:pt>
                <c:pt idx="5">
                  <c:v>2.1840000000000002</c:v>
                </c:pt>
                <c:pt idx="6">
                  <c:v>0.80700000000000005</c:v>
                </c:pt>
                <c:pt idx="7">
                  <c:v>1.0619999999999998</c:v>
                </c:pt>
                <c:pt idx="8">
                  <c:v>2.9940000000000002</c:v>
                </c:pt>
                <c:pt idx="9">
                  <c:v>3.2269999999999999</c:v>
                </c:pt>
                <c:pt idx="10">
                  <c:v>8.8999999999999996E-2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601664"/>
        <c:axId val="125603200"/>
      </c:barChart>
      <c:catAx>
        <c:axId val="125601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603200"/>
        <c:crosses val="autoZero"/>
        <c:auto val="1"/>
        <c:lblAlgn val="ctr"/>
        <c:lblOffset val="100"/>
        <c:noMultiLvlLbl val="0"/>
      </c:catAx>
      <c:valAx>
        <c:axId val="125603200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crossAx val="12560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48</xdr:row>
      <xdr:rowOff>9524</xdr:rowOff>
    </xdr:from>
    <xdr:to>
      <xdr:col>8</xdr:col>
      <xdr:colOff>123825</xdr:colOff>
      <xdr:row>67</xdr:row>
      <xdr:rowOff>19049</xdr:rowOff>
    </xdr:to>
    <xdr:graphicFrame macro="">
      <xdr:nvGraphicFramePr>
        <xdr:cNvPr id="2" name="Grafiek 1" title="Inferenc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50</xdr:row>
      <xdr:rowOff>152400</xdr:rowOff>
    </xdr:from>
    <xdr:to>
      <xdr:col>14</xdr:col>
      <xdr:colOff>390525</xdr:colOff>
      <xdr:row>65</xdr:row>
      <xdr:rowOff>38100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0.03125</cdr:x>
      <cdr:y>0.07639</cdr:y>
    </cdr:from>
    <cdr:to>
      <cdr:x>0.23125</cdr:x>
      <cdr:y>0.40972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142875" y="2095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l-BE" sz="1100"/>
            <a:t>(s)</a:t>
          </a:r>
        </a:p>
      </cdr:txBody>
    </cdr:sp>
  </cdr:relSizeAnchor>
</c:userShapes>
</file>

<file path=xl/tables/table1.xml><?xml version="1.0" encoding="utf-8"?>
<table xmlns="http://schemas.openxmlformats.org/spreadsheetml/2006/main" id="4" name="Tabel4" displayName="Tabel4" ref="A3:D14" totalsRowShown="0" headerRowDxfId="203">
  <autoFilter ref="A3:D14"/>
  <tableColumns count="4">
    <tableColumn id="1" name="Kolom1" dataDxfId="202"/>
    <tableColumn id="2" name="inferences" dataDxfId="201"/>
    <tableColumn id="3" name="seconds"/>
    <tableColumn id="4" name="Lips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5" name="Tabel15" displayName="Tabel15" ref="B2:D13" totalsRowShown="0" headerRowDxfId="14" tableBorderDxfId="13">
  <autoFilter ref="B2:D13"/>
  <tableColumns count="3">
    <tableColumn id="1" name="Kolom1" dataDxfId="12"/>
    <tableColumn id="2" name="backtracks" dataDxfId="11"/>
    <tableColumn id="3" name="CPU (s)" dataDxfId="1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Tabel1517" displayName="Tabel1517" ref="B19:D30" totalsRowShown="0" headerRowDxfId="9" tableBorderDxfId="8">
  <autoFilter ref="B19:D30"/>
  <tableColumns count="3">
    <tableColumn id="1" name="Kolom1" dataDxfId="7"/>
    <tableColumn id="2" name="backtracks" dataDxfId="6"/>
    <tableColumn id="3" name="CPU (s)" dataDxfId="5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7" name="Tabel151718" displayName="Tabel151718" ref="B36:D47" totalsRowShown="0" headerRowDxfId="4" tableBorderDxfId="3">
  <autoFilter ref="B36:D47"/>
  <tableColumns count="3">
    <tableColumn id="1" name="Kolom1" dataDxfId="2"/>
    <tableColumn id="2" name="backtracks" dataDxfId="1"/>
    <tableColumn id="3" name="CPU (s)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el5" displayName="Tabel5" ref="A20:D31" totalsRowShown="0" headerRowDxfId="200">
  <autoFilter ref="A20:D31"/>
  <tableColumns count="4">
    <tableColumn id="1" name="Kolom1" dataDxfId="199"/>
    <tableColumn id="2" name="inferences" dataDxfId="198"/>
    <tableColumn id="3" name="seconds"/>
    <tableColumn id="4" name="Lip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6" name="Tabel47" displayName="Tabel47" ref="F3:I14" totalsRowShown="0" headerRowDxfId="197">
  <autoFilter ref="F3:I14"/>
  <tableColumns count="4">
    <tableColumn id="1" name="Kolom1" dataDxfId="196"/>
    <tableColumn id="2" name="inferences" dataDxfId="195"/>
    <tableColumn id="3" name="seconds"/>
    <tableColumn id="4" name="Lip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7" name="Tabel58" displayName="Tabel58" ref="F20:I31" totalsRowShown="0" headerRowDxfId="194">
  <autoFilter ref="F20:I31"/>
  <tableColumns count="4">
    <tableColumn id="1" name="Kolom1" dataDxfId="193"/>
    <tableColumn id="2" name="inferences" dataDxfId="192"/>
    <tableColumn id="3" name="seconds"/>
    <tableColumn id="4" name="Lip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0" name="Tabel511" displayName="Tabel511" ref="A34:D45" totalsRowShown="0" headerRowDxfId="191">
  <autoFilter ref="A34:D45"/>
  <tableColumns count="4">
    <tableColumn id="1" name="Kolom1" dataDxfId="190"/>
    <tableColumn id="2" name="inferences" dataDxfId="189">
      <calculatedColumnFormula>SUM(B4,B21)</calculatedColumnFormula>
    </tableColumn>
    <tableColumn id="3" name="seconds" dataDxfId="188">
      <calculatedColumnFormula>SUM(C4,C21)</calculatedColumnFormula>
    </tableColumn>
    <tableColumn id="4" name="Lips">
      <calculatedColumnFormula>SUM(D4,D21)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1" name="Tabel5812" displayName="Tabel5812" ref="F34:I45" totalsRowShown="0" headerRowDxfId="187">
  <autoFilter ref="F34:I45"/>
  <tableColumns count="4">
    <tableColumn id="1" name="Kolom1" dataDxfId="186"/>
    <tableColumn id="2" name="inferences" dataDxfId="185">
      <calculatedColumnFormula>SUM(G4,G21)</calculatedColumnFormula>
    </tableColumn>
    <tableColumn id="3" name="seconds" dataDxfId="184">
      <calculatedColumnFormula>SUM(H4,H21)</calculatedColumnFormula>
    </tableColumn>
    <tableColumn id="4" name="Lips">
      <calculatedColumnFormula>SUM(I4,I21)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2" name="Tabel4713" displayName="Tabel4713" ref="K3:N14" totalsRowShown="0" headerRowDxfId="183">
  <autoFilter ref="K3:N14"/>
  <tableColumns count="4">
    <tableColumn id="1" name="Kolom1" dataDxfId="182"/>
    <tableColumn id="2" name="inferences" dataDxfId="181"/>
    <tableColumn id="3" name="seconds"/>
    <tableColumn id="4" name="Lip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3" name="Tabel5814" displayName="Tabel5814" ref="K20:N31" totalsRowShown="0" headerRowDxfId="180">
  <autoFilter ref="K20:N31"/>
  <tableColumns count="4">
    <tableColumn id="1" name="Kolom1" dataDxfId="179"/>
    <tableColumn id="2" name="inferences" dataDxfId="178"/>
    <tableColumn id="3" name="seconds"/>
    <tableColumn id="4" name="Lip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4" name="Tabel581215" displayName="Tabel581215" ref="K34:N45" totalsRowShown="0" headerRowDxfId="177">
  <autoFilter ref="K34:N45"/>
  <tableColumns count="4">
    <tableColumn id="1" name="Kolom1" dataDxfId="176"/>
    <tableColumn id="2" name="inferences" dataDxfId="175">
      <calculatedColumnFormula>SUM(L4,L21)</calculatedColumnFormula>
    </tableColumn>
    <tableColumn id="3" name="seconds" dataDxfId="174">
      <calculatedColumnFormula>SUM(M4,M21)</calculatedColumnFormula>
    </tableColumn>
    <tableColumn id="4" name="Lips">
      <calculatedColumnFormula>SUM(N21,N3)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topLeftCell="A55" workbookViewId="0">
      <selection activeCell="C70" sqref="C70"/>
    </sheetView>
  </sheetViews>
  <sheetFormatPr defaultRowHeight="15" x14ac:dyDescent="0.25"/>
  <cols>
    <col min="1" max="1" width="14.42578125" customWidth="1"/>
    <col min="2" max="2" width="12.5703125" customWidth="1"/>
    <col min="3" max="3" width="10.28515625" customWidth="1"/>
    <col min="4" max="4" width="10.140625" hidden="1" customWidth="1"/>
    <col min="6" max="6" width="14.140625" bestFit="1" customWidth="1"/>
    <col min="7" max="7" width="12.7109375" bestFit="1" customWidth="1"/>
    <col min="8" max="8" width="10.42578125" bestFit="1" customWidth="1"/>
    <col min="9" max="9" width="10.140625" hidden="1" customWidth="1"/>
    <col min="11" max="11" width="14.140625" bestFit="1" customWidth="1"/>
    <col min="12" max="12" width="12.7109375" bestFit="1" customWidth="1"/>
    <col min="13" max="13" width="12" bestFit="1" customWidth="1"/>
    <col min="14" max="14" width="12" hidden="1" customWidth="1"/>
  </cols>
  <sheetData>
    <row r="1" spans="1:14" x14ac:dyDescent="0.25">
      <c r="B1" s="1" t="s">
        <v>0</v>
      </c>
      <c r="F1" s="1" t="s">
        <v>18</v>
      </c>
      <c r="K1" s="1" t="s">
        <v>21</v>
      </c>
    </row>
    <row r="2" spans="1:14" x14ac:dyDescent="0.25">
      <c r="A2" s="1" t="s">
        <v>16</v>
      </c>
      <c r="B2" s="1"/>
      <c r="F2" s="1" t="s">
        <v>16</v>
      </c>
      <c r="K2" s="1" t="s">
        <v>16</v>
      </c>
    </row>
    <row r="3" spans="1:14" x14ac:dyDescent="0.25">
      <c r="A3" t="s">
        <v>17</v>
      </c>
      <c r="B3" s="1" t="s">
        <v>2</v>
      </c>
      <c r="C3" s="1" t="s">
        <v>4</v>
      </c>
      <c r="D3" s="1" t="s">
        <v>3</v>
      </c>
      <c r="F3" t="s">
        <v>17</v>
      </c>
      <c r="G3" s="1" t="s">
        <v>2</v>
      </c>
      <c r="H3" s="1" t="s">
        <v>4</v>
      </c>
      <c r="I3" s="1" t="s">
        <v>3</v>
      </c>
      <c r="K3" t="s">
        <v>17</v>
      </c>
      <c r="L3" s="1" t="s">
        <v>2</v>
      </c>
      <c r="M3" s="1" t="s">
        <v>4</v>
      </c>
      <c r="N3" s="1" t="s">
        <v>3</v>
      </c>
    </row>
    <row r="4" spans="1:14" x14ac:dyDescent="0.25">
      <c r="A4" s="1" t="s">
        <v>1</v>
      </c>
      <c r="B4" s="9">
        <v>182707</v>
      </c>
      <c r="C4">
        <f>0.016</f>
        <v>1.6E-2</v>
      </c>
      <c r="D4">
        <v>11711912</v>
      </c>
      <c r="F4" s="1" t="s">
        <v>1</v>
      </c>
      <c r="G4" s="2">
        <v>121215</v>
      </c>
      <c r="H4">
        <v>0.02</v>
      </c>
      <c r="I4">
        <v>7770142</v>
      </c>
      <c r="K4" s="1" t="s">
        <v>1</v>
      </c>
      <c r="L4" s="2">
        <v>383342</v>
      </c>
      <c r="M4">
        <v>4.7E-2</v>
      </c>
      <c r="N4">
        <v>12447548</v>
      </c>
    </row>
    <row r="5" spans="1:14" x14ac:dyDescent="0.25">
      <c r="A5" s="1" t="s">
        <v>5</v>
      </c>
      <c r="B5" s="9">
        <v>323948</v>
      </c>
      <c r="C5" s="3">
        <f>0.034</f>
        <v>3.4000000000000002E-2</v>
      </c>
      <c r="D5">
        <v>10382882</v>
      </c>
      <c r="F5" s="1" t="s">
        <v>5</v>
      </c>
      <c r="G5" s="2">
        <v>450397</v>
      </c>
      <c r="H5" s="3">
        <v>7.1999999999999995E-2</v>
      </c>
      <c r="I5">
        <v>7217854</v>
      </c>
      <c r="K5" s="1" t="s">
        <v>5</v>
      </c>
      <c r="L5" s="2">
        <v>693334</v>
      </c>
      <c r="M5" s="3">
        <v>8.5999999999999993E-2</v>
      </c>
      <c r="N5">
        <v>7407367</v>
      </c>
    </row>
    <row r="6" spans="1:14" x14ac:dyDescent="0.25">
      <c r="A6" s="1" t="s">
        <v>6</v>
      </c>
      <c r="B6" s="9">
        <v>81564309</v>
      </c>
      <c r="C6" s="3">
        <v>7.8419999999999996</v>
      </c>
      <c r="D6">
        <v>10394528</v>
      </c>
      <c r="F6" s="1" t="s">
        <v>6</v>
      </c>
      <c r="G6" s="2">
        <v>8999912</v>
      </c>
      <c r="H6" s="3">
        <v>1.4450000000000001</v>
      </c>
      <c r="I6">
        <v>6203374</v>
      </c>
      <c r="K6" s="1" t="s">
        <v>6</v>
      </c>
      <c r="L6" s="2">
        <v>3240922</v>
      </c>
      <c r="M6" s="3">
        <v>0.35899999999999999</v>
      </c>
      <c r="N6">
        <v>8656253</v>
      </c>
    </row>
    <row r="7" spans="1:14" x14ac:dyDescent="0.25">
      <c r="A7" s="1" t="s">
        <v>7</v>
      </c>
      <c r="B7" s="9">
        <v>2753502</v>
      </c>
      <c r="C7" s="3">
        <v>0.27600000000000002</v>
      </c>
      <c r="D7">
        <v>9805856</v>
      </c>
      <c r="F7" s="1" t="s">
        <v>7</v>
      </c>
      <c r="G7" s="2">
        <v>336913</v>
      </c>
      <c r="H7" s="3">
        <v>5.6000000000000001E-2</v>
      </c>
      <c r="I7">
        <v>5399212</v>
      </c>
      <c r="K7" s="1" t="s">
        <v>7</v>
      </c>
      <c r="L7" s="2">
        <v>649562</v>
      </c>
      <c r="M7" s="3">
        <v>7.4999999999999997E-2</v>
      </c>
      <c r="N7">
        <v>10409581</v>
      </c>
    </row>
    <row r="8" spans="1:14" x14ac:dyDescent="0.25">
      <c r="A8" s="1" t="s">
        <v>8</v>
      </c>
      <c r="B8" s="9">
        <v>5976299</v>
      </c>
      <c r="C8" s="3">
        <v>0.58199999999999996</v>
      </c>
      <c r="D8">
        <v>10353882</v>
      </c>
      <c r="F8" s="1" t="s">
        <v>8</v>
      </c>
      <c r="G8" s="2">
        <v>2550468</v>
      </c>
      <c r="H8" s="3">
        <v>0.40699999999999997</v>
      </c>
      <c r="I8">
        <v>6288096</v>
      </c>
      <c r="K8" s="1" t="s">
        <v>8</v>
      </c>
      <c r="L8" s="2">
        <v>717108</v>
      </c>
      <c r="M8" s="3">
        <v>8.3000000000000004E-2</v>
      </c>
      <c r="N8">
        <v>9193633</v>
      </c>
    </row>
    <row r="9" spans="1:14" x14ac:dyDescent="0.25">
      <c r="A9" s="1" t="s">
        <v>9</v>
      </c>
      <c r="B9" s="9">
        <v>5682031</v>
      </c>
      <c r="C9" s="3">
        <v>0.55300000000000005</v>
      </c>
      <c r="D9">
        <v>10406583</v>
      </c>
      <c r="F9" s="1" t="s">
        <v>9</v>
      </c>
      <c r="G9" s="2">
        <v>26116892</v>
      </c>
      <c r="H9" s="3">
        <v>4.2370000000000001</v>
      </c>
      <c r="I9">
        <v>6177672</v>
      </c>
      <c r="K9" s="1" t="s">
        <v>9</v>
      </c>
      <c r="L9" s="2">
        <v>18979881</v>
      </c>
      <c r="M9" s="3">
        <v>2.137</v>
      </c>
      <c r="N9">
        <v>8628125</v>
      </c>
    </row>
    <row r="10" spans="1:14" x14ac:dyDescent="0.25">
      <c r="A10" s="1" t="s">
        <v>10</v>
      </c>
      <c r="B10" s="9">
        <v>1331388</v>
      </c>
      <c r="C10" s="3">
        <v>0.129</v>
      </c>
      <c r="D10">
        <v>10668105</v>
      </c>
      <c r="F10" s="1" t="s">
        <v>10</v>
      </c>
      <c r="G10" s="2">
        <v>694410</v>
      </c>
      <c r="H10" s="3">
        <v>0.113</v>
      </c>
      <c r="I10">
        <v>5564147</v>
      </c>
      <c r="K10" s="1" t="s">
        <v>10</v>
      </c>
      <c r="L10" s="2">
        <v>6537377</v>
      </c>
      <c r="M10" s="3">
        <v>0.76900000000000002</v>
      </c>
      <c r="N10">
        <v>8552244</v>
      </c>
    </row>
    <row r="11" spans="1:14" x14ac:dyDescent="0.25">
      <c r="A11" s="1" t="s">
        <v>11</v>
      </c>
      <c r="B11" s="9">
        <v>7938558</v>
      </c>
      <c r="C11">
        <v>0.76800000000000002</v>
      </c>
      <c r="D11">
        <v>10385279</v>
      </c>
      <c r="F11" s="1" t="s">
        <v>11</v>
      </c>
      <c r="G11" s="2">
        <v>19303987</v>
      </c>
      <c r="H11">
        <v>3.609</v>
      </c>
      <c r="I11">
        <v>5427312</v>
      </c>
      <c r="K11" s="1" t="s">
        <v>11</v>
      </c>
      <c r="L11" s="2">
        <v>8185761</v>
      </c>
      <c r="M11">
        <v>1.0229999999999999</v>
      </c>
      <c r="N11">
        <v>8198827</v>
      </c>
    </row>
    <row r="12" spans="1:14" x14ac:dyDescent="0.25">
      <c r="A12" s="1" t="s">
        <v>12</v>
      </c>
      <c r="B12" s="9">
        <v>76702494</v>
      </c>
      <c r="C12">
        <v>7.4009999999999998</v>
      </c>
      <c r="D12">
        <v>10372985</v>
      </c>
      <c r="F12" s="1" t="s">
        <v>12</v>
      </c>
      <c r="G12" s="2">
        <v>70796939</v>
      </c>
      <c r="H12">
        <v>12.539</v>
      </c>
      <c r="I12">
        <v>5737340</v>
      </c>
      <c r="K12" s="1" t="s">
        <v>12</v>
      </c>
      <c r="L12" s="2">
        <v>24398756</v>
      </c>
      <c r="M12">
        <v>2.9540000000000002</v>
      </c>
      <c r="N12">
        <v>8275200</v>
      </c>
    </row>
    <row r="13" spans="1:14" x14ac:dyDescent="0.25">
      <c r="A13" s="1" t="s">
        <v>13</v>
      </c>
      <c r="B13" s="9">
        <v>31525608</v>
      </c>
      <c r="C13">
        <v>3.097</v>
      </c>
      <c r="D13">
        <v>10206360</v>
      </c>
      <c r="F13" s="1" t="s">
        <v>13</v>
      </c>
      <c r="G13" s="2">
        <v>8734451</v>
      </c>
      <c r="H13">
        <v>1.5980000000000001</v>
      </c>
      <c r="I13">
        <v>5489187</v>
      </c>
      <c r="K13" s="1" t="s">
        <v>13</v>
      </c>
      <c r="L13" s="2">
        <v>27933967</v>
      </c>
      <c r="M13">
        <v>3.1819999999999999</v>
      </c>
      <c r="N13">
        <v>8566573</v>
      </c>
    </row>
    <row r="14" spans="1:14" x14ac:dyDescent="0.25">
      <c r="A14" s="1" t="s">
        <v>14</v>
      </c>
      <c r="B14" s="9">
        <v>26370686</v>
      </c>
      <c r="C14">
        <v>2.6030000000000002</v>
      </c>
      <c r="D14">
        <v>10122262</v>
      </c>
      <c r="F14" s="1" t="s">
        <v>14</v>
      </c>
      <c r="G14" s="2">
        <v>190988</v>
      </c>
      <c r="H14">
        <v>4.1000000000000002E-2</v>
      </c>
      <c r="I14">
        <v>4080914</v>
      </c>
      <c r="K14" s="1" t="s">
        <v>14</v>
      </c>
      <c r="L14" s="2">
        <v>479042</v>
      </c>
      <c r="M14">
        <v>5.7000000000000002E-2</v>
      </c>
      <c r="N14">
        <v>7676906</v>
      </c>
    </row>
    <row r="15" spans="1:14" x14ac:dyDescent="0.25">
      <c r="A15" s="1"/>
      <c r="B15" s="2"/>
      <c r="F15" s="1"/>
      <c r="G15" s="2"/>
      <c r="K15" s="1"/>
      <c r="L15" s="2"/>
    </row>
    <row r="16" spans="1:14" x14ac:dyDescent="0.25">
      <c r="A16" s="7" t="s">
        <v>19</v>
      </c>
      <c r="B16" s="10">
        <f>(AVERAGE(Tabel4[inferences]))</f>
        <v>21850139.09090909</v>
      </c>
      <c r="C16" s="11">
        <f>(AVERAGE(Tabel4[seconds]))</f>
        <v>2.1182727272727275</v>
      </c>
      <c r="D16" s="12">
        <f>(AVERAGE(Tabel4[Lips]))</f>
        <v>10437330.363636363</v>
      </c>
      <c r="F16" s="7" t="s">
        <v>19</v>
      </c>
      <c r="G16" s="10">
        <f>AVERAGE(Tabel47[inferences])</f>
        <v>12572415.636363637</v>
      </c>
      <c r="H16" s="11">
        <f>AVERAGE(Tabel47[seconds])</f>
        <v>2.1942727272727272</v>
      </c>
      <c r="I16" s="12">
        <f>AVERAGE(Tabel47[Lips])</f>
        <v>5941386.3636363633</v>
      </c>
      <c r="K16" s="7" t="s">
        <v>19</v>
      </c>
      <c r="L16" s="10">
        <f>AVERAGE(Tabel4713[inferences])</f>
        <v>8381732</v>
      </c>
      <c r="M16" s="11">
        <f>AVERAGE(Tabel4713[seconds])</f>
        <v>0.97927272727272729</v>
      </c>
      <c r="N16" s="12">
        <f>AVERAGE(Tabel4713[Lips])</f>
        <v>8910205.1818181816</v>
      </c>
    </row>
    <row r="17" spans="1:14" x14ac:dyDescent="0.25">
      <c r="A17" s="8"/>
      <c r="B17" s="2"/>
      <c r="F17" s="1"/>
      <c r="G17" s="2"/>
      <c r="K17" s="1"/>
      <c r="L17" s="2"/>
    </row>
    <row r="18" spans="1:14" x14ac:dyDescent="0.25">
      <c r="A18" s="4"/>
      <c r="B18" s="5"/>
      <c r="C18" s="6"/>
      <c r="D18" s="6"/>
    </row>
    <row r="19" spans="1:14" x14ac:dyDescent="0.25">
      <c r="A19" s="4" t="s">
        <v>15</v>
      </c>
      <c r="B19" s="5"/>
      <c r="C19" s="6"/>
      <c r="D19" s="6"/>
      <c r="F19" s="4" t="s">
        <v>15</v>
      </c>
      <c r="G19" s="5"/>
      <c r="H19" s="6"/>
      <c r="I19" s="6"/>
      <c r="K19" s="4" t="s">
        <v>15</v>
      </c>
      <c r="L19" s="5"/>
      <c r="M19" s="6"/>
      <c r="N19" s="6"/>
    </row>
    <row r="20" spans="1:14" x14ac:dyDescent="0.25">
      <c r="A20" t="s">
        <v>17</v>
      </c>
      <c r="B20" s="1" t="s">
        <v>2</v>
      </c>
      <c r="C20" s="1" t="s">
        <v>4</v>
      </c>
      <c r="D20" s="1" t="s">
        <v>3</v>
      </c>
      <c r="F20" t="s">
        <v>17</v>
      </c>
      <c r="G20" s="1" t="s">
        <v>2</v>
      </c>
      <c r="H20" s="1" t="s">
        <v>4</v>
      </c>
      <c r="I20" s="1" t="s">
        <v>3</v>
      </c>
      <c r="K20" t="s">
        <v>17</v>
      </c>
      <c r="L20" s="1" t="s">
        <v>2</v>
      </c>
      <c r="M20" s="1" t="s">
        <v>4</v>
      </c>
      <c r="N20" s="1" t="s">
        <v>3</v>
      </c>
    </row>
    <row r="21" spans="1:14" x14ac:dyDescent="0.25">
      <c r="A21" s="1" t="s">
        <v>1</v>
      </c>
      <c r="B21" s="2">
        <v>238388</v>
      </c>
      <c r="C21">
        <v>2.5999999999999999E-2</v>
      </c>
      <c r="D21">
        <v>15281184</v>
      </c>
      <c r="F21" s="1" t="s">
        <v>1</v>
      </c>
      <c r="G21" s="2">
        <v>181838</v>
      </c>
      <c r="H21">
        <v>2.9000000000000001E-2</v>
      </c>
      <c r="I21">
        <v>5828104</v>
      </c>
      <c r="K21" s="1" t="s">
        <v>1</v>
      </c>
      <c r="L21" s="2">
        <v>349659</v>
      </c>
      <c r="M21">
        <v>6.0999999999999999E-2</v>
      </c>
      <c r="N21">
        <v>7596597</v>
      </c>
    </row>
    <row r="22" spans="1:14" x14ac:dyDescent="0.25">
      <c r="A22" s="1" t="s">
        <v>5</v>
      </c>
      <c r="B22" s="2">
        <v>146759</v>
      </c>
      <c r="C22" s="3">
        <f>0.017</f>
        <v>1.7000000000000001E-2</v>
      </c>
      <c r="D22">
        <v>9407568</v>
      </c>
      <c r="F22" s="1" t="s">
        <v>5</v>
      </c>
      <c r="G22" s="2">
        <v>162434</v>
      </c>
      <c r="H22" s="3">
        <v>2.5000000000000001E-2</v>
      </c>
      <c r="I22">
        <v>5206185</v>
      </c>
      <c r="K22" s="1" t="s">
        <v>5</v>
      </c>
      <c r="L22" s="2">
        <v>313271</v>
      </c>
      <c r="M22" s="3">
        <v>4.1000000000000002E-2</v>
      </c>
      <c r="N22">
        <v>10040673</v>
      </c>
    </row>
    <row r="23" spans="1:14" x14ac:dyDescent="0.25">
      <c r="A23" s="1" t="s">
        <v>6</v>
      </c>
      <c r="B23" s="2">
        <v>122233</v>
      </c>
      <c r="C23" s="3">
        <v>1.2999999999999999E-2</v>
      </c>
      <c r="D23">
        <v>7835398</v>
      </c>
      <c r="F23" s="1" t="s">
        <v>6</v>
      </c>
      <c r="G23" s="2">
        <v>119783</v>
      </c>
      <c r="H23" s="3">
        <v>2.5999999999999999E-2</v>
      </c>
      <c r="I23">
        <v>7678348</v>
      </c>
      <c r="K23" s="1" t="s">
        <v>6</v>
      </c>
      <c r="L23" s="2">
        <v>240610</v>
      </c>
      <c r="M23" s="3">
        <v>4.2999999999999997E-2</v>
      </c>
      <c r="N23">
        <v>7822065</v>
      </c>
    </row>
    <row r="24" spans="1:14" x14ac:dyDescent="0.25">
      <c r="A24" s="1" t="s">
        <v>7</v>
      </c>
      <c r="B24" s="2">
        <v>122779</v>
      </c>
      <c r="C24" s="3">
        <v>1.4E-2</v>
      </c>
      <c r="D24">
        <v>7870398</v>
      </c>
      <c r="F24" s="1" t="s">
        <v>7</v>
      </c>
      <c r="G24" s="2">
        <v>118356</v>
      </c>
      <c r="H24" s="3">
        <v>1.7000000000000001E-2</v>
      </c>
      <c r="I24">
        <v>7586874</v>
      </c>
      <c r="K24" s="1" t="s">
        <v>7</v>
      </c>
      <c r="L24" s="2">
        <v>235188</v>
      </c>
      <c r="M24" s="3">
        <v>3.1E-2</v>
      </c>
      <c r="N24">
        <v>7538029</v>
      </c>
    </row>
    <row r="25" spans="1:14" x14ac:dyDescent="0.25">
      <c r="A25" s="1" t="s">
        <v>8</v>
      </c>
      <c r="B25" s="2">
        <v>146942</v>
      </c>
      <c r="C25" s="3">
        <v>1.7000000000000001E-2</v>
      </c>
      <c r="D25">
        <v>9419299</v>
      </c>
      <c r="F25" s="1" t="s">
        <v>8</v>
      </c>
      <c r="G25" s="2">
        <v>141261</v>
      </c>
      <c r="H25" s="3">
        <v>2.1000000000000001E-2</v>
      </c>
      <c r="I25">
        <v>9055134</v>
      </c>
      <c r="K25" s="1" t="s">
        <v>8</v>
      </c>
      <c r="L25" s="2">
        <v>291619</v>
      </c>
      <c r="M25" s="3">
        <v>3.6999999999999998E-2</v>
      </c>
      <c r="N25">
        <v>9346703</v>
      </c>
    </row>
    <row r="26" spans="1:14" x14ac:dyDescent="0.25">
      <c r="A26" s="1" t="s">
        <v>9</v>
      </c>
      <c r="B26" s="2">
        <v>147649</v>
      </c>
      <c r="C26" s="3">
        <v>1.6E-2</v>
      </c>
      <c r="D26">
        <v>9464619</v>
      </c>
      <c r="F26" s="1" t="s">
        <v>9</v>
      </c>
      <c r="G26" s="2">
        <v>147116</v>
      </c>
      <c r="H26" s="3">
        <v>2.1000000000000001E-2</v>
      </c>
      <c r="I26">
        <v>9430452</v>
      </c>
      <c r="K26" s="1" t="s">
        <v>9</v>
      </c>
      <c r="L26" s="2">
        <v>293985</v>
      </c>
      <c r="M26" s="3">
        <v>4.7E-2</v>
      </c>
      <c r="N26">
        <v>9562278</v>
      </c>
    </row>
    <row r="27" spans="1:14" x14ac:dyDescent="0.25">
      <c r="A27" s="1" t="s">
        <v>10</v>
      </c>
      <c r="B27" s="2">
        <v>146345</v>
      </c>
      <c r="C27" s="3">
        <v>1.6E-2</v>
      </c>
      <c r="D27">
        <v>9381030</v>
      </c>
      <c r="F27" s="1" t="s">
        <v>10</v>
      </c>
      <c r="G27" s="2">
        <v>147393</v>
      </c>
      <c r="H27" s="3">
        <v>2.1000000000000001E-2</v>
      </c>
      <c r="I27">
        <v>9448209</v>
      </c>
      <c r="K27" s="1" t="s">
        <v>10</v>
      </c>
      <c r="L27" s="2">
        <v>297235</v>
      </c>
      <c r="M27" s="3">
        <v>3.7999999999999999E-2</v>
      </c>
      <c r="N27">
        <v>6351135</v>
      </c>
    </row>
    <row r="28" spans="1:14" x14ac:dyDescent="0.25">
      <c r="A28" s="1" t="s">
        <v>11</v>
      </c>
      <c r="B28" s="2">
        <v>143024</v>
      </c>
      <c r="C28">
        <v>1.6E-2</v>
      </c>
      <c r="D28">
        <v>9168146</v>
      </c>
      <c r="F28" s="1" t="s">
        <v>11</v>
      </c>
      <c r="G28" s="2">
        <v>147196</v>
      </c>
      <c r="H28">
        <v>2.1999999999999999E-2</v>
      </c>
      <c r="I28">
        <v>9435581</v>
      </c>
      <c r="K28" s="1" t="s">
        <v>11</v>
      </c>
      <c r="L28" s="2">
        <v>293903</v>
      </c>
      <c r="M28">
        <v>3.9E-2</v>
      </c>
      <c r="N28">
        <v>6279938</v>
      </c>
    </row>
    <row r="29" spans="1:14" x14ac:dyDescent="0.25">
      <c r="A29" s="1" t="s">
        <v>12</v>
      </c>
      <c r="B29" s="2">
        <v>142321</v>
      </c>
      <c r="C29">
        <v>1.6E-2</v>
      </c>
      <c r="D29">
        <v>9123083</v>
      </c>
      <c r="F29" s="1" t="s">
        <v>12</v>
      </c>
      <c r="G29" s="2">
        <v>140604</v>
      </c>
      <c r="H29">
        <v>2.8000000000000001E-2</v>
      </c>
      <c r="I29">
        <v>4506510</v>
      </c>
      <c r="K29" s="1" t="s">
        <v>12</v>
      </c>
      <c r="L29" s="2">
        <v>286197</v>
      </c>
      <c r="M29">
        <v>0.04</v>
      </c>
      <c r="N29">
        <v>9172922</v>
      </c>
    </row>
    <row r="30" spans="1:14" x14ac:dyDescent="0.25">
      <c r="A30" s="1" t="s">
        <v>13</v>
      </c>
      <c r="B30" s="2">
        <v>143175</v>
      </c>
      <c r="C30">
        <v>1.6E-2</v>
      </c>
      <c r="D30">
        <v>9177826</v>
      </c>
      <c r="F30" s="1" t="s">
        <v>13</v>
      </c>
      <c r="G30" s="2">
        <v>142921</v>
      </c>
      <c r="H30">
        <v>2.3E-2</v>
      </c>
      <c r="I30">
        <v>9161544</v>
      </c>
      <c r="K30" s="1" t="s">
        <v>13</v>
      </c>
      <c r="L30" s="2">
        <v>285037</v>
      </c>
      <c r="M30">
        <v>4.4999999999999998E-2</v>
      </c>
      <c r="N30">
        <v>9270870</v>
      </c>
    </row>
    <row r="31" spans="1:14" x14ac:dyDescent="0.25">
      <c r="A31" s="1" t="s">
        <v>14</v>
      </c>
      <c r="B31" s="2">
        <v>130943</v>
      </c>
      <c r="C31">
        <v>1.4999999999999999E-2</v>
      </c>
      <c r="D31">
        <v>8393728</v>
      </c>
      <c r="F31" s="1" t="s">
        <v>14</v>
      </c>
      <c r="G31" s="2">
        <v>119377</v>
      </c>
      <c r="H31">
        <v>1.6E-2</v>
      </c>
      <c r="I31">
        <v>7652323</v>
      </c>
      <c r="K31" s="1" t="s">
        <v>14</v>
      </c>
      <c r="L31" s="2">
        <v>242594</v>
      </c>
      <c r="M31">
        <v>3.2000000000000001E-2</v>
      </c>
      <c r="N31">
        <v>7775399</v>
      </c>
    </row>
    <row r="33" spans="1:14" x14ac:dyDescent="0.25">
      <c r="A33" s="4" t="s">
        <v>20</v>
      </c>
      <c r="B33" s="5"/>
      <c r="C33" s="6"/>
      <c r="D33" s="6"/>
      <c r="F33" s="4" t="s">
        <v>20</v>
      </c>
      <c r="G33" s="5"/>
      <c r="H33" s="6"/>
      <c r="I33" s="6"/>
      <c r="K33" s="4" t="s">
        <v>20</v>
      </c>
      <c r="L33" s="5"/>
      <c r="M33" s="6"/>
      <c r="N33" s="6"/>
    </row>
    <row r="34" spans="1:14" x14ac:dyDescent="0.25">
      <c r="A34" t="s">
        <v>17</v>
      </c>
      <c r="B34" s="1" t="s">
        <v>2</v>
      </c>
      <c r="C34" s="1" t="s">
        <v>4</v>
      </c>
      <c r="D34" s="1" t="s">
        <v>3</v>
      </c>
      <c r="F34" t="s">
        <v>17</v>
      </c>
      <c r="G34" s="1" t="s">
        <v>2</v>
      </c>
      <c r="H34" s="1" t="s">
        <v>4</v>
      </c>
      <c r="I34" s="1" t="s">
        <v>3</v>
      </c>
      <c r="K34" t="s">
        <v>17</v>
      </c>
      <c r="L34" s="1" t="s">
        <v>2</v>
      </c>
      <c r="M34" s="1" t="s">
        <v>4</v>
      </c>
      <c r="N34" s="1" t="s">
        <v>3</v>
      </c>
    </row>
    <row r="35" spans="1:14" x14ac:dyDescent="0.25">
      <c r="A35" s="1" t="s">
        <v>1</v>
      </c>
      <c r="B35" s="2">
        <f t="shared" ref="B35:D45" si="0">SUM(B4,B21)</f>
        <v>421095</v>
      </c>
      <c r="C35" s="13">
        <f t="shared" si="0"/>
        <v>4.1999999999999996E-2</v>
      </c>
      <c r="D35" s="2">
        <f t="shared" si="0"/>
        <v>26993096</v>
      </c>
      <c r="F35" s="1" t="s">
        <v>1</v>
      </c>
      <c r="G35" s="2">
        <f t="shared" ref="G35:I45" si="1">SUM(G4,G21)</f>
        <v>303053</v>
      </c>
      <c r="H35" s="13">
        <f t="shared" si="1"/>
        <v>4.9000000000000002E-2</v>
      </c>
      <c r="I35" s="2">
        <f t="shared" si="1"/>
        <v>13598246</v>
      </c>
      <c r="K35" s="1" t="s">
        <v>1</v>
      </c>
      <c r="L35" s="2">
        <f t="shared" ref="L35:M35" si="2">SUM(L4,L21)</f>
        <v>733001</v>
      </c>
      <c r="M35" s="13">
        <f t="shared" si="2"/>
        <v>0.108</v>
      </c>
      <c r="N35" s="2">
        <f>SUM(N21,N3)</f>
        <v>7596597</v>
      </c>
    </row>
    <row r="36" spans="1:14" x14ac:dyDescent="0.25">
      <c r="A36" s="1" t="s">
        <v>5</v>
      </c>
      <c r="B36" s="2">
        <f t="shared" si="0"/>
        <v>470707</v>
      </c>
      <c r="C36" s="13">
        <f t="shared" si="0"/>
        <v>5.1000000000000004E-2</v>
      </c>
      <c r="D36" s="2">
        <f t="shared" si="0"/>
        <v>19790450</v>
      </c>
      <c r="F36" s="1" t="s">
        <v>5</v>
      </c>
      <c r="G36" s="2">
        <f t="shared" si="1"/>
        <v>612831</v>
      </c>
      <c r="H36" s="13">
        <f t="shared" si="1"/>
        <v>9.7000000000000003E-2</v>
      </c>
      <c r="I36" s="2">
        <f t="shared" si="1"/>
        <v>12424039</v>
      </c>
      <c r="K36" s="1" t="s">
        <v>5</v>
      </c>
      <c r="L36" s="2">
        <f t="shared" ref="L36:M36" si="3">SUM(L5,L22)</f>
        <v>1006605</v>
      </c>
      <c r="M36" s="13">
        <f t="shared" si="3"/>
        <v>0.127</v>
      </c>
      <c r="N36" s="2">
        <f t="shared" ref="N36:N45" si="4">SUM(N22,N4)</f>
        <v>22488221</v>
      </c>
    </row>
    <row r="37" spans="1:14" x14ac:dyDescent="0.25">
      <c r="A37" s="1" t="s">
        <v>6</v>
      </c>
      <c r="B37" s="2">
        <f t="shared" si="0"/>
        <v>81686542</v>
      </c>
      <c r="C37" s="13">
        <f t="shared" si="0"/>
        <v>7.8549999999999995</v>
      </c>
      <c r="D37" s="2">
        <f t="shared" si="0"/>
        <v>18229926</v>
      </c>
      <c r="F37" s="1" t="s">
        <v>6</v>
      </c>
      <c r="G37" s="2">
        <f t="shared" si="1"/>
        <v>9119695</v>
      </c>
      <c r="H37" s="13">
        <f t="shared" si="1"/>
        <v>1.4710000000000001</v>
      </c>
      <c r="I37" s="2">
        <f t="shared" si="1"/>
        <v>13881722</v>
      </c>
      <c r="K37" s="1" t="s">
        <v>6</v>
      </c>
      <c r="L37" s="2">
        <f t="shared" ref="L37:M37" si="5">SUM(L6,L23)</f>
        <v>3481532</v>
      </c>
      <c r="M37" s="13">
        <f t="shared" si="5"/>
        <v>0.40199999999999997</v>
      </c>
      <c r="N37" s="2">
        <f t="shared" si="4"/>
        <v>15229432</v>
      </c>
    </row>
    <row r="38" spans="1:14" x14ac:dyDescent="0.25">
      <c r="A38" s="1" t="s">
        <v>7</v>
      </c>
      <c r="B38" s="2">
        <f t="shared" si="0"/>
        <v>2876281</v>
      </c>
      <c r="C38" s="13">
        <f t="shared" si="0"/>
        <v>0.29000000000000004</v>
      </c>
      <c r="D38" s="2">
        <f t="shared" si="0"/>
        <v>17676254</v>
      </c>
      <c r="F38" s="1" t="s">
        <v>7</v>
      </c>
      <c r="G38" s="2">
        <f t="shared" si="1"/>
        <v>455269</v>
      </c>
      <c r="H38" s="13">
        <f t="shared" si="1"/>
        <v>7.3000000000000009E-2</v>
      </c>
      <c r="I38" s="2">
        <f t="shared" si="1"/>
        <v>12986086</v>
      </c>
      <c r="K38" s="1" t="s">
        <v>7</v>
      </c>
      <c r="L38" s="2">
        <f t="shared" ref="L38:M38" si="6">SUM(L7,L24)</f>
        <v>884750</v>
      </c>
      <c r="M38" s="13">
        <f t="shared" si="6"/>
        <v>0.106</v>
      </c>
      <c r="N38" s="2">
        <f t="shared" si="4"/>
        <v>16194282</v>
      </c>
    </row>
    <row r="39" spans="1:14" x14ac:dyDescent="0.25">
      <c r="A39" s="1" t="s">
        <v>8</v>
      </c>
      <c r="B39" s="2">
        <f t="shared" si="0"/>
        <v>6123241</v>
      </c>
      <c r="C39" s="13">
        <f t="shared" si="0"/>
        <v>0.59899999999999998</v>
      </c>
      <c r="D39" s="2">
        <f t="shared" si="0"/>
        <v>19773181</v>
      </c>
      <c r="F39" s="1" t="s">
        <v>8</v>
      </c>
      <c r="G39" s="2">
        <f t="shared" si="1"/>
        <v>2691729</v>
      </c>
      <c r="H39" s="13">
        <f t="shared" si="1"/>
        <v>0.42799999999999999</v>
      </c>
      <c r="I39" s="2">
        <f t="shared" si="1"/>
        <v>15343230</v>
      </c>
      <c r="K39" s="1" t="s">
        <v>8</v>
      </c>
      <c r="L39" s="2">
        <f t="shared" ref="L39:M39" si="7">SUM(L8,L25)</f>
        <v>1008727</v>
      </c>
      <c r="M39" s="13">
        <f t="shared" si="7"/>
        <v>0.12</v>
      </c>
      <c r="N39" s="2">
        <f t="shared" si="4"/>
        <v>19756284</v>
      </c>
    </row>
    <row r="40" spans="1:14" x14ac:dyDescent="0.25">
      <c r="A40" s="1" t="s">
        <v>9</v>
      </c>
      <c r="B40" s="2">
        <f t="shared" si="0"/>
        <v>5829680</v>
      </c>
      <c r="C40" s="13">
        <f t="shared" si="0"/>
        <v>0.56900000000000006</v>
      </c>
      <c r="D40" s="2">
        <f t="shared" si="0"/>
        <v>19871202</v>
      </c>
      <c r="F40" s="1" t="s">
        <v>9</v>
      </c>
      <c r="G40" s="2">
        <f t="shared" si="1"/>
        <v>26264008</v>
      </c>
      <c r="H40" s="13">
        <f t="shared" si="1"/>
        <v>4.258</v>
      </c>
      <c r="I40" s="2">
        <f t="shared" si="1"/>
        <v>15608124</v>
      </c>
      <c r="K40" s="1" t="s">
        <v>9</v>
      </c>
      <c r="L40" s="2">
        <f t="shared" ref="L40:M40" si="8">SUM(L9,L26)</f>
        <v>19273866</v>
      </c>
      <c r="M40" s="13">
        <f t="shared" si="8"/>
        <v>2.1840000000000002</v>
      </c>
      <c r="N40" s="2">
        <f t="shared" si="4"/>
        <v>18755911</v>
      </c>
    </row>
    <row r="41" spans="1:14" x14ac:dyDescent="0.25">
      <c r="A41" s="1" t="s">
        <v>10</v>
      </c>
      <c r="B41" s="2">
        <f t="shared" si="0"/>
        <v>1477733</v>
      </c>
      <c r="C41" s="13">
        <f t="shared" si="0"/>
        <v>0.14500000000000002</v>
      </c>
      <c r="D41" s="2">
        <f t="shared" si="0"/>
        <v>20049135</v>
      </c>
      <c r="F41" s="1" t="s">
        <v>10</v>
      </c>
      <c r="G41" s="2">
        <f t="shared" si="1"/>
        <v>841803</v>
      </c>
      <c r="H41" s="13">
        <f t="shared" si="1"/>
        <v>0.13400000000000001</v>
      </c>
      <c r="I41" s="2">
        <f t="shared" si="1"/>
        <v>15012356</v>
      </c>
      <c r="K41" s="1" t="s">
        <v>10</v>
      </c>
      <c r="L41" s="2">
        <f t="shared" ref="L41:M41" si="9">SUM(L10,L27)</f>
        <v>6834612</v>
      </c>
      <c r="M41" s="13">
        <f t="shared" si="9"/>
        <v>0.80700000000000005</v>
      </c>
      <c r="N41" s="2">
        <f t="shared" si="4"/>
        <v>14979260</v>
      </c>
    </row>
    <row r="42" spans="1:14" x14ac:dyDescent="0.25">
      <c r="A42" s="1" t="s">
        <v>11</v>
      </c>
      <c r="B42" s="2">
        <f t="shared" si="0"/>
        <v>8081582</v>
      </c>
      <c r="C42" s="13">
        <f t="shared" si="0"/>
        <v>0.78400000000000003</v>
      </c>
      <c r="D42" s="2">
        <f t="shared" si="0"/>
        <v>19553425</v>
      </c>
      <c r="F42" s="1" t="s">
        <v>11</v>
      </c>
      <c r="G42" s="2">
        <f t="shared" si="1"/>
        <v>19451183</v>
      </c>
      <c r="H42" s="13">
        <f t="shared" si="1"/>
        <v>3.6309999999999998</v>
      </c>
      <c r="I42" s="2">
        <f t="shared" si="1"/>
        <v>14862893</v>
      </c>
      <c r="K42" s="1" t="s">
        <v>11</v>
      </c>
      <c r="L42" s="2">
        <f t="shared" ref="L42:M42" si="10">SUM(L11,L28)</f>
        <v>8479664</v>
      </c>
      <c r="M42" s="13">
        <f t="shared" si="10"/>
        <v>1.0619999999999998</v>
      </c>
      <c r="N42" s="2">
        <f t="shared" si="4"/>
        <v>14832182</v>
      </c>
    </row>
    <row r="43" spans="1:14" x14ac:dyDescent="0.25">
      <c r="A43" s="1" t="s">
        <v>12</v>
      </c>
      <c r="B43" s="2">
        <f t="shared" si="0"/>
        <v>76844815</v>
      </c>
      <c r="C43" s="13">
        <f t="shared" si="0"/>
        <v>7.4169999999999998</v>
      </c>
      <c r="D43" s="2">
        <f t="shared" si="0"/>
        <v>19496068</v>
      </c>
      <c r="F43" s="1" t="s">
        <v>12</v>
      </c>
      <c r="G43" s="2">
        <f t="shared" si="1"/>
        <v>70937543</v>
      </c>
      <c r="H43" s="13">
        <f t="shared" si="1"/>
        <v>12.567</v>
      </c>
      <c r="I43" s="2">
        <f t="shared" si="1"/>
        <v>10243850</v>
      </c>
      <c r="K43" s="1" t="s">
        <v>12</v>
      </c>
      <c r="L43" s="2">
        <f t="shared" ref="L43:M43" si="11">SUM(L12,L29)</f>
        <v>24684953</v>
      </c>
      <c r="M43" s="13">
        <f t="shared" si="11"/>
        <v>2.9940000000000002</v>
      </c>
      <c r="N43" s="2">
        <f t="shared" si="4"/>
        <v>17371749</v>
      </c>
    </row>
    <row r="44" spans="1:14" x14ac:dyDescent="0.25">
      <c r="A44" s="1" t="s">
        <v>13</v>
      </c>
      <c r="B44" s="2">
        <f t="shared" si="0"/>
        <v>31668783</v>
      </c>
      <c r="C44" s="13">
        <f t="shared" si="0"/>
        <v>3.113</v>
      </c>
      <c r="D44" s="2">
        <f t="shared" si="0"/>
        <v>19384186</v>
      </c>
      <c r="F44" s="1" t="s">
        <v>13</v>
      </c>
      <c r="G44" s="2">
        <f t="shared" si="1"/>
        <v>8877372</v>
      </c>
      <c r="H44" s="13">
        <f t="shared" si="1"/>
        <v>1.621</v>
      </c>
      <c r="I44" s="2">
        <f t="shared" si="1"/>
        <v>14650731</v>
      </c>
      <c r="K44" s="1" t="s">
        <v>13</v>
      </c>
      <c r="L44" s="2">
        <f t="shared" ref="L44:M44" si="12">SUM(L13,L30)</f>
        <v>28219004</v>
      </c>
      <c r="M44" s="13">
        <f t="shared" si="12"/>
        <v>3.2269999999999999</v>
      </c>
      <c r="N44" s="2">
        <f t="shared" si="4"/>
        <v>17546070</v>
      </c>
    </row>
    <row r="45" spans="1:14" x14ac:dyDescent="0.25">
      <c r="A45" s="1" t="s">
        <v>14</v>
      </c>
      <c r="B45" s="2">
        <f t="shared" si="0"/>
        <v>26501629</v>
      </c>
      <c r="C45" s="13">
        <f t="shared" si="0"/>
        <v>2.6180000000000003</v>
      </c>
      <c r="D45" s="2">
        <f t="shared" si="0"/>
        <v>18515990</v>
      </c>
      <c r="F45" s="1" t="s">
        <v>14</v>
      </c>
      <c r="G45" s="2">
        <f t="shared" si="1"/>
        <v>310365</v>
      </c>
      <c r="H45" s="13">
        <f t="shared" si="1"/>
        <v>5.7000000000000002E-2</v>
      </c>
      <c r="I45" s="2">
        <f t="shared" si="1"/>
        <v>11733237</v>
      </c>
      <c r="K45" s="1" t="s">
        <v>14</v>
      </c>
      <c r="L45" s="2">
        <f t="shared" ref="L45:M45" si="13">SUM(L14,L31)</f>
        <v>721636</v>
      </c>
      <c r="M45" s="13">
        <f t="shared" si="13"/>
        <v>8.8999999999999996E-2</v>
      </c>
      <c r="N45" s="2">
        <f t="shared" si="4"/>
        <v>16341972</v>
      </c>
    </row>
    <row r="47" spans="1:14" x14ac:dyDescent="0.25">
      <c r="A47" s="14" t="s">
        <v>19</v>
      </c>
      <c r="B47" s="17">
        <f>(AVERAGE(Tabel511[inferences]))</f>
        <v>21998371.636363637</v>
      </c>
      <c r="C47" s="15">
        <f>(AVERAGE(Tabel511[seconds]))</f>
        <v>2.1348181818181824</v>
      </c>
      <c r="D47" s="16">
        <f>(AVERAGE(Tabel511[Lips]))</f>
        <v>19939355.727272727</v>
      </c>
      <c r="F47" s="14" t="s">
        <v>19</v>
      </c>
      <c r="G47" s="17">
        <f>AVERAGE(Tabel5812[inferences])</f>
        <v>12714986.454545455</v>
      </c>
      <c r="H47" s="15">
        <f>AVERAGE(Tabel5812[seconds])</f>
        <v>2.2169090909090907</v>
      </c>
      <c r="I47" s="16">
        <f>AVERAGE(Tabel5812[Lips])</f>
        <v>13667683.090909092</v>
      </c>
      <c r="K47" s="14" t="s">
        <v>19</v>
      </c>
      <c r="L47" s="17">
        <f>AVERAGE(Tabel581215[inferences])</f>
        <v>8666213.6363636367</v>
      </c>
      <c r="M47" s="15">
        <f>AVERAGE(Tabel581215[seconds])</f>
        <v>1.0205454545454546</v>
      </c>
      <c r="N47" s="18">
        <f>AVERAGE(Tabel581215[Lips])</f>
        <v>16462905.454545455</v>
      </c>
    </row>
    <row r="49" spans="13:13" x14ac:dyDescent="0.25">
      <c r="M49" s="19"/>
    </row>
  </sheetData>
  <conditionalFormatting sqref="A4:D14">
    <cfRule type="top10" dxfId="280" priority="84" percent="1" rank="10"/>
  </conditionalFormatting>
  <conditionalFormatting sqref="C4:D14 G4:I14">
    <cfRule type="top10" dxfId="279" priority="83" percent="1" rank="10"/>
  </conditionalFormatting>
  <conditionalFormatting sqref="C4:C14">
    <cfRule type="top10" dxfId="278" priority="48" percent="1" bottom="1" rank="10"/>
    <cfRule type="top10" dxfId="277" priority="75" percent="1" bottom="1" rank="10"/>
    <cfRule type="top10" dxfId="276" priority="82" percent="1" rank="10"/>
  </conditionalFormatting>
  <conditionalFormatting sqref="H4:H14">
    <cfRule type="top10" dxfId="275" priority="51" percent="1" bottom="1" rank="10"/>
    <cfRule type="top10" dxfId="274" priority="72" percent="1" bottom="1" rank="10"/>
    <cfRule type="top10" dxfId="273" priority="81" percent="1" rank="10"/>
  </conditionalFormatting>
  <conditionalFormatting sqref="I4:I14">
    <cfRule type="top10" dxfId="272" priority="52" percent="1" bottom="1" rank="10"/>
    <cfRule type="top10" dxfId="271" priority="71" percent="1" bottom="1" rank="10"/>
    <cfRule type="top10" dxfId="270" priority="80" percent="1" rank="10"/>
  </conditionalFormatting>
  <conditionalFormatting sqref="B4:B14">
    <cfRule type="top10" dxfId="269" priority="47" percent="1" bottom="1" rank="10"/>
    <cfRule type="top10" dxfId="268" priority="77" percent="1" rank="10"/>
    <cfRule type="top10" dxfId="267" priority="78" percent="1" bottom="1" rank="10"/>
    <cfRule type="top10" dxfId="266" priority="79" percent="1" bottom="1" rank="10"/>
  </conditionalFormatting>
  <conditionalFormatting sqref="B4">
    <cfRule type="top10" dxfId="265" priority="76" bottom="1" rank="10"/>
  </conditionalFormatting>
  <conditionalFormatting sqref="D4:D14">
    <cfRule type="top10" dxfId="264" priority="49" percent="1" bottom="1" rank="10"/>
    <cfRule type="top10" dxfId="263" priority="74" percent="1" bottom="1" rank="10"/>
  </conditionalFormatting>
  <conditionalFormatting sqref="G4:G14">
    <cfRule type="top10" dxfId="262" priority="50" percent="1" bottom="1" rank="10"/>
    <cfRule type="top10" dxfId="261" priority="73" percent="1" bottom="1" rank="10"/>
  </conditionalFormatting>
  <conditionalFormatting sqref="B21:D31">
    <cfRule type="top10" dxfId="260" priority="70" percent="1" rank="10"/>
  </conditionalFormatting>
  <conditionalFormatting sqref="C21:C31">
    <cfRule type="top10" dxfId="259" priority="55" percent="1" bottom="1" rank="10"/>
    <cfRule type="top10" dxfId="258" priority="63" percent="1" bottom="1" rank="10"/>
    <cfRule type="top10" dxfId="257" priority="69" percent="1" rank="10"/>
  </conditionalFormatting>
  <conditionalFormatting sqref="B21:B31">
    <cfRule type="top10" dxfId="256" priority="54" percent="1" bottom="1" rank="10"/>
    <cfRule type="top10" dxfId="255" priority="64" percent="1" bottom="1" rank="10"/>
    <cfRule type="top10" dxfId="254" priority="68" percent="1" rank="10"/>
  </conditionalFormatting>
  <conditionalFormatting sqref="G21:G31">
    <cfRule type="top10" dxfId="253" priority="57" percent="1" bottom="1" rank="10"/>
    <cfRule type="top10" dxfId="252" priority="61" percent="1" bottom="1" rank="10"/>
    <cfRule type="top10" dxfId="251" priority="67" percent="1" rank="10"/>
  </conditionalFormatting>
  <conditionalFormatting sqref="H21:H31">
    <cfRule type="top10" dxfId="250" priority="58" percent="1" bottom="1" rank="10"/>
    <cfRule type="top10" dxfId="249" priority="60" percent="1" bottom="1" rank="10"/>
    <cfRule type="top10" dxfId="248" priority="66" percent="1" rank="10"/>
  </conditionalFormatting>
  <conditionalFormatting sqref="I21:I31">
    <cfRule type="top10" dxfId="247" priority="59" percent="1" bottom="1" rank="10"/>
    <cfRule type="top10" dxfId="246" priority="65" percent="1" rank="10"/>
  </conditionalFormatting>
  <conditionalFormatting sqref="D21:D31">
    <cfRule type="top10" dxfId="245" priority="56" percent="1" bottom="1" rank="10"/>
    <cfRule type="top10" dxfId="244" priority="62" percent="1" bottom="1" rank="10"/>
  </conditionalFormatting>
  <conditionalFormatting sqref="G4:I14">
    <cfRule type="top10" dxfId="243" priority="53" percent="1" bottom="1" rank="10"/>
  </conditionalFormatting>
  <conditionalFormatting sqref="B35:D45">
    <cfRule type="top10" dxfId="242" priority="46" percent="1" rank="10"/>
  </conditionalFormatting>
  <conditionalFormatting sqref="C35:C45">
    <cfRule type="top10" dxfId="241" priority="31" percent="1" bottom="1" rank="10"/>
    <cfRule type="top10" dxfId="240" priority="39" percent="1" bottom="1" rank="10"/>
    <cfRule type="top10" dxfId="239" priority="45" percent="1" rank="10"/>
  </conditionalFormatting>
  <conditionalFormatting sqref="B35:D45">
    <cfRule type="top10" dxfId="238" priority="30" percent="1" bottom="1" rank="10"/>
    <cfRule type="top10" dxfId="237" priority="40" percent="1" bottom="1" rank="10"/>
    <cfRule type="top10" dxfId="236" priority="44" percent="1" rank="10"/>
  </conditionalFormatting>
  <conditionalFormatting sqref="G35:I45">
    <cfRule type="top10" dxfId="235" priority="33" percent="1" bottom="1" rank="10"/>
    <cfRule type="top10" dxfId="234" priority="37" percent="1" bottom="1" rank="10"/>
    <cfRule type="top10" dxfId="233" priority="43" percent="1" rank="10"/>
  </conditionalFormatting>
  <conditionalFormatting sqref="D35:D45">
    <cfRule type="top10" dxfId="232" priority="32" percent="1" bottom="1" rank="10"/>
    <cfRule type="top10" dxfId="231" priority="38" percent="1" bottom="1" rank="10"/>
  </conditionalFormatting>
  <conditionalFormatting sqref="I35:I45">
    <cfRule type="top10" dxfId="230" priority="28" percent="1" bottom="1" rank="10"/>
    <cfRule type="top10" dxfId="229" priority="29" percent="1" rank="10"/>
  </conditionalFormatting>
  <conditionalFormatting sqref="L4:M14 N21:N31">
    <cfRule type="top10" dxfId="228" priority="27" percent="1" rank="10"/>
  </conditionalFormatting>
  <conditionalFormatting sqref="M4:M14">
    <cfRule type="top10" dxfId="227" priority="11" percent="1" bottom="1" rank="10"/>
    <cfRule type="top10" dxfId="226" priority="23" percent="1" bottom="1" rank="10"/>
    <cfRule type="top10" dxfId="225" priority="26" percent="1" rank="10"/>
  </conditionalFormatting>
  <conditionalFormatting sqref="N21:N31">
    <cfRule type="top10" dxfId="224" priority="12" percent="1" bottom="1" rank="10"/>
    <cfRule type="top10" dxfId="223" priority="22" percent="1" bottom="1" rank="10"/>
    <cfRule type="top10" dxfId="222" priority="25" percent="1" rank="10"/>
  </conditionalFormatting>
  <conditionalFormatting sqref="L4:L14">
    <cfRule type="top10" dxfId="221" priority="10" percent="1" bottom="1" rank="10"/>
    <cfRule type="top10" dxfId="220" priority="24" percent="1" bottom="1" rank="10"/>
  </conditionalFormatting>
  <conditionalFormatting sqref="L21:L31">
    <cfRule type="top10" dxfId="219" priority="14" percent="1" bottom="1" rank="10"/>
    <cfRule type="top10" dxfId="218" priority="18" percent="1" bottom="1" rank="10"/>
    <cfRule type="top10" dxfId="217" priority="21" percent="1" rank="10"/>
  </conditionalFormatting>
  <conditionalFormatting sqref="M21:M31">
    <cfRule type="top10" dxfId="216" priority="15" percent="1" bottom="1" rank="10"/>
    <cfRule type="top10" dxfId="215" priority="17" percent="1" bottom="1" rank="10"/>
    <cfRule type="top10" dxfId="214" priority="20" percent="1" rank="10"/>
  </conditionalFormatting>
  <conditionalFormatting sqref="L4:M14 N21:N31">
    <cfRule type="top10" dxfId="213" priority="13" percent="1" bottom="1" rank="10"/>
  </conditionalFormatting>
  <conditionalFormatting sqref="L35:N45">
    <cfRule type="top10" dxfId="212" priority="7" percent="1" bottom="1" rank="10"/>
    <cfRule type="top10" dxfId="211" priority="8" percent="1" bottom="1" rank="10"/>
    <cfRule type="top10" dxfId="210" priority="9" percent="1" rank="10"/>
  </conditionalFormatting>
  <conditionalFormatting sqref="N35:N45">
    <cfRule type="top10" dxfId="209" priority="5" percent="1" bottom="1" rank="10"/>
    <cfRule type="top10" dxfId="208" priority="6" percent="1" rank="10"/>
  </conditionalFormatting>
  <conditionalFormatting sqref="N4:N14">
    <cfRule type="top10" dxfId="207" priority="3" percent="1" bottom="1" rank="10"/>
    <cfRule type="top10" dxfId="206" priority="4" percent="1" rank="10"/>
  </conditionalFormatting>
  <conditionalFormatting sqref="H35:H45">
    <cfRule type="top10" dxfId="205" priority="2" percent="1" bottom="1" rank="10"/>
  </conditionalFormatting>
  <conditionalFormatting sqref="M35:M45">
    <cfRule type="top10" dxfId="204" priority="1" percent="1" bottom="1" rank="10"/>
  </conditionalFormatting>
  <pageMargins left="0.7" right="0.7" top="0.75" bottom="0.75" header="0.3" footer="0.3"/>
  <pageSetup paperSize="9" orientation="portrait" horizontalDpi="4294967293" verticalDpi="0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opLeftCell="A43" workbookViewId="0">
      <selection activeCell="Q46" sqref="Q46"/>
    </sheetView>
  </sheetViews>
  <sheetFormatPr defaultRowHeight="15" x14ac:dyDescent="0.25"/>
  <cols>
    <col min="1" max="1" width="9" bestFit="1" customWidth="1"/>
    <col min="2" max="2" width="14.140625" bestFit="1" customWidth="1"/>
    <col min="3" max="3" width="12.28515625" customWidth="1"/>
    <col min="4" max="4" width="9.5703125" customWidth="1"/>
    <col min="5" max="5" width="10.140625" bestFit="1" customWidth="1"/>
    <col min="7" max="7" width="10.140625" bestFit="1" customWidth="1"/>
    <col min="9" max="9" width="10.140625" bestFit="1" customWidth="1"/>
    <col min="11" max="11" width="10.140625" bestFit="1" customWidth="1"/>
    <col min="13" max="13" width="10.140625" bestFit="1" customWidth="1"/>
    <col min="14" max="14" width="12.42578125" customWidth="1"/>
    <col min="15" max="15" width="11.85546875" customWidth="1"/>
  </cols>
  <sheetData>
    <row r="1" spans="1:14" x14ac:dyDescent="0.25">
      <c r="A1" s="1" t="s">
        <v>30</v>
      </c>
      <c r="C1" s="76" t="s">
        <v>24</v>
      </c>
      <c r="D1" s="76"/>
      <c r="E1" s="76" t="s">
        <v>25</v>
      </c>
      <c r="F1" s="76"/>
      <c r="G1" s="76" t="s">
        <v>26</v>
      </c>
      <c r="H1" s="76"/>
      <c r="I1" s="76" t="s">
        <v>27</v>
      </c>
      <c r="J1" s="76"/>
      <c r="K1" s="76" t="s">
        <v>28</v>
      </c>
      <c r="L1" s="76"/>
    </row>
    <row r="2" spans="1:14" x14ac:dyDescent="0.25">
      <c r="B2" s="34" t="s">
        <v>17</v>
      </c>
      <c r="C2" s="34" t="s">
        <v>22</v>
      </c>
      <c r="D2" s="34" t="s">
        <v>23</v>
      </c>
      <c r="E2" s="24" t="s">
        <v>22</v>
      </c>
      <c r="F2" s="24" t="s">
        <v>23</v>
      </c>
      <c r="G2" s="24" t="s">
        <v>22</v>
      </c>
      <c r="H2" s="24" t="s">
        <v>23</v>
      </c>
      <c r="I2" s="24" t="s">
        <v>22</v>
      </c>
      <c r="J2" s="24" t="s">
        <v>23</v>
      </c>
      <c r="K2" s="23" t="s">
        <v>22</v>
      </c>
      <c r="L2" s="25" t="s">
        <v>23</v>
      </c>
    </row>
    <row r="3" spans="1:14" x14ac:dyDescent="0.25">
      <c r="B3" s="48" t="s">
        <v>1</v>
      </c>
      <c r="C3" s="21">
        <v>0</v>
      </c>
      <c r="D3" s="27">
        <v>0.02</v>
      </c>
      <c r="E3" s="21">
        <v>0</v>
      </c>
      <c r="F3" s="26">
        <v>0.01</v>
      </c>
      <c r="G3" s="32">
        <v>0</v>
      </c>
      <c r="H3" s="27">
        <v>0.02</v>
      </c>
      <c r="I3" s="32">
        <v>0</v>
      </c>
      <c r="J3" s="26">
        <v>0.02</v>
      </c>
      <c r="K3" s="32">
        <v>0</v>
      </c>
      <c r="L3" s="27">
        <v>0.03</v>
      </c>
    </row>
    <row r="4" spans="1:14" x14ac:dyDescent="0.25">
      <c r="B4" s="48" t="s">
        <v>5</v>
      </c>
      <c r="C4" s="21">
        <v>0</v>
      </c>
      <c r="D4" s="31">
        <v>0.02</v>
      </c>
      <c r="E4" s="21">
        <v>0</v>
      </c>
      <c r="F4" s="30">
        <v>0.02</v>
      </c>
      <c r="G4" s="32">
        <v>0</v>
      </c>
      <c r="H4" s="31">
        <v>0.03</v>
      </c>
      <c r="I4" s="32">
        <v>0</v>
      </c>
      <c r="J4" s="30">
        <v>0.03</v>
      </c>
      <c r="K4" s="32">
        <v>0</v>
      </c>
      <c r="L4" s="31">
        <v>0.02</v>
      </c>
    </row>
    <row r="5" spans="1:14" x14ac:dyDescent="0.25">
      <c r="B5" s="48" t="s">
        <v>6</v>
      </c>
      <c r="C5" s="21">
        <v>0</v>
      </c>
      <c r="D5" s="31">
        <v>0.03</v>
      </c>
      <c r="E5" s="21">
        <v>0</v>
      </c>
      <c r="F5" s="30">
        <v>0.03</v>
      </c>
      <c r="G5" s="32">
        <v>0</v>
      </c>
      <c r="H5" s="31">
        <v>0.02</v>
      </c>
      <c r="I5" s="32">
        <v>1</v>
      </c>
      <c r="J5" s="30">
        <v>0.02</v>
      </c>
      <c r="K5" s="32">
        <v>1</v>
      </c>
      <c r="L5" s="31">
        <v>0.02</v>
      </c>
    </row>
    <row r="6" spans="1:14" x14ac:dyDescent="0.25">
      <c r="B6" s="48" t="s">
        <v>7</v>
      </c>
      <c r="C6" s="21">
        <v>3</v>
      </c>
      <c r="D6" s="31">
        <v>0.05</v>
      </c>
      <c r="E6" s="21">
        <v>1</v>
      </c>
      <c r="F6" s="30">
        <v>0.03</v>
      </c>
      <c r="G6" s="32">
        <v>0</v>
      </c>
      <c r="H6" s="31">
        <v>0.02</v>
      </c>
      <c r="I6" s="32">
        <v>0</v>
      </c>
      <c r="J6" s="30">
        <v>0.02</v>
      </c>
      <c r="K6" s="32">
        <v>0</v>
      </c>
      <c r="L6" s="31">
        <v>0.03</v>
      </c>
    </row>
    <row r="7" spans="1:14" x14ac:dyDescent="0.25">
      <c r="B7" s="48" t="s">
        <v>8</v>
      </c>
      <c r="C7" s="21">
        <v>27</v>
      </c>
      <c r="D7" s="31">
        <v>0.25</v>
      </c>
      <c r="E7" s="21">
        <v>159</v>
      </c>
      <c r="F7" s="30">
        <v>1.39</v>
      </c>
      <c r="G7" s="32">
        <v>8</v>
      </c>
      <c r="H7" s="31">
        <v>0.09</v>
      </c>
      <c r="I7" s="32">
        <v>35</v>
      </c>
      <c r="J7" s="30">
        <v>0.31</v>
      </c>
      <c r="K7" s="32">
        <v>24</v>
      </c>
      <c r="L7" s="31">
        <v>0.22</v>
      </c>
    </row>
    <row r="8" spans="1:14" x14ac:dyDescent="0.25">
      <c r="B8" s="48" t="s">
        <v>9</v>
      </c>
      <c r="C8" s="21">
        <v>16</v>
      </c>
      <c r="D8" s="31">
        <v>0.17</v>
      </c>
      <c r="E8" s="21">
        <v>112</v>
      </c>
      <c r="F8" s="30">
        <v>1.1399999999999999</v>
      </c>
      <c r="G8" s="32">
        <v>26</v>
      </c>
      <c r="H8" s="31">
        <v>0.22</v>
      </c>
      <c r="I8" s="32">
        <v>79</v>
      </c>
      <c r="J8" s="30">
        <v>0.56000000000000005</v>
      </c>
      <c r="K8" s="32">
        <v>97</v>
      </c>
      <c r="L8" s="31">
        <v>0.67</v>
      </c>
    </row>
    <row r="9" spans="1:14" x14ac:dyDescent="0.25">
      <c r="B9" s="48" t="s">
        <v>10</v>
      </c>
      <c r="C9" s="21">
        <v>63</v>
      </c>
      <c r="D9" s="31">
        <v>0.44</v>
      </c>
      <c r="E9" s="21">
        <v>2</v>
      </c>
      <c r="F9" s="30">
        <v>0.05</v>
      </c>
      <c r="G9" s="32">
        <v>3</v>
      </c>
      <c r="H9" s="31">
        <v>0.05</v>
      </c>
      <c r="I9" s="32">
        <v>9</v>
      </c>
      <c r="J9" s="30">
        <v>0.08</v>
      </c>
      <c r="K9" s="32">
        <v>82</v>
      </c>
      <c r="L9" s="31">
        <v>0.59</v>
      </c>
    </row>
    <row r="10" spans="1:14" x14ac:dyDescent="0.25">
      <c r="B10" s="48" t="s">
        <v>11</v>
      </c>
      <c r="C10" s="21">
        <v>67</v>
      </c>
      <c r="D10" s="27">
        <v>0.72</v>
      </c>
      <c r="E10" s="21">
        <v>43</v>
      </c>
      <c r="F10" s="26">
        <v>0.41</v>
      </c>
      <c r="G10" s="32">
        <v>0</v>
      </c>
      <c r="H10" s="27">
        <v>0.02</v>
      </c>
      <c r="I10" s="32">
        <v>40</v>
      </c>
      <c r="J10" s="26">
        <v>0.36</v>
      </c>
      <c r="K10" s="32">
        <v>53</v>
      </c>
      <c r="L10" s="27">
        <v>0.52</v>
      </c>
    </row>
    <row r="11" spans="1:14" x14ac:dyDescent="0.25">
      <c r="B11" s="48" t="s">
        <v>12</v>
      </c>
      <c r="C11" s="21">
        <v>866</v>
      </c>
      <c r="D11" s="27">
        <v>5.66</v>
      </c>
      <c r="E11" s="21">
        <v>807</v>
      </c>
      <c r="F11" s="26">
        <v>4.5599999999999996</v>
      </c>
      <c r="G11" s="32">
        <v>216</v>
      </c>
      <c r="H11" s="27">
        <v>1.1499999999999999</v>
      </c>
      <c r="I11" s="32">
        <v>17</v>
      </c>
      <c r="J11" s="26">
        <v>0.13</v>
      </c>
      <c r="K11" s="32">
        <v>143</v>
      </c>
      <c r="L11" s="27">
        <v>0.72</v>
      </c>
    </row>
    <row r="12" spans="1:14" x14ac:dyDescent="0.25">
      <c r="B12" s="48" t="s">
        <v>13</v>
      </c>
      <c r="C12" s="21">
        <v>57</v>
      </c>
      <c r="D12" s="27">
        <v>0.59</v>
      </c>
      <c r="E12" s="21">
        <v>23</v>
      </c>
      <c r="F12" s="26">
        <v>0.19</v>
      </c>
      <c r="G12" s="32">
        <v>20</v>
      </c>
      <c r="H12" s="27">
        <v>0.19</v>
      </c>
      <c r="I12" s="32">
        <v>19</v>
      </c>
      <c r="J12" s="26">
        <v>0.17</v>
      </c>
      <c r="K12" s="32">
        <v>12</v>
      </c>
      <c r="L12" s="27">
        <v>0.11</v>
      </c>
    </row>
    <row r="13" spans="1:14" x14ac:dyDescent="0.25">
      <c r="B13" s="49" t="s">
        <v>14</v>
      </c>
      <c r="C13" s="45">
        <v>0</v>
      </c>
      <c r="D13" s="27">
        <v>0.03</v>
      </c>
      <c r="E13" s="43">
        <v>0</v>
      </c>
      <c r="F13" s="28">
        <v>0.03</v>
      </c>
      <c r="G13" s="44">
        <v>0</v>
      </c>
      <c r="H13" s="29">
        <v>0.02</v>
      </c>
      <c r="I13" s="44">
        <v>0</v>
      </c>
      <c r="J13" s="28">
        <v>0.02</v>
      </c>
      <c r="K13" s="44">
        <v>0</v>
      </c>
      <c r="L13" s="29">
        <v>0.02</v>
      </c>
    </row>
    <row r="14" spans="1:14" x14ac:dyDescent="0.25">
      <c r="M14" s="51"/>
      <c r="N14" s="54"/>
    </row>
    <row r="15" spans="1:14" x14ac:dyDescent="0.25">
      <c r="B15" s="20" t="s">
        <v>19</v>
      </c>
      <c r="C15" s="41">
        <f>AVERAGE(Tabel15[backtracks])</f>
        <v>99.909090909090907</v>
      </c>
      <c r="D15" s="37">
        <f>AVERAGE(Tabel15[CPU (s)])</f>
        <v>0.72545454545454546</v>
      </c>
      <c r="E15" s="36">
        <f>AVERAGE(E3:E13)</f>
        <v>104.27272727272727</v>
      </c>
      <c r="F15" s="36">
        <f>AVERAGE(F3:F13)</f>
        <v>0.71454545454545459</v>
      </c>
      <c r="G15" s="41">
        <f>AVERAGE(G3:G13)</f>
        <v>24.818181818181817</v>
      </c>
      <c r="H15" s="37">
        <f>AVERAGE(H3:H13)</f>
        <v>0.16636363636363635</v>
      </c>
      <c r="I15" s="36">
        <f t="shared" ref="I15:L15" si="0">AVERAGE(I3:I13)</f>
        <v>18.181818181818183</v>
      </c>
      <c r="J15" s="36">
        <f t="shared" si="0"/>
        <v>0.15636363636363634</v>
      </c>
      <c r="K15" s="41">
        <f t="shared" si="0"/>
        <v>37.454545454545453</v>
      </c>
      <c r="L15" s="37">
        <f t="shared" si="0"/>
        <v>0.26818181818181819</v>
      </c>
      <c r="M15" s="52"/>
      <c r="N15" s="53"/>
    </row>
    <row r="16" spans="1:14" x14ac:dyDescent="0.25">
      <c r="B16" s="38" t="s">
        <v>29</v>
      </c>
      <c r="C16" s="42">
        <f>(MEDIAN(Tabel15[backtracks]))</f>
        <v>16</v>
      </c>
      <c r="D16" s="40">
        <f>(MEDIAN(Tabel15[CPU (s)]))</f>
        <v>0.17</v>
      </c>
      <c r="E16" s="39">
        <f>MEDIAN(E3:E13)</f>
        <v>2</v>
      </c>
      <c r="F16" s="39">
        <f>MEDIAN(F3:F13)</f>
        <v>0.05</v>
      </c>
      <c r="G16" s="42">
        <f>MEDIAN(G3:G13)</f>
        <v>0</v>
      </c>
      <c r="H16" s="40">
        <f>MEDIAN(H3:H13)</f>
        <v>0.03</v>
      </c>
      <c r="I16" s="39">
        <f t="shared" ref="I16:L16" si="1">MEDIAN(I3:I13)</f>
        <v>9</v>
      </c>
      <c r="J16" s="39">
        <f t="shared" si="1"/>
        <v>0.08</v>
      </c>
      <c r="K16" s="42">
        <f t="shared" si="1"/>
        <v>12</v>
      </c>
      <c r="L16" s="39">
        <f t="shared" si="1"/>
        <v>0.11</v>
      </c>
      <c r="M16" s="55"/>
      <c r="N16" s="53"/>
    </row>
    <row r="18" spans="1:22" x14ac:dyDescent="0.25">
      <c r="A18" s="1" t="s">
        <v>31</v>
      </c>
      <c r="C18" s="76" t="s">
        <v>24</v>
      </c>
      <c r="D18" s="76"/>
      <c r="E18" s="76" t="s">
        <v>25</v>
      </c>
      <c r="F18" s="76"/>
      <c r="G18" s="76" t="s">
        <v>26</v>
      </c>
      <c r="H18" s="76"/>
      <c r="I18" s="76" t="s">
        <v>27</v>
      </c>
      <c r="J18" s="76"/>
      <c r="K18" s="76" t="s">
        <v>28</v>
      </c>
      <c r="L18" s="76"/>
      <c r="O18" s="1" t="s">
        <v>34</v>
      </c>
      <c r="R18" s="1" t="s">
        <v>35</v>
      </c>
      <c r="U18" s="1" t="s">
        <v>36</v>
      </c>
    </row>
    <row r="19" spans="1:22" x14ac:dyDescent="0.25">
      <c r="B19" s="34" t="s">
        <v>17</v>
      </c>
      <c r="C19" s="34" t="s">
        <v>22</v>
      </c>
      <c r="D19" s="34" t="s">
        <v>23</v>
      </c>
      <c r="E19" s="24" t="s">
        <v>22</v>
      </c>
      <c r="F19" s="24" t="s">
        <v>23</v>
      </c>
      <c r="G19" s="24" t="s">
        <v>22</v>
      </c>
      <c r="H19" s="24" t="s">
        <v>23</v>
      </c>
      <c r="I19" s="24" t="s">
        <v>22</v>
      </c>
      <c r="J19" s="24" t="s">
        <v>23</v>
      </c>
      <c r="K19" s="23" t="s">
        <v>22</v>
      </c>
      <c r="L19" s="25" t="s">
        <v>23</v>
      </c>
      <c r="O19" s="23" t="s">
        <v>22</v>
      </c>
      <c r="P19" s="25" t="s">
        <v>23</v>
      </c>
      <c r="R19" s="23" t="s">
        <v>22</v>
      </c>
      <c r="S19" s="25" t="s">
        <v>23</v>
      </c>
      <c r="U19" s="23" t="s">
        <v>22</v>
      </c>
      <c r="V19" s="25" t="s">
        <v>23</v>
      </c>
    </row>
    <row r="20" spans="1:22" x14ac:dyDescent="0.25">
      <c r="B20" s="48" t="s">
        <v>1</v>
      </c>
      <c r="C20" s="21">
        <v>5</v>
      </c>
      <c r="D20" s="27">
        <v>0.03</v>
      </c>
      <c r="E20" s="21">
        <v>1</v>
      </c>
      <c r="F20" s="35">
        <v>0.02</v>
      </c>
      <c r="G20" s="32">
        <v>2</v>
      </c>
      <c r="H20" s="27">
        <v>0.03</v>
      </c>
      <c r="I20" s="32">
        <v>1</v>
      </c>
      <c r="J20" s="26">
        <v>0.02</v>
      </c>
      <c r="K20" s="32">
        <v>2</v>
      </c>
      <c r="L20" s="27">
        <v>0.03</v>
      </c>
      <c r="O20" s="32">
        <f t="shared" ref="O20:O30" si="2">MIN(C3,E3,G3,I3,K3)</f>
        <v>0</v>
      </c>
      <c r="P20" s="62">
        <f t="shared" ref="P20:P30" si="3">MIN(D3,F3,H3,J3,L3)</f>
        <v>0.01</v>
      </c>
      <c r="R20" s="32">
        <f t="shared" ref="R20:R30" si="4">MIN(C20,E20,G20,I20,K20)</f>
        <v>1</v>
      </c>
      <c r="S20" s="60">
        <f t="shared" ref="S20:S30" si="5">MIN(D20,F20,H20,J20,L20)</f>
        <v>0.02</v>
      </c>
      <c r="U20" s="32">
        <f t="shared" ref="U20:U30" si="6">MIN(C37,E37,G37,I37,K37)</f>
        <v>0</v>
      </c>
      <c r="V20" s="60">
        <f t="shared" ref="V20:V30" si="7">MIN(D37,F37,H37,J37,L37)</f>
        <v>0.03</v>
      </c>
    </row>
    <row r="21" spans="1:22" x14ac:dyDescent="0.25">
      <c r="B21" s="48" t="s">
        <v>5</v>
      </c>
      <c r="C21" s="21">
        <v>11</v>
      </c>
      <c r="D21" s="31">
        <v>0.05</v>
      </c>
      <c r="E21" s="21">
        <v>0</v>
      </c>
      <c r="F21" s="30">
        <v>0.03</v>
      </c>
      <c r="G21" s="32">
        <v>2</v>
      </c>
      <c r="H21" s="31">
        <v>0.03</v>
      </c>
      <c r="I21" s="32">
        <v>5</v>
      </c>
      <c r="J21" s="30">
        <v>0.05</v>
      </c>
      <c r="K21" s="32">
        <v>5</v>
      </c>
      <c r="L21" s="31">
        <v>0.05</v>
      </c>
      <c r="O21" s="59">
        <f t="shared" si="2"/>
        <v>0</v>
      </c>
      <c r="P21" s="62">
        <f t="shared" si="3"/>
        <v>0.02</v>
      </c>
      <c r="R21" s="32">
        <f t="shared" si="4"/>
        <v>0</v>
      </c>
      <c r="S21" s="60">
        <f t="shared" si="5"/>
        <v>0.03</v>
      </c>
      <c r="U21" s="59">
        <f t="shared" si="6"/>
        <v>0</v>
      </c>
      <c r="V21" s="60">
        <f t="shared" si="7"/>
        <v>0.05</v>
      </c>
    </row>
    <row r="22" spans="1:22" x14ac:dyDescent="0.25">
      <c r="B22" s="48" t="s">
        <v>6</v>
      </c>
      <c r="C22" s="21">
        <v>4621</v>
      </c>
      <c r="D22" s="31">
        <v>13.53</v>
      </c>
      <c r="E22" s="21">
        <v>8</v>
      </c>
      <c r="F22" s="30">
        <v>0.06</v>
      </c>
      <c r="G22" s="32">
        <v>1510</v>
      </c>
      <c r="H22" s="31">
        <v>3.35</v>
      </c>
      <c r="I22" s="32">
        <v>291</v>
      </c>
      <c r="J22" s="30">
        <v>0.72</v>
      </c>
      <c r="K22" s="32">
        <v>213</v>
      </c>
      <c r="L22" s="31">
        <v>0.55000000000000004</v>
      </c>
      <c r="O22" s="59">
        <f t="shared" si="2"/>
        <v>0</v>
      </c>
      <c r="P22" s="62">
        <f t="shared" si="3"/>
        <v>0.02</v>
      </c>
      <c r="R22" s="32">
        <f t="shared" si="4"/>
        <v>8</v>
      </c>
      <c r="S22" s="60">
        <f t="shared" si="5"/>
        <v>0.06</v>
      </c>
      <c r="U22" s="59">
        <f t="shared" si="6"/>
        <v>0</v>
      </c>
      <c r="V22" s="60">
        <f t="shared" si="7"/>
        <v>0.03</v>
      </c>
    </row>
    <row r="23" spans="1:22" x14ac:dyDescent="0.25">
      <c r="B23" s="48" t="s">
        <v>7</v>
      </c>
      <c r="C23" s="21">
        <v>2656</v>
      </c>
      <c r="D23" s="31">
        <v>5.77</v>
      </c>
      <c r="E23" s="21">
        <v>65</v>
      </c>
      <c r="F23" s="30">
        <v>0.17</v>
      </c>
      <c r="G23" s="32">
        <v>9</v>
      </c>
      <c r="H23" s="31">
        <v>0.05</v>
      </c>
      <c r="I23" s="32">
        <v>63</v>
      </c>
      <c r="J23" s="30">
        <v>0.14000000000000001</v>
      </c>
      <c r="K23" s="32">
        <v>76</v>
      </c>
      <c r="L23" s="31">
        <v>0.17</v>
      </c>
      <c r="O23" s="59">
        <f t="shared" si="2"/>
        <v>0</v>
      </c>
      <c r="P23" s="62">
        <f t="shared" si="3"/>
        <v>0.02</v>
      </c>
      <c r="R23" s="32">
        <f t="shared" si="4"/>
        <v>9</v>
      </c>
      <c r="S23" s="60">
        <f t="shared" si="5"/>
        <v>0.05</v>
      </c>
      <c r="U23" s="32">
        <f t="shared" si="6"/>
        <v>1</v>
      </c>
      <c r="V23" s="60">
        <f t="shared" si="7"/>
        <v>0.05</v>
      </c>
    </row>
    <row r="24" spans="1:22" x14ac:dyDescent="0.25">
      <c r="B24" s="48" t="s">
        <v>8</v>
      </c>
      <c r="C24" s="21">
        <v>913</v>
      </c>
      <c r="D24" s="31">
        <v>2.39</v>
      </c>
      <c r="E24" s="21">
        <v>138</v>
      </c>
      <c r="F24" s="30">
        <v>0.41</v>
      </c>
      <c r="G24" s="32">
        <v>196</v>
      </c>
      <c r="H24" s="31">
        <v>0.47</v>
      </c>
      <c r="I24" s="32">
        <v>8</v>
      </c>
      <c r="J24" s="30">
        <v>0.03</v>
      </c>
      <c r="K24" s="32">
        <v>63</v>
      </c>
      <c r="L24" s="31">
        <v>0.17</v>
      </c>
      <c r="O24" s="32">
        <f t="shared" si="2"/>
        <v>8</v>
      </c>
      <c r="P24" s="60">
        <f t="shared" si="3"/>
        <v>0.09</v>
      </c>
      <c r="R24" s="32">
        <f t="shared" si="4"/>
        <v>8</v>
      </c>
      <c r="S24" s="62">
        <f t="shared" si="5"/>
        <v>0.03</v>
      </c>
      <c r="U24" s="59">
        <f t="shared" si="6"/>
        <v>3</v>
      </c>
      <c r="V24" s="60">
        <f t="shared" si="7"/>
        <v>0.08</v>
      </c>
    </row>
    <row r="25" spans="1:22" x14ac:dyDescent="0.25">
      <c r="B25" s="48" t="s">
        <v>9</v>
      </c>
      <c r="C25" s="21">
        <v>399</v>
      </c>
      <c r="D25" s="31">
        <v>1.0900000000000001</v>
      </c>
      <c r="E25" s="21">
        <v>475</v>
      </c>
      <c r="F25" s="30">
        <v>1.87</v>
      </c>
      <c r="G25" s="32">
        <v>370</v>
      </c>
      <c r="H25" s="31">
        <v>0.92</v>
      </c>
      <c r="I25" s="32">
        <v>301</v>
      </c>
      <c r="J25" s="30">
        <v>0.78</v>
      </c>
      <c r="K25" s="32">
        <v>295</v>
      </c>
      <c r="L25" s="31">
        <v>0.81</v>
      </c>
      <c r="O25" s="59">
        <f t="shared" si="2"/>
        <v>16</v>
      </c>
      <c r="P25" s="62">
        <f t="shared" si="3"/>
        <v>0.17</v>
      </c>
      <c r="R25" s="32">
        <f t="shared" si="4"/>
        <v>295</v>
      </c>
      <c r="S25" s="60">
        <f t="shared" si="5"/>
        <v>0.78</v>
      </c>
      <c r="U25" s="32">
        <f t="shared" si="6"/>
        <v>46</v>
      </c>
      <c r="V25" s="60">
        <f t="shared" si="7"/>
        <v>0.64</v>
      </c>
    </row>
    <row r="26" spans="1:22" x14ac:dyDescent="0.25">
      <c r="B26" s="48" t="s">
        <v>10</v>
      </c>
      <c r="C26" s="21">
        <v>6</v>
      </c>
      <c r="D26" s="31">
        <v>0.05</v>
      </c>
      <c r="E26" s="21">
        <v>1320</v>
      </c>
      <c r="F26" s="30">
        <v>4.24</v>
      </c>
      <c r="G26" s="32">
        <v>366</v>
      </c>
      <c r="H26" s="31">
        <v>0.94</v>
      </c>
      <c r="I26" s="32">
        <v>889</v>
      </c>
      <c r="J26" s="30">
        <v>2.17</v>
      </c>
      <c r="K26" s="32">
        <v>1942</v>
      </c>
      <c r="L26" s="31">
        <v>4.87</v>
      </c>
      <c r="O26" s="59">
        <f t="shared" si="2"/>
        <v>2</v>
      </c>
      <c r="P26" s="62">
        <f t="shared" si="3"/>
        <v>0.05</v>
      </c>
      <c r="R26" s="32">
        <f t="shared" si="4"/>
        <v>6</v>
      </c>
      <c r="S26" s="62">
        <f t="shared" si="5"/>
        <v>0.05</v>
      </c>
      <c r="U26" s="59">
        <f t="shared" si="6"/>
        <v>2</v>
      </c>
      <c r="V26" s="60">
        <f t="shared" si="7"/>
        <v>0.08</v>
      </c>
    </row>
    <row r="27" spans="1:22" x14ac:dyDescent="0.25">
      <c r="B27" s="48" t="s">
        <v>11</v>
      </c>
      <c r="C27" s="21">
        <v>1862</v>
      </c>
      <c r="D27" s="27">
        <v>5.79</v>
      </c>
      <c r="E27" s="21">
        <v>19214</v>
      </c>
      <c r="F27" s="26">
        <v>44.87</v>
      </c>
      <c r="G27" s="32">
        <v>451</v>
      </c>
      <c r="H27" s="27">
        <v>1.1399999999999999</v>
      </c>
      <c r="I27" s="32">
        <v>2548</v>
      </c>
      <c r="J27" s="26">
        <v>6.07</v>
      </c>
      <c r="K27" s="32">
        <v>2221</v>
      </c>
      <c r="L27" s="27">
        <v>4.29</v>
      </c>
      <c r="O27" s="59">
        <f t="shared" si="2"/>
        <v>0</v>
      </c>
      <c r="P27" s="62">
        <f t="shared" si="3"/>
        <v>0.02</v>
      </c>
      <c r="R27" s="32">
        <f t="shared" si="4"/>
        <v>451</v>
      </c>
      <c r="S27" s="60">
        <f t="shared" si="5"/>
        <v>1.1399999999999999</v>
      </c>
      <c r="U27" s="32">
        <f t="shared" si="6"/>
        <v>88</v>
      </c>
      <c r="V27" s="60">
        <f t="shared" si="7"/>
        <v>1.1599999999999999</v>
      </c>
    </row>
    <row r="28" spans="1:22" x14ac:dyDescent="0.25">
      <c r="B28" s="48" t="s">
        <v>12</v>
      </c>
      <c r="C28" s="21">
        <v>1314</v>
      </c>
      <c r="D28" s="27">
        <v>5.01</v>
      </c>
      <c r="E28" s="21">
        <v>9594</v>
      </c>
      <c r="F28" s="26">
        <v>31.45</v>
      </c>
      <c r="G28" s="32">
        <v>572</v>
      </c>
      <c r="H28" s="27">
        <v>1.55</v>
      </c>
      <c r="I28" s="32">
        <v>822</v>
      </c>
      <c r="J28" s="26">
        <v>2.04</v>
      </c>
      <c r="K28" s="32">
        <v>2235</v>
      </c>
      <c r="L28" s="27">
        <v>5.62</v>
      </c>
      <c r="O28" s="59">
        <f t="shared" si="2"/>
        <v>17</v>
      </c>
      <c r="P28" s="62">
        <f t="shared" si="3"/>
        <v>0.13</v>
      </c>
      <c r="R28" s="32">
        <f t="shared" si="4"/>
        <v>572</v>
      </c>
      <c r="S28" s="60">
        <f t="shared" si="5"/>
        <v>1.55</v>
      </c>
      <c r="U28" s="32">
        <f t="shared" si="6"/>
        <v>127</v>
      </c>
      <c r="V28" s="60">
        <f t="shared" si="7"/>
        <v>1.48</v>
      </c>
    </row>
    <row r="29" spans="1:22" x14ac:dyDescent="0.25">
      <c r="B29" s="48" t="s">
        <v>13</v>
      </c>
      <c r="C29" s="21">
        <v>1095</v>
      </c>
      <c r="D29" s="27">
        <v>3.03</v>
      </c>
      <c r="E29" s="21">
        <v>1298</v>
      </c>
      <c r="F29" s="26">
        <v>3.68</v>
      </c>
      <c r="G29" s="32">
        <v>151</v>
      </c>
      <c r="H29" s="27">
        <v>0.34</v>
      </c>
      <c r="I29" s="32">
        <v>435</v>
      </c>
      <c r="J29" s="26">
        <v>0.92</v>
      </c>
      <c r="K29" s="32">
        <v>895</v>
      </c>
      <c r="L29" s="27">
        <v>1.98</v>
      </c>
      <c r="O29" s="59">
        <f t="shared" si="2"/>
        <v>12</v>
      </c>
      <c r="P29" s="62">
        <f t="shared" si="3"/>
        <v>0.11</v>
      </c>
      <c r="R29" s="32">
        <f t="shared" si="4"/>
        <v>151</v>
      </c>
      <c r="S29" s="60">
        <f t="shared" si="5"/>
        <v>0.34</v>
      </c>
      <c r="U29" s="32">
        <f t="shared" si="6"/>
        <v>21</v>
      </c>
      <c r="V29" s="60">
        <f t="shared" si="7"/>
        <v>0.25</v>
      </c>
    </row>
    <row r="30" spans="1:22" x14ac:dyDescent="0.25">
      <c r="B30" s="49" t="s">
        <v>14</v>
      </c>
      <c r="C30" s="21">
        <v>43575</v>
      </c>
      <c r="D30" s="27">
        <v>126.63</v>
      </c>
      <c r="E30" s="22">
        <v>144219</v>
      </c>
      <c r="F30" s="28">
        <v>437.15</v>
      </c>
      <c r="G30" s="33">
        <v>4908</v>
      </c>
      <c r="H30" s="29">
        <v>10.55</v>
      </c>
      <c r="I30" s="33">
        <v>98030</v>
      </c>
      <c r="J30" s="28">
        <v>217.34</v>
      </c>
      <c r="K30" s="33">
        <v>23228</v>
      </c>
      <c r="L30" s="29">
        <v>53.13</v>
      </c>
      <c r="M30" s="58"/>
      <c r="N30" s="58"/>
      <c r="O30" s="44">
        <f t="shared" si="2"/>
        <v>0</v>
      </c>
      <c r="P30" s="63">
        <f t="shared" si="3"/>
        <v>0.02</v>
      </c>
      <c r="R30" s="33">
        <f t="shared" si="4"/>
        <v>4908</v>
      </c>
      <c r="S30" s="61">
        <f t="shared" si="5"/>
        <v>10.55</v>
      </c>
      <c r="U30" s="44">
        <f t="shared" si="6"/>
        <v>0</v>
      </c>
      <c r="V30" s="61">
        <f t="shared" si="7"/>
        <v>0.03</v>
      </c>
    </row>
    <row r="31" spans="1:22" x14ac:dyDescent="0.25">
      <c r="M31" s="57"/>
      <c r="N31" s="56"/>
    </row>
    <row r="32" spans="1:22" x14ac:dyDescent="0.25">
      <c r="B32" s="20" t="s">
        <v>19</v>
      </c>
      <c r="C32" s="41">
        <f>AVERAGE(Tabel1517[backtracks])</f>
        <v>5132.454545454545</v>
      </c>
      <c r="D32" s="37">
        <f>AVERAGE(Tabel1517[CPU (s)])</f>
        <v>14.851818181818182</v>
      </c>
      <c r="E32" s="36">
        <f t="shared" ref="E32:L32" si="8">AVERAGE(E20:E30)</f>
        <v>16030.181818181818</v>
      </c>
      <c r="F32" s="36">
        <f t="shared" si="8"/>
        <v>47.631818181818183</v>
      </c>
      <c r="G32" s="41">
        <f t="shared" si="8"/>
        <v>776.09090909090912</v>
      </c>
      <c r="H32" s="47">
        <f t="shared" si="8"/>
        <v>1.7609090909090908</v>
      </c>
      <c r="I32" s="36">
        <f t="shared" si="8"/>
        <v>9399.363636363636</v>
      </c>
      <c r="J32" s="36">
        <f t="shared" si="8"/>
        <v>20.934545454545454</v>
      </c>
      <c r="K32" s="41">
        <f t="shared" si="8"/>
        <v>2834.090909090909</v>
      </c>
      <c r="L32" s="37">
        <f t="shared" si="8"/>
        <v>6.5154545454545456</v>
      </c>
      <c r="M32" s="52"/>
      <c r="N32" s="53"/>
    </row>
    <row r="33" spans="1:14" x14ac:dyDescent="0.25">
      <c r="B33" s="38" t="s">
        <v>29</v>
      </c>
      <c r="C33" s="42">
        <f>MEDIAN(Tabel1517[backtracks])</f>
        <v>1095</v>
      </c>
      <c r="D33" s="40">
        <f>MEDIAN(Tabel1517[CPU (s)])</f>
        <v>3.03</v>
      </c>
      <c r="E33" s="39">
        <f t="shared" ref="E33:L33" si="9">MEDIAN(E20:E30)</f>
        <v>475</v>
      </c>
      <c r="F33" s="39">
        <f t="shared" si="9"/>
        <v>1.87</v>
      </c>
      <c r="G33" s="42">
        <f t="shared" si="9"/>
        <v>366</v>
      </c>
      <c r="H33" s="40">
        <f t="shared" si="9"/>
        <v>0.92</v>
      </c>
      <c r="I33" s="39">
        <f t="shared" si="9"/>
        <v>301</v>
      </c>
      <c r="J33" s="46">
        <f t="shared" si="9"/>
        <v>0.78</v>
      </c>
      <c r="K33" s="42">
        <f t="shared" si="9"/>
        <v>295</v>
      </c>
      <c r="L33" s="40">
        <f t="shared" si="9"/>
        <v>0.81</v>
      </c>
      <c r="M33" s="55"/>
      <c r="N33" s="53"/>
    </row>
    <row r="35" spans="1:14" x14ac:dyDescent="0.25">
      <c r="A35" s="1" t="s">
        <v>32</v>
      </c>
      <c r="C35" s="76" t="s">
        <v>24</v>
      </c>
      <c r="D35" s="76"/>
      <c r="E35" s="76" t="s">
        <v>25</v>
      </c>
      <c r="F35" s="76"/>
      <c r="G35" s="76" t="s">
        <v>26</v>
      </c>
      <c r="H35" s="76"/>
      <c r="I35" s="76" t="s">
        <v>27</v>
      </c>
      <c r="J35" s="76"/>
      <c r="K35" s="76" t="s">
        <v>28</v>
      </c>
      <c r="L35" s="76"/>
    </row>
    <row r="36" spans="1:14" x14ac:dyDescent="0.25">
      <c r="B36" s="34" t="s">
        <v>17</v>
      </c>
      <c r="C36" s="34" t="s">
        <v>22</v>
      </c>
      <c r="D36" s="34" t="s">
        <v>23</v>
      </c>
      <c r="E36" s="24" t="s">
        <v>22</v>
      </c>
      <c r="F36" s="24" t="s">
        <v>23</v>
      </c>
      <c r="G36" s="24" t="s">
        <v>22</v>
      </c>
      <c r="H36" s="24" t="s">
        <v>23</v>
      </c>
      <c r="I36" s="24" t="s">
        <v>22</v>
      </c>
      <c r="J36" s="24" t="s">
        <v>23</v>
      </c>
      <c r="K36" s="23" t="s">
        <v>22</v>
      </c>
      <c r="L36" s="25" t="s">
        <v>23</v>
      </c>
    </row>
    <row r="37" spans="1:14" x14ac:dyDescent="0.25">
      <c r="B37" s="48" t="s">
        <v>33</v>
      </c>
      <c r="C37" s="21">
        <v>0</v>
      </c>
      <c r="D37" s="27">
        <v>0.03</v>
      </c>
      <c r="E37" s="21">
        <v>0</v>
      </c>
      <c r="F37" s="35">
        <v>0.03</v>
      </c>
      <c r="G37" s="32">
        <v>0</v>
      </c>
      <c r="H37" s="27">
        <v>0.05</v>
      </c>
      <c r="I37" s="32">
        <v>0</v>
      </c>
      <c r="J37" s="26">
        <v>0.05</v>
      </c>
      <c r="K37" s="32">
        <v>0</v>
      </c>
      <c r="L37" s="27">
        <v>0.05</v>
      </c>
    </row>
    <row r="38" spans="1:14" x14ac:dyDescent="0.25">
      <c r="B38" s="48" t="s">
        <v>5</v>
      </c>
      <c r="C38" s="21">
        <v>0</v>
      </c>
      <c r="D38" s="31">
        <v>0.05</v>
      </c>
      <c r="E38" s="21">
        <v>0</v>
      </c>
      <c r="F38" s="30">
        <v>0.05</v>
      </c>
      <c r="G38" s="32">
        <v>0</v>
      </c>
      <c r="H38" s="31">
        <v>0.05</v>
      </c>
      <c r="I38" s="32">
        <v>0</v>
      </c>
      <c r="J38" s="30">
        <v>0.06</v>
      </c>
      <c r="K38" s="32">
        <v>0</v>
      </c>
      <c r="L38" s="31">
        <v>0.06</v>
      </c>
    </row>
    <row r="39" spans="1:14" x14ac:dyDescent="0.25">
      <c r="B39" s="48" t="s">
        <v>6</v>
      </c>
      <c r="C39" s="21">
        <v>4</v>
      </c>
      <c r="D39" s="31">
        <v>0.08</v>
      </c>
      <c r="E39" s="21">
        <v>0</v>
      </c>
      <c r="F39" s="30">
        <v>0.05</v>
      </c>
      <c r="G39" s="32">
        <v>2</v>
      </c>
      <c r="H39" s="31">
        <v>0.06</v>
      </c>
      <c r="I39" s="32">
        <v>0</v>
      </c>
      <c r="J39" s="30">
        <v>0.03</v>
      </c>
      <c r="K39" s="32">
        <v>0</v>
      </c>
      <c r="L39" s="31">
        <v>0.05</v>
      </c>
    </row>
    <row r="40" spans="1:14" x14ac:dyDescent="0.25">
      <c r="B40" s="48" t="s">
        <v>7</v>
      </c>
      <c r="C40" s="21">
        <v>3</v>
      </c>
      <c r="D40" s="31">
        <v>0.06</v>
      </c>
      <c r="E40" s="21">
        <v>1</v>
      </c>
      <c r="F40" s="30">
        <v>0.05</v>
      </c>
      <c r="G40" s="32">
        <v>1</v>
      </c>
      <c r="H40" s="31">
        <v>0.06</v>
      </c>
      <c r="I40" s="32">
        <v>3</v>
      </c>
      <c r="J40" s="30">
        <v>0.06</v>
      </c>
      <c r="K40" s="32">
        <v>3</v>
      </c>
      <c r="L40" s="31">
        <v>0.06</v>
      </c>
    </row>
    <row r="41" spans="1:14" x14ac:dyDescent="0.25">
      <c r="B41" s="48" t="s">
        <v>8</v>
      </c>
      <c r="C41" s="21">
        <v>112</v>
      </c>
      <c r="D41" s="31">
        <v>1.18</v>
      </c>
      <c r="E41" s="21">
        <v>77</v>
      </c>
      <c r="F41" s="30">
        <v>0.7</v>
      </c>
      <c r="G41" s="32">
        <v>107</v>
      </c>
      <c r="H41" s="31">
        <v>0.8</v>
      </c>
      <c r="I41" s="32">
        <v>3</v>
      </c>
      <c r="J41" s="30">
        <v>0.08</v>
      </c>
      <c r="K41" s="32">
        <v>25</v>
      </c>
      <c r="L41" s="31">
        <v>0.36</v>
      </c>
    </row>
    <row r="42" spans="1:14" x14ac:dyDescent="0.25">
      <c r="B42" s="48" t="s">
        <v>9</v>
      </c>
      <c r="C42" s="21">
        <v>98</v>
      </c>
      <c r="D42" s="31">
        <v>1.25</v>
      </c>
      <c r="E42" s="21">
        <v>46</v>
      </c>
      <c r="F42" s="30">
        <v>0.84</v>
      </c>
      <c r="G42" s="32">
        <v>127</v>
      </c>
      <c r="H42" s="31">
        <v>1.51</v>
      </c>
      <c r="I42" s="32">
        <v>52</v>
      </c>
      <c r="J42" s="30">
        <v>0.64</v>
      </c>
      <c r="K42" s="32">
        <v>54</v>
      </c>
      <c r="L42" s="31">
        <v>0.67</v>
      </c>
    </row>
    <row r="43" spans="1:14" x14ac:dyDescent="0.25">
      <c r="B43" s="48" t="s">
        <v>10</v>
      </c>
      <c r="C43" s="21">
        <v>2</v>
      </c>
      <c r="D43" s="31">
        <v>0.08</v>
      </c>
      <c r="E43" s="21">
        <v>235</v>
      </c>
      <c r="F43" s="30">
        <v>2.98</v>
      </c>
      <c r="G43" s="32">
        <v>20</v>
      </c>
      <c r="H43" s="31">
        <v>0.34</v>
      </c>
      <c r="I43" s="32">
        <v>196</v>
      </c>
      <c r="J43" s="30">
        <v>2.35</v>
      </c>
      <c r="K43" s="32">
        <v>484</v>
      </c>
      <c r="L43" s="31">
        <v>6.04</v>
      </c>
    </row>
    <row r="44" spans="1:14" x14ac:dyDescent="0.25">
      <c r="B44" s="48" t="s">
        <v>11</v>
      </c>
      <c r="C44" s="21">
        <v>361</v>
      </c>
      <c r="D44" s="27">
        <v>4.41</v>
      </c>
      <c r="E44" s="21">
        <v>1363</v>
      </c>
      <c r="F44" s="26">
        <v>17.53</v>
      </c>
      <c r="G44" s="32">
        <v>88</v>
      </c>
      <c r="H44" s="27">
        <v>1.1599999999999999</v>
      </c>
      <c r="I44" s="32">
        <v>171</v>
      </c>
      <c r="J44" s="26">
        <v>2.5</v>
      </c>
      <c r="K44" s="32">
        <v>171</v>
      </c>
      <c r="L44" s="27">
        <v>2.4700000000000002</v>
      </c>
    </row>
    <row r="45" spans="1:14" x14ac:dyDescent="0.25">
      <c r="B45" s="48" t="s">
        <v>12</v>
      </c>
      <c r="C45" s="21">
        <v>260</v>
      </c>
      <c r="D45" s="27">
        <v>3.62</v>
      </c>
      <c r="E45" s="21">
        <v>1120</v>
      </c>
      <c r="F45" s="26">
        <v>13.49</v>
      </c>
      <c r="G45" s="32">
        <v>127</v>
      </c>
      <c r="H45" s="27">
        <v>1.48</v>
      </c>
      <c r="I45" s="32">
        <v>186</v>
      </c>
      <c r="J45" s="26">
        <v>2.2000000000000002</v>
      </c>
      <c r="K45" s="32">
        <v>372</v>
      </c>
      <c r="L45" s="27">
        <v>4.68</v>
      </c>
    </row>
    <row r="46" spans="1:14" x14ac:dyDescent="0.25">
      <c r="B46" s="48" t="s">
        <v>13</v>
      </c>
      <c r="C46" s="21">
        <v>221</v>
      </c>
      <c r="D46" s="27">
        <v>1.98</v>
      </c>
      <c r="E46" s="21">
        <v>261</v>
      </c>
      <c r="F46" s="26">
        <v>2.42</v>
      </c>
      <c r="G46" s="32">
        <v>21</v>
      </c>
      <c r="H46" s="27">
        <v>0.25</v>
      </c>
      <c r="I46" s="32">
        <v>32</v>
      </c>
      <c r="J46" s="26">
        <v>0.41</v>
      </c>
      <c r="K46" s="32">
        <v>82</v>
      </c>
      <c r="L46" s="27">
        <v>0.92</v>
      </c>
    </row>
    <row r="47" spans="1:14" x14ac:dyDescent="0.25">
      <c r="B47" s="49" t="s">
        <v>14</v>
      </c>
      <c r="C47" s="21">
        <v>0</v>
      </c>
      <c r="D47" s="27">
        <v>0.05</v>
      </c>
      <c r="E47" s="22">
        <v>0</v>
      </c>
      <c r="F47" s="28">
        <v>0.03</v>
      </c>
      <c r="G47" s="33">
        <v>0</v>
      </c>
      <c r="H47" s="29">
        <v>0.05</v>
      </c>
      <c r="I47" s="33">
        <v>0</v>
      </c>
      <c r="J47" s="28">
        <v>0.03</v>
      </c>
      <c r="K47" s="33">
        <v>0</v>
      </c>
      <c r="L47" s="29">
        <v>0.03</v>
      </c>
    </row>
    <row r="48" spans="1:14" x14ac:dyDescent="0.25">
      <c r="M48" s="51"/>
      <c r="N48" s="54"/>
    </row>
    <row r="49" spans="1:15" x14ac:dyDescent="0.25">
      <c r="B49" s="20" t="s">
        <v>19</v>
      </c>
      <c r="C49" s="41">
        <f>AVERAGE(Tabel151718[backtracks])</f>
        <v>96.454545454545453</v>
      </c>
      <c r="D49" s="37">
        <f>AVERAGE(Tabel151718[CPU (s)])</f>
        <v>1.1627272727272731</v>
      </c>
      <c r="E49" s="36">
        <f t="shared" ref="E49:L49" si="10">AVERAGE(E37:E47)</f>
        <v>282.09090909090907</v>
      </c>
      <c r="F49" s="36">
        <f t="shared" si="10"/>
        <v>3.47</v>
      </c>
      <c r="G49" s="41">
        <f t="shared" si="10"/>
        <v>44.81818181818182</v>
      </c>
      <c r="H49" s="47">
        <f t="shared" si="10"/>
        <v>0.5281818181818182</v>
      </c>
      <c r="I49" s="36">
        <f t="shared" si="10"/>
        <v>58.454545454545453</v>
      </c>
      <c r="J49" s="36">
        <f t="shared" si="10"/>
        <v>0.76454545454545442</v>
      </c>
      <c r="K49" s="41">
        <f t="shared" si="10"/>
        <v>108.27272727272727</v>
      </c>
      <c r="L49" s="37">
        <f t="shared" si="10"/>
        <v>1.3990909090909089</v>
      </c>
    </row>
    <row r="50" spans="1:15" x14ac:dyDescent="0.25">
      <c r="B50" s="38" t="s">
        <v>29</v>
      </c>
      <c r="C50" s="42">
        <f>MEDIAN(Tabel151718[backtracks])</f>
        <v>4</v>
      </c>
      <c r="D50" s="40">
        <f>MEDIAN(Tabel151718[CPU (s)])</f>
        <v>0.08</v>
      </c>
      <c r="E50" s="39">
        <f t="shared" ref="E50:L50" si="11">MEDIAN(E37:E47)</f>
        <v>46</v>
      </c>
      <c r="F50" s="39">
        <f t="shared" si="11"/>
        <v>0.7</v>
      </c>
      <c r="G50" s="42">
        <f t="shared" si="11"/>
        <v>20</v>
      </c>
      <c r="H50" s="40">
        <f t="shared" si="11"/>
        <v>0.25</v>
      </c>
      <c r="I50" s="39">
        <f t="shared" si="11"/>
        <v>3</v>
      </c>
      <c r="J50" s="46">
        <f t="shared" si="11"/>
        <v>0.08</v>
      </c>
      <c r="K50" s="42">
        <f t="shared" si="11"/>
        <v>25</v>
      </c>
      <c r="L50" s="40">
        <f t="shared" si="11"/>
        <v>0.36</v>
      </c>
    </row>
    <row r="56" spans="1:15" x14ac:dyDescent="0.25">
      <c r="N56" s="1" t="s">
        <v>37</v>
      </c>
      <c r="O56" s="1" t="s">
        <v>38</v>
      </c>
    </row>
    <row r="57" spans="1:15" x14ac:dyDescent="0.25">
      <c r="N57" s="1"/>
      <c r="O57" s="1"/>
    </row>
    <row r="58" spans="1:15" x14ac:dyDescent="0.25">
      <c r="A58" s="1" t="s">
        <v>30</v>
      </c>
      <c r="B58" s="20" t="s">
        <v>19</v>
      </c>
      <c r="C58" s="41">
        <f>AVERAGE(Tabel15[backtracks])</f>
        <v>99.909090909090907</v>
      </c>
      <c r="D58" s="67">
        <f>AVERAGE(Tabel15[CPU (s)])</f>
        <v>0.72545454545454546</v>
      </c>
      <c r="E58" s="69">
        <f>AVERAGE(E46:E56)</f>
        <v>147.27272727272725</v>
      </c>
      <c r="F58" s="69">
        <f>AVERAGE(F46:F56)</f>
        <v>1.655</v>
      </c>
      <c r="G58" s="66">
        <f>AVERAGE(G46:G56)</f>
        <v>21.454545454545453</v>
      </c>
      <c r="H58" s="67">
        <f>AVERAGE(H46:H56)</f>
        <v>0.26954545454545453</v>
      </c>
      <c r="I58" s="36">
        <f t="shared" ref="I58:L58" si="12">AVERAGE(I46:I56)</f>
        <v>23.363636363636363</v>
      </c>
      <c r="J58" s="36">
        <f t="shared" si="12"/>
        <v>0.32113636363636361</v>
      </c>
      <c r="K58" s="66">
        <f t="shared" si="12"/>
        <v>53.818181818181813</v>
      </c>
      <c r="L58" s="67">
        <f t="shared" si="12"/>
        <v>0.67727272727272725</v>
      </c>
      <c r="N58" s="66">
        <f>(AVERAGE(C58,E58,G58,I58,K58))</f>
        <v>69.163636363636357</v>
      </c>
      <c r="O58" s="67">
        <f>(AVERAGE(D58,F58,H58,J58,L58))</f>
        <v>0.72968181818181821</v>
      </c>
    </row>
    <row r="59" spans="1:15" x14ac:dyDescent="0.25">
      <c r="B59" s="38" t="s">
        <v>29</v>
      </c>
      <c r="C59" s="65">
        <f>(MEDIAN(Tabel15[backtracks]))</f>
        <v>16</v>
      </c>
      <c r="D59" s="40">
        <f>(MEDIAN(Tabel15[CPU (s)]))</f>
        <v>0.17</v>
      </c>
      <c r="E59" s="39">
        <f>MEDIAN(E46:E56)</f>
        <v>153.5</v>
      </c>
      <c r="F59" s="70">
        <f>MEDIAN(F46:F56)</f>
        <v>1.56</v>
      </c>
      <c r="G59" s="64">
        <f>MEDIAN(G46:G56)</f>
        <v>20.5</v>
      </c>
      <c r="H59" s="68">
        <f>MEDIAN(H46:H56)</f>
        <v>0.25</v>
      </c>
      <c r="I59" s="70">
        <f t="shared" ref="I59:L59" si="13">MEDIAN(I46:I56)</f>
        <v>17.5</v>
      </c>
      <c r="J59" s="70">
        <f t="shared" si="13"/>
        <v>0.245</v>
      </c>
      <c r="K59" s="64">
        <f t="shared" si="13"/>
        <v>53.5</v>
      </c>
      <c r="L59" s="70">
        <f t="shared" si="13"/>
        <v>0.64</v>
      </c>
      <c r="N59" s="73">
        <f>(AVERAGE(C59,E59,G59,I59,K59))</f>
        <v>52.2</v>
      </c>
      <c r="O59" s="72">
        <f>(AVERAGE(D59,F59,H59,J59,L59))</f>
        <v>0.57300000000000006</v>
      </c>
    </row>
    <row r="60" spans="1:15" x14ac:dyDescent="0.25">
      <c r="N60" s="50"/>
      <c r="O60" s="71"/>
    </row>
    <row r="61" spans="1:15" x14ac:dyDescent="0.25">
      <c r="A61" s="1" t="s">
        <v>31</v>
      </c>
      <c r="B61" s="20" t="s">
        <v>19</v>
      </c>
      <c r="C61" s="41">
        <f>AVERAGE(Tabel1517[backtracks])</f>
        <v>5132.454545454545</v>
      </c>
      <c r="D61" s="37">
        <f>AVERAGE(Tabel1517[CPU (s)])</f>
        <v>14.851818181818182</v>
      </c>
      <c r="E61" s="36">
        <f t="shared" ref="E61:L61" si="14">AVERAGE(E49:E59)</f>
        <v>157.21590909090907</v>
      </c>
      <c r="F61" s="36">
        <f t="shared" si="14"/>
        <v>1.8462499999999999</v>
      </c>
      <c r="G61" s="41">
        <f t="shared" si="14"/>
        <v>26.693181818181817</v>
      </c>
      <c r="H61" s="47">
        <f t="shared" si="14"/>
        <v>0.32443181818181821</v>
      </c>
      <c r="I61" s="36">
        <f t="shared" si="14"/>
        <v>25.579545454545453</v>
      </c>
      <c r="J61" s="36">
        <f t="shared" si="14"/>
        <v>0.35267045454545454</v>
      </c>
      <c r="K61" s="41">
        <f t="shared" si="14"/>
        <v>60.147727272727266</v>
      </c>
      <c r="L61" s="37">
        <f t="shared" si="14"/>
        <v>0.76909090909090905</v>
      </c>
      <c r="N61" s="73">
        <f t="shared" ref="N61:N62" si="15">(AVERAGE(C61,E61,G61,I61,K61))</f>
        <v>1080.4181818181817</v>
      </c>
      <c r="O61" s="74">
        <f t="shared" ref="O61:O62" si="16">(AVERAGE(D61,F61,H61,J61,L61))</f>
        <v>3.628852272727273</v>
      </c>
    </row>
    <row r="62" spans="1:15" x14ac:dyDescent="0.25">
      <c r="B62" s="38" t="s">
        <v>29</v>
      </c>
      <c r="C62" s="42">
        <f>MEDIAN(Tabel1517[backtracks])</f>
        <v>1095</v>
      </c>
      <c r="D62" s="40">
        <f>MEDIAN(Tabel1517[CPU (s)])</f>
        <v>3.03</v>
      </c>
      <c r="E62" s="39">
        <f t="shared" ref="E62:L62" si="17">MEDIAN(E49:E59)</f>
        <v>150.38636363636363</v>
      </c>
      <c r="F62" s="39">
        <f t="shared" si="17"/>
        <v>1.6074999999999999</v>
      </c>
      <c r="G62" s="42">
        <f t="shared" si="17"/>
        <v>20.977272727272727</v>
      </c>
      <c r="H62" s="40">
        <f t="shared" si="17"/>
        <v>0.25977272727272727</v>
      </c>
      <c r="I62" s="39">
        <f t="shared" si="17"/>
        <v>20.43181818181818</v>
      </c>
      <c r="J62" s="46">
        <f t="shared" si="17"/>
        <v>0.28306818181818183</v>
      </c>
      <c r="K62" s="42">
        <f t="shared" si="17"/>
        <v>53.659090909090907</v>
      </c>
      <c r="L62" s="40">
        <f t="shared" si="17"/>
        <v>0.65863636363636369</v>
      </c>
      <c r="N62" s="73">
        <f t="shared" si="15"/>
        <v>268.09090909090912</v>
      </c>
      <c r="O62" s="74">
        <f t="shared" si="16"/>
        <v>1.1677954545454543</v>
      </c>
    </row>
    <row r="63" spans="1:15" x14ac:dyDescent="0.25">
      <c r="N63" s="50"/>
      <c r="O63" s="71"/>
    </row>
    <row r="64" spans="1:15" x14ac:dyDescent="0.25">
      <c r="A64" s="1" t="s">
        <v>32</v>
      </c>
      <c r="B64" s="20" t="s">
        <v>19</v>
      </c>
      <c r="C64" s="66">
        <f>AVERAGE(Tabel151718[backtracks])</f>
        <v>96.454545454545453</v>
      </c>
      <c r="D64" s="37">
        <f>AVERAGE(Tabel151718[CPU (s)])</f>
        <v>1.1627272727272731</v>
      </c>
      <c r="E64" s="36">
        <f t="shared" ref="E64:L64" si="18">AVERAGE(E52:E62)</f>
        <v>152.09375</v>
      </c>
      <c r="F64" s="36">
        <f t="shared" si="18"/>
        <v>1.6671874999999998</v>
      </c>
      <c r="G64" s="41">
        <f t="shared" si="18"/>
        <v>22.40625</v>
      </c>
      <c r="H64" s="47">
        <f t="shared" si="18"/>
        <v>0.2759375</v>
      </c>
      <c r="I64" s="69">
        <f t="shared" si="18"/>
        <v>21.71875</v>
      </c>
      <c r="J64" s="69">
        <f t="shared" si="18"/>
        <v>0.30046875000000001</v>
      </c>
      <c r="K64" s="41">
        <f t="shared" si="18"/>
        <v>55.281249999999993</v>
      </c>
      <c r="L64" s="37">
        <f t="shared" si="18"/>
        <v>0.68625000000000003</v>
      </c>
      <c r="N64" s="73">
        <f t="shared" ref="N64:N65" si="19">(AVERAGE(C64,E64,G64,I64,K64))</f>
        <v>69.590909090909093</v>
      </c>
      <c r="O64" s="74">
        <f t="shared" ref="O64:O65" si="20">(AVERAGE(D64,F64,H64,J64,L64))</f>
        <v>0.81851420454545454</v>
      </c>
    </row>
    <row r="65" spans="2:15" x14ac:dyDescent="0.25">
      <c r="B65" s="38" t="s">
        <v>29</v>
      </c>
      <c r="C65" s="64">
        <f>MEDIAN(Tabel151718[backtracks])</f>
        <v>4</v>
      </c>
      <c r="D65" s="68">
        <f>MEDIAN(Tabel151718[CPU (s)])</f>
        <v>0.08</v>
      </c>
      <c r="E65" s="70">
        <f t="shared" ref="E65:L65" si="21">MEDIAN(E52:E62)</f>
        <v>151.94318181818181</v>
      </c>
      <c r="F65" s="39">
        <f t="shared" si="21"/>
        <v>1.6312500000000001</v>
      </c>
      <c r="G65" s="42">
        <f t="shared" si="21"/>
        <v>21.21590909090909</v>
      </c>
      <c r="H65" s="40">
        <f t="shared" si="21"/>
        <v>0.2646590909090909</v>
      </c>
      <c r="I65" s="39">
        <f t="shared" si="21"/>
        <v>21.897727272727273</v>
      </c>
      <c r="J65" s="46">
        <f t="shared" si="21"/>
        <v>0.30210227272727275</v>
      </c>
      <c r="K65" s="42">
        <f t="shared" si="21"/>
        <v>53.73863636363636</v>
      </c>
      <c r="L65" s="40">
        <f t="shared" si="21"/>
        <v>0.66795454545454547</v>
      </c>
      <c r="N65" s="64">
        <f t="shared" si="19"/>
        <v>50.559090909090912</v>
      </c>
      <c r="O65" s="75">
        <f t="shared" si="20"/>
        <v>0.58919318181818192</v>
      </c>
    </row>
  </sheetData>
  <mergeCells count="15">
    <mergeCell ref="C35:D35"/>
    <mergeCell ref="E35:F35"/>
    <mergeCell ref="G35:H35"/>
    <mergeCell ref="I35:J35"/>
    <mergeCell ref="K35:L35"/>
    <mergeCell ref="C1:D1"/>
    <mergeCell ref="E1:F1"/>
    <mergeCell ref="G1:H1"/>
    <mergeCell ref="I1:J1"/>
    <mergeCell ref="K1:L1"/>
    <mergeCell ref="C18:D18"/>
    <mergeCell ref="E18:F18"/>
    <mergeCell ref="G18:H18"/>
    <mergeCell ref="I18:J18"/>
    <mergeCell ref="K18:L18"/>
  </mergeCells>
  <conditionalFormatting sqref="C3:D13">
    <cfRule type="top10" dxfId="173" priority="200" percent="1" rank="10"/>
  </conditionalFormatting>
  <conditionalFormatting sqref="D3:D13">
    <cfRule type="top10" dxfId="172" priority="195" percent="1" bottom="1" rank="10"/>
    <cfRule type="top10" dxfId="171" priority="196" percent="1" bottom="1" rank="10"/>
    <cfRule type="top10" dxfId="170" priority="199" percent="1" rank="10"/>
  </conditionalFormatting>
  <conditionalFormatting sqref="C3:C13">
    <cfRule type="top10" dxfId="169" priority="194" percent="1" bottom="1" rank="10"/>
    <cfRule type="top10" dxfId="168" priority="197" percent="1" bottom="1" rank="10"/>
    <cfRule type="top10" dxfId="167" priority="198" percent="1" rank="10"/>
  </conditionalFormatting>
  <conditionalFormatting sqref="E3:F13">
    <cfRule type="top10" dxfId="166" priority="193" percent="1" rank="10"/>
  </conditionalFormatting>
  <conditionalFormatting sqref="F3:F13">
    <cfRule type="top10" dxfId="165" priority="188" percent="1" bottom="1" rank="10"/>
    <cfRule type="top10" dxfId="164" priority="189" percent="1" bottom="1" rank="10"/>
    <cfRule type="top10" dxfId="163" priority="192" percent="1" rank="10"/>
  </conditionalFormatting>
  <conditionalFormatting sqref="E3:E13">
    <cfRule type="top10" dxfId="162" priority="187" percent="1" bottom="1" rank="10"/>
    <cfRule type="top10" dxfId="161" priority="190" percent="1" bottom="1" rank="10"/>
    <cfRule type="top10" dxfId="160" priority="191" percent="1" rank="10"/>
  </conditionalFormatting>
  <conditionalFormatting sqref="G3:H13">
    <cfRule type="top10" dxfId="159" priority="186" percent="1" rank="10"/>
  </conditionalFormatting>
  <conditionalFormatting sqref="H3:H13">
    <cfRule type="top10" dxfId="158" priority="181" percent="1" bottom="1" rank="10"/>
    <cfRule type="top10" dxfId="157" priority="182" percent="1" bottom="1" rank="10"/>
    <cfRule type="top10" dxfId="156" priority="185" percent="1" rank="10"/>
  </conditionalFormatting>
  <conditionalFormatting sqref="G3:G13">
    <cfRule type="top10" dxfId="155" priority="180" percent="1" bottom="1" rank="10"/>
    <cfRule type="top10" dxfId="154" priority="183" percent="1" bottom="1" rank="10"/>
    <cfRule type="top10" dxfId="153" priority="184" percent="1" rank="10"/>
  </conditionalFormatting>
  <conditionalFormatting sqref="I3:J13">
    <cfRule type="top10" dxfId="152" priority="179" percent="1" rank="10"/>
  </conditionalFormatting>
  <conditionalFormatting sqref="J3:J13">
    <cfRule type="top10" dxfId="151" priority="174" percent="1" bottom="1" rank="10"/>
    <cfRule type="top10" dxfId="150" priority="175" percent="1" bottom="1" rank="10"/>
    <cfRule type="top10" dxfId="149" priority="178" percent="1" rank="10"/>
  </conditionalFormatting>
  <conditionalFormatting sqref="I3:I13">
    <cfRule type="top10" dxfId="148" priority="173" percent="1" bottom="1" rank="10"/>
    <cfRule type="top10" dxfId="147" priority="176" percent="1" bottom="1" rank="10"/>
    <cfRule type="top10" dxfId="146" priority="177" percent="1" rank="10"/>
  </conditionalFormatting>
  <conditionalFormatting sqref="K3:L13">
    <cfRule type="top10" dxfId="145" priority="172" percent="1" rank="10"/>
  </conditionalFormatting>
  <conditionalFormatting sqref="L3:L13">
    <cfRule type="top10" dxfId="144" priority="167" percent="1" bottom="1" rank="10"/>
    <cfRule type="top10" dxfId="143" priority="168" percent="1" bottom="1" rank="10"/>
    <cfRule type="top10" dxfId="142" priority="171" percent="1" rank="10"/>
  </conditionalFormatting>
  <conditionalFormatting sqref="K3:K13">
    <cfRule type="top10" dxfId="141" priority="166" percent="1" bottom="1" rank="10"/>
    <cfRule type="top10" dxfId="140" priority="169" percent="1" bottom="1" rank="10"/>
    <cfRule type="top10" dxfId="139" priority="170" percent="1" rank="10"/>
  </conditionalFormatting>
  <conditionalFormatting sqref="C4:L4">
    <cfRule type="top10" dxfId="138" priority="165" bottom="1" rank="1"/>
  </conditionalFormatting>
  <conditionalFormatting sqref="C3:L3">
    <cfRule type="top10" dxfId="137" priority="164" bottom="1" rank="1"/>
  </conditionalFormatting>
  <conditionalFormatting sqref="C5:L5">
    <cfRule type="top10" dxfId="136" priority="162" bottom="1" rank="1"/>
    <cfRule type="top10" priority="163" bottom="1" rank="1"/>
  </conditionalFormatting>
  <conditionalFormatting sqref="C6 E6 G6 I6 K6">
    <cfRule type="top10" dxfId="135" priority="161" bottom="1" rank="1"/>
  </conditionalFormatting>
  <conditionalFormatting sqref="K7 I7 G7 E7 C7">
    <cfRule type="top10" dxfId="134" priority="160" bottom="1" rank="1"/>
  </conditionalFormatting>
  <conditionalFormatting sqref="C8 E8 G8 I8 K8">
    <cfRule type="top10" dxfId="133" priority="159" bottom="1" rank="1"/>
  </conditionalFormatting>
  <conditionalFormatting sqref="C9 E9 G9 I9 K9">
    <cfRule type="top10" dxfId="132" priority="158" bottom="1" rank="1"/>
  </conditionalFormatting>
  <conditionalFormatting sqref="C10 E10 G10 I10 K10">
    <cfRule type="top10" dxfId="131" priority="157" bottom="1" rank="1"/>
  </conditionalFormatting>
  <conditionalFormatting sqref="C11 E11 G11 I11 K11">
    <cfRule type="top10" dxfId="130" priority="156" bottom="1" rank="1"/>
  </conditionalFormatting>
  <conditionalFormatting sqref="K12 I12 G12 E12 C12">
    <cfRule type="top10" dxfId="129" priority="155" bottom="1" rank="1"/>
  </conditionalFormatting>
  <conditionalFormatting sqref="C15 E15 G15 I15 K15">
    <cfRule type="top10" dxfId="128" priority="153" bottom="1" rank="1"/>
    <cfRule type="top10" priority="154" bottom="1" rank="1"/>
  </conditionalFormatting>
  <conditionalFormatting sqref="C16 E16 G16 I16 K16">
    <cfRule type="top10" dxfId="127" priority="152" bottom="1" rank="1"/>
  </conditionalFormatting>
  <conditionalFormatting sqref="L15 J15 H15 F15 D15">
    <cfRule type="top10" dxfId="126" priority="151" bottom="1" rank="1"/>
  </conditionalFormatting>
  <conditionalFormatting sqref="D16 F16 H16 J16 L16">
    <cfRule type="top10" dxfId="125" priority="150" bottom="1" rank="1"/>
  </conditionalFormatting>
  <conditionalFormatting sqref="C20:D30">
    <cfRule type="top10" dxfId="124" priority="149" percent="1" rank="10"/>
  </conditionalFormatting>
  <conditionalFormatting sqref="D20:D30">
    <cfRule type="top10" dxfId="123" priority="144" percent="1" bottom="1" rank="10"/>
    <cfRule type="top10" dxfId="122" priority="145" percent="1" bottom="1" rank="10"/>
    <cfRule type="top10" dxfId="121" priority="148" percent="1" rank="10"/>
  </conditionalFormatting>
  <conditionalFormatting sqref="C20:C30">
    <cfRule type="top10" dxfId="120" priority="143" percent="1" bottom="1" rank="10"/>
    <cfRule type="top10" dxfId="119" priority="146" percent="1" bottom="1" rank="10"/>
    <cfRule type="top10" dxfId="118" priority="147" percent="1" rank="10"/>
  </conditionalFormatting>
  <conditionalFormatting sqref="E20:F30">
    <cfRule type="top10" dxfId="117" priority="142" percent="1" rank="10"/>
  </conditionalFormatting>
  <conditionalFormatting sqref="F20:F30">
    <cfRule type="top10" dxfId="116" priority="137" percent="1" bottom="1" rank="10"/>
    <cfRule type="top10" dxfId="115" priority="138" percent="1" bottom="1" rank="10"/>
    <cfRule type="top10" dxfId="114" priority="141" percent="1" rank="10"/>
  </conditionalFormatting>
  <conditionalFormatting sqref="E20:E30">
    <cfRule type="top10" dxfId="113" priority="136" percent="1" bottom="1" rank="10"/>
    <cfRule type="top10" dxfId="112" priority="139" percent="1" bottom="1" rank="10"/>
    <cfRule type="top10" dxfId="111" priority="140" percent="1" rank="10"/>
  </conditionalFormatting>
  <conditionalFormatting sqref="G20:H30">
    <cfRule type="top10" dxfId="110" priority="135" percent="1" rank="10"/>
  </conditionalFormatting>
  <conditionalFormatting sqref="H20:H30">
    <cfRule type="top10" dxfId="109" priority="130" percent="1" bottom="1" rank="10"/>
    <cfRule type="top10" dxfId="108" priority="131" percent="1" bottom="1" rank="10"/>
    <cfRule type="top10" dxfId="107" priority="134" percent="1" rank="10"/>
  </conditionalFormatting>
  <conditionalFormatting sqref="G20:G30">
    <cfRule type="top10" dxfId="106" priority="129" percent="1" bottom="1" rank="10"/>
    <cfRule type="top10" dxfId="105" priority="132" percent="1" bottom="1" rank="10"/>
    <cfRule type="top10" dxfId="104" priority="133" percent="1" rank="10"/>
  </conditionalFormatting>
  <conditionalFormatting sqref="I20:J30">
    <cfRule type="top10" dxfId="103" priority="128" percent="1" rank="10"/>
  </conditionalFormatting>
  <conditionalFormatting sqref="J20:J30">
    <cfRule type="top10" dxfId="102" priority="123" percent="1" bottom="1" rank="10"/>
    <cfRule type="top10" dxfId="101" priority="124" percent="1" bottom="1" rank="10"/>
    <cfRule type="top10" dxfId="100" priority="127" percent="1" rank="10"/>
  </conditionalFormatting>
  <conditionalFormatting sqref="I20:I30">
    <cfRule type="top10" dxfId="99" priority="122" percent="1" bottom="1" rank="10"/>
    <cfRule type="top10" dxfId="98" priority="125" percent="1" bottom="1" rank="10"/>
    <cfRule type="top10" dxfId="97" priority="126" percent="1" rank="10"/>
  </conditionalFormatting>
  <conditionalFormatting sqref="K20:L30">
    <cfRule type="top10" dxfId="96" priority="121" percent="1" rank="10"/>
  </conditionalFormatting>
  <conditionalFormatting sqref="L20:L30">
    <cfRule type="top10" dxfId="95" priority="116" percent="1" bottom="1" rank="10"/>
    <cfRule type="top10" dxfId="94" priority="117" percent="1" bottom="1" rank="10"/>
    <cfRule type="top10" dxfId="93" priority="120" percent="1" rank="10"/>
  </conditionalFormatting>
  <conditionalFormatting sqref="K20:K30">
    <cfRule type="top10" dxfId="92" priority="115" percent="1" bottom="1" rank="10"/>
    <cfRule type="top10" dxfId="91" priority="118" percent="1" bottom="1" rank="10"/>
    <cfRule type="top10" dxfId="90" priority="119" percent="1" rank="10"/>
  </conditionalFormatting>
  <conditionalFormatting sqref="C21:L21">
    <cfRule type="top10" dxfId="89" priority="114" bottom="1" rank="1"/>
  </conditionalFormatting>
  <conditionalFormatting sqref="C20:L20">
    <cfRule type="top10" dxfId="88" priority="113" bottom="1" rank="1"/>
  </conditionalFormatting>
  <conditionalFormatting sqref="C22:L22">
    <cfRule type="top10" dxfId="87" priority="111" bottom="1" rank="1"/>
    <cfRule type="top10" priority="112" bottom="1" rank="1"/>
  </conditionalFormatting>
  <conditionalFormatting sqref="C23 E23 G23 I23 K23">
    <cfRule type="top10" dxfId="86" priority="110" bottom="1" rank="1"/>
  </conditionalFormatting>
  <conditionalFormatting sqref="K24 I24 G24 E24 C24">
    <cfRule type="top10" dxfId="85" priority="109" bottom="1" rank="1"/>
  </conditionalFormatting>
  <conditionalFormatting sqref="C25 E25 G25 I25 K25">
    <cfRule type="top10" dxfId="84" priority="108" bottom="1" rank="1"/>
  </conditionalFormatting>
  <conditionalFormatting sqref="C26 E26 G26 I26 K26">
    <cfRule type="top10" dxfId="83" priority="107" bottom="1" rank="1"/>
  </conditionalFormatting>
  <conditionalFormatting sqref="C27 E27 G27 I27 K27">
    <cfRule type="top10" dxfId="82" priority="106" bottom="1" rank="1"/>
  </conditionalFormatting>
  <conditionalFormatting sqref="C28 E28 G28 I28 K28">
    <cfRule type="top10" dxfId="81" priority="105" bottom="1" rank="1"/>
  </conditionalFormatting>
  <conditionalFormatting sqref="K29 I29 G29 E29 C29">
    <cfRule type="top10" dxfId="80" priority="104" bottom="1" rank="1"/>
  </conditionalFormatting>
  <conditionalFormatting sqref="C32:L32">
    <cfRule type="top10" dxfId="79" priority="102" bottom="1" rank="1"/>
    <cfRule type="top10" priority="103" bottom="1" rank="1"/>
  </conditionalFormatting>
  <conditionalFormatting sqref="C33:L33">
    <cfRule type="top10" dxfId="78" priority="101" bottom="1" rank="1"/>
  </conditionalFormatting>
  <conditionalFormatting sqref="I20 G20 E20 C20 K20">
    <cfRule type="top10" dxfId="77" priority="98" bottom="1" rank="1"/>
  </conditionalFormatting>
  <conditionalFormatting sqref="C22 E22 G22 I22 K22">
    <cfRule type="top10" dxfId="76" priority="97" bottom="1" rank="1"/>
  </conditionalFormatting>
  <conditionalFormatting sqref="C30 E30 G30 I30 K30">
    <cfRule type="top10" dxfId="75" priority="96" bottom="1" rank="1"/>
  </conditionalFormatting>
  <conditionalFormatting sqref="C33 E33 G33 I33 K33">
    <cfRule type="top10" dxfId="74" priority="95" bottom="1" rank="1"/>
  </conditionalFormatting>
  <conditionalFormatting sqref="C32 E32 G32 I32 K32">
    <cfRule type="top10" dxfId="73" priority="94" bottom="1" rank="1"/>
  </conditionalFormatting>
  <conditionalFormatting sqref="C37:D47">
    <cfRule type="top10" dxfId="72" priority="93" percent="1" rank="10"/>
  </conditionalFormatting>
  <conditionalFormatting sqref="D37:D47">
    <cfRule type="top10" dxfId="71" priority="88" percent="1" bottom="1" rank="10"/>
    <cfRule type="top10" dxfId="70" priority="89" percent="1" bottom="1" rank="10"/>
    <cfRule type="top10" dxfId="69" priority="92" percent="1" rank="10"/>
  </conditionalFormatting>
  <conditionalFormatting sqref="C37:C47">
    <cfRule type="top10" dxfId="68" priority="87" percent="1" bottom="1" rank="10"/>
    <cfRule type="top10" dxfId="67" priority="90" percent="1" bottom="1" rank="10"/>
    <cfRule type="top10" dxfId="66" priority="91" percent="1" rank="10"/>
  </conditionalFormatting>
  <conditionalFormatting sqref="E37:F47">
    <cfRule type="top10" dxfId="65" priority="86" percent="1" rank="10"/>
  </conditionalFormatting>
  <conditionalFormatting sqref="F37:F47">
    <cfRule type="top10" dxfId="64" priority="81" percent="1" bottom="1" rank="10"/>
    <cfRule type="top10" dxfId="63" priority="82" percent="1" bottom="1" rank="10"/>
    <cfRule type="top10" dxfId="62" priority="85" percent="1" rank="10"/>
  </conditionalFormatting>
  <conditionalFormatting sqref="E37:E47">
    <cfRule type="top10" dxfId="61" priority="80" percent="1" bottom="1" rank="10"/>
    <cfRule type="top10" dxfId="60" priority="83" percent="1" bottom="1" rank="10"/>
    <cfRule type="top10" dxfId="59" priority="84" percent="1" rank="10"/>
  </conditionalFormatting>
  <conditionalFormatting sqref="G37:H47">
    <cfRule type="top10" dxfId="58" priority="79" percent="1" rank="10"/>
  </conditionalFormatting>
  <conditionalFormatting sqref="H37:H47">
    <cfRule type="top10" dxfId="57" priority="74" percent="1" bottom="1" rank="10"/>
    <cfRule type="top10" dxfId="56" priority="75" percent="1" bottom="1" rank="10"/>
    <cfRule type="top10" dxfId="55" priority="78" percent="1" rank="10"/>
  </conditionalFormatting>
  <conditionalFormatting sqref="G37:G47">
    <cfRule type="top10" dxfId="54" priority="73" percent="1" bottom="1" rank="10"/>
    <cfRule type="top10" dxfId="53" priority="76" percent="1" bottom="1" rank="10"/>
    <cfRule type="top10" dxfId="52" priority="77" percent="1" rank="10"/>
  </conditionalFormatting>
  <conditionalFormatting sqref="I37:J47">
    <cfRule type="top10" dxfId="51" priority="72" percent="1" rank="10"/>
  </conditionalFormatting>
  <conditionalFormatting sqref="J37:J47">
    <cfRule type="top10" dxfId="50" priority="67" percent="1" bottom="1" rank="10"/>
    <cfRule type="top10" dxfId="49" priority="68" percent="1" bottom="1" rank="10"/>
    <cfRule type="top10" dxfId="48" priority="71" percent="1" rank="10"/>
  </conditionalFormatting>
  <conditionalFormatting sqref="I37:I47">
    <cfRule type="top10" dxfId="47" priority="66" percent="1" bottom="1" rank="10"/>
    <cfRule type="top10" dxfId="46" priority="69" percent="1" bottom="1" rank="10"/>
    <cfRule type="top10" dxfId="45" priority="70" percent="1" rank="10"/>
  </conditionalFormatting>
  <conditionalFormatting sqref="K37:L47">
    <cfRule type="top10" dxfId="44" priority="65" percent="1" rank="10"/>
  </conditionalFormatting>
  <conditionalFormatting sqref="L37:L47">
    <cfRule type="top10" dxfId="43" priority="60" percent="1" bottom="1" rank="10"/>
    <cfRule type="top10" dxfId="42" priority="61" percent="1" bottom="1" rank="10"/>
    <cfRule type="top10" dxfId="41" priority="64" percent="1" rank="10"/>
  </conditionalFormatting>
  <conditionalFormatting sqref="K37:K47">
    <cfRule type="top10" dxfId="40" priority="59" percent="1" bottom="1" rank="10"/>
    <cfRule type="top10" dxfId="39" priority="62" percent="1" bottom="1" rank="10"/>
    <cfRule type="top10" dxfId="38" priority="63" percent="1" rank="10"/>
  </conditionalFormatting>
  <conditionalFormatting sqref="C38:L38">
    <cfRule type="top10" dxfId="37" priority="58" bottom="1" rank="1"/>
  </conditionalFormatting>
  <conditionalFormatting sqref="C37:L37">
    <cfRule type="top10" dxfId="36" priority="57" bottom="1" rank="1"/>
  </conditionalFormatting>
  <conditionalFormatting sqref="C39:L39">
    <cfRule type="top10" dxfId="35" priority="55" bottom="1" rank="1"/>
    <cfRule type="top10" priority="56" bottom="1" rank="1"/>
  </conditionalFormatting>
  <conditionalFormatting sqref="C40 E40 G40 I40 K40">
    <cfRule type="top10" dxfId="34" priority="54" bottom="1" rank="1"/>
  </conditionalFormatting>
  <conditionalFormatting sqref="K41 I41 G41 E41 C41">
    <cfRule type="top10" dxfId="33" priority="53" bottom="1" rank="1"/>
  </conditionalFormatting>
  <conditionalFormatting sqref="C42 E42 G42 I42 K42">
    <cfRule type="top10" dxfId="32" priority="52" bottom="1" rank="1"/>
  </conditionalFormatting>
  <conditionalFormatting sqref="C43 E43 G43 I43 K43">
    <cfRule type="top10" dxfId="31" priority="51" bottom="1" rank="1"/>
  </conditionalFormatting>
  <conditionalFormatting sqref="C44 E44 G44 I44 K44">
    <cfRule type="top10" dxfId="30" priority="50" bottom="1" rank="1"/>
  </conditionalFormatting>
  <conditionalFormatting sqref="C45 E45 G45 I45 K45">
    <cfRule type="top10" dxfId="29" priority="49" bottom="1" rank="1"/>
  </conditionalFormatting>
  <conditionalFormatting sqref="K46 I46 G46 E46 C46">
    <cfRule type="top10" dxfId="28" priority="48" bottom="1" rank="1"/>
  </conditionalFormatting>
  <conditionalFormatting sqref="C49:L49">
    <cfRule type="top10" dxfId="27" priority="46" bottom="1" rank="1"/>
    <cfRule type="top10" priority="47" bottom="1" rank="1"/>
  </conditionalFormatting>
  <conditionalFormatting sqref="C50:L50">
    <cfRule type="top10" dxfId="26" priority="45" bottom="1" rank="1"/>
  </conditionalFormatting>
  <conditionalFormatting sqref="I37 G37 E37 C37 K37">
    <cfRule type="top10" dxfId="25" priority="44" bottom="1" rank="1"/>
  </conditionalFormatting>
  <conditionalFormatting sqref="C39 E39 G39 I39 K39">
    <cfRule type="top10" dxfId="24" priority="43" bottom="1" rank="1"/>
  </conditionalFormatting>
  <conditionalFormatting sqref="C47 E47 G47 I47 K47">
    <cfRule type="top10" dxfId="23" priority="42" bottom="1" rank="1"/>
  </conditionalFormatting>
  <conditionalFormatting sqref="C50 E50 G50 I50 K50">
    <cfRule type="top10" dxfId="22" priority="41" bottom="1" rank="1"/>
  </conditionalFormatting>
  <conditionalFormatting sqref="C49 E49 G49 I49 K49">
    <cfRule type="top10" dxfId="21" priority="40" bottom="1" rank="1"/>
  </conditionalFormatting>
  <conditionalFormatting sqref="N15:N16 N32:N33">
    <cfRule type="top10" dxfId="20" priority="39" percent="1" rank="10"/>
  </conditionalFormatting>
  <conditionalFormatting sqref="N15:N16 N32:N33">
    <cfRule type="top10" dxfId="19" priority="33" percent="1" bottom="1" rank="10"/>
    <cfRule type="top10" dxfId="18" priority="36" percent="1" bottom="1" rank="10"/>
    <cfRule type="top10" dxfId="17" priority="37" percent="1" rank="10"/>
  </conditionalFormatting>
  <conditionalFormatting sqref="N15:N16 N32:N33">
    <cfRule type="top10" dxfId="16" priority="31" bottom="1" rank="1"/>
  </conditionalFormatting>
  <conditionalFormatting sqref="O20 R20 U20">
    <cfRule type="top10" dxfId="15" priority="16" bottom="1" rank="1"/>
  </conditionalFormatting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</dc:creator>
  <cp:lastModifiedBy>Thijs</cp:lastModifiedBy>
  <dcterms:created xsi:type="dcterms:W3CDTF">2015-05-06T12:15:45Z</dcterms:created>
  <dcterms:modified xsi:type="dcterms:W3CDTF">2015-05-13T20:37:47Z</dcterms:modified>
</cp:coreProperties>
</file>