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46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N41" i="1"/>
  <c r="N42" i="1"/>
  <c r="N43" i="1"/>
  <c r="N44" i="1"/>
  <c r="N45" i="1"/>
  <c r="N35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N16" i="1"/>
  <c r="M16" i="1"/>
  <c r="L16" i="1"/>
  <c r="C47" i="1"/>
  <c r="D47" i="1"/>
  <c r="B47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G35" i="1"/>
  <c r="G36" i="1"/>
  <c r="G37" i="1"/>
  <c r="G38" i="1"/>
  <c r="G39" i="1"/>
  <c r="G40" i="1"/>
  <c r="G41" i="1"/>
  <c r="G42" i="1"/>
  <c r="G43" i="1"/>
  <c r="G44" i="1"/>
  <c r="G45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B35" i="1"/>
  <c r="B36" i="1"/>
  <c r="B37" i="1"/>
  <c r="B38" i="1"/>
  <c r="B39" i="1"/>
  <c r="B40" i="1"/>
  <c r="B41" i="1"/>
  <c r="B42" i="1"/>
  <c r="B43" i="1"/>
  <c r="B44" i="1"/>
  <c r="B45" i="1"/>
  <c r="H16" i="1"/>
  <c r="I16" i="1"/>
  <c r="G16" i="1"/>
  <c r="C16" i="1"/>
  <c r="D16" i="1"/>
  <c r="B16" i="1"/>
  <c r="C4" i="1"/>
  <c r="C22" i="1"/>
  <c r="C5" i="1"/>
  <c r="M47" i="1" l="1"/>
  <c r="N47" i="1"/>
  <c r="H47" i="1"/>
  <c r="G47" i="1"/>
  <c r="I47" i="1"/>
  <c r="L47" i="1"/>
</calcChain>
</file>

<file path=xl/sharedStrings.xml><?xml version="1.0" encoding="utf-8"?>
<sst xmlns="http://schemas.openxmlformats.org/spreadsheetml/2006/main" count="153" uniqueCount="22">
  <si>
    <t xml:space="preserve">CHR 1 </t>
  </si>
  <si>
    <t>very difficult</t>
  </si>
  <si>
    <t>inferences</t>
  </si>
  <si>
    <t>Lips</t>
  </si>
  <si>
    <t>seconds</t>
  </si>
  <si>
    <t>expert</t>
  </si>
  <si>
    <t>lambda</t>
  </si>
  <si>
    <t>hard17</t>
  </si>
  <si>
    <t>symme</t>
  </si>
  <si>
    <t>eastermonster</t>
  </si>
  <si>
    <t>tarek_052</t>
  </si>
  <si>
    <t>goldennugget</t>
  </si>
  <si>
    <t>coloin</t>
  </si>
  <si>
    <t>fin</t>
  </si>
  <si>
    <t>clue17</t>
  </si>
  <si>
    <t>Constraints</t>
  </si>
  <si>
    <t>Filling in</t>
  </si>
  <si>
    <t>Kolom1</t>
  </si>
  <si>
    <t>CHR2</t>
  </si>
  <si>
    <t>Average</t>
  </si>
  <si>
    <t>Total</t>
  </si>
  <si>
    <t>CHR3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</si>
</sst>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67" fontId="0" fillId="0" borderId="0" xfId="0" applyNumberFormat="1"/>
    <xf numFmtId="0" fontId="1" fillId="0" borderId="0" xfId="0" applyFont="1" applyFill="1"/>
    <xf numFmtId="3" fontId="0" fillId="0" borderId="0" xfId="0" applyNumberFormat="1" applyFill="1"/>
    <xf numFmtId="0" fontId="0" fillId="0" borderId="0" xfId="0" applyFill="1"/>
    <xf numFmtId="0" fontId="1" fillId="0" borderId="1" xfId="0" applyFont="1" applyBorder="1"/>
    <xf numFmtId="0" fontId="0" fillId="0" borderId="0" xfId="0" applyFont="1"/>
    <xf numFmtId="3" fontId="2" fillId="0" borderId="0" xfId="0" applyNumberFormat="1" applyFont="1"/>
    <xf numFmtId="3" fontId="0" fillId="0" borderId="2" xfId="0" applyNumberFormat="1" applyBorder="1"/>
    <xf numFmtId="4" fontId="0" fillId="0" borderId="2" xfId="0" applyNumberFormat="1" applyBorder="1"/>
    <xf numFmtId="3" fontId="0" fillId="0" borderId="3" xfId="0" applyNumberFormat="1" applyBorder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</cellXfs>
  <cellStyles count="1">
    <cellStyle name="Standaard" xfId="0" builtinId="0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8" formatCode="#,##0.000"/>
    </dxf>
    <dxf>
      <numFmt numFmtId="3" formatCode="#,##0"/>
    </dxf>
    <dxf>
      <numFmt numFmtId="168" formatCode="#,##0.0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Total</a:t>
            </a:r>
            <a:r>
              <a:rPr lang="nl-BE" baseline="0"/>
              <a:t> inferences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Blad1!$B$35:$B$45</c:f>
              <c:numCache>
                <c:formatCode>#,##0</c:formatCode>
                <c:ptCount val="11"/>
                <c:pt idx="0">
                  <c:v>421095</c:v>
                </c:pt>
                <c:pt idx="1">
                  <c:v>470707</c:v>
                </c:pt>
                <c:pt idx="2">
                  <c:v>81686542</c:v>
                </c:pt>
                <c:pt idx="3">
                  <c:v>2876281</c:v>
                </c:pt>
                <c:pt idx="4">
                  <c:v>6123241</c:v>
                </c:pt>
                <c:pt idx="5">
                  <c:v>5829680</c:v>
                </c:pt>
                <c:pt idx="6">
                  <c:v>1477733</c:v>
                </c:pt>
                <c:pt idx="7">
                  <c:v>8081582</c:v>
                </c:pt>
                <c:pt idx="8">
                  <c:v>76844815</c:v>
                </c:pt>
                <c:pt idx="9">
                  <c:v>31668783</c:v>
                </c:pt>
                <c:pt idx="10">
                  <c:v>26501629</c:v>
                </c:pt>
              </c:numCache>
            </c:numRef>
          </c:val>
        </c:ser>
        <c:ser>
          <c:idx val="2"/>
          <c:order val="1"/>
          <c:tx>
            <c:v>CHR2</c:v>
          </c:tx>
          <c:spPr>
            <a:ln w="28575">
              <a:noFill/>
            </a:ln>
          </c:spPr>
          <c:invertIfNegative val="0"/>
          <c:cat>
            <c:strRef>
              <c:f>Blad1!$A$4:$A$16</c:f>
              <c:strCache>
                <c:ptCount val="13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  <c:pt idx="12">
                  <c:v>Average</c:v>
                </c:pt>
              </c:strCache>
            </c:strRef>
          </c:cat>
          <c:val>
            <c:numRef>
              <c:f>Blad1!$G$35:$G$45</c:f>
              <c:numCache>
                <c:formatCode>#,##0</c:formatCode>
                <c:ptCount val="11"/>
                <c:pt idx="0">
                  <c:v>303053</c:v>
                </c:pt>
                <c:pt idx="1">
                  <c:v>612831</c:v>
                </c:pt>
                <c:pt idx="2">
                  <c:v>9119695</c:v>
                </c:pt>
                <c:pt idx="3">
                  <c:v>455269</c:v>
                </c:pt>
                <c:pt idx="4">
                  <c:v>2691729</c:v>
                </c:pt>
                <c:pt idx="5">
                  <c:v>26264008</c:v>
                </c:pt>
                <c:pt idx="6">
                  <c:v>841803</c:v>
                </c:pt>
                <c:pt idx="7">
                  <c:v>19451183</c:v>
                </c:pt>
                <c:pt idx="8">
                  <c:v>70937543</c:v>
                </c:pt>
                <c:pt idx="9">
                  <c:v>8877372</c:v>
                </c:pt>
                <c:pt idx="10">
                  <c:v>310365</c:v>
                </c:pt>
              </c:numCache>
            </c:numRef>
          </c:val>
        </c:ser>
        <c:ser>
          <c:idx val="1"/>
          <c:order val="2"/>
          <c:tx>
            <c:v>CHR3</c:v>
          </c:tx>
          <c:invertIfNegative val="0"/>
          <c:val>
            <c:numRef>
              <c:f>Blad1!$L$35:$L$45</c:f>
              <c:numCache>
                <c:formatCode>#,##0</c:formatCode>
                <c:ptCount val="11"/>
                <c:pt idx="0">
                  <c:v>743889</c:v>
                </c:pt>
                <c:pt idx="1">
                  <c:v>1006605</c:v>
                </c:pt>
                <c:pt idx="2">
                  <c:v>3484972</c:v>
                </c:pt>
                <c:pt idx="3">
                  <c:v>884750</c:v>
                </c:pt>
                <c:pt idx="4">
                  <c:v>1008727</c:v>
                </c:pt>
                <c:pt idx="5">
                  <c:v>19546090</c:v>
                </c:pt>
                <c:pt idx="6">
                  <c:v>6834612</c:v>
                </c:pt>
                <c:pt idx="7">
                  <c:v>8479664</c:v>
                </c:pt>
                <c:pt idx="8">
                  <c:v>24684953</c:v>
                </c:pt>
                <c:pt idx="9">
                  <c:v>28620804</c:v>
                </c:pt>
                <c:pt idx="10">
                  <c:v>721636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97760"/>
        <c:axId val="79554432"/>
      </c:barChart>
      <c:catAx>
        <c:axId val="11379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554432"/>
        <c:crosses val="autoZero"/>
        <c:auto val="1"/>
        <c:lblAlgn val="ctr"/>
        <c:lblOffset val="100"/>
        <c:noMultiLvlLbl val="0"/>
      </c:catAx>
      <c:valAx>
        <c:axId val="7955443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137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Time</a:t>
            </a:r>
            <a:r>
              <a:rPr lang="nl-BE" baseline="0"/>
              <a:t> spent</a:t>
            </a:r>
            <a:endParaRPr lang="nl-B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CHR1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Blad1!$C$35:$C$45</c:f>
              <c:numCache>
                <c:formatCode>#.##0000</c:formatCode>
                <c:ptCount val="11"/>
                <c:pt idx="0">
                  <c:v>4.1999999999999996E-2</c:v>
                </c:pt>
                <c:pt idx="1">
                  <c:v>5.1000000000000004E-2</c:v>
                </c:pt>
                <c:pt idx="2">
                  <c:v>7.8549999999999995</c:v>
                </c:pt>
                <c:pt idx="3">
                  <c:v>0.29000000000000004</c:v>
                </c:pt>
                <c:pt idx="4">
                  <c:v>0.59899999999999998</c:v>
                </c:pt>
                <c:pt idx="5">
                  <c:v>0.56900000000000006</c:v>
                </c:pt>
                <c:pt idx="6">
                  <c:v>0.14500000000000002</c:v>
                </c:pt>
                <c:pt idx="7">
                  <c:v>0.78400000000000003</c:v>
                </c:pt>
                <c:pt idx="8">
                  <c:v>7.4169999999999998</c:v>
                </c:pt>
                <c:pt idx="9">
                  <c:v>3.113</c:v>
                </c:pt>
                <c:pt idx="10">
                  <c:v>2.6180000000000003</c:v>
                </c:pt>
              </c:numCache>
            </c:numRef>
          </c:val>
        </c:ser>
        <c:ser>
          <c:idx val="1"/>
          <c:order val="1"/>
          <c:tx>
            <c:v>CHR2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Blad1!$H$35:$H$45</c:f>
              <c:numCache>
                <c:formatCode>#.##0000</c:formatCode>
                <c:ptCount val="11"/>
                <c:pt idx="0">
                  <c:v>4.9000000000000002E-2</c:v>
                </c:pt>
                <c:pt idx="1">
                  <c:v>9.7000000000000003E-2</c:v>
                </c:pt>
                <c:pt idx="2">
                  <c:v>1.4710000000000001</c:v>
                </c:pt>
                <c:pt idx="3">
                  <c:v>7.3000000000000009E-2</c:v>
                </c:pt>
                <c:pt idx="4">
                  <c:v>0.42799999999999999</c:v>
                </c:pt>
                <c:pt idx="5">
                  <c:v>4.258</c:v>
                </c:pt>
                <c:pt idx="6">
                  <c:v>0.13400000000000001</c:v>
                </c:pt>
                <c:pt idx="7">
                  <c:v>3.6309999999999998</c:v>
                </c:pt>
                <c:pt idx="8">
                  <c:v>12.567</c:v>
                </c:pt>
                <c:pt idx="9">
                  <c:v>1.621</c:v>
                </c:pt>
                <c:pt idx="10">
                  <c:v>5.7000000000000002E-2</c:v>
                </c:pt>
              </c:numCache>
            </c:numRef>
          </c:val>
        </c:ser>
        <c:ser>
          <c:idx val="2"/>
          <c:order val="2"/>
          <c:tx>
            <c:v>CHR3</c:v>
          </c:tx>
          <c:invertIfNegative val="0"/>
          <c:cat>
            <c:strRef>
              <c:f>Blad1!$A$35:$A$45</c:f>
              <c:strCache>
                <c:ptCount val="11"/>
                <c:pt idx="0">
                  <c:v>very difficult</c:v>
                </c:pt>
                <c:pt idx="1">
                  <c:v>expert</c:v>
                </c:pt>
                <c:pt idx="2">
                  <c:v>lambda</c:v>
                </c:pt>
                <c:pt idx="3">
                  <c:v>hard17</c:v>
                </c:pt>
                <c:pt idx="4">
                  <c:v>symme</c:v>
                </c:pt>
                <c:pt idx="5">
                  <c:v>eastermonster</c:v>
                </c:pt>
                <c:pt idx="6">
                  <c:v>tarek_052</c:v>
                </c:pt>
                <c:pt idx="7">
                  <c:v>goldennugget</c:v>
                </c:pt>
                <c:pt idx="8">
                  <c:v>coloin</c:v>
                </c:pt>
                <c:pt idx="9">
                  <c:v>fin</c:v>
                </c:pt>
                <c:pt idx="10">
                  <c:v>clue17</c:v>
                </c:pt>
              </c:strCache>
            </c:strRef>
          </c:cat>
          <c:val>
            <c:numRef>
              <c:f>Blad1!$M$35:$M$45</c:f>
              <c:numCache>
                <c:formatCode>#.##0000</c:formatCode>
                <c:ptCount val="11"/>
                <c:pt idx="0">
                  <c:v>9.9000000000000005E-2</c:v>
                </c:pt>
                <c:pt idx="1">
                  <c:v>0.127</c:v>
                </c:pt>
                <c:pt idx="2">
                  <c:v>0.40600000000000003</c:v>
                </c:pt>
                <c:pt idx="3">
                  <c:v>0.106</c:v>
                </c:pt>
                <c:pt idx="4">
                  <c:v>0.12</c:v>
                </c:pt>
                <c:pt idx="5">
                  <c:v>2.2609999999999997</c:v>
                </c:pt>
                <c:pt idx="6">
                  <c:v>0.80700000000000005</c:v>
                </c:pt>
                <c:pt idx="7">
                  <c:v>1.0619999999999998</c:v>
                </c:pt>
                <c:pt idx="8">
                  <c:v>2.9940000000000002</c:v>
                </c:pt>
                <c:pt idx="9">
                  <c:v>3.347</c:v>
                </c:pt>
                <c:pt idx="10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5280"/>
        <c:axId val="127123456"/>
      </c:barChart>
      <c:catAx>
        <c:axId val="12710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123456"/>
        <c:crosses val="autoZero"/>
        <c:auto val="1"/>
        <c:lblAlgn val="ctr"/>
        <c:lblOffset val="100"/>
        <c:noMultiLvlLbl val="0"/>
      </c:catAx>
      <c:valAx>
        <c:axId val="12712345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271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48</xdr:row>
      <xdr:rowOff>9524</xdr:rowOff>
    </xdr:from>
    <xdr:to>
      <xdr:col>8</xdr:col>
      <xdr:colOff>123825</xdr:colOff>
      <xdr:row>67</xdr:row>
      <xdr:rowOff>19049</xdr:rowOff>
    </xdr:to>
    <xdr:graphicFrame macro="">
      <xdr:nvGraphicFramePr>
        <xdr:cNvPr id="2" name="Grafiek 1" title="Inferenc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50</xdr:row>
      <xdr:rowOff>152400</xdr:rowOff>
    </xdr:from>
    <xdr:to>
      <xdr:col>14</xdr:col>
      <xdr:colOff>390525</xdr:colOff>
      <xdr:row>65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0.07639</cdr:y>
    </cdr:from>
    <cdr:to>
      <cdr:x>0.23125</cdr:x>
      <cdr:y>0.40972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428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BE" sz="1100"/>
            <a:t>(s)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4" displayName="Tabel4" ref="A3:D14" totalsRowShown="0" headerRowDxfId="400">
  <autoFilter ref="A3:D14"/>
  <tableColumns count="4">
    <tableColumn id="1" name="Kolom1" dataDxfId="399"/>
    <tableColumn id="2" name="inferences" dataDxfId="398"/>
    <tableColumn id="3" name="seconds"/>
    <tableColumn id="4" name="Li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el5" displayName="Tabel5" ref="A20:D31" totalsRowShown="0" headerRowDxfId="407">
  <autoFilter ref="A20:D31"/>
  <tableColumns count="4">
    <tableColumn id="1" name="Kolom1" dataDxfId="409"/>
    <tableColumn id="2" name="inferences" dataDxfId="408"/>
    <tableColumn id="3" name="seconds"/>
    <tableColumn id="4" name="Lip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el47" displayName="Tabel47" ref="F3:I14" totalsRowShown="0" headerRowDxfId="406">
  <autoFilter ref="F3:I14"/>
  <tableColumns count="4">
    <tableColumn id="1" name="Kolom1" dataDxfId="405"/>
    <tableColumn id="2" name="inferences" dataDxfId="404"/>
    <tableColumn id="3" name="seconds"/>
    <tableColumn id="4" name="Lip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el58" displayName="Tabel58" ref="F20:I31" totalsRowShown="0" headerRowDxfId="403">
  <autoFilter ref="F20:I31"/>
  <tableColumns count="4">
    <tableColumn id="1" name="Kolom1" dataDxfId="402"/>
    <tableColumn id="2" name="inferences" dataDxfId="401"/>
    <tableColumn id="3" name="seconds"/>
    <tableColumn id="4" name="Lip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el511" displayName="Tabel511" ref="A34:D45" totalsRowShown="0" headerRowDxfId="397">
  <autoFilter ref="A34:D45"/>
  <tableColumns count="4">
    <tableColumn id="1" name="Kolom1" dataDxfId="396"/>
    <tableColumn id="2" name="inferences" dataDxfId="393">
      <calculatedColumnFormula>SUM(B4,B21)</calculatedColumnFormula>
    </tableColumn>
    <tableColumn id="3" name="seconds" dataDxfId="392">
      <calculatedColumnFormula>SUM(C4,C21)</calculatedColumnFormula>
    </tableColumn>
    <tableColumn id="4" name="Lips">
      <calculatedColumnFormula>SUM(D4,D21)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el5812" displayName="Tabel5812" ref="F34:I45" totalsRowShown="0" headerRowDxfId="395">
  <autoFilter ref="F34:I45"/>
  <tableColumns count="4">
    <tableColumn id="1" name="Kolom1" dataDxfId="394"/>
    <tableColumn id="2" name="inferences" dataDxfId="391">
      <calculatedColumnFormula>SUM(G4,G21)</calculatedColumnFormula>
    </tableColumn>
    <tableColumn id="3" name="seconds" dataDxfId="390">
      <calculatedColumnFormula>SUM(H4,H21)</calculatedColumnFormula>
    </tableColumn>
    <tableColumn id="4" name="Lips">
      <calculatedColumnFormula>SUM(I4,I21)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el4713" displayName="Tabel4713" ref="K3:N14" totalsRowShown="0" headerRowDxfId="389">
  <autoFilter ref="K3:N14"/>
  <tableColumns count="4">
    <tableColumn id="1" name="Kolom1" dataDxfId="388"/>
    <tableColumn id="2" name="inferences" dataDxfId="387"/>
    <tableColumn id="3" name="seconds"/>
    <tableColumn id="4" name="Lip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3" name="Tabel5814" displayName="Tabel5814" ref="K20:N31" totalsRowShown="0" headerRowDxfId="386">
  <autoFilter ref="K20:N31"/>
  <tableColumns count="4">
    <tableColumn id="1" name="Kolom1" dataDxfId="385"/>
    <tableColumn id="2" name="inferences" dataDxfId="384"/>
    <tableColumn id="3" name="seconds"/>
    <tableColumn id="4" name="Lip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el581215" displayName="Tabel581215" ref="K34:N45" totalsRowShown="0" headerRowDxfId="383">
  <autoFilter ref="K34:N45"/>
  <tableColumns count="4">
    <tableColumn id="1" name="Kolom1" dataDxfId="382"/>
    <tableColumn id="2" name="inferences" dataDxfId="381">
      <calculatedColumnFormula>SUM(L4,L21)</calculatedColumnFormula>
    </tableColumn>
    <tableColumn id="3" name="seconds" dataDxfId="380">
      <calculatedColumnFormula>SUM(M4,M21)</calculatedColumnFormula>
    </tableColumn>
    <tableColumn id="4" name="Lips">
      <calculatedColumnFormula>SUM(N21,N3)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43" workbookViewId="0">
      <selection activeCell="L68" sqref="L68"/>
    </sheetView>
  </sheetViews>
  <sheetFormatPr defaultRowHeight="15" x14ac:dyDescent="0.25"/>
  <cols>
    <col min="1" max="1" width="14.42578125" customWidth="1"/>
    <col min="2" max="2" width="12.5703125" customWidth="1"/>
    <col min="3" max="3" width="10.28515625" customWidth="1"/>
    <col min="4" max="4" width="10.140625" bestFit="1" customWidth="1"/>
    <col min="6" max="6" width="14.140625" bestFit="1" customWidth="1"/>
    <col min="7" max="7" width="12.7109375" bestFit="1" customWidth="1"/>
    <col min="8" max="8" width="10.42578125" bestFit="1" customWidth="1"/>
    <col min="9" max="9" width="10.140625" bestFit="1" customWidth="1"/>
    <col min="11" max="11" width="14.140625" bestFit="1" customWidth="1"/>
    <col min="12" max="12" width="12.7109375" bestFit="1" customWidth="1"/>
    <col min="13" max="14" width="12" bestFit="1" customWidth="1"/>
  </cols>
  <sheetData>
    <row r="1" spans="1:14" x14ac:dyDescent="0.25">
      <c r="B1" s="1" t="s">
        <v>0</v>
      </c>
      <c r="F1" s="1" t="s">
        <v>18</v>
      </c>
      <c r="K1" s="1" t="s">
        <v>21</v>
      </c>
    </row>
    <row r="2" spans="1:14" x14ac:dyDescent="0.25">
      <c r="A2" s="1" t="s">
        <v>16</v>
      </c>
      <c r="B2" s="1"/>
      <c r="F2" s="1" t="s">
        <v>16</v>
      </c>
      <c r="K2" s="1" t="s">
        <v>16</v>
      </c>
    </row>
    <row r="3" spans="1:14" x14ac:dyDescent="0.25">
      <c r="A3" t="s">
        <v>17</v>
      </c>
      <c r="B3" s="1" t="s">
        <v>2</v>
      </c>
      <c r="C3" s="1" t="s">
        <v>4</v>
      </c>
      <c r="D3" s="1" t="s">
        <v>3</v>
      </c>
      <c r="F3" t="s">
        <v>17</v>
      </c>
      <c r="G3" s="1" t="s">
        <v>2</v>
      </c>
      <c r="H3" s="1" t="s">
        <v>4</v>
      </c>
      <c r="I3" s="1" t="s">
        <v>3</v>
      </c>
      <c r="K3" t="s">
        <v>17</v>
      </c>
      <c r="L3" s="1" t="s">
        <v>2</v>
      </c>
      <c r="M3" s="1" t="s">
        <v>4</v>
      </c>
      <c r="N3" s="1" t="s">
        <v>3</v>
      </c>
    </row>
    <row r="4" spans="1:14" x14ac:dyDescent="0.25">
      <c r="A4" s="1" t="s">
        <v>1</v>
      </c>
      <c r="B4" s="9">
        <v>182707</v>
      </c>
      <c r="C4">
        <f>0.016</f>
        <v>1.6E-2</v>
      </c>
      <c r="D4">
        <v>11711912</v>
      </c>
      <c r="F4" s="1" t="s">
        <v>1</v>
      </c>
      <c r="G4" s="2">
        <v>121215</v>
      </c>
      <c r="H4">
        <v>0.02</v>
      </c>
      <c r="I4">
        <v>7770142</v>
      </c>
      <c r="K4" s="1" t="s">
        <v>1</v>
      </c>
      <c r="L4" s="2">
        <v>388366</v>
      </c>
      <c r="M4">
        <v>0.05</v>
      </c>
      <c r="N4">
        <v>12447548</v>
      </c>
    </row>
    <row r="5" spans="1:14" x14ac:dyDescent="0.25">
      <c r="A5" s="1" t="s">
        <v>5</v>
      </c>
      <c r="B5" s="9">
        <v>323948</v>
      </c>
      <c r="C5" s="3">
        <f>0.034</f>
        <v>3.4000000000000002E-2</v>
      </c>
      <c r="D5">
        <v>10382882</v>
      </c>
      <c r="F5" s="1" t="s">
        <v>5</v>
      </c>
      <c r="G5" s="2">
        <v>450397</v>
      </c>
      <c r="H5" s="3">
        <v>7.1999999999999995E-2</v>
      </c>
      <c r="I5">
        <v>7217854</v>
      </c>
      <c r="K5" s="1" t="s">
        <v>5</v>
      </c>
      <c r="L5" s="2">
        <v>693334</v>
      </c>
      <c r="M5" s="3">
        <v>8.5999999999999993E-2</v>
      </c>
      <c r="N5">
        <v>7407367</v>
      </c>
    </row>
    <row r="6" spans="1:14" x14ac:dyDescent="0.25">
      <c r="A6" s="1" t="s">
        <v>6</v>
      </c>
      <c r="B6" s="9">
        <v>81564309</v>
      </c>
      <c r="C6" s="3">
        <v>7.8419999999999996</v>
      </c>
      <c r="D6">
        <v>10394528</v>
      </c>
      <c r="F6" s="1" t="s">
        <v>6</v>
      </c>
      <c r="G6" s="2">
        <v>8999912</v>
      </c>
      <c r="H6" s="3">
        <v>1.4450000000000001</v>
      </c>
      <c r="I6">
        <v>6203374</v>
      </c>
      <c r="K6" s="1" t="s">
        <v>6</v>
      </c>
      <c r="L6" s="2">
        <v>3240922</v>
      </c>
      <c r="M6" s="3">
        <v>0.373</v>
      </c>
      <c r="N6">
        <v>8656253</v>
      </c>
    </row>
    <row r="7" spans="1:14" x14ac:dyDescent="0.25">
      <c r="A7" s="1" t="s">
        <v>7</v>
      </c>
      <c r="B7" s="9">
        <v>2753502</v>
      </c>
      <c r="C7" s="3">
        <v>0.27600000000000002</v>
      </c>
      <c r="D7">
        <v>9805856</v>
      </c>
      <c r="F7" s="1" t="s">
        <v>7</v>
      </c>
      <c r="G7" s="2">
        <v>336913</v>
      </c>
      <c r="H7" s="3">
        <v>5.6000000000000001E-2</v>
      </c>
      <c r="I7">
        <v>5399212</v>
      </c>
      <c r="K7" s="1" t="s">
        <v>7</v>
      </c>
      <c r="L7" s="2">
        <v>649562</v>
      </c>
      <c r="M7" s="3">
        <v>7.4999999999999997E-2</v>
      </c>
      <c r="N7">
        <v>10409581</v>
      </c>
    </row>
    <row r="8" spans="1:14" x14ac:dyDescent="0.25">
      <c r="A8" s="1" t="s">
        <v>8</v>
      </c>
      <c r="B8" s="9">
        <v>5976299</v>
      </c>
      <c r="C8" s="3">
        <v>0.58199999999999996</v>
      </c>
      <c r="D8">
        <v>10353882</v>
      </c>
      <c r="F8" s="1" t="s">
        <v>8</v>
      </c>
      <c r="G8" s="2">
        <v>2550468</v>
      </c>
      <c r="H8" s="3">
        <v>0.40699999999999997</v>
      </c>
      <c r="I8">
        <v>6288096</v>
      </c>
      <c r="K8" s="1" t="s">
        <v>8</v>
      </c>
      <c r="L8" s="2">
        <v>717108</v>
      </c>
      <c r="M8" s="3">
        <v>8.3000000000000004E-2</v>
      </c>
      <c r="N8">
        <v>9193633</v>
      </c>
    </row>
    <row r="9" spans="1:14" x14ac:dyDescent="0.25">
      <c r="A9" s="1" t="s">
        <v>9</v>
      </c>
      <c r="B9" s="9">
        <v>5682031</v>
      </c>
      <c r="C9" s="3">
        <v>0.55300000000000005</v>
      </c>
      <c r="D9">
        <v>10406583</v>
      </c>
      <c r="F9" s="1" t="s">
        <v>9</v>
      </c>
      <c r="G9" s="2">
        <v>26116892</v>
      </c>
      <c r="H9" s="3">
        <v>4.2370000000000001</v>
      </c>
      <c r="I9">
        <v>6177672</v>
      </c>
      <c r="K9" s="1" t="s">
        <v>9</v>
      </c>
      <c r="L9" s="2">
        <v>19247745</v>
      </c>
      <c r="M9" s="3">
        <v>2.2229999999999999</v>
      </c>
      <c r="N9">
        <v>8628125</v>
      </c>
    </row>
    <row r="10" spans="1:14" x14ac:dyDescent="0.25">
      <c r="A10" s="1" t="s">
        <v>10</v>
      </c>
      <c r="B10" s="9">
        <v>1331388</v>
      </c>
      <c r="C10" s="3">
        <v>0.129</v>
      </c>
      <c r="D10">
        <v>10668105</v>
      </c>
      <c r="F10" s="1" t="s">
        <v>10</v>
      </c>
      <c r="G10" s="2">
        <v>694410</v>
      </c>
      <c r="H10" s="3">
        <v>0.113</v>
      </c>
      <c r="I10">
        <v>5564147</v>
      </c>
      <c r="K10" s="1" t="s">
        <v>10</v>
      </c>
      <c r="L10" s="2">
        <v>6537377</v>
      </c>
      <c r="M10" s="3">
        <v>0.76900000000000002</v>
      </c>
      <c r="N10">
        <v>8552244</v>
      </c>
    </row>
    <row r="11" spans="1:14" x14ac:dyDescent="0.25">
      <c r="A11" s="1" t="s">
        <v>11</v>
      </c>
      <c r="B11" s="9">
        <v>7938558</v>
      </c>
      <c r="C11">
        <v>0.76800000000000002</v>
      </c>
      <c r="D11">
        <v>10385279</v>
      </c>
      <c r="F11" s="1" t="s">
        <v>11</v>
      </c>
      <c r="G11" s="2">
        <v>19303987</v>
      </c>
      <c r="H11">
        <v>3.609</v>
      </c>
      <c r="I11">
        <v>5427312</v>
      </c>
      <c r="K11" s="1" t="s">
        <v>11</v>
      </c>
      <c r="L11" s="2">
        <v>8185761</v>
      </c>
      <c r="M11">
        <v>1.0229999999999999</v>
      </c>
      <c r="N11">
        <v>8198827</v>
      </c>
    </row>
    <row r="12" spans="1:14" x14ac:dyDescent="0.25">
      <c r="A12" s="1" t="s">
        <v>12</v>
      </c>
      <c r="B12" s="9">
        <v>76702494</v>
      </c>
      <c r="C12">
        <v>7.4009999999999998</v>
      </c>
      <c r="D12">
        <v>10372985</v>
      </c>
      <c r="F12" s="1" t="s">
        <v>12</v>
      </c>
      <c r="G12" s="2">
        <v>70796939</v>
      </c>
      <c r="H12">
        <v>12.539</v>
      </c>
      <c r="I12">
        <v>5737340</v>
      </c>
      <c r="K12" s="1" t="s">
        <v>12</v>
      </c>
      <c r="L12" s="2">
        <v>24398756</v>
      </c>
      <c r="M12">
        <v>2.9540000000000002</v>
      </c>
      <c r="N12">
        <v>8275200</v>
      </c>
    </row>
    <row r="13" spans="1:14" x14ac:dyDescent="0.25">
      <c r="A13" s="1" t="s">
        <v>13</v>
      </c>
      <c r="B13" s="9">
        <v>31525608</v>
      </c>
      <c r="C13">
        <v>3.097</v>
      </c>
      <c r="D13">
        <v>10206360</v>
      </c>
      <c r="F13" s="1" t="s">
        <v>13</v>
      </c>
      <c r="G13" s="2">
        <v>8734451</v>
      </c>
      <c r="H13">
        <v>1.5980000000000001</v>
      </c>
      <c r="I13">
        <v>5489187</v>
      </c>
      <c r="K13" s="1" t="s">
        <v>13</v>
      </c>
      <c r="L13" s="2">
        <v>28331551</v>
      </c>
      <c r="M13">
        <v>3.31</v>
      </c>
      <c r="N13">
        <v>8566573</v>
      </c>
    </row>
    <row r="14" spans="1:14" x14ac:dyDescent="0.25">
      <c r="A14" s="1" t="s">
        <v>14</v>
      </c>
      <c r="B14" s="9">
        <v>26370686</v>
      </c>
      <c r="C14">
        <v>2.6030000000000002</v>
      </c>
      <c r="D14">
        <v>10122262</v>
      </c>
      <c r="F14" s="1" t="s">
        <v>14</v>
      </c>
      <c r="G14" s="2">
        <v>190988</v>
      </c>
      <c r="H14">
        <v>4.1000000000000002E-2</v>
      </c>
      <c r="I14">
        <v>4080914</v>
      </c>
      <c r="K14" s="1" t="s">
        <v>14</v>
      </c>
      <c r="L14" s="2">
        <v>479042</v>
      </c>
      <c r="M14">
        <v>5.7000000000000002E-2</v>
      </c>
      <c r="N14">
        <v>7676906</v>
      </c>
    </row>
    <row r="15" spans="1:14" x14ac:dyDescent="0.25">
      <c r="A15" s="1"/>
      <c r="B15" s="2"/>
      <c r="F15" s="1"/>
      <c r="G15" s="2"/>
      <c r="K15" s="1"/>
      <c r="L15" s="2"/>
    </row>
    <row r="16" spans="1:14" x14ac:dyDescent="0.25">
      <c r="A16" s="7" t="s">
        <v>19</v>
      </c>
      <c r="B16" s="10">
        <f>(AVERAGE(Tabel4[inferences]))</f>
        <v>21850139.09090909</v>
      </c>
      <c r="C16" s="11">
        <f>(AVERAGE(Tabel4[seconds]))</f>
        <v>2.1182727272727275</v>
      </c>
      <c r="D16" s="12">
        <f>(AVERAGE(Tabel4[Lips]))</f>
        <v>10437330.363636363</v>
      </c>
      <c r="F16" s="7" t="s">
        <v>19</v>
      </c>
      <c r="G16" s="10">
        <f>AVERAGE(Tabel47[inferences])</f>
        <v>12572415.636363637</v>
      </c>
      <c r="H16" s="11">
        <f>AVERAGE(Tabel47[seconds])</f>
        <v>2.1942727272727272</v>
      </c>
      <c r="I16" s="12">
        <f>AVERAGE(Tabel47[Lips])</f>
        <v>5941386.3636363633</v>
      </c>
      <c r="K16" s="7" t="s">
        <v>19</v>
      </c>
      <c r="L16" s="10">
        <f>AVERAGE(Tabel4713[inferences])</f>
        <v>8442684</v>
      </c>
      <c r="M16" s="11">
        <f>AVERAGE(Tabel4713[seconds])</f>
        <v>1.0002727272727272</v>
      </c>
      <c r="N16" s="12">
        <f>AVERAGE(Tabel4713[Lips])</f>
        <v>8910205.1818181816</v>
      </c>
    </row>
    <row r="17" spans="1:14" x14ac:dyDescent="0.25">
      <c r="A17" s="8"/>
      <c r="B17" s="2"/>
      <c r="F17" s="1"/>
      <c r="G17" s="2"/>
      <c r="K17" s="1"/>
      <c r="L17" s="2"/>
    </row>
    <row r="18" spans="1:14" x14ac:dyDescent="0.25">
      <c r="A18" s="4"/>
      <c r="B18" s="5"/>
      <c r="C18" s="6"/>
      <c r="D18" s="6"/>
    </row>
    <row r="19" spans="1:14" x14ac:dyDescent="0.25">
      <c r="A19" s="4" t="s">
        <v>15</v>
      </c>
      <c r="B19" s="5"/>
      <c r="C19" s="6"/>
      <c r="D19" s="6"/>
      <c r="F19" s="4" t="s">
        <v>15</v>
      </c>
      <c r="G19" s="5"/>
      <c r="H19" s="6"/>
      <c r="I19" s="6"/>
      <c r="K19" s="4" t="s">
        <v>15</v>
      </c>
      <c r="L19" s="5"/>
      <c r="M19" s="6"/>
      <c r="N19" s="6"/>
    </row>
    <row r="20" spans="1:14" x14ac:dyDescent="0.25">
      <c r="A20" t="s">
        <v>17</v>
      </c>
      <c r="B20" s="1" t="s">
        <v>2</v>
      </c>
      <c r="C20" s="1" t="s">
        <v>4</v>
      </c>
      <c r="D20" s="1" t="s">
        <v>3</v>
      </c>
      <c r="F20" t="s">
        <v>17</v>
      </c>
      <c r="G20" s="1" t="s">
        <v>2</v>
      </c>
      <c r="H20" s="1" t="s">
        <v>4</v>
      </c>
      <c r="I20" s="1" t="s">
        <v>3</v>
      </c>
      <c r="K20" t="s">
        <v>17</v>
      </c>
      <c r="L20" s="1" t="s">
        <v>2</v>
      </c>
      <c r="M20" s="1" t="s">
        <v>4</v>
      </c>
      <c r="N20" s="1" t="s">
        <v>3</v>
      </c>
    </row>
    <row r="21" spans="1:14" x14ac:dyDescent="0.25">
      <c r="A21" s="1" t="s">
        <v>1</v>
      </c>
      <c r="B21" s="2">
        <v>238388</v>
      </c>
      <c r="C21">
        <v>2.5999999999999999E-2</v>
      </c>
      <c r="D21">
        <v>15281184</v>
      </c>
      <c r="F21" s="1" t="s">
        <v>1</v>
      </c>
      <c r="G21" s="2">
        <v>181838</v>
      </c>
      <c r="H21">
        <v>2.9000000000000001E-2</v>
      </c>
      <c r="I21">
        <v>5828104</v>
      </c>
      <c r="K21" s="1" t="s">
        <v>1</v>
      </c>
      <c r="L21" s="2">
        <v>355523</v>
      </c>
      <c r="M21">
        <v>4.9000000000000002E-2</v>
      </c>
      <c r="N21">
        <v>7596597</v>
      </c>
    </row>
    <row r="22" spans="1:14" x14ac:dyDescent="0.25">
      <c r="A22" s="1" t="s">
        <v>5</v>
      </c>
      <c r="B22" s="2">
        <v>146759</v>
      </c>
      <c r="C22" s="3">
        <f>0.017</f>
        <v>1.7000000000000001E-2</v>
      </c>
      <c r="D22">
        <v>9407568</v>
      </c>
      <c r="F22" s="1" t="s">
        <v>5</v>
      </c>
      <c r="G22" s="2">
        <v>162434</v>
      </c>
      <c r="H22" s="3">
        <v>2.5000000000000001E-2</v>
      </c>
      <c r="I22">
        <v>5206185</v>
      </c>
      <c r="K22" s="1" t="s">
        <v>5</v>
      </c>
      <c r="L22" s="2">
        <v>313271</v>
      </c>
      <c r="M22" s="3">
        <v>4.1000000000000002E-2</v>
      </c>
      <c r="N22">
        <v>10040673</v>
      </c>
    </row>
    <row r="23" spans="1:14" x14ac:dyDescent="0.25">
      <c r="A23" s="1" t="s">
        <v>6</v>
      </c>
      <c r="B23" s="2">
        <v>122233</v>
      </c>
      <c r="C23" s="3">
        <v>1.2999999999999999E-2</v>
      </c>
      <c r="D23">
        <v>7835398</v>
      </c>
      <c r="F23" s="1" t="s">
        <v>6</v>
      </c>
      <c r="G23" s="2">
        <v>119783</v>
      </c>
      <c r="H23" s="3">
        <v>2.5999999999999999E-2</v>
      </c>
      <c r="I23">
        <v>7678348</v>
      </c>
      <c r="K23" s="1" t="s">
        <v>6</v>
      </c>
      <c r="L23" s="2">
        <v>244050</v>
      </c>
      <c r="M23" s="3">
        <v>3.3000000000000002E-2</v>
      </c>
      <c r="N23">
        <v>7822065</v>
      </c>
    </row>
    <row r="24" spans="1:14" x14ac:dyDescent="0.25">
      <c r="A24" s="1" t="s">
        <v>7</v>
      </c>
      <c r="B24" s="2">
        <v>122779</v>
      </c>
      <c r="C24" s="3">
        <v>1.4E-2</v>
      </c>
      <c r="D24">
        <v>7870398</v>
      </c>
      <c r="F24" s="1" t="s">
        <v>7</v>
      </c>
      <c r="G24" s="2">
        <v>118356</v>
      </c>
      <c r="H24" s="3">
        <v>1.7000000000000001E-2</v>
      </c>
      <c r="I24">
        <v>7586874</v>
      </c>
      <c r="K24" s="1" t="s">
        <v>7</v>
      </c>
      <c r="L24" s="2">
        <v>235188</v>
      </c>
      <c r="M24" s="3">
        <v>3.1E-2</v>
      </c>
      <c r="N24">
        <v>7538029</v>
      </c>
    </row>
    <row r="25" spans="1:14" x14ac:dyDescent="0.25">
      <c r="A25" s="1" t="s">
        <v>8</v>
      </c>
      <c r="B25" s="2">
        <v>146942</v>
      </c>
      <c r="C25" s="3">
        <v>1.7000000000000001E-2</v>
      </c>
      <c r="D25">
        <v>9419299</v>
      </c>
      <c r="F25" s="1" t="s">
        <v>8</v>
      </c>
      <c r="G25" s="2">
        <v>141261</v>
      </c>
      <c r="H25" s="3">
        <v>2.1000000000000001E-2</v>
      </c>
      <c r="I25">
        <v>9055134</v>
      </c>
      <c r="K25" s="1" t="s">
        <v>8</v>
      </c>
      <c r="L25" s="2">
        <v>291619</v>
      </c>
      <c r="M25" s="3">
        <v>3.6999999999999998E-2</v>
      </c>
      <c r="N25">
        <v>9346703</v>
      </c>
    </row>
    <row r="26" spans="1:14" x14ac:dyDescent="0.25">
      <c r="A26" s="1" t="s">
        <v>9</v>
      </c>
      <c r="B26" s="2">
        <v>147649</v>
      </c>
      <c r="C26" s="3">
        <v>1.6E-2</v>
      </c>
      <c r="D26">
        <v>9464619</v>
      </c>
      <c r="F26" s="1" t="s">
        <v>9</v>
      </c>
      <c r="G26" s="2">
        <v>147116</v>
      </c>
      <c r="H26" s="3">
        <v>2.1000000000000001E-2</v>
      </c>
      <c r="I26">
        <v>9430452</v>
      </c>
      <c r="K26" s="1" t="s">
        <v>9</v>
      </c>
      <c r="L26" s="2">
        <v>298345</v>
      </c>
      <c r="M26" s="3">
        <v>3.7999999999999999E-2</v>
      </c>
      <c r="N26">
        <v>9562278</v>
      </c>
    </row>
    <row r="27" spans="1:14" x14ac:dyDescent="0.25">
      <c r="A27" s="1" t="s">
        <v>10</v>
      </c>
      <c r="B27" s="2">
        <v>146345</v>
      </c>
      <c r="C27" s="3">
        <v>1.6E-2</v>
      </c>
      <c r="D27">
        <v>9381030</v>
      </c>
      <c r="F27" s="1" t="s">
        <v>10</v>
      </c>
      <c r="G27" s="2">
        <v>147393</v>
      </c>
      <c r="H27" s="3">
        <v>2.1000000000000001E-2</v>
      </c>
      <c r="I27">
        <v>9448209</v>
      </c>
      <c r="K27" s="1" t="s">
        <v>10</v>
      </c>
      <c r="L27" s="2">
        <v>297235</v>
      </c>
      <c r="M27" s="3">
        <v>3.7999999999999999E-2</v>
      </c>
      <c r="N27">
        <v>6351135</v>
      </c>
    </row>
    <row r="28" spans="1:14" x14ac:dyDescent="0.25">
      <c r="A28" s="1" t="s">
        <v>11</v>
      </c>
      <c r="B28" s="2">
        <v>143024</v>
      </c>
      <c r="C28">
        <v>1.6E-2</v>
      </c>
      <c r="D28">
        <v>9168146</v>
      </c>
      <c r="F28" s="1" t="s">
        <v>11</v>
      </c>
      <c r="G28" s="2">
        <v>147196</v>
      </c>
      <c r="H28">
        <v>2.1999999999999999E-2</v>
      </c>
      <c r="I28">
        <v>9435581</v>
      </c>
      <c r="K28" s="1" t="s">
        <v>11</v>
      </c>
      <c r="L28" s="2">
        <v>293903</v>
      </c>
      <c r="M28">
        <v>3.9E-2</v>
      </c>
      <c r="N28">
        <v>6279938</v>
      </c>
    </row>
    <row r="29" spans="1:14" x14ac:dyDescent="0.25">
      <c r="A29" s="1" t="s">
        <v>12</v>
      </c>
      <c r="B29" s="2">
        <v>142321</v>
      </c>
      <c r="C29">
        <v>1.6E-2</v>
      </c>
      <c r="D29">
        <v>9123083</v>
      </c>
      <c r="F29" s="1" t="s">
        <v>12</v>
      </c>
      <c r="G29" s="2">
        <v>140604</v>
      </c>
      <c r="H29">
        <v>2.8000000000000001E-2</v>
      </c>
      <c r="I29">
        <v>4506510</v>
      </c>
      <c r="K29" s="1" t="s">
        <v>12</v>
      </c>
      <c r="L29" s="2">
        <v>286197</v>
      </c>
      <c r="M29">
        <v>0.04</v>
      </c>
      <c r="N29">
        <v>9172922</v>
      </c>
    </row>
    <row r="30" spans="1:14" x14ac:dyDescent="0.25">
      <c r="A30" s="1" t="s">
        <v>13</v>
      </c>
      <c r="B30" s="2">
        <v>143175</v>
      </c>
      <c r="C30">
        <v>1.6E-2</v>
      </c>
      <c r="D30">
        <v>9177826</v>
      </c>
      <c r="F30" s="1" t="s">
        <v>13</v>
      </c>
      <c r="G30" s="2">
        <v>142921</v>
      </c>
      <c r="H30">
        <v>2.3E-2</v>
      </c>
      <c r="I30">
        <v>9161544</v>
      </c>
      <c r="K30" s="1" t="s">
        <v>13</v>
      </c>
      <c r="L30" s="2">
        <v>289253</v>
      </c>
      <c r="M30">
        <v>3.6999999999999998E-2</v>
      </c>
      <c r="N30">
        <v>9270870</v>
      </c>
    </row>
    <row r="31" spans="1:14" x14ac:dyDescent="0.25">
      <c r="A31" s="1" t="s">
        <v>14</v>
      </c>
      <c r="B31" s="2">
        <v>130943</v>
      </c>
      <c r="C31">
        <v>1.4999999999999999E-2</v>
      </c>
      <c r="D31">
        <v>8393728</v>
      </c>
      <c r="F31" s="1" t="s">
        <v>14</v>
      </c>
      <c r="G31" s="2">
        <v>119377</v>
      </c>
      <c r="H31">
        <v>1.6E-2</v>
      </c>
      <c r="I31">
        <v>7652323</v>
      </c>
      <c r="K31" s="1" t="s">
        <v>14</v>
      </c>
      <c r="L31" s="2">
        <v>242594</v>
      </c>
      <c r="M31">
        <v>3.2000000000000001E-2</v>
      </c>
      <c r="N31">
        <v>7775399</v>
      </c>
    </row>
    <row r="33" spans="1:14" x14ac:dyDescent="0.25">
      <c r="A33" s="4" t="s">
        <v>20</v>
      </c>
      <c r="B33" s="5"/>
      <c r="C33" s="6"/>
      <c r="D33" s="6"/>
      <c r="F33" s="4" t="s">
        <v>20</v>
      </c>
      <c r="G33" s="5"/>
      <c r="H33" s="6"/>
      <c r="I33" s="6"/>
      <c r="K33" s="4" t="s">
        <v>20</v>
      </c>
      <c r="L33" s="5"/>
      <c r="M33" s="6"/>
      <c r="N33" s="6"/>
    </row>
    <row r="34" spans="1:14" x14ac:dyDescent="0.25">
      <c r="A34" t="s">
        <v>17</v>
      </c>
      <c r="B34" s="1" t="s">
        <v>2</v>
      </c>
      <c r="C34" s="1" t="s">
        <v>4</v>
      </c>
      <c r="D34" s="1" t="s">
        <v>3</v>
      </c>
      <c r="F34" t="s">
        <v>17</v>
      </c>
      <c r="G34" s="1" t="s">
        <v>2</v>
      </c>
      <c r="H34" s="1" t="s">
        <v>4</v>
      </c>
      <c r="I34" s="1" t="s">
        <v>3</v>
      </c>
      <c r="K34" t="s">
        <v>17</v>
      </c>
      <c r="L34" s="1" t="s">
        <v>2</v>
      </c>
      <c r="M34" s="1" t="s">
        <v>4</v>
      </c>
      <c r="N34" s="1" t="s">
        <v>3</v>
      </c>
    </row>
    <row r="35" spans="1:14" x14ac:dyDescent="0.25">
      <c r="A35" s="1" t="s">
        <v>1</v>
      </c>
      <c r="B35" s="2">
        <f t="shared" ref="B35:D45" si="0">SUM(B4,B21)</f>
        <v>421095</v>
      </c>
      <c r="C35" s="13">
        <f t="shared" si="0"/>
        <v>4.1999999999999996E-2</v>
      </c>
      <c r="D35" s="2">
        <f t="shared" si="0"/>
        <v>26993096</v>
      </c>
      <c r="F35" s="1" t="s">
        <v>1</v>
      </c>
      <c r="G35" s="2">
        <f t="shared" ref="G35:I45" si="1">SUM(G4,G21)</f>
        <v>303053</v>
      </c>
      <c r="H35" s="13">
        <f t="shared" si="1"/>
        <v>4.9000000000000002E-2</v>
      </c>
      <c r="I35" s="2">
        <f t="shared" si="1"/>
        <v>13598246</v>
      </c>
      <c r="K35" s="1" t="s">
        <v>1</v>
      </c>
      <c r="L35" s="2">
        <f t="shared" ref="L35:N35" si="2">SUM(L4,L21)</f>
        <v>743889</v>
      </c>
      <c r="M35" s="13">
        <f t="shared" si="2"/>
        <v>9.9000000000000005E-2</v>
      </c>
      <c r="N35" s="2">
        <f>SUM(N21,N3)</f>
        <v>7596597</v>
      </c>
    </row>
    <row r="36" spans="1:14" x14ac:dyDescent="0.25">
      <c r="A36" s="1" t="s">
        <v>5</v>
      </c>
      <c r="B36" s="2">
        <f t="shared" si="0"/>
        <v>470707</v>
      </c>
      <c r="C36" s="13">
        <f t="shared" si="0"/>
        <v>5.1000000000000004E-2</v>
      </c>
      <c r="D36" s="2">
        <f t="shared" si="0"/>
        <v>19790450</v>
      </c>
      <c r="F36" s="1" t="s">
        <v>5</v>
      </c>
      <c r="G36" s="2">
        <f t="shared" si="1"/>
        <v>612831</v>
      </c>
      <c r="H36" s="13">
        <f t="shared" si="1"/>
        <v>9.7000000000000003E-2</v>
      </c>
      <c r="I36" s="2">
        <f t="shared" si="1"/>
        <v>12424039</v>
      </c>
      <c r="K36" s="1" t="s">
        <v>5</v>
      </c>
      <c r="L36" s="2">
        <f t="shared" ref="L36:N36" si="3">SUM(L5,L22)</f>
        <v>1006605</v>
      </c>
      <c r="M36" s="13">
        <f t="shared" si="3"/>
        <v>0.127</v>
      </c>
      <c r="N36" s="2">
        <f t="shared" ref="N36:N45" si="4">SUM(N22,N4)</f>
        <v>22488221</v>
      </c>
    </row>
    <row r="37" spans="1:14" x14ac:dyDescent="0.25">
      <c r="A37" s="1" t="s">
        <v>6</v>
      </c>
      <c r="B37" s="2">
        <f t="shared" si="0"/>
        <v>81686542</v>
      </c>
      <c r="C37" s="13">
        <f t="shared" si="0"/>
        <v>7.8549999999999995</v>
      </c>
      <c r="D37" s="2">
        <f t="shared" si="0"/>
        <v>18229926</v>
      </c>
      <c r="F37" s="1" t="s">
        <v>6</v>
      </c>
      <c r="G37" s="2">
        <f t="shared" si="1"/>
        <v>9119695</v>
      </c>
      <c r="H37" s="13">
        <f t="shared" si="1"/>
        <v>1.4710000000000001</v>
      </c>
      <c r="I37" s="2">
        <f t="shared" si="1"/>
        <v>13881722</v>
      </c>
      <c r="K37" s="1" t="s">
        <v>6</v>
      </c>
      <c r="L37" s="2">
        <f t="shared" ref="L37:N37" si="5">SUM(L6,L23)</f>
        <v>3484972</v>
      </c>
      <c r="M37" s="13">
        <f t="shared" si="5"/>
        <v>0.40600000000000003</v>
      </c>
      <c r="N37" s="2">
        <f t="shared" si="4"/>
        <v>15229432</v>
      </c>
    </row>
    <row r="38" spans="1:14" x14ac:dyDescent="0.25">
      <c r="A38" s="1" t="s">
        <v>7</v>
      </c>
      <c r="B38" s="2">
        <f t="shared" si="0"/>
        <v>2876281</v>
      </c>
      <c r="C38" s="13">
        <f t="shared" si="0"/>
        <v>0.29000000000000004</v>
      </c>
      <c r="D38" s="2">
        <f t="shared" si="0"/>
        <v>17676254</v>
      </c>
      <c r="F38" s="1" t="s">
        <v>7</v>
      </c>
      <c r="G38" s="2">
        <f t="shared" si="1"/>
        <v>455269</v>
      </c>
      <c r="H38" s="13">
        <f t="shared" si="1"/>
        <v>7.3000000000000009E-2</v>
      </c>
      <c r="I38" s="2">
        <f t="shared" si="1"/>
        <v>12986086</v>
      </c>
      <c r="K38" s="1" t="s">
        <v>7</v>
      </c>
      <c r="L38" s="2">
        <f t="shared" ref="L38:N38" si="6">SUM(L7,L24)</f>
        <v>884750</v>
      </c>
      <c r="M38" s="13">
        <f t="shared" si="6"/>
        <v>0.106</v>
      </c>
      <c r="N38" s="2">
        <f t="shared" si="4"/>
        <v>16194282</v>
      </c>
    </row>
    <row r="39" spans="1:14" x14ac:dyDescent="0.25">
      <c r="A39" s="1" t="s">
        <v>8</v>
      </c>
      <c r="B39" s="2">
        <f t="shared" si="0"/>
        <v>6123241</v>
      </c>
      <c r="C39" s="13">
        <f t="shared" si="0"/>
        <v>0.59899999999999998</v>
      </c>
      <c r="D39" s="2">
        <f t="shared" si="0"/>
        <v>19773181</v>
      </c>
      <c r="F39" s="1" t="s">
        <v>8</v>
      </c>
      <c r="G39" s="2">
        <f t="shared" si="1"/>
        <v>2691729</v>
      </c>
      <c r="H39" s="13">
        <f t="shared" si="1"/>
        <v>0.42799999999999999</v>
      </c>
      <c r="I39" s="2">
        <f t="shared" si="1"/>
        <v>15343230</v>
      </c>
      <c r="K39" s="1" t="s">
        <v>8</v>
      </c>
      <c r="L39" s="2">
        <f t="shared" ref="L39:N39" si="7">SUM(L8,L25)</f>
        <v>1008727</v>
      </c>
      <c r="M39" s="13">
        <f t="shared" si="7"/>
        <v>0.12</v>
      </c>
      <c r="N39" s="2">
        <f t="shared" si="4"/>
        <v>19756284</v>
      </c>
    </row>
    <row r="40" spans="1:14" x14ac:dyDescent="0.25">
      <c r="A40" s="1" t="s">
        <v>9</v>
      </c>
      <c r="B40" s="2">
        <f t="shared" si="0"/>
        <v>5829680</v>
      </c>
      <c r="C40" s="13">
        <f t="shared" si="0"/>
        <v>0.56900000000000006</v>
      </c>
      <c r="D40" s="2">
        <f t="shared" si="0"/>
        <v>19871202</v>
      </c>
      <c r="F40" s="1" t="s">
        <v>9</v>
      </c>
      <c r="G40" s="2">
        <f t="shared" si="1"/>
        <v>26264008</v>
      </c>
      <c r="H40" s="13">
        <f t="shared" si="1"/>
        <v>4.258</v>
      </c>
      <c r="I40" s="2">
        <f t="shared" si="1"/>
        <v>15608124</v>
      </c>
      <c r="K40" s="1" t="s">
        <v>9</v>
      </c>
      <c r="L40" s="2">
        <f t="shared" ref="L40:N40" si="8">SUM(L9,L26)</f>
        <v>19546090</v>
      </c>
      <c r="M40" s="13">
        <f t="shared" si="8"/>
        <v>2.2609999999999997</v>
      </c>
      <c r="N40" s="2">
        <f t="shared" si="4"/>
        <v>18755911</v>
      </c>
    </row>
    <row r="41" spans="1:14" x14ac:dyDescent="0.25">
      <c r="A41" s="1" t="s">
        <v>10</v>
      </c>
      <c r="B41" s="2">
        <f t="shared" si="0"/>
        <v>1477733</v>
      </c>
      <c r="C41" s="13">
        <f t="shared" si="0"/>
        <v>0.14500000000000002</v>
      </c>
      <c r="D41" s="2">
        <f t="shared" si="0"/>
        <v>20049135</v>
      </c>
      <c r="F41" s="1" t="s">
        <v>10</v>
      </c>
      <c r="G41" s="2">
        <f t="shared" si="1"/>
        <v>841803</v>
      </c>
      <c r="H41" s="13">
        <f t="shared" si="1"/>
        <v>0.13400000000000001</v>
      </c>
      <c r="I41" s="2">
        <f t="shared" si="1"/>
        <v>15012356</v>
      </c>
      <c r="K41" s="1" t="s">
        <v>10</v>
      </c>
      <c r="L41" s="2">
        <f t="shared" ref="L41:N41" si="9">SUM(L10,L27)</f>
        <v>6834612</v>
      </c>
      <c r="M41" s="13">
        <f t="shared" si="9"/>
        <v>0.80700000000000005</v>
      </c>
      <c r="N41" s="2">
        <f t="shared" si="4"/>
        <v>14979260</v>
      </c>
    </row>
    <row r="42" spans="1:14" x14ac:dyDescent="0.25">
      <c r="A42" s="1" t="s">
        <v>11</v>
      </c>
      <c r="B42" s="2">
        <f t="shared" si="0"/>
        <v>8081582</v>
      </c>
      <c r="C42" s="13">
        <f t="shared" si="0"/>
        <v>0.78400000000000003</v>
      </c>
      <c r="D42" s="2">
        <f t="shared" si="0"/>
        <v>19553425</v>
      </c>
      <c r="F42" s="1" t="s">
        <v>11</v>
      </c>
      <c r="G42" s="2">
        <f t="shared" si="1"/>
        <v>19451183</v>
      </c>
      <c r="H42" s="13">
        <f t="shared" si="1"/>
        <v>3.6309999999999998</v>
      </c>
      <c r="I42" s="2">
        <f t="shared" si="1"/>
        <v>14862893</v>
      </c>
      <c r="K42" s="1" t="s">
        <v>11</v>
      </c>
      <c r="L42" s="2">
        <f t="shared" ref="L42:N42" si="10">SUM(L11,L28)</f>
        <v>8479664</v>
      </c>
      <c r="M42" s="13">
        <f t="shared" si="10"/>
        <v>1.0619999999999998</v>
      </c>
      <c r="N42" s="2">
        <f t="shared" si="4"/>
        <v>14832182</v>
      </c>
    </row>
    <row r="43" spans="1:14" x14ac:dyDescent="0.25">
      <c r="A43" s="1" t="s">
        <v>12</v>
      </c>
      <c r="B43" s="2">
        <f t="shared" si="0"/>
        <v>76844815</v>
      </c>
      <c r="C43" s="13">
        <f t="shared" si="0"/>
        <v>7.4169999999999998</v>
      </c>
      <c r="D43" s="2">
        <f t="shared" si="0"/>
        <v>19496068</v>
      </c>
      <c r="F43" s="1" t="s">
        <v>12</v>
      </c>
      <c r="G43" s="2">
        <f t="shared" si="1"/>
        <v>70937543</v>
      </c>
      <c r="H43" s="13">
        <f t="shared" si="1"/>
        <v>12.567</v>
      </c>
      <c r="I43" s="2">
        <f t="shared" si="1"/>
        <v>10243850</v>
      </c>
      <c r="K43" s="1" t="s">
        <v>12</v>
      </c>
      <c r="L43" s="2">
        <f t="shared" ref="L43:N43" si="11">SUM(L12,L29)</f>
        <v>24684953</v>
      </c>
      <c r="M43" s="13">
        <f t="shared" si="11"/>
        <v>2.9940000000000002</v>
      </c>
      <c r="N43" s="2">
        <f t="shared" si="4"/>
        <v>17371749</v>
      </c>
    </row>
    <row r="44" spans="1:14" x14ac:dyDescent="0.25">
      <c r="A44" s="1" t="s">
        <v>13</v>
      </c>
      <c r="B44" s="2">
        <f t="shared" si="0"/>
        <v>31668783</v>
      </c>
      <c r="C44" s="13">
        <f t="shared" si="0"/>
        <v>3.113</v>
      </c>
      <c r="D44" s="2">
        <f t="shared" si="0"/>
        <v>19384186</v>
      </c>
      <c r="F44" s="1" t="s">
        <v>13</v>
      </c>
      <c r="G44" s="2">
        <f t="shared" si="1"/>
        <v>8877372</v>
      </c>
      <c r="H44" s="13">
        <f t="shared" si="1"/>
        <v>1.621</v>
      </c>
      <c r="I44" s="2">
        <f t="shared" si="1"/>
        <v>14650731</v>
      </c>
      <c r="K44" s="1" t="s">
        <v>13</v>
      </c>
      <c r="L44" s="2">
        <f t="shared" ref="L44:N44" si="12">SUM(L13,L30)</f>
        <v>28620804</v>
      </c>
      <c r="M44" s="13">
        <f t="shared" si="12"/>
        <v>3.347</v>
      </c>
      <c r="N44" s="2">
        <f t="shared" si="4"/>
        <v>17546070</v>
      </c>
    </row>
    <row r="45" spans="1:14" x14ac:dyDescent="0.25">
      <c r="A45" s="1" t="s">
        <v>14</v>
      </c>
      <c r="B45" s="2">
        <f t="shared" si="0"/>
        <v>26501629</v>
      </c>
      <c r="C45" s="13">
        <f t="shared" si="0"/>
        <v>2.6180000000000003</v>
      </c>
      <c r="D45" s="2">
        <f t="shared" si="0"/>
        <v>18515990</v>
      </c>
      <c r="F45" s="1" t="s">
        <v>14</v>
      </c>
      <c r="G45" s="2">
        <f t="shared" si="1"/>
        <v>310365</v>
      </c>
      <c r="H45" s="13">
        <f t="shared" si="1"/>
        <v>5.7000000000000002E-2</v>
      </c>
      <c r="I45" s="2">
        <f t="shared" si="1"/>
        <v>11733237</v>
      </c>
      <c r="K45" s="1" t="s">
        <v>14</v>
      </c>
      <c r="L45" s="2">
        <f t="shared" ref="L45:N45" si="13">SUM(L14,L31)</f>
        <v>721636</v>
      </c>
      <c r="M45" s="13">
        <f t="shared" si="13"/>
        <v>8.8999999999999996E-2</v>
      </c>
      <c r="N45" s="2">
        <f t="shared" si="4"/>
        <v>16341972</v>
      </c>
    </row>
    <row r="47" spans="1:14" x14ac:dyDescent="0.25">
      <c r="A47" s="14" t="s">
        <v>19</v>
      </c>
      <c r="B47" s="17">
        <f>(AVERAGE(Tabel511[inferences]))</f>
        <v>21998371.636363637</v>
      </c>
      <c r="C47" s="15">
        <f>(AVERAGE(Tabel511[seconds]))</f>
        <v>2.1348181818181824</v>
      </c>
      <c r="D47" s="16">
        <f>(AVERAGE(Tabel511[Lips]))</f>
        <v>19939355.727272727</v>
      </c>
      <c r="F47" s="14" t="s">
        <v>19</v>
      </c>
      <c r="G47" s="17">
        <f>AVERAGE(Tabel5812[inferences])</f>
        <v>12714986.454545455</v>
      </c>
      <c r="H47" s="15">
        <f>AVERAGE(Tabel5812[seconds])</f>
        <v>2.2169090909090907</v>
      </c>
      <c r="I47" s="16">
        <f>AVERAGE(Tabel5812[Lips])</f>
        <v>13667683.090909092</v>
      </c>
      <c r="K47" s="14" t="s">
        <v>19</v>
      </c>
      <c r="L47" s="17">
        <f>AVERAGE(Tabel581215[inferences])</f>
        <v>8728791.0909090918</v>
      </c>
      <c r="M47" s="15">
        <f>AVERAGE(Tabel581215[seconds])</f>
        <v>1.038</v>
      </c>
      <c r="N47" s="18">
        <f>AVERAGE(Tabel581215[Lips])</f>
        <v>16462905.454545455</v>
      </c>
    </row>
    <row r="49" spans="13:13" x14ac:dyDescent="0.25">
      <c r="M49" s="19"/>
    </row>
  </sheetData>
  <conditionalFormatting sqref="A4:D14">
    <cfRule type="top10" dxfId="152" priority="84" percent="1" rank="10"/>
  </conditionalFormatting>
  <conditionalFormatting sqref="C4:D14 G4:I14">
    <cfRule type="top10" dxfId="151" priority="83" percent="1" rank="10"/>
  </conditionalFormatting>
  <conditionalFormatting sqref="C4:C14">
    <cfRule type="top10" dxfId="150" priority="48" percent="1" bottom="1" rank="10"/>
    <cfRule type="top10" dxfId="149" priority="75" percent="1" bottom="1" rank="10"/>
    <cfRule type="top10" dxfId="148" priority="82" percent="1" rank="10"/>
  </conditionalFormatting>
  <conditionalFormatting sqref="H4:H14">
    <cfRule type="top10" dxfId="147" priority="51" percent="1" bottom="1" rank="10"/>
    <cfRule type="top10" dxfId="146" priority="72" percent="1" bottom="1" rank="10"/>
    <cfRule type="top10" dxfId="145" priority="81" percent="1" rank="10"/>
  </conditionalFormatting>
  <conditionalFormatting sqref="I4:I14">
    <cfRule type="top10" dxfId="144" priority="52" percent="1" bottom="1" rank="10"/>
    <cfRule type="top10" dxfId="143" priority="71" percent="1" bottom="1" rank="10"/>
    <cfRule type="top10" dxfId="142" priority="80" percent="1" rank="10"/>
  </conditionalFormatting>
  <conditionalFormatting sqref="B4:B14">
    <cfRule type="top10" dxfId="141" priority="47" percent="1" bottom="1" rank="10"/>
    <cfRule type="top10" dxfId="140" priority="77" percent="1" rank="10"/>
    <cfRule type="top10" dxfId="139" priority="78" percent="1" bottom="1" rank="10"/>
    <cfRule type="top10" dxfId="138" priority="79" percent="1" bottom="1" rank="10"/>
  </conditionalFormatting>
  <conditionalFormatting sqref="B4">
    <cfRule type="top10" dxfId="137" priority="76" bottom="1" rank="10"/>
  </conditionalFormatting>
  <conditionalFormatting sqref="D4:D14">
    <cfRule type="top10" dxfId="136" priority="49" percent="1" bottom="1" rank="10"/>
    <cfRule type="top10" dxfId="135" priority="74" percent="1" bottom="1" rank="10"/>
  </conditionalFormatting>
  <conditionalFormatting sqref="G4:G14">
    <cfRule type="top10" dxfId="134" priority="50" percent="1" bottom="1" rank="10"/>
    <cfRule type="top10" dxfId="133" priority="73" percent="1" bottom="1" rank="10"/>
  </conditionalFormatting>
  <conditionalFormatting sqref="B21:D31">
    <cfRule type="top10" dxfId="132" priority="70" percent="1" rank="10"/>
  </conditionalFormatting>
  <conditionalFormatting sqref="C21:C31">
    <cfRule type="top10" dxfId="131" priority="55" percent="1" bottom="1" rank="10"/>
    <cfRule type="top10" dxfId="130" priority="63" percent="1" bottom="1" rank="10"/>
    <cfRule type="top10" dxfId="129" priority="69" percent="1" rank="10"/>
  </conditionalFormatting>
  <conditionalFormatting sqref="B21:B31">
    <cfRule type="top10" dxfId="128" priority="54" percent="1" bottom="1" rank="10"/>
    <cfRule type="top10" dxfId="127" priority="64" percent="1" bottom="1" rank="10"/>
    <cfRule type="top10" dxfId="126" priority="68" percent="1" rank="10"/>
  </conditionalFormatting>
  <conditionalFormatting sqref="G21:G31">
    <cfRule type="top10" dxfId="125" priority="57" percent="1" bottom="1" rank="10"/>
    <cfRule type="top10" dxfId="124" priority="61" percent="1" bottom="1" rank="10"/>
    <cfRule type="top10" dxfId="123" priority="67" percent="1" rank="10"/>
  </conditionalFormatting>
  <conditionalFormatting sqref="H21:H31">
    <cfRule type="top10" dxfId="122" priority="58" percent="1" bottom="1" rank="10"/>
    <cfRule type="top10" dxfId="121" priority="60" percent="1" bottom="1" rank="10"/>
    <cfRule type="top10" dxfId="120" priority="66" percent="1" rank="10"/>
  </conditionalFormatting>
  <conditionalFormatting sqref="I21:I31">
    <cfRule type="top10" dxfId="119" priority="59" percent="1" bottom="1" rank="10"/>
    <cfRule type="top10" dxfId="118" priority="65" percent="1" rank="10"/>
  </conditionalFormatting>
  <conditionalFormatting sqref="D21:D31">
    <cfRule type="top10" dxfId="117" priority="56" percent="1" bottom="1" rank="10"/>
    <cfRule type="top10" dxfId="116" priority="62" percent="1" bottom="1" rank="10"/>
  </conditionalFormatting>
  <conditionalFormatting sqref="G4:I14">
    <cfRule type="top10" dxfId="115" priority="53" percent="1" bottom="1" rank="10"/>
  </conditionalFormatting>
  <conditionalFormatting sqref="B35:D45">
    <cfRule type="top10" dxfId="114" priority="46" percent="1" rank="10"/>
  </conditionalFormatting>
  <conditionalFormatting sqref="C35:C45">
    <cfRule type="top10" dxfId="113" priority="31" percent="1" bottom="1" rank="10"/>
    <cfRule type="top10" dxfId="112" priority="39" percent="1" bottom="1" rank="10"/>
    <cfRule type="top10" dxfId="111" priority="45" percent="1" rank="10"/>
  </conditionalFormatting>
  <conditionalFormatting sqref="B35:D45">
    <cfRule type="top10" dxfId="110" priority="30" percent="1" bottom="1" rank="10"/>
    <cfRule type="top10" dxfId="109" priority="40" percent="1" bottom="1" rank="10"/>
    <cfRule type="top10" dxfId="108" priority="44" percent="1" rank="10"/>
  </conditionalFormatting>
  <conditionalFormatting sqref="G35:I45">
    <cfRule type="top10" dxfId="107" priority="33" percent="1" bottom="1" rank="10"/>
    <cfRule type="top10" dxfId="106" priority="37" percent="1" bottom="1" rank="10"/>
    <cfRule type="top10" dxfId="105" priority="43" percent="1" rank="10"/>
  </conditionalFormatting>
  <conditionalFormatting sqref="D35:D45">
    <cfRule type="top10" dxfId="104" priority="32" percent="1" bottom="1" rank="10"/>
    <cfRule type="top10" dxfId="103" priority="38" percent="1" bottom="1" rank="10"/>
  </conditionalFormatting>
  <conditionalFormatting sqref="I35:I45">
    <cfRule type="top10" dxfId="102" priority="28" percent="1" bottom="1" rank="10"/>
    <cfRule type="top10" dxfId="101" priority="29" percent="1" rank="10"/>
  </conditionalFormatting>
  <conditionalFormatting sqref="L4:M14 N21:N31">
    <cfRule type="top10" dxfId="100" priority="27" percent="1" rank="10"/>
  </conditionalFormatting>
  <conditionalFormatting sqref="M4:M14">
    <cfRule type="top10" dxfId="99" priority="11" percent="1" bottom="1" rank="10"/>
    <cfRule type="top10" dxfId="98" priority="23" percent="1" bottom="1" rank="10"/>
    <cfRule type="top10" dxfId="97" priority="26" percent="1" rank="10"/>
  </conditionalFormatting>
  <conditionalFormatting sqref="N21:N31">
    <cfRule type="top10" dxfId="96" priority="12" percent="1" bottom="1" rank="10"/>
    <cfRule type="top10" dxfId="95" priority="22" percent="1" bottom="1" rank="10"/>
    <cfRule type="top10" dxfId="94" priority="25" percent="1" rank="10"/>
  </conditionalFormatting>
  <conditionalFormatting sqref="L4:L14">
    <cfRule type="top10" dxfId="93" priority="10" percent="1" bottom="1" rank="10"/>
    <cfRule type="top10" dxfId="92" priority="24" percent="1" bottom="1" rank="10"/>
  </conditionalFormatting>
  <conditionalFormatting sqref="L21:L31">
    <cfRule type="top10" dxfId="91" priority="14" percent="1" bottom="1" rank="10"/>
    <cfRule type="top10" dxfId="90" priority="18" percent="1" bottom="1" rank="10"/>
    <cfRule type="top10" dxfId="89" priority="21" percent="1" rank="10"/>
  </conditionalFormatting>
  <conditionalFormatting sqref="M21:M31">
    <cfRule type="top10" dxfId="88" priority="15" percent="1" bottom="1" rank="10"/>
    <cfRule type="top10" dxfId="87" priority="17" percent="1" bottom="1" rank="10"/>
    <cfRule type="top10" dxfId="86" priority="20" percent="1" rank="10"/>
  </conditionalFormatting>
  <conditionalFormatting sqref="L4:M14 N21:N31">
    <cfRule type="top10" dxfId="85" priority="13" percent="1" bottom="1" rank="10"/>
  </conditionalFormatting>
  <conditionalFormatting sqref="L35:N45">
    <cfRule type="top10" dxfId="84" priority="7" percent="1" bottom="1" rank="10"/>
    <cfRule type="top10" dxfId="83" priority="8" percent="1" bottom="1" rank="10"/>
    <cfRule type="top10" dxfId="82" priority="9" percent="1" rank="10"/>
  </conditionalFormatting>
  <conditionalFormatting sqref="N35:N45">
    <cfRule type="top10" dxfId="81" priority="5" percent="1" bottom="1" rank="10"/>
    <cfRule type="top10" dxfId="80" priority="6" percent="1" rank="10"/>
  </conditionalFormatting>
  <conditionalFormatting sqref="N4:N14">
    <cfRule type="top10" dxfId="79" priority="4" percent="1" rank="10"/>
    <cfRule type="top10" dxfId="78" priority="3" percent="1" bottom="1" rank="10"/>
  </conditionalFormatting>
  <conditionalFormatting sqref="H35:H45">
    <cfRule type="top10" dxfId="77" priority="2" percent="1" bottom="1" rank="10"/>
  </conditionalFormatting>
  <conditionalFormatting sqref="M35:M45">
    <cfRule type="top10" dxfId="0" priority="1" percent="1" bottom="1" rank="10"/>
  </conditionalFormatting>
  <pageMargins left="0.7" right="0.7" top="0.75" bottom="0.75" header="0.3" footer="0.3"/>
  <pageSetup paperSize="9" orientation="portrait" horizontalDpi="4294967293" verticalDpi="0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2015-05-06T12:15:45Z</dcterms:created>
  <dcterms:modified xsi:type="dcterms:W3CDTF">2015-05-06T14:08:31Z</dcterms:modified>
</cp:coreProperties>
</file>