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3g. Number of airplanes" sheetId="1" r:id="rId1"/>
  </sheets>
  <calcPr calcId="125725"/>
</workbook>
</file>

<file path=xl/calcChain.xml><?xml version="1.0" encoding="utf-8"?>
<calcChain xmlns="http://schemas.openxmlformats.org/spreadsheetml/2006/main">
  <c r="M140" i="1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89"/>
  <c r="L89"/>
  <c r="M76"/>
  <c r="L76"/>
  <c r="M63"/>
  <c r="L63"/>
</calcChain>
</file>

<file path=xl/sharedStrings.xml><?xml version="1.0" encoding="utf-8"?>
<sst xmlns="http://schemas.openxmlformats.org/spreadsheetml/2006/main" count="58" uniqueCount="29">
  <si>
    <t>Year</t>
  </si>
  <si>
    <t>Month</t>
  </si>
  <si>
    <t>Antigua and Barbuda</t>
  </si>
  <si>
    <t>Belize</t>
  </si>
  <si>
    <t>Cuba</t>
  </si>
  <si>
    <t>Dominica</t>
  </si>
  <si>
    <t>Grenada</t>
  </si>
  <si>
    <t>Jamaica</t>
  </si>
  <si>
    <t>Saint Lucia</t>
  </si>
  <si>
    <t>Suriname</t>
  </si>
  <si>
    <t>International</t>
  </si>
  <si>
    <t>Domestic</t>
  </si>
  <si>
    <t>Norman Manley International Airport (NMIA)</t>
  </si>
  <si>
    <t>Sangster International Airport (SIA)</t>
  </si>
  <si>
    <t>G.F.L. Charles</t>
  </si>
  <si>
    <t>Hewanorra Int.Airport</t>
  </si>
  <si>
    <t>Quantity</t>
  </si>
  <si>
    <t>Count</t>
  </si>
  <si>
    <t>Antigua and Barbuda Airport Authority</t>
  </si>
  <si>
    <t>Civil Aviation Department, Belize</t>
  </si>
  <si>
    <t>Estimated using: 1- Oficina Nacional de Estadísticas: ONE (2011) Anuario Estadístico de Cuba 2010. 15 Turismo, 15.2 Visitantes por meses del año. (National Statistics Office: NSO (2011) Cuba: Statistical Year Book 2010. Series 15: Tourism. Sub-series 15.2 Visitors per month of the year.) and 2- Centro de Estudios Turísticos: CETUR (2007) Vuelos verano 2005. Documentos de trabajo. CETUR, Facultad de Contabilidad, Universidad de La Habana. (Center for Tourism Studies: CETUR (2007) Fly summer 2005. Working Paper. CETUR, Faculty of Accounting, University of Havana.)</t>
  </si>
  <si>
    <t xml:space="preserve"> Airports Authority of Jamaica</t>
  </si>
  <si>
    <t>General Statistical Office, Traffic and Transport Statistics, 2011</t>
  </si>
  <si>
    <t>Airport Authority Trinidad &amp; Tobago</t>
  </si>
  <si>
    <t>Movements</t>
  </si>
  <si>
    <t>Number of airplanes landing at airport</t>
  </si>
  <si>
    <t>Saint Kitts and Nevis</t>
  </si>
  <si>
    <t>Trinidad and Tobago</t>
  </si>
  <si>
    <t>Saint Kitts and Nevis Statistical Office and the Air and Sea Ports Authorities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</si>
</sst>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##0.0,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164" fontId="4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 applyProtection="1">
      <alignment horizontal="right" vertical="center" wrapText="1"/>
    </xf>
    <xf numFmtId="17" fontId="0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1" applyFont="1" applyFill="1" applyBorder="1" applyAlignment="1" applyProtection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</cellXfs>
  <cellStyles count="10">
    <cellStyle name="ANCLAS,REZONES Y SUS PARTES,DE FUNDICION,DE HIERRO O DE ACERO" xfId="2"/>
    <cellStyle name="Comma 2" xfId="3"/>
    <cellStyle name="Comma 3" xfId="4"/>
    <cellStyle name="Hyperlink" xfId="1" builtinId="8"/>
    <cellStyle name="Normal" xfId="0" builtinId="0"/>
    <cellStyle name="Normal 10" xfId="5"/>
    <cellStyle name="Normal 11" xfId="6"/>
    <cellStyle name="Normal 2" xfId="7"/>
    <cellStyle name="Percent 2" xfId="8"/>
    <cellStyle name="Percent 3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235"/>
  <sheetViews>
    <sheetView tabSelected="1" zoomScale="85" zoomScaleNormal="85" workbookViewId="0">
      <selection activeCell="A2" sqref="A2"/>
    </sheetView>
  </sheetViews>
  <sheetFormatPr defaultRowHeight="15"/>
  <cols>
    <col min="1" max="4" width="9.140625" style="1"/>
    <col min="5" max="5" width="10.140625" style="1" customWidth="1"/>
    <col min="6" max="6" width="9.140625" style="1"/>
    <col min="7" max="7" width="9.7109375" style="1" customWidth="1"/>
    <col min="8" max="8" width="9.140625" style="1"/>
    <col min="9" max="9" width="11.140625" style="1" customWidth="1"/>
    <col min="10" max="10" width="11.42578125" style="1" customWidth="1"/>
    <col min="11" max="12" width="9.140625" style="1"/>
    <col min="13" max="13" width="11.42578125" style="1" customWidth="1"/>
    <col min="14" max="14" width="9.7109375" style="1" customWidth="1"/>
    <col min="15" max="15" width="10.42578125" style="1" customWidth="1"/>
    <col min="16" max="16384" width="9.140625" style="1"/>
  </cols>
  <sheetData>
    <row r="1" spans="1:27">
      <c r="A1" s="22" t="s">
        <v>25</v>
      </c>
    </row>
    <row r="2" spans="1:27" s="5" customFormat="1" ht="42.75" customHeight="1">
      <c r="A2" s="2" t="s">
        <v>0</v>
      </c>
      <c r="B2" s="3" t="s">
        <v>1</v>
      </c>
      <c r="C2" s="3" t="s">
        <v>2</v>
      </c>
      <c r="D2" s="5" t="s">
        <v>3</v>
      </c>
      <c r="E2" s="5" t="s">
        <v>3</v>
      </c>
      <c r="F2" s="2" t="s">
        <v>4</v>
      </c>
      <c r="G2" s="2" t="s">
        <v>5</v>
      </c>
      <c r="H2" s="2" t="s">
        <v>6</v>
      </c>
      <c r="I2" s="5" t="s">
        <v>7</v>
      </c>
      <c r="J2" s="5" t="s">
        <v>7</v>
      </c>
      <c r="K2" s="3" t="s">
        <v>26</v>
      </c>
      <c r="L2" s="4" t="s">
        <v>8</v>
      </c>
      <c r="M2" s="4" t="s">
        <v>8</v>
      </c>
      <c r="N2" s="2" t="s">
        <v>9</v>
      </c>
      <c r="O2" s="3" t="s">
        <v>27</v>
      </c>
    </row>
    <row r="3" spans="1:27" s="5" customFormat="1" ht="42.75" customHeight="1">
      <c r="A3" s="2"/>
      <c r="B3" s="2"/>
      <c r="C3" s="2"/>
      <c r="D3" s="2" t="s">
        <v>10</v>
      </c>
      <c r="E3" s="2" t="s">
        <v>11</v>
      </c>
      <c r="F3" s="2"/>
      <c r="G3" s="2"/>
      <c r="H3" s="2"/>
      <c r="I3" s="6" t="s">
        <v>12</v>
      </c>
      <c r="J3" s="6" t="s">
        <v>13</v>
      </c>
      <c r="K3" s="2"/>
      <c r="L3" s="2" t="s">
        <v>14</v>
      </c>
      <c r="M3" s="2" t="s">
        <v>15</v>
      </c>
      <c r="N3" s="2"/>
      <c r="O3" s="2"/>
    </row>
    <row r="4" spans="1:27" s="5" customFormat="1" ht="42.75" customHeight="1">
      <c r="A4" s="2"/>
      <c r="B4" s="2"/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</row>
    <row r="5" spans="1:27" s="5" customFormat="1" ht="42.75" customHeight="1">
      <c r="A5" s="2"/>
      <c r="B5" s="2"/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  <c r="O5" s="3" t="s">
        <v>17</v>
      </c>
    </row>
    <row r="6" spans="1:27" s="25" customFormat="1" ht="42.75" customHeight="1">
      <c r="C6" s="27" t="s">
        <v>18</v>
      </c>
      <c r="D6" s="25" t="s">
        <v>19</v>
      </c>
      <c r="E6" s="25" t="s">
        <v>19</v>
      </c>
      <c r="F6" s="28" t="s">
        <v>20</v>
      </c>
      <c r="I6" s="26" t="s">
        <v>21</v>
      </c>
      <c r="J6" s="26" t="s">
        <v>21</v>
      </c>
      <c r="K6" s="29" t="s">
        <v>28</v>
      </c>
      <c r="N6" s="25" t="s">
        <v>22</v>
      </c>
      <c r="O6" s="25" t="s">
        <v>23</v>
      </c>
    </row>
    <row r="7" spans="1:27" s="5" customFormat="1" ht="42.75" customHeight="1">
      <c r="A7" s="2"/>
      <c r="B7" s="2"/>
      <c r="C7" s="2"/>
      <c r="D7" s="2"/>
      <c r="E7" s="2"/>
      <c r="F7" s="2"/>
      <c r="G7" s="2"/>
      <c r="H7" s="2"/>
      <c r="I7" s="6" t="s">
        <v>24</v>
      </c>
      <c r="J7" s="6"/>
      <c r="K7" s="2"/>
      <c r="L7" s="2"/>
      <c r="M7" s="2"/>
      <c r="N7" s="2"/>
      <c r="O7" s="2"/>
    </row>
    <row r="8" spans="1:27">
      <c r="A8" s="1">
        <v>1981</v>
      </c>
      <c r="K8" s="8"/>
      <c r="L8" s="8"/>
      <c r="M8" s="8"/>
    </row>
    <row r="9" spans="1:27">
      <c r="A9" s="1">
        <v>1982</v>
      </c>
      <c r="K9" s="8"/>
      <c r="L9" s="8"/>
      <c r="M9" s="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1">
        <v>1983</v>
      </c>
      <c r="K10" s="8"/>
      <c r="L10" s="8"/>
      <c r="M10" s="8"/>
    </row>
    <row r="11" spans="1:27">
      <c r="A11" s="1">
        <v>1984</v>
      </c>
      <c r="K11" s="8"/>
      <c r="L11" s="8"/>
      <c r="M11" s="8"/>
    </row>
    <row r="12" spans="1:27">
      <c r="A12" s="1">
        <v>1985</v>
      </c>
      <c r="K12" s="8"/>
      <c r="L12" s="8"/>
      <c r="M12" s="8"/>
    </row>
    <row r="13" spans="1:27">
      <c r="A13" s="1">
        <v>1986</v>
      </c>
      <c r="K13" s="8"/>
      <c r="L13" s="8"/>
      <c r="M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1">
        <v>1987</v>
      </c>
      <c r="K14" s="8"/>
      <c r="L14" s="8"/>
      <c r="M14" s="8"/>
    </row>
    <row r="15" spans="1:27">
      <c r="A15" s="1">
        <v>1988</v>
      </c>
      <c r="K15" s="8"/>
      <c r="L15" s="8"/>
      <c r="M15" s="8"/>
    </row>
    <row r="16" spans="1:27">
      <c r="A16" s="1">
        <v>1989</v>
      </c>
      <c r="K16" s="8"/>
      <c r="L16" s="8"/>
      <c r="M16" s="8"/>
    </row>
    <row r="17" spans="1:24">
      <c r="A17" s="1">
        <v>1990</v>
      </c>
      <c r="K17" s="8"/>
      <c r="L17" s="8"/>
      <c r="M17" s="8"/>
    </row>
    <row r="18" spans="1:24">
      <c r="A18" s="1">
        <v>1991</v>
      </c>
      <c r="I18" s="10">
        <v>35305</v>
      </c>
      <c r="J18" s="10">
        <v>36701</v>
      </c>
      <c r="K18" s="8"/>
      <c r="L18" s="8"/>
      <c r="M18" s="8"/>
    </row>
    <row r="19" spans="1:24">
      <c r="A19" s="1">
        <v>1992</v>
      </c>
      <c r="I19" s="10">
        <v>40861</v>
      </c>
      <c r="J19" s="10">
        <v>37991</v>
      </c>
      <c r="K19" s="8"/>
      <c r="L19" s="8"/>
      <c r="M19" s="8"/>
      <c r="O19" s="11"/>
      <c r="P19" s="12"/>
    </row>
    <row r="20" spans="1:24">
      <c r="A20" s="1">
        <v>1993</v>
      </c>
      <c r="I20" s="10">
        <v>33648</v>
      </c>
      <c r="J20" s="10">
        <v>44595</v>
      </c>
      <c r="K20" s="8"/>
      <c r="L20" s="8"/>
      <c r="M20" s="8"/>
      <c r="O20" s="13"/>
      <c r="P20" s="14"/>
    </row>
    <row r="21" spans="1:24">
      <c r="A21" s="1">
        <v>1994</v>
      </c>
      <c r="D21" s="15">
        <v>62071</v>
      </c>
      <c r="E21" s="15">
        <v>6020</v>
      </c>
      <c r="I21" s="10">
        <v>29699</v>
      </c>
      <c r="J21" s="10">
        <v>47110</v>
      </c>
      <c r="K21" s="8"/>
      <c r="L21" s="8"/>
      <c r="M21" s="8"/>
      <c r="O21" s="13"/>
      <c r="P21" s="14"/>
    </row>
    <row r="22" spans="1:24">
      <c r="A22" s="1">
        <v>1995</v>
      </c>
      <c r="D22" s="15">
        <v>61464</v>
      </c>
      <c r="E22" s="15">
        <v>7222</v>
      </c>
      <c r="I22" s="10">
        <v>29615</v>
      </c>
      <c r="J22" s="10">
        <v>44766</v>
      </c>
      <c r="K22" s="8"/>
      <c r="L22" s="8"/>
      <c r="M22" s="8"/>
      <c r="O22" s="13"/>
      <c r="P22" s="14"/>
      <c r="Q22" s="16"/>
      <c r="R22" s="16"/>
      <c r="S22" s="16"/>
      <c r="T22" s="16"/>
      <c r="U22" s="16"/>
      <c r="V22" s="16"/>
      <c r="W22" s="16"/>
      <c r="X22" s="16"/>
    </row>
    <row r="23" spans="1:24">
      <c r="A23" s="1">
        <v>1996</v>
      </c>
      <c r="D23" s="15">
        <v>57083</v>
      </c>
      <c r="E23" s="15">
        <v>6946</v>
      </c>
      <c r="I23" s="10">
        <v>37937</v>
      </c>
      <c r="J23" s="10">
        <v>43449</v>
      </c>
      <c r="K23" s="8"/>
      <c r="L23" s="8"/>
      <c r="M23" s="8"/>
      <c r="O23" s="13"/>
      <c r="P23" s="14"/>
    </row>
    <row r="24" spans="1:24">
      <c r="A24" s="1">
        <v>1997</v>
      </c>
      <c r="D24" s="15">
        <v>49054</v>
      </c>
      <c r="E24" s="15">
        <v>8041</v>
      </c>
      <c r="I24" s="10">
        <v>33657</v>
      </c>
      <c r="J24" s="10">
        <v>54799</v>
      </c>
      <c r="K24" s="8"/>
      <c r="L24" s="8"/>
      <c r="M24" s="8"/>
      <c r="O24" s="13"/>
      <c r="P24" s="14"/>
    </row>
    <row r="25" spans="1:24">
      <c r="B25" s="17">
        <v>35431</v>
      </c>
      <c r="H25" s="10">
        <v>2193</v>
      </c>
      <c r="K25" s="8"/>
      <c r="L25" s="8"/>
      <c r="M25" s="8"/>
      <c r="O25" s="13"/>
      <c r="P25" s="14"/>
    </row>
    <row r="26" spans="1:24">
      <c r="B26" s="17">
        <v>35462</v>
      </c>
      <c r="H26" s="10">
        <v>2178</v>
      </c>
      <c r="K26" s="8"/>
      <c r="L26" s="8"/>
      <c r="M26" s="8"/>
      <c r="O26" s="13"/>
      <c r="P26" s="14"/>
    </row>
    <row r="27" spans="1:24">
      <c r="B27" s="17">
        <v>35490</v>
      </c>
      <c r="H27" s="10">
        <v>2000</v>
      </c>
      <c r="K27" s="8"/>
      <c r="L27" s="8"/>
      <c r="M27" s="8"/>
      <c r="O27" s="13"/>
      <c r="P27" s="14"/>
    </row>
    <row r="28" spans="1:24">
      <c r="B28" s="17">
        <v>35521</v>
      </c>
      <c r="H28" s="10">
        <v>2019</v>
      </c>
      <c r="K28" s="8"/>
      <c r="L28" s="8"/>
      <c r="M28" s="8"/>
      <c r="O28" s="13"/>
      <c r="P28" s="14"/>
    </row>
    <row r="29" spans="1:24">
      <c r="B29" s="17">
        <v>35551</v>
      </c>
      <c r="H29" s="10">
        <v>1715</v>
      </c>
      <c r="K29" s="8"/>
      <c r="L29" s="8"/>
      <c r="M29" s="8"/>
      <c r="O29" s="13"/>
      <c r="P29" s="14"/>
    </row>
    <row r="30" spans="1:24">
      <c r="B30" s="17">
        <v>35582</v>
      </c>
      <c r="H30" s="10">
        <v>1583</v>
      </c>
      <c r="K30" s="8"/>
      <c r="L30" s="8"/>
      <c r="M30" s="8"/>
      <c r="O30" s="13"/>
      <c r="P30" s="14"/>
    </row>
    <row r="31" spans="1:24">
      <c r="B31" s="17">
        <v>35612</v>
      </c>
      <c r="H31" s="10">
        <v>1837</v>
      </c>
      <c r="K31" s="8"/>
      <c r="L31" s="8"/>
      <c r="M31" s="8"/>
      <c r="O31" s="13"/>
      <c r="P31" s="14"/>
    </row>
    <row r="32" spans="1:24">
      <c r="B32" s="17">
        <v>35643</v>
      </c>
      <c r="H32" s="10">
        <v>1934</v>
      </c>
      <c r="K32" s="8"/>
      <c r="L32" s="8"/>
      <c r="M32" s="8"/>
      <c r="O32" s="13"/>
      <c r="P32" s="14"/>
    </row>
    <row r="33" spans="1:16">
      <c r="B33" s="17">
        <v>35674</v>
      </c>
      <c r="H33" s="10">
        <v>1770</v>
      </c>
      <c r="K33" s="8"/>
      <c r="L33" s="8"/>
      <c r="M33" s="8"/>
      <c r="O33" s="13"/>
      <c r="P33" s="14"/>
    </row>
    <row r="34" spans="1:16">
      <c r="B34" s="17">
        <v>35704</v>
      </c>
      <c r="H34" s="10">
        <v>1693</v>
      </c>
      <c r="K34" s="8"/>
      <c r="L34" s="8"/>
      <c r="M34" s="8"/>
      <c r="O34" s="13"/>
      <c r="P34" s="14"/>
    </row>
    <row r="35" spans="1:16">
      <c r="B35" s="17">
        <v>35735</v>
      </c>
      <c r="H35" s="10">
        <v>1686</v>
      </c>
      <c r="K35" s="8"/>
      <c r="L35" s="8"/>
      <c r="M35" s="8"/>
      <c r="O35" s="13"/>
      <c r="P35" s="14"/>
    </row>
    <row r="36" spans="1:16">
      <c r="B36" s="17">
        <v>35765</v>
      </c>
      <c r="H36" s="10">
        <v>1773</v>
      </c>
      <c r="K36" s="8"/>
      <c r="L36" s="8"/>
      <c r="M36" s="8"/>
      <c r="O36" s="13"/>
      <c r="P36" s="14"/>
    </row>
    <row r="37" spans="1:16">
      <c r="A37" s="1">
        <v>1998</v>
      </c>
      <c r="D37" s="15">
        <v>49725</v>
      </c>
      <c r="E37" s="15">
        <v>9264</v>
      </c>
      <c r="H37" s="1">
        <v>22381</v>
      </c>
      <c r="I37" s="10">
        <v>36590</v>
      </c>
      <c r="J37" s="10">
        <v>56987</v>
      </c>
      <c r="K37" s="8"/>
      <c r="L37" s="8"/>
      <c r="M37" s="8"/>
      <c r="O37" s="13"/>
      <c r="P37" s="14"/>
    </row>
    <row r="38" spans="1:16">
      <c r="B38" s="17">
        <v>35796</v>
      </c>
      <c r="H38" s="10">
        <v>2333</v>
      </c>
      <c r="K38" s="8"/>
      <c r="L38" s="8"/>
      <c r="M38" s="8"/>
      <c r="O38" s="13"/>
      <c r="P38" s="14"/>
    </row>
    <row r="39" spans="1:16">
      <c r="B39" s="17">
        <v>35827</v>
      </c>
      <c r="H39" s="10">
        <v>2290</v>
      </c>
      <c r="K39" s="8"/>
      <c r="L39" s="8"/>
      <c r="M39" s="8"/>
      <c r="O39" s="13"/>
      <c r="P39" s="14"/>
    </row>
    <row r="40" spans="1:16">
      <c r="B40" s="17">
        <v>35855</v>
      </c>
      <c r="H40" s="10">
        <v>2155</v>
      </c>
      <c r="K40" s="8"/>
      <c r="L40" s="8"/>
      <c r="M40" s="8"/>
      <c r="O40" s="13"/>
      <c r="P40" s="14"/>
    </row>
    <row r="41" spans="1:16">
      <c r="B41" s="17">
        <v>35886</v>
      </c>
      <c r="H41" s="10">
        <v>1882</v>
      </c>
      <c r="K41" s="8"/>
      <c r="L41" s="8"/>
      <c r="M41" s="8"/>
      <c r="O41" s="13"/>
      <c r="P41" s="14"/>
    </row>
    <row r="42" spans="1:16">
      <c r="B42" s="17">
        <v>35916</v>
      </c>
      <c r="H42" s="10">
        <v>1800</v>
      </c>
      <c r="K42" s="8"/>
      <c r="L42" s="8"/>
      <c r="M42" s="8"/>
      <c r="O42" s="13"/>
      <c r="P42" s="14"/>
    </row>
    <row r="43" spans="1:16">
      <c r="B43" s="17">
        <v>35947</v>
      </c>
      <c r="H43" s="10">
        <v>1831</v>
      </c>
      <c r="K43" s="8"/>
      <c r="L43" s="8"/>
      <c r="M43" s="8"/>
      <c r="O43" s="13"/>
      <c r="P43" s="14"/>
    </row>
    <row r="44" spans="1:16">
      <c r="B44" s="17">
        <v>35977</v>
      </c>
      <c r="H44" s="10">
        <v>2061</v>
      </c>
      <c r="K44" s="8"/>
      <c r="L44" s="8"/>
      <c r="M44" s="8"/>
      <c r="O44" s="13"/>
      <c r="P44" s="14"/>
    </row>
    <row r="45" spans="1:16">
      <c r="B45" s="17">
        <v>36008</v>
      </c>
      <c r="H45" s="10">
        <v>2102</v>
      </c>
      <c r="K45" s="8"/>
      <c r="L45" s="8"/>
      <c r="M45" s="8"/>
      <c r="O45" s="13"/>
      <c r="P45" s="14"/>
    </row>
    <row r="46" spans="1:16">
      <c r="B46" s="17">
        <v>36039</v>
      </c>
      <c r="H46" s="10">
        <v>2037</v>
      </c>
      <c r="K46" s="8"/>
      <c r="L46" s="8"/>
      <c r="M46" s="8"/>
      <c r="O46" s="13"/>
      <c r="P46" s="14"/>
    </row>
    <row r="47" spans="1:16">
      <c r="B47" s="17">
        <v>36069</v>
      </c>
      <c r="H47" s="10">
        <v>1869</v>
      </c>
      <c r="K47" s="8"/>
      <c r="L47" s="8"/>
      <c r="M47" s="8"/>
      <c r="O47" s="13"/>
      <c r="P47" s="14"/>
    </row>
    <row r="48" spans="1:16">
      <c r="B48" s="17">
        <v>36100</v>
      </c>
      <c r="H48" s="10">
        <v>1887</v>
      </c>
      <c r="K48" s="8"/>
      <c r="L48" s="8"/>
      <c r="M48" s="8"/>
      <c r="O48" s="13"/>
      <c r="P48" s="14"/>
    </row>
    <row r="49" spans="1:16">
      <c r="B49" s="17">
        <v>36130</v>
      </c>
      <c r="H49" s="10">
        <v>1867</v>
      </c>
      <c r="K49" s="8"/>
      <c r="L49" s="8"/>
      <c r="M49" s="8"/>
      <c r="O49" s="13"/>
      <c r="P49" s="14"/>
    </row>
    <row r="50" spans="1:16">
      <c r="A50" s="1">
        <v>1999</v>
      </c>
      <c r="D50" s="15">
        <v>63416</v>
      </c>
      <c r="E50" s="15">
        <v>9350</v>
      </c>
      <c r="I50" s="10">
        <v>42214</v>
      </c>
      <c r="J50" s="10">
        <v>60065</v>
      </c>
      <c r="K50" s="8"/>
      <c r="L50" s="8"/>
      <c r="M50" s="8"/>
      <c r="O50" s="13"/>
      <c r="P50" s="14"/>
    </row>
    <row r="51" spans="1:16">
      <c r="B51" s="17">
        <v>36161</v>
      </c>
      <c r="H51" s="10">
        <v>2560</v>
      </c>
      <c r="K51" s="8"/>
      <c r="L51" s="8"/>
      <c r="M51" s="8"/>
      <c r="O51" s="13"/>
      <c r="P51" s="14"/>
    </row>
    <row r="52" spans="1:16">
      <c r="B52" s="17">
        <v>36192</v>
      </c>
      <c r="H52" s="10">
        <v>2412</v>
      </c>
      <c r="K52" s="8"/>
      <c r="L52" s="8"/>
      <c r="M52" s="8"/>
      <c r="O52" s="13"/>
      <c r="P52" s="14"/>
    </row>
    <row r="53" spans="1:16">
      <c r="B53" s="17">
        <v>36220</v>
      </c>
      <c r="H53" s="10">
        <v>2342</v>
      </c>
      <c r="K53" s="8"/>
      <c r="L53" s="8"/>
      <c r="M53" s="8"/>
      <c r="O53" s="13"/>
      <c r="P53" s="14"/>
    </row>
    <row r="54" spans="1:16">
      <c r="B54" s="17">
        <v>36251</v>
      </c>
      <c r="H54" s="10">
        <v>2145</v>
      </c>
      <c r="K54" s="8"/>
      <c r="L54" s="8"/>
      <c r="M54" s="8"/>
      <c r="O54" s="13"/>
      <c r="P54" s="14"/>
    </row>
    <row r="55" spans="1:16">
      <c r="B55" s="17">
        <v>36281</v>
      </c>
      <c r="H55" s="10">
        <v>1978</v>
      </c>
      <c r="K55" s="8"/>
      <c r="L55" s="8"/>
      <c r="M55" s="8"/>
      <c r="O55" s="13"/>
      <c r="P55" s="14"/>
    </row>
    <row r="56" spans="1:16">
      <c r="B56" s="17">
        <v>36312</v>
      </c>
      <c r="H56" s="10">
        <v>2021</v>
      </c>
      <c r="K56" s="8"/>
      <c r="L56" s="8"/>
      <c r="M56" s="8"/>
      <c r="O56" s="13"/>
      <c r="P56" s="14"/>
    </row>
    <row r="57" spans="1:16">
      <c r="B57" s="17">
        <v>36342</v>
      </c>
      <c r="H57" s="10">
        <v>2120</v>
      </c>
      <c r="K57" s="8"/>
      <c r="L57" s="8"/>
      <c r="M57" s="8"/>
      <c r="O57" s="13"/>
      <c r="P57" s="14"/>
    </row>
    <row r="58" spans="1:16">
      <c r="B58" s="17">
        <v>36373</v>
      </c>
      <c r="H58" s="10">
        <v>2287</v>
      </c>
      <c r="K58" s="8"/>
      <c r="L58" s="8"/>
      <c r="M58" s="8"/>
      <c r="O58" s="13"/>
      <c r="P58" s="14"/>
    </row>
    <row r="59" spans="1:16">
      <c r="B59" s="17">
        <v>36404</v>
      </c>
      <c r="H59" s="10">
        <v>2219</v>
      </c>
      <c r="K59" s="8"/>
      <c r="L59" s="8"/>
      <c r="M59" s="8"/>
      <c r="O59" s="13"/>
      <c r="P59" s="14"/>
    </row>
    <row r="60" spans="1:16">
      <c r="B60" s="17">
        <v>36434</v>
      </c>
      <c r="H60" s="10">
        <v>2045</v>
      </c>
      <c r="K60" s="8"/>
      <c r="L60" s="8"/>
      <c r="M60" s="8"/>
      <c r="O60" s="13"/>
      <c r="P60" s="14"/>
    </row>
    <row r="61" spans="1:16">
      <c r="B61" s="17">
        <v>36465</v>
      </c>
      <c r="H61" s="10">
        <v>2115</v>
      </c>
      <c r="K61" s="8"/>
      <c r="L61" s="8"/>
      <c r="M61" s="8"/>
      <c r="O61" s="13"/>
      <c r="P61" s="14"/>
    </row>
    <row r="62" spans="1:16">
      <c r="B62" s="17">
        <v>36495</v>
      </c>
      <c r="H62" s="10">
        <v>2090</v>
      </c>
      <c r="K62" s="8"/>
      <c r="L62" s="8"/>
      <c r="M62" s="8"/>
      <c r="O62" s="13"/>
      <c r="P62" s="14"/>
    </row>
    <row r="63" spans="1:16">
      <c r="A63" s="1">
        <v>2000</v>
      </c>
      <c r="I63" s="10">
        <v>39981</v>
      </c>
      <c r="J63" s="10">
        <v>61116</v>
      </c>
      <c r="K63" s="8"/>
      <c r="L63" s="1">
        <f>20220+7904+4814</f>
        <v>32938</v>
      </c>
      <c r="M63" s="1">
        <f>4127+5158+819</f>
        <v>10104</v>
      </c>
      <c r="O63" s="13"/>
      <c r="P63" s="14"/>
    </row>
    <row r="64" spans="1:16">
      <c r="B64" s="17">
        <v>36526</v>
      </c>
      <c r="F64" s="18">
        <v>916</v>
      </c>
      <c r="H64" s="10">
        <v>2304</v>
      </c>
      <c r="K64" s="8"/>
      <c r="L64" s="8"/>
      <c r="M64" s="8"/>
      <c r="O64" s="13"/>
      <c r="P64" s="14"/>
    </row>
    <row r="65" spans="1:16">
      <c r="B65" s="17">
        <v>36557</v>
      </c>
      <c r="F65" s="18">
        <v>956</v>
      </c>
      <c r="H65" s="10">
        <v>2278</v>
      </c>
      <c r="K65" s="8"/>
      <c r="L65" s="8"/>
      <c r="M65" s="8"/>
      <c r="O65" s="13"/>
      <c r="P65" s="14"/>
    </row>
    <row r="66" spans="1:16">
      <c r="B66" s="17">
        <v>36586</v>
      </c>
      <c r="F66" s="18">
        <v>1007</v>
      </c>
      <c r="H66" s="10">
        <v>2274</v>
      </c>
      <c r="K66" s="8"/>
      <c r="L66" s="8"/>
      <c r="M66" s="8"/>
      <c r="O66" s="13"/>
      <c r="P66" s="14"/>
    </row>
    <row r="67" spans="1:16">
      <c r="B67" s="17">
        <v>36617</v>
      </c>
      <c r="F67" s="18">
        <v>891</v>
      </c>
      <c r="H67" s="10">
        <v>2190</v>
      </c>
      <c r="K67" s="8"/>
      <c r="L67" s="8"/>
      <c r="M67" s="8"/>
      <c r="O67" s="13"/>
      <c r="P67" s="14"/>
    </row>
    <row r="68" spans="1:16">
      <c r="B68" s="17">
        <v>36647</v>
      </c>
      <c r="F68" s="18">
        <v>652</v>
      </c>
      <c r="H68" s="10">
        <v>2003</v>
      </c>
      <c r="K68" s="8"/>
      <c r="L68" s="8"/>
      <c r="M68" s="8"/>
      <c r="O68" s="13"/>
      <c r="P68" s="14"/>
    </row>
    <row r="69" spans="1:16">
      <c r="B69" s="17">
        <v>36678</v>
      </c>
      <c r="F69" s="18">
        <v>632</v>
      </c>
      <c r="H69" s="10">
        <v>1975</v>
      </c>
      <c r="K69" s="8"/>
      <c r="L69" s="8"/>
      <c r="M69" s="8"/>
      <c r="O69" s="13"/>
      <c r="P69" s="14"/>
    </row>
    <row r="70" spans="1:16">
      <c r="B70" s="17">
        <v>36708</v>
      </c>
      <c r="F70" s="18">
        <v>876</v>
      </c>
      <c r="H70" s="10">
        <v>2075</v>
      </c>
      <c r="K70" s="8"/>
      <c r="L70" s="8"/>
      <c r="M70" s="8"/>
      <c r="O70" s="13"/>
      <c r="P70" s="14"/>
    </row>
    <row r="71" spans="1:16">
      <c r="B71" s="17">
        <v>36739</v>
      </c>
      <c r="F71" s="18">
        <v>783</v>
      </c>
      <c r="H71" s="10">
        <v>2292</v>
      </c>
      <c r="K71" s="8"/>
      <c r="L71" s="8"/>
      <c r="M71" s="8"/>
      <c r="O71" s="13"/>
      <c r="P71" s="14"/>
    </row>
    <row r="72" spans="1:16">
      <c r="B72" s="17">
        <v>36770</v>
      </c>
      <c r="F72" s="18">
        <v>653</v>
      </c>
      <c r="H72" s="10">
        <v>2301</v>
      </c>
      <c r="K72" s="8"/>
      <c r="L72" s="8"/>
      <c r="M72" s="8"/>
      <c r="O72" s="13"/>
      <c r="P72" s="14"/>
    </row>
    <row r="73" spans="1:16">
      <c r="B73" s="17">
        <v>36800</v>
      </c>
      <c r="F73" s="18">
        <v>704</v>
      </c>
      <c r="H73" s="10">
        <v>2155</v>
      </c>
      <c r="K73" s="8"/>
      <c r="L73" s="8"/>
      <c r="M73" s="8"/>
      <c r="O73" s="13"/>
      <c r="P73" s="14"/>
    </row>
    <row r="74" spans="1:16">
      <c r="B74" s="17">
        <v>36831</v>
      </c>
      <c r="F74" s="18">
        <v>826</v>
      </c>
      <c r="H74" s="10">
        <v>2073</v>
      </c>
      <c r="K74" s="8"/>
      <c r="L74" s="8"/>
      <c r="M74" s="8"/>
      <c r="O74" s="13"/>
      <c r="P74" s="14"/>
    </row>
    <row r="75" spans="1:16">
      <c r="B75" s="17">
        <v>36861</v>
      </c>
      <c r="F75" s="18">
        <v>1028</v>
      </c>
      <c r="H75" s="10">
        <v>1996</v>
      </c>
      <c r="K75" s="8"/>
      <c r="L75" s="8"/>
      <c r="M75" s="8"/>
      <c r="O75" s="13"/>
      <c r="P75" s="14"/>
    </row>
    <row r="76" spans="1:16">
      <c r="A76" s="1">
        <v>2001</v>
      </c>
      <c r="I76" s="10">
        <v>39296</v>
      </c>
      <c r="J76" s="10">
        <v>68535</v>
      </c>
      <c r="K76" s="8"/>
      <c r="L76" s="1">
        <f>21021+8546+3095</f>
        <v>32662</v>
      </c>
      <c r="M76" s="1">
        <f>2636+5725+611</f>
        <v>8972</v>
      </c>
      <c r="O76" s="13"/>
      <c r="P76" s="14"/>
    </row>
    <row r="77" spans="1:16">
      <c r="B77" s="17">
        <v>36892</v>
      </c>
      <c r="F77" s="18">
        <v>1068</v>
      </c>
      <c r="H77" s="10">
        <v>1996</v>
      </c>
      <c r="K77" s="8"/>
      <c r="L77" s="8"/>
      <c r="M77" s="8"/>
      <c r="O77" s="13"/>
      <c r="P77" s="14"/>
    </row>
    <row r="78" spans="1:16">
      <c r="B78" s="17">
        <v>36923</v>
      </c>
      <c r="F78" s="18">
        <v>1049</v>
      </c>
      <c r="H78" s="10">
        <v>1808</v>
      </c>
      <c r="K78" s="8"/>
      <c r="L78" s="8"/>
      <c r="M78" s="8"/>
      <c r="O78" s="13"/>
      <c r="P78" s="14"/>
    </row>
    <row r="79" spans="1:16">
      <c r="B79" s="17">
        <v>36951</v>
      </c>
      <c r="F79" s="18">
        <v>1137</v>
      </c>
      <c r="H79" s="10">
        <v>1964</v>
      </c>
      <c r="K79" s="8"/>
      <c r="L79" s="8"/>
      <c r="M79" s="8"/>
      <c r="O79" s="13"/>
      <c r="P79" s="14"/>
    </row>
    <row r="80" spans="1:16">
      <c r="B80" s="17">
        <v>36982</v>
      </c>
      <c r="F80" s="18">
        <v>966</v>
      </c>
      <c r="H80" s="10">
        <v>1780</v>
      </c>
      <c r="K80" s="8"/>
      <c r="L80" s="8"/>
      <c r="M80" s="8"/>
      <c r="O80" s="13"/>
      <c r="P80" s="14"/>
    </row>
    <row r="81" spans="1:16">
      <c r="B81" s="17">
        <v>37012</v>
      </c>
      <c r="F81" s="18">
        <v>677</v>
      </c>
      <c r="H81" s="10">
        <v>2048</v>
      </c>
      <c r="K81" s="8"/>
      <c r="L81" s="8"/>
      <c r="M81" s="8"/>
      <c r="O81" s="13"/>
      <c r="P81" s="14"/>
    </row>
    <row r="82" spans="1:16">
      <c r="B82" s="17">
        <v>37043</v>
      </c>
      <c r="F82" s="18">
        <v>698</v>
      </c>
      <c r="H82" s="10">
        <v>1832</v>
      </c>
      <c r="K82" s="8"/>
      <c r="L82" s="8"/>
      <c r="M82" s="8"/>
      <c r="O82" s="13"/>
      <c r="P82" s="14"/>
    </row>
    <row r="83" spans="1:16">
      <c r="B83" s="17">
        <v>37073</v>
      </c>
      <c r="F83" s="18">
        <v>873</v>
      </c>
      <c r="H83" s="10">
        <v>2052</v>
      </c>
      <c r="K83" s="8"/>
      <c r="L83" s="8"/>
      <c r="M83" s="8"/>
      <c r="O83" s="13"/>
      <c r="P83" s="14"/>
    </row>
    <row r="84" spans="1:16">
      <c r="B84" s="17">
        <v>37104</v>
      </c>
      <c r="F84" s="18">
        <v>830</v>
      </c>
      <c r="H84" s="10">
        <v>2136</v>
      </c>
      <c r="K84" s="8"/>
      <c r="L84" s="8"/>
      <c r="M84" s="8"/>
      <c r="O84" s="13"/>
      <c r="P84" s="14"/>
    </row>
    <row r="85" spans="1:16">
      <c r="B85" s="17">
        <v>37135</v>
      </c>
      <c r="F85" s="18">
        <v>586</v>
      </c>
      <c r="H85" s="10">
        <v>1634</v>
      </c>
      <c r="K85" s="8"/>
      <c r="L85" s="8"/>
      <c r="M85" s="8"/>
      <c r="O85" s="13"/>
      <c r="P85" s="14"/>
    </row>
    <row r="86" spans="1:16">
      <c r="B86" s="17">
        <v>37165</v>
      </c>
      <c r="F86" s="18">
        <v>547</v>
      </c>
      <c r="H86" s="10">
        <v>1644</v>
      </c>
      <c r="K86" s="8"/>
      <c r="L86" s="8"/>
      <c r="M86" s="8"/>
      <c r="O86" s="13"/>
      <c r="P86" s="14"/>
    </row>
    <row r="87" spans="1:16">
      <c r="B87" s="17">
        <v>37196</v>
      </c>
      <c r="F87" s="18">
        <v>609</v>
      </c>
      <c r="H87" s="10">
        <v>1720</v>
      </c>
      <c r="K87" s="8"/>
      <c r="L87" s="8"/>
      <c r="M87" s="8"/>
      <c r="O87" s="13"/>
      <c r="P87" s="14"/>
    </row>
    <row r="88" spans="1:16">
      <c r="B88" s="17">
        <v>37226</v>
      </c>
      <c r="F88" s="18">
        <v>889</v>
      </c>
      <c r="H88" s="10">
        <v>1926</v>
      </c>
      <c r="K88" s="8"/>
      <c r="L88" s="8"/>
      <c r="M88" s="8"/>
      <c r="O88" s="13"/>
      <c r="P88" s="14"/>
    </row>
    <row r="89" spans="1:16">
      <c r="A89" s="1">
        <v>2002</v>
      </c>
      <c r="I89" s="10">
        <v>39678</v>
      </c>
      <c r="J89" s="10">
        <v>66518</v>
      </c>
      <c r="K89" s="8"/>
      <c r="L89" s="1">
        <f>21777+8400+2291</f>
        <v>32468</v>
      </c>
      <c r="M89" s="1">
        <f>2720+4843+853</f>
        <v>8416</v>
      </c>
      <c r="O89" s="13"/>
      <c r="P89" s="14"/>
    </row>
    <row r="90" spans="1:16">
      <c r="B90" s="17">
        <v>37257</v>
      </c>
      <c r="C90" s="1">
        <v>2092</v>
      </c>
      <c r="F90" s="18">
        <v>788</v>
      </c>
      <c r="H90" s="10">
        <v>1978</v>
      </c>
      <c r="K90" s="8"/>
      <c r="L90" s="8"/>
      <c r="M90" s="8"/>
      <c r="O90" s="13"/>
      <c r="P90" s="14"/>
    </row>
    <row r="91" spans="1:16">
      <c r="B91" s="17">
        <v>37288</v>
      </c>
      <c r="C91" s="1">
        <v>1870</v>
      </c>
      <c r="F91" s="18">
        <v>902</v>
      </c>
      <c r="H91" s="10">
        <v>1802</v>
      </c>
      <c r="K91" s="8"/>
      <c r="L91" s="8"/>
      <c r="M91" s="8"/>
      <c r="O91" s="13"/>
      <c r="P91" s="14"/>
    </row>
    <row r="92" spans="1:16">
      <c r="B92" s="17">
        <v>37316</v>
      </c>
      <c r="C92" s="1">
        <v>1999</v>
      </c>
      <c r="F92" s="18">
        <v>1118</v>
      </c>
      <c r="H92" s="10">
        <v>2008</v>
      </c>
      <c r="K92" s="8"/>
      <c r="L92" s="8"/>
      <c r="M92" s="8"/>
      <c r="O92" s="13"/>
      <c r="P92" s="14"/>
    </row>
    <row r="93" spans="1:16">
      <c r="B93" s="17">
        <v>37347</v>
      </c>
      <c r="C93" s="1">
        <v>2117</v>
      </c>
      <c r="F93" s="18">
        <v>803</v>
      </c>
      <c r="H93" s="10">
        <v>1912</v>
      </c>
      <c r="K93" s="8"/>
      <c r="L93" s="8"/>
      <c r="M93" s="8"/>
      <c r="O93" s="13"/>
      <c r="P93" s="14"/>
    </row>
    <row r="94" spans="1:16">
      <c r="B94" s="17">
        <v>37377</v>
      </c>
      <c r="C94" s="1">
        <v>1795</v>
      </c>
      <c r="F94" s="18">
        <v>624</v>
      </c>
      <c r="H94" s="10">
        <v>1716</v>
      </c>
      <c r="K94" s="8"/>
      <c r="L94" s="8"/>
      <c r="M94" s="8"/>
      <c r="O94" s="13"/>
      <c r="P94" s="14"/>
    </row>
    <row r="95" spans="1:16">
      <c r="B95" s="17">
        <v>37408</v>
      </c>
      <c r="C95" s="1">
        <v>1657</v>
      </c>
      <c r="F95" s="18">
        <v>622</v>
      </c>
      <c r="H95" s="10">
        <v>1664</v>
      </c>
      <c r="K95" s="8"/>
      <c r="L95" s="8"/>
      <c r="M95" s="8"/>
      <c r="O95" s="13"/>
      <c r="P95" s="14"/>
    </row>
    <row r="96" spans="1:16">
      <c r="B96" s="17">
        <v>37438</v>
      </c>
      <c r="C96" s="1">
        <v>1931</v>
      </c>
      <c r="F96" s="18">
        <v>784</v>
      </c>
      <c r="H96" s="10">
        <v>1806</v>
      </c>
      <c r="K96" s="8"/>
      <c r="L96" s="8"/>
      <c r="M96" s="8"/>
      <c r="O96" s="13"/>
      <c r="P96" s="14"/>
    </row>
    <row r="97" spans="1:16">
      <c r="B97" s="17">
        <v>37469</v>
      </c>
      <c r="C97" s="1">
        <v>1919</v>
      </c>
      <c r="F97" s="18">
        <v>781</v>
      </c>
      <c r="H97" s="10">
        <v>1914</v>
      </c>
      <c r="K97" s="8"/>
      <c r="L97" s="8"/>
      <c r="M97" s="8"/>
      <c r="O97" s="13"/>
      <c r="P97" s="14"/>
    </row>
    <row r="98" spans="1:16">
      <c r="B98" s="17">
        <v>37500</v>
      </c>
      <c r="C98" s="1">
        <v>1633</v>
      </c>
      <c r="F98" s="18">
        <v>566</v>
      </c>
      <c r="H98" s="10">
        <v>1606</v>
      </c>
      <c r="K98" s="8"/>
      <c r="L98" s="8"/>
      <c r="M98" s="8"/>
      <c r="O98" s="13"/>
      <c r="P98" s="14"/>
    </row>
    <row r="99" spans="1:16">
      <c r="B99" s="17">
        <v>37530</v>
      </c>
      <c r="C99" s="1">
        <v>1723</v>
      </c>
      <c r="F99" s="18">
        <v>601</v>
      </c>
      <c r="H99" s="10">
        <v>1576</v>
      </c>
      <c r="K99" s="8"/>
      <c r="L99" s="8"/>
      <c r="M99" s="8"/>
      <c r="O99" s="13"/>
      <c r="P99" s="14"/>
    </row>
    <row r="100" spans="1:16">
      <c r="B100" s="17">
        <v>37561</v>
      </c>
      <c r="C100" s="1">
        <v>1770</v>
      </c>
      <c r="F100" s="18">
        <v>777</v>
      </c>
      <c r="H100" s="10">
        <v>1590</v>
      </c>
      <c r="K100" s="8"/>
      <c r="L100" s="8"/>
      <c r="M100" s="8"/>
      <c r="O100" s="13"/>
      <c r="P100" s="14"/>
    </row>
    <row r="101" spans="1:16">
      <c r="B101" s="17">
        <v>37591</v>
      </c>
      <c r="C101" s="1">
        <v>2129</v>
      </c>
      <c r="F101" s="18">
        <v>1071</v>
      </c>
      <c r="H101" s="10">
        <v>1878</v>
      </c>
      <c r="K101" s="8"/>
      <c r="L101" s="8"/>
      <c r="M101" s="8"/>
      <c r="O101" s="13"/>
      <c r="P101" s="14"/>
    </row>
    <row r="102" spans="1:16">
      <c r="A102" s="1">
        <v>2003</v>
      </c>
      <c r="I102" s="10">
        <v>27891</v>
      </c>
      <c r="J102" s="10">
        <v>60076</v>
      </c>
      <c r="K102" s="8"/>
      <c r="O102" s="13"/>
      <c r="P102" s="14"/>
    </row>
    <row r="103" spans="1:16">
      <c r="B103" s="17">
        <v>37622</v>
      </c>
      <c r="C103" s="1">
        <v>2154</v>
      </c>
      <c r="F103" s="18">
        <v>1067</v>
      </c>
      <c r="H103" s="1">
        <v>1868</v>
      </c>
      <c r="K103" s="8"/>
      <c r="L103" s="1">
        <f>1714+924+148</f>
        <v>2786</v>
      </c>
      <c r="M103" s="1">
        <f>228+489+85</f>
        <v>802</v>
      </c>
      <c r="O103" s="13"/>
      <c r="P103" s="14"/>
    </row>
    <row r="104" spans="1:16">
      <c r="B104" s="17">
        <v>37653</v>
      </c>
      <c r="C104" s="1">
        <v>1886</v>
      </c>
      <c r="F104" s="18">
        <v>1072</v>
      </c>
      <c r="H104" s="1">
        <v>1646</v>
      </c>
      <c r="K104" s="8"/>
      <c r="L104" s="1">
        <f>1527+858+134</f>
        <v>2519</v>
      </c>
      <c r="M104" s="1">
        <f>208+464+33</f>
        <v>705</v>
      </c>
      <c r="O104" s="13"/>
      <c r="P104" s="14"/>
    </row>
    <row r="105" spans="1:16">
      <c r="B105" s="17">
        <v>37681</v>
      </c>
      <c r="C105" s="1">
        <v>2007</v>
      </c>
      <c r="F105" s="18">
        <v>1189</v>
      </c>
      <c r="H105" s="1">
        <v>1810</v>
      </c>
      <c r="K105" s="8"/>
      <c r="L105" s="1">
        <f>1673+1016+139</f>
        <v>2828</v>
      </c>
      <c r="M105" s="1">
        <f>226+614+91</f>
        <v>931</v>
      </c>
      <c r="O105" s="13"/>
      <c r="P105" s="14"/>
    </row>
    <row r="106" spans="1:16">
      <c r="B106" s="17">
        <v>37712</v>
      </c>
      <c r="C106" s="1">
        <v>1976</v>
      </c>
      <c r="F106" s="18">
        <v>1002</v>
      </c>
      <c r="H106" s="1">
        <v>1762</v>
      </c>
      <c r="K106" s="8"/>
      <c r="L106" s="1">
        <f>1661+1117+140</f>
        <v>2918</v>
      </c>
      <c r="M106" s="1">
        <f>206+584+67</f>
        <v>857</v>
      </c>
      <c r="O106" s="13"/>
      <c r="P106" s="14"/>
    </row>
    <row r="107" spans="1:16">
      <c r="B107" s="17">
        <v>37742</v>
      </c>
      <c r="C107" s="1">
        <v>1830</v>
      </c>
      <c r="F107" s="18">
        <v>665</v>
      </c>
      <c r="H107" s="1">
        <v>1772</v>
      </c>
      <c r="K107" s="8"/>
      <c r="L107" s="1">
        <f>1732+870+181</f>
        <v>2783</v>
      </c>
      <c r="M107" s="1">
        <f>212+444+56</f>
        <v>712</v>
      </c>
      <c r="O107" s="13"/>
      <c r="P107" s="14"/>
    </row>
    <row r="108" spans="1:16">
      <c r="B108" s="17">
        <v>37773</v>
      </c>
      <c r="C108" s="1">
        <v>1664</v>
      </c>
      <c r="F108" s="18">
        <v>638</v>
      </c>
      <c r="H108" s="1">
        <v>1696</v>
      </c>
      <c r="K108" s="8"/>
      <c r="L108" s="1">
        <f>1657+805+87</f>
        <v>2549</v>
      </c>
      <c r="M108" s="1">
        <f>228+448+26</f>
        <v>702</v>
      </c>
      <c r="O108" s="13"/>
      <c r="P108" s="14"/>
    </row>
    <row r="109" spans="1:16">
      <c r="B109" s="17">
        <v>37803</v>
      </c>
      <c r="C109" s="1">
        <v>1781</v>
      </c>
      <c r="F109" s="18">
        <v>832</v>
      </c>
      <c r="H109" s="1">
        <v>1864</v>
      </c>
      <c r="K109" s="8"/>
      <c r="L109" s="1">
        <f>1892+822+101</f>
        <v>2815</v>
      </c>
      <c r="M109" s="1">
        <f>230+446+39</f>
        <v>715</v>
      </c>
      <c r="O109" s="13"/>
      <c r="P109" s="14"/>
    </row>
    <row r="110" spans="1:16">
      <c r="B110" s="17">
        <v>37834</v>
      </c>
      <c r="C110" s="1">
        <v>1852</v>
      </c>
      <c r="F110" s="18">
        <v>903</v>
      </c>
      <c r="H110" s="1">
        <v>1910</v>
      </c>
      <c r="K110" s="8"/>
      <c r="L110" s="1">
        <f>1899+815+167</f>
        <v>2881</v>
      </c>
      <c r="M110" s="1">
        <f>236+412+37</f>
        <v>685</v>
      </c>
      <c r="O110" s="13"/>
      <c r="P110" s="14"/>
    </row>
    <row r="111" spans="1:16">
      <c r="B111" s="17">
        <v>37865</v>
      </c>
      <c r="C111" s="1">
        <v>1537</v>
      </c>
      <c r="F111" s="18">
        <v>601</v>
      </c>
      <c r="H111" s="1">
        <v>1520</v>
      </c>
      <c r="K111" s="8"/>
      <c r="L111" s="1">
        <f>1606+682+129</f>
        <v>2417</v>
      </c>
      <c r="M111" s="1">
        <f>220+340+29</f>
        <v>589</v>
      </c>
      <c r="O111" s="13"/>
      <c r="P111" s="14"/>
    </row>
    <row r="112" spans="1:16">
      <c r="B112" s="17">
        <v>37895</v>
      </c>
      <c r="C112" s="1">
        <v>1824</v>
      </c>
      <c r="F112" s="18">
        <v>682</v>
      </c>
      <c r="H112" s="1">
        <v>1578</v>
      </c>
      <c r="K112" s="8"/>
      <c r="L112" s="1">
        <f>1529+920+193</f>
        <v>2642</v>
      </c>
      <c r="M112" s="1">
        <f>225+460+29</f>
        <v>714</v>
      </c>
      <c r="O112" s="13"/>
      <c r="P112" s="14"/>
    </row>
    <row r="113" spans="1:16">
      <c r="B113" s="17">
        <v>37926</v>
      </c>
      <c r="C113" s="1">
        <v>1744</v>
      </c>
      <c r="F113" s="18">
        <v>872</v>
      </c>
      <c r="H113" s="1">
        <v>1582</v>
      </c>
      <c r="K113" s="8"/>
      <c r="L113" s="1">
        <f>1532+896+130</f>
        <v>2558</v>
      </c>
      <c r="M113" s="1">
        <f>235+530+54</f>
        <v>819</v>
      </c>
      <c r="O113" s="13"/>
      <c r="P113" s="14"/>
    </row>
    <row r="114" spans="1:16">
      <c r="B114" s="17">
        <v>37956</v>
      </c>
      <c r="C114" s="1">
        <v>2403</v>
      </c>
      <c r="F114" s="18">
        <v>1141</v>
      </c>
      <c r="H114" s="1">
        <v>1686</v>
      </c>
      <c r="K114" s="8"/>
      <c r="L114" s="1">
        <f>1848+1042+192</f>
        <v>3082</v>
      </c>
      <c r="M114" s="1">
        <f>228+510+67</f>
        <v>805</v>
      </c>
      <c r="O114" s="13"/>
      <c r="P114" s="14"/>
    </row>
    <row r="115" spans="1:16">
      <c r="A115" s="1">
        <v>2004</v>
      </c>
      <c r="I115" s="10">
        <v>24467</v>
      </c>
      <c r="J115" s="10">
        <v>57862</v>
      </c>
      <c r="K115" s="8"/>
      <c r="L115" s="8"/>
      <c r="M115" s="8"/>
      <c r="O115" s="13"/>
      <c r="P115" s="14"/>
    </row>
    <row r="116" spans="1:16">
      <c r="B116" s="17">
        <v>37987</v>
      </c>
      <c r="C116" s="1">
        <v>2192</v>
      </c>
      <c r="F116" s="18">
        <v>1207</v>
      </c>
      <c r="H116" s="1">
        <v>1784</v>
      </c>
      <c r="K116" s="8"/>
      <c r="L116" s="1">
        <f>1830+996+144</f>
        <v>2970</v>
      </c>
      <c r="M116" s="1">
        <f>216+658+98</f>
        <v>972</v>
      </c>
      <c r="O116" s="13"/>
      <c r="P116" s="14"/>
    </row>
    <row r="117" spans="1:16">
      <c r="B117" s="17">
        <v>38018</v>
      </c>
      <c r="C117" s="1">
        <v>1965</v>
      </c>
      <c r="F117" s="18">
        <v>1253</v>
      </c>
      <c r="H117" s="1">
        <v>1636</v>
      </c>
      <c r="K117" s="8"/>
      <c r="L117" s="1">
        <f>1656+1104+138</f>
        <v>2898</v>
      </c>
      <c r="M117" s="1">
        <f>218+638+70</f>
        <v>926</v>
      </c>
      <c r="O117" s="13"/>
      <c r="P117" s="14"/>
    </row>
    <row r="118" spans="1:16">
      <c r="B118" s="17">
        <v>38047</v>
      </c>
      <c r="C118" s="1">
        <v>2054</v>
      </c>
      <c r="F118" s="18">
        <v>1286</v>
      </c>
      <c r="H118" s="1">
        <v>1696</v>
      </c>
      <c r="K118" s="8"/>
      <c r="L118" s="1">
        <f>1874+1058+124</f>
        <v>3056</v>
      </c>
      <c r="M118" s="1">
        <f>232+674+111</f>
        <v>1017</v>
      </c>
      <c r="O118" s="13"/>
      <c r="P118" s="14"/>
    </row>
    <row r="119" spans="1:16">
      <c r="B119" s="17">
        <v>38078</v>
      </c>
      <c r="C119" s="1">
        <v>2121</v>
      </c>
      <c r="F119" s="18">
        <v>1091</v>
      </c>
      <c r="H119" s="1">
        <v>1720</v>
      </c>
      <c r="K119" s="8"/>
      <c r="L119" s="1">
        <f>1860+1168+222</f>
        <v>3250</v>
      </c>
      <c r="M119" s="1">
        <f>242+702+75</f>
        <v>1019</v>
      </c>
      <c r="O119" s="13"/>
      <c r="P119" s="14"/>
    </row>
    <row r="120" spans="1:16">
      <c r="B120" s="17">
        <v>38108</v>
      </c>
      <c r="C120" s="1">
        <v>1838</v>
      </c>
      <c r="F120" s="18">
        <v>776</v>
      </c>
      <c r="H120" s="1">
        <v>1580</v>
      </c>
      <c r="K120" s="8"/>
      <c r="L120" s="1">
        <f>1942+934+110</f>
        <v>2986</v>
      </c>
      <c r="M120" s="1">
        <f>256+500+48</f>
        <v>804</v>
      </c>
      <c r="O120" s="13"/>
      <c r="P120" s="14"/>
    </row>
    <row r="121" spans="1:16">
      <c r="B121" s="17">
        <v>38139</v>
      </c>
      <c r="C121" s="1">
        <v>1747</v>
      </c>
      <c r="F121" s="18">
        <v>713</v>
      </c>
      <c r="H121" s="1">
        <v>1484</v>
      </c>
      <c r="K121" s="8"/>
      <c r="L121" s="1">
        <f>1170+744+120</f>
        <v>2034</v>
      </c>
      <c r="M121" s="1">
        <f>242+340+51</f>
        <v>633</v>
      </c>
      <c r="O121" s="13"/>
      <c r="P121" s="14"/>
    </row>
    <row r="122" spans="1:16">
      <c r="B122" s="17">
        <v>38169</v>
      </c>
      <c r="C122" s="1">
        <v>1998</v>
      </c>
      <c r="F122" s="18">
        <v>915</v>
      </c>
      <c r="H122" s="1">
        <v>1726</v>
      </c>
      <c r="K122" s="8"/>
      <c r="L122" s="1">
        <f>1912+912+130</f>
        <v>2954</v>
      </c>
      <c r="M122" s="1">
        <f>254+460+43</f>
        <v>757</v>
      </c>
      <c r="O122" s="13"/>
      <c r="P122" s="14"/>
    </row>
    <row r="123" spans="1:16">
      <c r="B123" s="17">
        <v>38200</v>
      </c>
      <c r="C123" s="1">
        <v>2013</v>
      </c>
      <c r="F123" s="18">
        <v>893</v>
      </c>
      <c r="H123" s="1">
        <v>1810</v>
      </c>
      <c r="K123" s="8"/>
      <c r="L123" s="1">
        <f>1924+940+126</f>
        <v>2990</v>
      </c>
      <c r="M123" s="1">
        <f>268+550+53</f>
        <v>871</v>
      </c>
      <c r="O123" s="13"/>
      <c r="P123" s="14"/>
    </row>
    <row r="124" spans="1:16">
      <c r="B124" s="17">
        <v>38231</v>
      </c>
      <c r="C124" s="1">
        <v>3366</v>
      </c>
      <c r="F124" s="18">
        <v>597</v>
      </c>
      <c r="H124" s="1">
        <v>2092</v>
      </c>
      <c r="K124" s="8"/>
      <c r="L124" s="1">
        <f>1580+828+84</f>
        <v>2492</v>
      </c>
      <c r="M124" s="1">
        <f>232+310+34</f>
        <v>576</v>
      </c>
      <c r="O124" s="13"/>
      <c r="P124" s="14"/>
    </row>
    <row r="125" spans="1:16">
      <c r="B125" s="17">
        <v>38261</v>
      </c>
      <c r="C125" s="1">
        <v>1742</v>
      </c>
      <c r="F125" s="18">
        <v>744</v>
      </c>
      <c r="H125" s="1">
        <v>1500</v>
      </c>
      <c r="K125" s="8"/>
      <c r="L125" s="1">
        <f>1616+882+124</f>
        <v>2622</v>
      </c>
      <c r="M125" s="1">
        <f>232+396+25</f>
        <v>653</v>
      </c>
      <c r="O125" s="13"/>
      <c r="P125" s="14"/>
    </row>
    <row r="126" spans="1:16">
      <c r="B126" s="17">
        <v>38292</v>
      </c>
      <c r="C126" s="1">
        <v>1773</v>
      </c>
      <c r="F126" s="18">
        <v>885</v>
      </c>
      <c r="H126" s="1">
        <v>1390</v>
      </c>
      <c r="K126" s="8"/>
      <c r="L126" s="1">
        <f>1594+976+112</f>
        <v>2682</v>
      </c>
      <c r="M126" s="1">
        <f>270+454+45</f>
        <v>769</v>
      </c>
      <c r="O126" s="13"/>
      <c r="P126" s="14"/>
    </row>
    <row r="127" spans="1:16">
      <c r="B127" s="17">
        <v>38322</v>
      </c>
      <c r="C127" s="1">
        <v>2387</v>
      </c>
      <c r="F127" s="18">
        <v>1102</v>
      </c>
      <c r="H127" s="1">
        <v>1624</v>
      </c>
      <c r="K127" s="8"/>
      <c r="L127" s="1">
        <f>1726+1156+128</f>
        <v>3010</v>
      </c>
      <c r="M127" s="1">
        <f>286+623+105</f>
        <v>1014</v>
      </c>
      <c r="O127" s="13"/>
      <c r="P127" s="14"/>
    </row>
    <row r="128" spans="1:16">
      <c r="A128" s="1">
        <v>2005</v>
      </c>
      <c r="I128" s="10">
        <v>25994</v>
      </c>
      <c r="J128" s="10">
        <v>52942</v>
      </c>
      <c r="K128" s="8"/>
      <c r="L128" s="8"/>
      <c r="M128" s="8"/>
      <c r="O128" s="13"/>
      <c r="P128" s="14"/>
    </row>
    <row r="129" spans="1:16">
      <c r="B129" s="17">
        <v>38353</v>
      </c>
      <c r="C129" s="1">
        <v>2295</v>
      </c>
      <c r="F129" s="18">
        <v>1336</v>
      </c>
      <c r="H129" s="1">
        <v>1618</v>
      </c>
      <c r="K129" s="8"/>
      <c r="L129" s="1">
        <f>1728+1222+116</f>
        <v>3066</v>
      </c>
      <c r="M129" s="1">
        <f>312+798+112</f>
        <v>1222</v>
      </c>
      <c r="O129" s="13"/>
      <c r="P129" s="14"/>
    </row>
    <row r="130" spans="1:16">
      <c r="B130" s="17">
        <v>38384</v>
      </c>
      <c r="C130" s="1">
        <v>1940</v>
      </c>
      <c r="F130" s="18">
        <v>1303</v>
      </c>
      <c r="H130" s="1">
        <v>1508</v>
      </c>
      <c r="K130" s="8"/>
      <c r="L130" s="1">
        <f>1522+1146+126</f>
        <v>2794</v>
      </c>
      <c r="M130" s="1">
        <f>260+803+85</f>
        <v>1148</v>
      </c>
      <c r="O130" s="13"/>
      <c r="P130" s="14"/>
    </row>
    <row r="131" spans="1:16">
      <c r="B131" s="17">
        <v>38412</v>
      </c>
      <c r="C131" s="1">
        <v>2186</v>
      </c>
      <c r="F131" s="18">
        <v>1410</v>
      </c>
      <c r="H131" s="1">
        <v>1658</v>
      </c>
      <c r="K131" s="8"/>
      <c r="L131" s="1">
        <f>1762+1370+126</f>
        <v>3258</v>
      </c>
      <c r="M131" s="1">
        <f>234+772+104</f>
        <v>1110</v>
      </c>
      <c r="O131" s="13"/>
      <c r="P131" s="14"/>
    </row>
    <row r="132" spans="1:16">
      <c r="B132" s="17">
        <v>38443</v>
      </c>
      <c r="C132" s="1">
        <v>1950</v>
      </c>
      <c r="F132" s="18">
        <v>1207</v>
      </c>
      <c r="H132" s="1">
        <v>1508</v>
      </c>
      <c r="K132" s="8"/>
      <c r="L132" s="1">
        <f>1624+1276+122</f>
        <v>3022</v>
      </c>
      <c r="M132" s="1">
        <f>220+685+100</f>
        <v>1005</v>
      </c>
      <c r="O132" s="13"/>
      <c r="P132" s="14"/>
    </row>
    <row r="133" spans="1:16">
      <c r="B133" s="17">
        <v>38473</v>
      </c>
      <c r="C133" s="1">
        <v>1871</v>
      </c>
      <c r="F133" s="18">
        <v>855</v>
      </c>
      <c r="H133" s="1">
        <v>1522</v>
      </c>
      <c r="K133" s="8"/>
      <c r="L133" s="1">
        <f>1686+1070+118</f>
        <v>2874</v>
      </c>
      <c r="M133" s="1">
        <f>248+696+58</f>
        <v>1002</v>
      </c>
      <c r="O133" s="13"/>
      <c r="P133" s="14"/>
    </row>
    <row r="134" spans="1:16">
      <c r="B134" s="17">
        <v>38504</v>
      </c>
      <c r="C134" s="1">
        <v>1609</v>
      </c>
      <c r="F134" s="18">
        <v>850</v>
      </c>
      <c r="H134" s="1">
        <v>1420</v>
      </c>
      <c r="K134" s="8"/>
      <c r="L134" s="1">
        <f>1556+814+120</f>
        <v>2490</v>
      </c>
      <c r="M134" s="1">
        <f>212+580+50</f>
        <v>842</v>
      </c>
      <c r="O134" s="13"/>
      <c r="P134" s="14"/>
    </row>
    <row r="135" spans="1:16">
      <c r="B135" s="17">
        <v>38534</v>
      </c>
      <c r="C135" s="1">
        <v>2149</v>
      </c>
      <c r="F135" s="18">
        <v>1009</v>
      </c>
      <c r="H135" s="1">
        <v>1482</v>
      </c>
      <c r="K135" s="8"/>
      <c r="L135" s="1">
        <f>1722+770+158</f>
        <v>2650</v>
      </c>
      <c r="M135" s="1">
        <f>234+572+54</f>
        <v>860</v>
      </c>
      <c r="O135" s="13"/>
      <c r="P135" s="14"/>
    </row>
    <row r="136" spans="1:16">
      <c r="B136" s="17">
        <v>38565</v>
      </c>
      <c r="C136" s="1">
        <v>2462</v>
      </c>
      <c r="F136" s="18">
        <v>938</v>
      </c>
      <c r="H136" s="1">
        <v>1518</v>
      </c>
      <c r="K136" s="8"/>
      <c r="L136" s="1">
        <f>1722+868+142</f>
        <v>2732</v>
      </c>
      <c r="M136" s="1">
        <f>218+616+43</f>
        <v>877</v>
      </c>
      <c r="O136" s="13"/>
      <c r="P136" s="14"/>
    </row>
    <row r="137" spans="1:16">
      <c r="B137" s="17">
        <v>38596</v>
      </c>
      <c r="C137" s="1">
        <v>2248</v>
      </c>
      <c r="F137" s="18">
        <v>858</v>
      </c>
      <c r="H137" s="1">
        <v>1340</v>
      </c>
      <c r="K137" s="8"/>
      <c r="L137" s="1">
        <f>1314+634+90</f>
        <v>2038</v>
      </c>
      <c r="M137" s="1">
        <f>190+647+73</f>
        <v>910</v>
      </c>
      <c r="O137" s="13"/>
      <c r="P137" s="14"/>
    </row>
    <row r="138" spans="1:16">
      <c r="B138" s="17">
        <v>38626</v>
      </c>
      <c r="C138" s="1">
        <v>2149</v>
      </c>
      <c r="F138" s="18">
        <v>893</v>
      </c>
      <c r="H138" s="1">
        <v>1360</v>
      </c>
      <c r="K138" s="8"/>
      <c r="L138" s="1">
        <f>1288+672+78</f>
        <v>2038</v>
      </c>
      <c r="M138" s="1">
        <f>176+709+58</f>
        <v>943</v>
      </c>
      <c r="O138" s="13"/>
      <c r="P138" s="14"/>
    </row>
    <row r="139" spans="1:16">
      <c r="B139" s="17">
        <v>38657</v>
      </c>
      <c r="C139" s="1">
        <v>2130</v>
      </c>
      <c r="F139" s="18">
        <v>1077</v>
      </c>
      <c r="H139" s="1">
        <v>1372</v>
      </c>
      <c r="K139" s="8"/>
      <c r="L139" s="1">
        <f>1468+938+182</f>
        <v>2588</v>
      </c>
      <c r="M139" s="1">
        <f>228+624+86</f>
        <v>938</v>
      </c>
      <c r="O139" s="13"/>
      <c r="P139" s="14"/>
    </row>
    <row r="140" spans="1:16">
      <c r="B140" s="17">
        <v>38687</v>
      </c>
      <c r="C140" s="1">
        <v>2846</v>
      </c>
      <c r="F140" s="18">
        <v>1216</v>
      </c>
      <c r="H140" s="1">
        <v>1626</v>
      </c>
      <c r="K140" s="8"/>
      <c r="L140" s="1">
        <f>1704+1086+132</f>
        <v>2922</v>
      </c>
      <c r="M140" s="1">
        <f>252+680+150</f>
        <v>1082</v>
      </c>
      <c r="O140" s="13"/>
      <c r="P140" s="14"/>
    </row>
    <row r="141" spans="1:16">
      <c r="A141" s="1">
        <v>2006</v>
      </c>
      <c r="I141" s="10">
        <v>27699</v>
      </c>
      <c r="J141" s="10">
        <v>48011</v>
      </c>
      <c r="K141" s="8"/>
      <c r="L141" s="8"/>
      <c r="M141" s="8"/>
      <c r="O141" s="13"/>
      <c r="P141" s="14"/>
    </row>
    <row r="142" spans="1:16">
      <c r="B142" s="17">
        <v>38718</v>
      </c>
      <c r="C142" s="1">
        <v>2616</v>
      </c>
      <c r="F142" s="18">
        <v>1318</v>
      </c>
      <c r="H142" s="1">
        <v>1724</v>
      </c>
      <c r="K142" s="8"/>
      <c r="L142" s="1">
        <v>3020</v>
      </c>
      <c r="M142" s="1">
        <v>1359</v>
      </c>
      <c r="O142" s="13"/>
      <c r="P142" s="14"/>
    </row>
    <row r="143" spans="1:16">
      <c r="B143" s="17">
        <v>38749</v>
      </c>
      <c r="C143" s="1">
        <v>2301</v>
      </c>
      <c r="F143" s="18">
        <v>1385</v>
      </c>
      <c r="H143" s="1">
        <v>1566</v>
      </c>
      <c r="K143" s="8"/>
      <c r="L143" s="1">
        <v>3004</v>
      </c>
      <c r="M143" s="1">
        <v>1136</v>
      </c>
      <c r="O143" s="13"/>
      <c r="P143" s="14"/>
    </row>
    <row r="144" spans="1:16">
      <c r="B144" s="17">
        <v>38777</v>
      </c>
      <c r="C144" s="1">
        <v>2658</v>
      </c>
      <c r="F144" s="18">
        <v>1457</v>
      </c>
      <c r="H144" s="1">
        <v>1736</v>
      </c>
      <c r="K144" s="8"/>
      <c r="L144" s="1">
        <v>3276</v>
      </c>
      <c r="M144" s="1">
        <v>1418</v>
      </c>
      <c r="O144" s="13"/>
      <c r="P144" s="14"/>
    </row>
    <row r="145" spans="1:16">
      <c r="B145" s="17">
        <v>38808</v>
      </c>
      <c r="C145" s="1">
        <v>2600</v>
      </c>
      <c r="F145" s="18">
        <v>1305</v>
      </c>
      <c r="H145" s="1">
        <v>1722</v>
      </c>
      <c r="K145" s="8"/>
      <c r="L145" s="1">
        <v>3184</v>
      </c>
      <c r="M145" s="1">
        <v>1354</v>
      </c>
      <c r="O145" s="13"/>
      <c r="P145" s="14"/>
    </row>
    <row r="146" spans="1:16">
      <c r="B146" s="17">
        <v>38838</v>
      </c>
      <c r="C146" s="1">
        <v>2398</v>
      </c>
      <c r="F146" s="18">
        <v>868</v>
      </c>
      <c r="H146" s="1">
        <v>1586</v>
      </c>
      <c r="K146" s="8"/>
      <c r="L146" s="1">
        <v>3022</v>
      </c>
      <c r="M146" s="1">
        <v>1139</v>
      </c>
      <c r="O146" s="13"/>
      <c r="P146" s="14"/>
    </row>
    <row r="147" spans="1:16">
      <c r="B147" s="17">
        <v>38869</v>
      </c>
      <c r="C147" s="1">
        <v>2196</v>
      </c>
      <c r="F147" s="18">
        <v>819</v>
      </c>
      <c r="H147" s="1">
        <v>1512</v>
      </c>
      <c r="K147" s="8"/>
      <c r="L147" s="1">
        <v>2720</v>
      </c>
      <c r="M147" s="1">
        <v>903</v>
      </c>
      <c r="O147" s="13"/>
      <c r="P147" s="14"/>
    </row>
    <row r="148" spans="1:16">
      <c r="B148" s="17">
        <v>38899</v>
      </c>
      <c r="C148" s="1">
        <v>2420</v>
      </c>
      <c r="F148" s="18">
        <v>1000</v>
      </c>
      <c r="H148" s="1">
        <v>1548</v>
      </c>
      <c r="K148" s="8"/>
      <c r="L148" s="1">
        <v>2882</v>
      </c>
      <c r="M148" s="1">
        <v>931</v>
      </c>
      <c r="O148" s="13"/>
      <c r="P148" s="14"/>
    </row>
    <row r="149" spans="1:16">
      <c r="B149" s="17">
        <v>38930</v>
      </c>
      <c r="C149" s="1">
        <v>2517</v>
      </c>
      <c r="F149" s="18">
        <v>898</v>
      </c>
      <c r="H149" s="1">
        <v>1640</v>
      </c>
      <c r="K149" s="8"/>
      <c r="L149" s="1">
        <v>3068</v>
      </c>
      <c r="M149" s="1">
        <v>930</v>
      </c>
      <c r="O149" s="13"/>
      <c r="P149" s="14"/>
    </row>
    <row r="150" spans="1:16">
      <c r="B150" s="17">
        <v>38961</v>
      </c>
      <c r="C150" s="1">
        <v>2131</v>
      </c>
      <c r="F150" s="18">
        <v>651</v>
      </c>
      <c r="H150" s="1">
        <v>1458</v>
      </c>
      <c r="K150" s="8"/>
      <c r="L150" s="1">
        <v>2580</v>
      </c>
      <c r="M150" s="1">
        <v>690</v>
      </c>
      <c r="O150" s="13"/>
      <c r="P150" s="14"/>
    </row>
    <row r="151" spans="1:16">
      <c r="B151" s="17">
        <v>38991</v>
      </c>
      <c r="C151" s="1">
        <v>2024</v>
      </c>
      <c r="F151" s="18">
        <v>674</v>
      </c>
      <c r="H151" s="1">
        <v>1492</v>
      </c>
      <c r="K151" s="8"/>
      <c r="L151" s="1">
        <v>2536</v>
      </c>
      <c r="M151" s="1">
        <v>1044</v>
      </c>
      <c r="O151" s="13"/>
      <c r="P151" s="14"/>
    </row>
    <row r="152" spans="1:16">
      <c r="B152" s="17">
        <v>39022</v>
      </c>
      <c r="C152" s="1">
        <v>2197</v>
      </c>
      <c r="F152" s="18">
        <v>868</v>
      </c>
      <c r="H152" s="1">
        <v>1550</v>
      </c>
      <c r="K152" s="8"/>
      <c r="L152" s="1">
        <v>2686</v>
      </c>
      <c r="M152" s="1">
        <v>947</v>
      </c>
      <c r="O152" s="13"/>
      <c r="P152" s="14"/>
    </row>
    <row r="153" spans="1:16">
      <c r="B153" s="17">
        <v>39052</v>
      </c>
      <c r="C153" s="1">
        <v>2553</v>
      </c>
      <c r="F153" s="18">
        <v>1181</v>
      </c>
      <c r="H153" s="1">
        <v>1616</v>
      </c>
      <c r="K153" s="8"/>
      <c r="L153" s="1">
        <v>2882</v>
      </c>
      <c r="M153" s="1">
        <v>1089</v>
      </c>
      <c r="O153" s="13"/>
      <c r="P153" s="14"/>
    </row>
    <row r="154" spans="1:16">
      <c r="A154" s="1">
        <v>2007</v>
      </c>
      <c r="I154" s="10">
        <v>28476</v>
      </c>
      <c r="J154" s="10">
        <v>45789</v>
      </c>
      <c r="K154" s="8"/>
      <c r="L154" s="8"/>
      <c r="M154" s="8"/>
      <c r="P154" s="14"/>
    </row>
    <row r="155" spans="1:16">
      <c r="B155" s="17">
        <v>39083</v>
      </c>
      <c r="C155" s="1">
        <v>2513</v>
      </c>
      <c r="F155" s="18">
        <v>1238</v>
      </c>
      <c r="K155" s="8"/>
      <c r="L155" s="1">
        <v>2828</v>
      </c>
      <c r="M155" s="1">
        <v>1237</v>
      </c>
      <c r="P155" s="14"/>
    </row>
    <row r="156" spans="1:16">
      <c r="B156" s="17">
        <v>39114</v>
      </c>
      <c r="C156" s="1">
        <v>2016</v>
      </c>
      <c r="F156" s="18">
        <v>1219</v>
      </c>
      <c r="K156" s="8"/>
      <c r="L156" s="1">
        <v>2338</v>
      </c>
      <c r="M156" s="1">
        <v>1116</v>
      </c>
      <c r="P156" s="14"/>
    </row>
    <row r="157" spans="1:16">
      <c r="B157" s="17">
        <v>39142</v>
      </c>
      <c r="C157" s="1">
        <v>2360</v>
      </c>
      <c r="F157" s="18">
        <v>1401</v>
      </c>
      <c r="K157" s="8"/>
      <c r="L157" s="1">
        <v>2510</v>
      </c>
      <c r="M157" s="1">
        <v>1254</v>
      </c>
      <c r="O157" s="13"/>
      <c r="P157" s="14"/>
    </row>
    <row r="158" spans="1:16">
      <c r="B158" s="17">
        <v>39173</v>
      </c>
      <c r="C158" s="1">
        <v>4341</v>
      </c>
      <c r="F158" s="18">
        <v>1155</v>
      </c>
      <c r="K158" s="8"/>
      <c r="L158" s="1">
        <v>2820</v>
      </c>
      <c r="M158" s="1">
        <v>1337</v>
      </c>
      <c r="O158" s="13"/>
      <c r="P158" s="14"/>
    </row>
    <row r="159" spans="1:16">
      <c r="B159" s="17">
        <v>39203</v>
      </c>
      <c r="C159" s="1">
        <v>1660</v>
      </c>
      <c r="F159" s="18">
        <v>757</v>
      </c>
      <c r="K159" s="8"/>
      <c r="L159" s="1">
        <v>2424</v>
      </c>
      <c r="M159" s="1">
        <v>1028</v>
      </c>
      <c r="O159" s="13"/>
      <c r="P159" s="14"/>
    </row>
    <row r="160" spans="1:16">
      <c r="B160" s="17">
        <v>39234</v>
      </c>
      <c r="C160" s="1">
        <v>1561</v>
      </c>
      <c r="F160" s="18">
        <v>755</v>
      </c>
      <c r="K160" s="8"/>
      <c r="L160" s="1">
        <v>2136</v>
      </c>
      <c r="M160" s="1">
        <v>844</v>
      </c>
      <c r="O160" s="13"/>
      <c r="P160" s="14"/>
    </row>
    <row r="161" spans="1:16">
      <c r="B161" s="17">
        <v>39264</v>
      </c>
      <c r="C161" s="1">
        <v>1841</v>
      </c>
      <c r="F161" s="18">
        <v>959</v>
      </c>
      <c r="K161" s="8"/>
      <c r="L161" s="1">
        <v>2226</v>
      </c>
      <c r="M161" s="1">
        <v>849</v>
      </c>
      <c r="O161" s="13"/>
      <c r="P161" s="14"/>
    </row>
    <row r="162" spans="1:16">
      <c r="B162" s="17">
        <v>39295</v>
      </c>
      <c r="C162" s="1">
        <v>1907</v>
      </c>
      <c r="F162" s="18">
        <v>863</v>
      </c>
      <c r="K162" s="8"/>
      <c r="L162" s="1">
        <v>2152</v>
      </c>
      <c r="M162" s="1">
        <v>844</v>
      </c>
      <c r="O162" s="13"/>
      <c r="P162" s="14"/>
    </row>
    <row r="163" spans="1:16">
      <c r="B163" s="17">
        <v>39326</v>
      </c>
      <c r="C163" s="1">
        <v>1581</v>
      </c>
      <c r="F163" s="18">
        <v>665</v>
      </c>
      <c r="K163" s="8"/>
      <c r="L163" s="1">
        <v>1954</v>
      </c>
      <c r="M163" s="1">
        <v>722</v>
      </c>
      <c r="O163" s="13"/>
      <c r="P163" s="14"/>
    </row>
    <row r="164" spans="1:16">
      <c r="B164" s="17">
        <v>39356</v>
      </c>
      <c r="C164" s="1">
        <v>1561</v>
      </c>
      <c r="F164" s="18">
        <v>699</v>
      </c>
      <c r="K164" s="8"/>
      <c r="L164" s="1">
        <v>2121</v>
      </c>
      <c r="M164" s="1">
        <v>830</v>
      </c>
      <c r="O164" s="13"/>
      <c r="P164" s="14"/>
    </row>
    <row r="165" spans="1:16">
      <c r="B165" s="17">
        <v>39387</v>
      </c>
      <c r="C165" s="1">
        <v>1772</v>
      </c>
      <c r="F165" s="18">
        <v>1024</v>
      </c>
      <c r="K165" s="8"/>
      <c r="L165" s="1">
        <v>2215</v>
      </c>
      <c r="M165" s="1">
        <v>896</v>
      </c>
      <c r="O165" s="13"/>
      <c r="P165" s="14"/>
    </row>
    <row r="166" spans="1:16">
      <c r="B166" s="17">
        <v>39417</v>
      </c>
      <c r="C166" s="1">
        <v>2278</v>
      </c>
      <c r="F166" s="18">
        <v>1306</v>
      </c>
      <c r="K166" s="8"/>
      <c r="L166" s="1">
        <v>2477</v>
      </c>
      <c r="M166" s="1">
        <v>1267</v>
      </c>
      <c r="O166" s="13"/>
      <c r="P166" s="14"/>
    </row>
    <row r="167" spans="1:16">
      <c r="A167" s="1">
        <v>2008</v>
      </c>
      <c r="I167" s="10">
        <v>29523</v>
      </c>
      <c r="J167" s="10">
        <v>41910</v>
      </c>
      <c r="K167" s="8"/>
      <c r="L167" s="8"/>
      <c r="M167" s="8"/>
      <c r="N167" s="1">
        <v>3278</v>
      </c>
      <c r="P167" s="14"/>
    </row>
    <row r="168" spans="1:16">
      <c r="B168" s="17">
        <v>39448</v>
      </c>
      <c r="C168" s="1">
        <v>2311</v>
      </c>
      <c r="F168" s="18">
        <v>1390</v>
      </c>
      <c r="K168" s="8"/>
      <c r="L168" s="1">
        <v>2474</v>
      </c>
      <c r="M168" s="1">
        <v>1392</v>
      </c>
      <c r="O168" s="13"/>
      <c r="P168" s="14"/>
    </row>
    <row r="169" spans="1:16">
      <c r="B169" s="17">
        <v>39479</v>
      </c>
      <c r="C169" s="1">
        <v>2003</v>
      </c>
      <c r="F169" s="18">
        <v>1454</v>
      </c>
      <c r="K169" s="8"/>
      <c r="L169" s="1">
        <v>2347</v>
      </c>
      <c r="M169" s="1">
        <v>1324</v>
      </c>
      <c r="O169" s="13"/>
      <c r="P169" s="14"/>
    </row>
    <row r="170" spans="1:16">
      <c r="B170" s="17">
        <v>39508</v>
      </c>
      <c r="C170" s="1">
        <v>2169</v>
      </c>
      <c r="F170" s="18">
        <v>1601</v>
      </c>
      <c r="K170" s="8"/>
      <c r="L170" s="1">
        <v>2536</v>
      </c>
      <c r="M170" s="1">
        <v>1436</v>
      </c>
      <c r="O170" s="13"/>
      <c r="P170" s="14"/>
    </row>
    <row r="171" spans="1:16">
      <c r="B171" s="17">
        <v>39539</v>
      </c>
      <c r="C171" s="1">
        <v>1995</v>
      </c>
      <c r="F171" s="18">
        <v>1302</v>
      </c>
      <c r="K171" s="8"/>
      <c r="L171" s="1">
        <v>2365</v>
      </c>
      <c r="M171" s="1">
        <v>1079</v>
      </c>
      <c r="O171" s="13"/>
      <c r="P171" s="14"/>
    </row>
    <row r="172" spans="1:16">
      <c r="B172" s="17">
        <v>39569</v>
      </c>
      <c r="C172" s="1">
        <v>1850</v>
      </c>
      <c r="F172" s="18">
        <v>889</v>
      </c>
      <c r="K172" s="8"/>
      <c r="L172" s="1">
        <v>2514</v>
      </c>
      <c r="M172" s="1">
        <v>997</v>
      </c>
      <c r="O172" s="13"/>
      <c r="P172" s="14"/>
    </row>
    <row r="173" spans="1:16">
      <c r="B173" s="17">
        <v>39600</v>
      </c>
      <c r="C173" s="1">
        <v>1745</v>
      </c>
      <c r="F173" s="18">
        <v>860</v>
      </c>
      <c r="K173" s="8"/>
      <c r="L173" s="1">
        <v>2269</v>
      </c>
      <c r="M173" s="1">
        <v>959</v>
      </c>
      <c r="O173" s="13"/>
      <c r="P173" s="14"/>
    </row>
    <row r="174" spans="1:16">
      <c r="B174" s="17">
        <v>39630</v>
      </c>
      <c r="C174" s="1">
        <v>1977</v>
      </c>
      <c r="F174" s="18">
        <v>1038</v>
      </c>
      <c r="K174" s="8"/>
      <c r="L174" s="1">
        <v>2317</v>
      </c>
      <c r="M174" s="1">
        <v>983</v>
      </c>
      <c r="O174" s="13"/>
      <c r="P174" s="14"/>
    </row>
    <row r="175" spans="1:16">
      <c r="B175" s="17">
        <v>39661</v>
      </c>
      <c r="C175" s="1">
        <v>1775</v>
      </c>
      <c r="F175" s="18">
        <v>939</v>
      </c>
      <c r="K175" s="8"/>
      <c r="L175" s="1">
        <v>2159</v>
      </c>
      <c r="M175" s="1">
        <v>880</v>
      </c>
      <c r="O175" s="13"/>
      <c r="P175" s="14"/>
    </row>
    <row r="176" spans="1:16">
      <c r="B176" s="17">
        <v>39692</v>
      </c>
      <c r="C176" s="1">
        <v>1319</v>
      </c>
      <c r="F176" s="18">
        <v>582</v>
      </c>
      <c r="G176" s="19">
        <v>255</v>
      </c>
      <c r="K176" s="8"/>
      <c r="L176" s="1">
        <v>1756</v>
      </c>
      <c r="M176" s="1">
        <v>616</v>
      </c>
      <c r="O176" s="13"/>
      <c r="P176" s="14"/>
    </row>
    <row r="177" spans="1:16">
      <c r="B177" s="17">
        <v>39722</v>
      </c>
      <c r="C177" s="1">
        <v>1681</v>
      </c>
      <c r="F177" s="18">
        <v>697</v>
      </c>
      <c r="G177" s="19">
        <v>322</v>
      </c>
      <c r="K177" s="8"/>
      <c r="L177" s="1">
        <v>1797</v>
      </c>
      <c r="M177" s="1">
        <v>626</v>
      </c>
      <c r="O177" s="13"/>
      <c r="P177" s="14"/>
    </row>
    <row r="178" spans="1:16">
      <c r="B178" s="17">
        <v>39753</v>
      </c>
      <c r="C178" s="1">
        <v>1725</v>
      </c>
      <c r="F178" s="18">
        <v>1011</v>
      </c>
      <c r="G178" s="19">
        <v>334</v>
      </c>
      <c r="K178" s="8"/>
      <c r="L178" s="1">
        <v>1975</v>
      </c>
      <c r="M178" s="1">
        <v>807</v>
      </c>
      <c r="O178" s="13"/>
      <c r="P178" s="14"/>
    </row>
    <row r="179" spans="1:16">
      <c r="B179" s="17">
        <v>39783</v>
      </c>
      <c r="C179" s="1">
        <v>1965</v>
      </c>
      <c r="F179" s="18">
        <v>1377</v>
      </c>
      <c r="G179" s="19">
        <v>280</v>
      </c>
      <c r="K179" s="8"/>
      <c r="L179" s="1">
        <v>2182</v>
      </c>
      <c r="M179" s="1">
        <v>1043</v>
      </c>
      <c r="O179" s="13"/>
      <c r="P179" s="14"/>
    </row>
    <row r="180" spans="1:16">
      <c r="A180" s="1">
        <v>2009</v>
      </c>
      <c r="I180" s="10">
        <v>25684</v>
      </c>
      <c r="J180" s="10">
        <v>38116</v>
      </c>
      <c r="K180" s="20"/>
      <c r="L180" s="8"/>
      <c r="M180" s="8"/>
      <c r="N180" s="1">
        <v>3426</v>
      </c>
      <c r="P180" s="14"/>
    </row>
    <row r="181" spans="1:16">
      <c r="B181" s="17">
        <v>39814</v>
      </c>
      <c r="C181" s="1">
        <v>1899</v>
      </c>
      <c r="F181" s="18">
        <v>1500</v>
      </c>
      <c r="G181" s="1">
        <v>261</v>
      </c>
      <c r="K181" s="8"/>
      <c r="L181" s="1">
        <v>2076</v>
      </c>
      <c r="M181" s="1">
        <v>1108</v>
      </c>
      <c r="O181" s="1">
        <v>2721</v>
      </c>
    </row>
    <row r="182" spans="1:16">
      <c r="B182" s="17">
        <v>39845</v>
      </c>
      <c r="C182" s="1">
        <v>1573</v>
      </c>
      <c r="F182" s="18">
        <v>1472</v>
      </c>
      <c r="G182" s="1">
        <v>220</v>
      </c>
      <c r="K182" s="8"/>
      <c r="L182" s="1">
        <v>1775</v>
      </c>
      <c r="M182" s="1">
        <v>942</v>
      </c>
      <c r="O182" s="1">
        <v>2396</v>
      </c>
    </row>
    <row r="183" spans="1:16">
      <c r="B183" s="17">
        <v>39873</v>
      </c>
      <c r="C183" s="1">
        <v>1815</v>
      </c>
      <c r="F183" s="18">
        <v>1562</v>
      </c>
      <c r="G183" s="1">
        <v>239</v>
      </c>
      <c r="K183" s="8"/>
      <c r="L183" s="1">
        <v>2043</v>
      </c>
      <c r="M183" s="1">
        <v>1079</v>
      </c>
      <c r="O183" s="1">
        <v>2579</v>
      </c>
    </row>
    <row r="184" spans="1:16">
      <c r="B184" s="17">
        <v>39904</v>
      </c>
      <c r="C184" s="1">
        <v>1529</v>
      </c>
      <c r="F184" s="18">
        <v>1322</v>
      </c>
      <c r="G184" s="1">
        <v>252</v>
      </c>
      <c r="K184" s="8"/>
      <c r="L184" s="1">
        <v>1956</v>
      </c>
      <c r="M184" s="1">
        <v>966</v>
      </c>
      <c r="O184" s="1">
        <v>2684</v>
      </c>
    </row>
    <row r="185" spans="1:16">
      <c r="B185" s="17">
        <v>39934</v>
      </c>
      <c r="C185" s="1">
        <v>1385</v>
      </c>
      <c r="F185" s="18">
        <v>921</v>
      </c>
      <c r="G185" s="1">
        <v>255</v>
      </c>
      <c r="K185" s="8"/>
      <c r="L185" s="1">
        <v>1819</v>
      </c>
      <c r="M185" s="1">
        <v>804</v>
      </c>
      <c r="O185" s="1">
        <v>2538</v>
      </c>
    </row>
    <row r="186" spans="1:16">
      <c r="B186" s="17">
        <v>39965</v>
      </c>
      <c r="C186" s="1">
        <v>1383</v>
      </c>
      <c r="F186" s="18">
        <v>923</v>
      </c>
      <c r="G186" s="1">
        <v>227</v>
      </c>
      <c r="K186" s="8"/>
      <c r="L186" s="1">
        <v>1784</v>
      </c>
      <c r="M186" s="1">
        <v>728</v>
      </c>
      <c r="O186" s="1">
        <v>2500</v>
      </c>
    </row>
    <row r="187" spans="1:16">
      <c r="B187" s="17">
        <v>39995</v>
      </c>
      <c r="C187" s="1">
        <v>1471</v>
      </c>
      <c r="F187" s="18">
        <v>1102</v>
      </c>
      <c r="G187" s="1">
        <v>265</v>
      </c>
      <c r="K187" s="8"/>
      <c r="L187" s="1">
        <v>1756</v>
      </c>
      <c r="M187" s="1">
        <v>739</v>
      </c>
      <c r="O187" s="1">
        <v>2789</v>
      </c>
    </row>
    <row r="188" spans="1:16">
      <c r="B188" s="17">
        <v>40026</v>
      </c>
      <c r="C188" s="1">
        <v>1489</v>
      </c>
      <c r="F188" s="18">
        <v>917</v>
      </c>
      <c r="G188" s="1">
        <v>264</v>
      </c>
      <c r="K188" s="8"/>
      <c r="L188" s="1">
        <v>1826</v>
      </c>
      <c r="M188" s="1">
        <v>710</v>
      </c>
      <c r="O188" s="1">
        <v>2845</v>
      </c>
    </row>
    <row r="189" spans="1:16">
      <c r="B189" s="17">
        <v>40057</v>
      </c>
      <c r="C189" s="1">
        <v>1325</v>
      </c>
      <c r="F189" s="18">
        <v>671</v>
      </c>
      <c r="G189" s="1">
        <v>223</v>
      </c>
      <c r="K189" s="8"/>
      <c r="L189" s="1">
        <v>1618</v>
      </c>
      <c r="M189" s="1">
        <v>550</v>
      </c>
      <c r="O189" s="1">
        <v>2515</v>
      </c>
    </row>
    <row r="190" spans="1:16">
      <c r="B190" s="17">
        <v>40087</v>
      </c>
      <c r="C190" s="1">
        <v>1304</v>
      </c>
      <c r="F190" s="18">
        <v>798</v>
      </c>
      <c r="G190" s="1">
        <v>229</v>
      </c>
      <c r="K190" s="8"/>
      <c r="L190" s="1">
        <v>1729</v>
      </c>
      <c r="M190" s="1">
        <v>612</v>
      </c>
      <c r="O190" s="1">
        <v>2540</v>
      </c>
    </row>
    <row r="191" spans="1:16">
      <c r="B191" s="17">
        <v>40118</v>
      </c>
      <c r="C191" s="1">
        <v>1483</v>
      </c>
      <c r="F191" s="18">
        <v>1023</v>
      </c>
      <c r="G191" s="1">
        <v>238</v>
      </c>
      <c r="K191" s="8"/>
      <c r="L191" s="1">
        <v>1797</v>
      </c>
      <c r="M191" s="1">
        <v>796</v>
      </c>
      <c r="O191" s="1">
        <v>2509</v>
      </c>
    </row>
    <row r="192" spans="1:16">
      <c r="B192" s="17">
        <v>40148</v>
      </c>
      <c r="C192" s="1">
        <v>1748</v>
      </c>
      <c r="F192" s="18">
        <v>1385</v>
      </c>
      <c r="G192" s="1">
        <v>276</v>
      </c>
      <c r="K192" s="8"/>
      <c r="L192" s="1">
        <v>2033</v>
      </c>
      <c r="M192" s="1">
        <v>1041</v>
      </c>
      <c r="O192" s="1">
        <v>2754</v>
      </c>
    </row>
    <row r="193" spans="1:16">
      <c r="A193" s="1">
        <v>2010</v>
      </c>
      <c r="I193" s="10">
        <v>27405</v>
      </c>
      <c r="J193" s="10">
        <v>39845</v>
      </c>
      <c r="K193" s="20"/>
      <c r="L193" s="20"/>
      <c r="M193" s="20"/>
    </row>
    <row r="194" spans="1:16">
      <c r="B194" s="17">
        <v>40179</v>
      </c>
      <c r="C194" s="1">
        <v>1766</v>
      </c>
      <c r="F194" s="18">
        <v>1430</v>
      </c>
      <c r="G194" s="1">
        <v>248</v>
      </c>
      <c r="K194" s="8"/>
      <c r="L194" s="1">
        <v>2031</v>
      </c>
      <c r="M194" s="1">
        <v>1221</v>
      </c>
      <c r="O194" s="1">
        <v>2698</v>
      </c>
      <c r="P194" s="14"/>
    </row>
    <row r="195" spans="1:16">
      <c r="B195" s="17">
        <v>40210</v>
      </c>
      <c r="C195" s="1">
        <v>1592</v>
      </c>
      <c r="F195" s="18">
        <v>1441</v>
      </c>
      <c r="G195" s="1">
        <v>218</v>
      </c>
      <c r="K195" s="8"/>
      <c r="L195" s="1">
        <v>1973</v>
      </c>
      <c r="M195" s="1">
        <v>1104</v>
      </c>
      <c r="O195" s="1">
        <v>2690</v>
      </c>
      <c r="P195" s="14"/>
    </row>
    <row r="196" spans="1:16">
      <c r="B196" s="17">
        <v>40238</v>
      </c>
      <c r="C196" s="1">
        <v>1824</v>
      </c>
      <c r="F196" s="18">
        <v>1669</v>
      </c>
      <c r="G196" s="1">
        <v>239</v>
      </c>
      <c r="K196" s="8"/>
      <c r="L196" s="1">
        <v>2298</v>
      </c>
      <c r="M196" s="1">
        <v>1159</v>
      </c>
      <c r="O196" s="1">
        <v>2838</v>
      </c>
      <c r="P196" s="14"/>
    </row>
    <row r="197" spans="1:16">
      <c r="B197" s="17">
        <v>40269</v>
      </c>
      <c r="C197" s="1">
        <v>1680</v>
      </c>
      <c r="F197" s="18">
        <v>1359</v>
      </c>
      <c r="G197" s="1">
        <v>255</v>
      </c>
      <c r="K197" s="8"/>
      <c r="L197" s="1">
        <v>1933</v>
      </c>
      <c r="M197" s="1">
        <v>1073</v>
      </c>
      <c r="O197" s="1">
        <v>2679</v>
      </c>
      <c r="P197" s="14"/>
    </row>
    <row r="198" spans="1:16">
      <c r="B198" s="17">
        <v>40299</v>
      </c>
      <c r="C198" s="1">
        <v>1437</v>
      </c>
      <c r="F198" s="18">
        <v>959</v>
      </c>
      <c r="G198" s="1">
        <v>285</v>
      </c>
      <c r="K198" s="8"/>
      <c r="L198" s="1">
        <v>2051</v>
      </c>
      <c r="M198" s="1">
        <v>1014</v>
      </c>
      <c r="O198" s="1">
        <v>2602</v>
      </c>
      <c r="P198" s="14"/>
    </row>
    <row r="199" spans="1:16">
      <c r="B199" s="17">
        <v>40330</v>
      </c>
      <c r="C199" s="1">
        <v>1312</v>
      </c>
      <c r="F199" s="18">
        <v>918</v>
      </c>
      <c r="G199" s="1">
        <v>230</v>
      </c>
      <c r="K199" s="8"/>
      <c r="L199" s="1">
        <v>1747</v>
      </c>
      <c r="M199" s="1">
        <v>960</v>
      </c>
      <c r="O199" s="1">
        <v>2478</v>
      </c>
      <c r="P199" s="14"/>
    </row>
    <row r="200" spans="1:16">
      <c r="B200" s="17">
        <v>40360</v>
      </c>
      <c r="C200" s="1">
        <v>1592</v>
      </c>
      <c r="F200" s="18">
        <v>1155</v>
      </c>
      <c r="G200" s="1">
        <v>340</v>
      </c>
      <c r="K200" s="8"/>
      <c r="L200" s="1">
        <v>1899</v>
      </c>
      <c r="M200" s="1">
        <v>1050</v>
      </c>
      <c r="O200" s="1">
        <v>3011</v>
      </c>
      <c r="P200" s="14"/>
    </row>
    <row r="201" spans="1:16">
      <c r="B201" s="17">
        <v>40391</v>
      </c>
      <c r="C201" s="1">
        <v>1423</v>
      </c>
      <c r="F201" s="18">
        <v>967</v>
      </c>
      <c r="G201" s="1">
        <v>356</v>
      </c>
      <c r="K201" s="8"/>
      <c r="L201" s="1">
        <v>2103</v>
      </c>
      <c r="M201" s="1">
        <v>1141</v>
      </c>
      <c r="O201" s="1">
        <v>3138</v>
      </c>
      <c r="P201" s="14"/>
    </row>
    <row r="202" spans="1:16">
      <c r="B202" s="17">
        <v>40422</v>
      </c>
      <c r="C202" s="1">
        <v>1221</v>
      </c>
      <c r="F202" s="18">
        <v>753</v>
      </c>
      <c r="G202" s="1">
        <v>301</v>
      </c>
      <c r="K202" s="8"/>
      <c r="L202" s="1">
        <v>1797</v>
      </c>
      <c r="M202" s="1">
        <v>750</v>
      </c>
      <c r="O202" s="1">
        <v>2714</v>
      </c>
      <c r="P202" s="14"/>
    </row>
    <row r="203" spans="1:16">
      <c r="B203" s="17">
        <v>40452</v>
      </c>
      <c r="C203" s="1">
        <v>1243</v>
      </c>
      <c r="F203" s="18">
        <v>921</v>
      </c>
      <c r="G203" s="1">
        <v>302</v>
      </c>
      <c r="K203" s="8"/>
      <c r="L203" s="1">
        <v>1872</v>
      </c>
      <c r="M203" s="1">
        <v>857</v>
      </c>
      <c r="O203" s="1">
        <v>2654</v>
      </c>
      <c r="P203" s="14"/>
    </row>
    <row r="204" spans="1:16">
      <c r="B204" s="17">
        <v>40483</v>
      </c>
      <c r="C204" s="1">
        <v>1336</v>
      </c>
      <c r="F204" s="18">
        <v>1121</v>
      </c>
      <c r="G204" s="1">
        <v>296</v>
      </c>
      <c r="K204" s="8"/>
      <c r="L204" s="1">
        <v>2383</v>
      </c>
      <c r="M204" s="1">
        <v>1163</v>
      </c>
      <c r="O204" s="1">
        <v>2710</v>
      </c>
      <c r="P204" s="14"/>
    </row>
    <row r="205" spans="1:16">
      <c r="B205" s="17">
        <v>40513</v>
      </c>
      <c r="C205" s="1">
        <v>1796</v>
      </c>
      <c r="F205" s="18">
        <v>1472</v>
      </c>
      <c r="G205" s="1">
        <v>381</v>
      </c>
      <c r="K205" s="8"/>
      <c r="L205" s="1">
        <v>2055</v>
      </c>
      <c r="M205" s="1">
        <v>1249</v>
      </c>
      <c r="O205" s="1">
        <v>2859</v>
      </c>
      <c r="P205" s="14"/>
    </row>
    <row r="206" spans="1:16">
      <c r="A206" s="1">
        <v>2011</v>
      </c>
      <c r="O206" s="13"/>
      <c r="P206" s="14"/>
    </row>
    <row r="207" spans="1:16">
      <c r="B207" s="17">
        <v>40544</v>
      </c>
      <c r="C207" s="1">
        <v>1680</v>
      </c>
      <c r="G207" s="1">
        <v>354</v>
      </c>
      <c r="O207" s="13"/>
      <c r="P207" s="14"/>
    </row>
    <row r="208" spans="1:16">
      <c r="B208" s="17">
        <v>40575</v>
      </c>
      <c r="C208" s="1">
        <v>1397</v>
      </c>
      <c r="G208" s="1">
        <v>256</v>
      </c>
      <c r="O208" s="13"/>
      <c r="P208" s="14"/>
    </row>
    <row r="209" spans="2:16">
      <c r="B209" s="17">
        <v>40603</v>
      </c>
      <c r="C209" s="1">
        <v>1756</v>
      </c>
      <c r="G209" s="1">
        <v>306</v>
      </c>
      <c r="O209" s="13"/>
      <c r="P209" s="14"/>
    </row>
    <row r="210" spans="2:16">
      <c r="B210" s="17">
        <v>40634</v>
      </c>
      <c r="C210" s="1">
        <v>1522</v>
      </c>
      <c r="G210" s="1">
        <v>296</v>
      </c>
      <c r="O210" s="13"/>
      <c r="P210" s="14"/>
    </row>
    <row r="211" spans="2:16">
      <c r="B211" s="17">
        <v>40664</v>
      </c>
      <c r="C211" s="1">
        <v>1385</v>
      </c>
      <c r="G211" s="1">
        <v>257</v>
      </c>
      <c r="O211" s="13"/>
      <c r="P211" s="14"/>
    </row>
    <row r="212" spans="2:16">
      <c r="B212" s="17">
        <v>40695</v>
      </c>
      <c r="C212" s="1">
        <v>1322</v>
      </c>
      <c r="G212" s="1">
        <v>252</v>
      </c>
      <c r="O212" s="13"/>
      <c r="P212" s="14"/>
    </row>
    <row r="213" spans="2:16">
      <c r="B213" s="17">
        <v>40725</v>
      </c>
      <c r="C213" s="1">
        <v>1527</v>
      </c>
      <c r="G213" s="1">
        <v>285</v>
      </c>
      <c r="O213" s="13"/>
      <c r="P213" s="14"/>
    </row>
    <row r="214" spans="2:16">
      <c r="B214" s="17">
        <v>40756</v>
      </c>
      <c r="C214" s="1">
        <v>1440</v>
      </c>
      <c r="G214" s="1">
        <v>297</v>
      </c>
      <c r="O214" s="13"/>
      <c r="P214" s="14"/>
    </row>
    <row r="215" spans="2:16">
      <c r="B215" s="17">
        <v>40787</v>
      </c>
      <c r="C215" s="1">
        <v>1149</v>
      </c>
      <c r="G215" s="1">
        <v>285</v>
      </c>
      <c r="O215" s="13"/>
      <c r="P215" s="14"/>
    </row>
    <row r="216" spans="2:16">
      <c r="B216" s="17">
        <v>40817</v>
      </c>
      <c r="C216" s="1">
        <v>1228</v>
      </c>
      <c r="G216" s="1">
        <v>314</v>
      </c>
      <c r="O216" s="13"/>
      <c r="P216" s="14"/>
    </row>
    <row r="217" spans="2:16">
      <c r="B217" s="17">
        <v>40848</v>
      </c>
      <c r="C217" s="1">
        <v>1217</v>
      </c>
      <c r="G217" s="1">
        <v>309</v>
      </c>
      <c r="O217" s="13"/>
      <c r="P217" s="14"/>
    </row>
    <row r="218" spans="2:16">
      <c r="B218" s="17">
        <v>40878</v>
      </c>
      <c r="C218" s="1">
        <v>1648</v>
      </c>
      <c r="G218" s="1">
        <v>307</v>
      </c>
      <c r="O218" s="13"/>
      <c r="P218" s="14"/>
    </row>
    <row r="219" spans="2:16">
      <c r="O219" s="13"/>
      <c r="P219" s="14"/>
    </row>
    <row r="228" spans="1:2">
      <c r="A228" s="21"/>
    </row>
    <row r="231" spans="1:2">
      <c r="A231" s="22"/>
    </row>
    <row r="234" spans="1:2">
      <c r="A234" s="23"/>
      <c r="B234" s="7"/>
    </row>
    <row r="235" spans="1:2">
      <c r="A235" s="24"/>
      <c r="B235" s="24"/>
    </row>
  </sheetData>
  <mergeCells count="2">
    <mergeCell ref="P9:AA9"/>
    <mergeCell ref="P13:A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3g. Number of airplanes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2014-03-11T15:33:55Z</dcterms:created>
  <dcterms:modified xsi:type="dcterms:W3CDTF">2014-03-11T15:35:59Z</dcterms:modified>
</cp:coreProperties>
</file>