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ford/Documents/BPsychSci/HPS201/data/"/>
    </mc:Choice>
  </mc:AlternateContent>
  <xr:revisionPtr revIDLastSave="0" documentId="13_ncr:1_{EA624B4A-E470-7B47-A9C3-68E513366019}" xr6:coauthVersionLast="47" xr6:coauthVersionMax="47" xr10:uidLastSave="{00000000-0000-0000-0000-000000000000}"/>
  <bookViews>
    <workbookView xWindow="0" yWindow="740" windowWidth="29400" windowHeight="18380" activeTab="7" xr2:uid="{2AF85692-95A5-E941-BE53-7A1222EBB25A}"/>
  </bookViews>
  <sheets>
    <sheet name="Week 3 - Hypothesis Testing" sheetId="8" r:id="rId1"/>
    <sheet name="Week 4 - Chi Square" sheetId="7" r:id="rId2"/>
    <sheet name="Week 5 - t-tests" sheetId="4" r:id="rId3"/>
    <sheet name="Week 6 - Correlation" sheetId="3" r:id="rId4"/>
    <sheet name="Week 7 - Regression" sheetId="2" r:id="rId5"/>
    <sheet name="Week 8 - ANOVA" sheetId="1" r:id="rId6"/>
    <sheet name="Week 9 - Post-hoc tests" sheetId="5" r:id="rId7"/>
    <sheet name="Week 10 - Factorial ANOV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C13" i="6" s="1"/>
  <c r="D10" i="6"/>
  <c r="E6" i="6"/>
  <c r="E10" i="6"/>
  <c r="D11" i="6"/>
  <c r="D6" i="6"/>
  <c r="C11" i="6"/>
  <c r="C10" i="6"/>
  <c r="C6" i="6"/>
  <c r="C23" i="1"/>
  <c r="D23" i="1" s="1"/>
  <c r="C22" i="1"/>
  <c r="C24" i="1" s="1"/>
  <c r="C14" i="1"/>
  <c r="D14" i="1" s="1"/>
  <c r="C13" i="1"/>
  <c r="D9" i="1"/>
  <c r="C9" i="1"/>
  <c r="B9" i="1"/>
  <c r="I4" i="1"/>
  <c r="I5" i="1"/>
  <c r="I6" i="1"/>
  <c r="I7" i="1"/>
  <c r="I3" i="1"/>
  <c r="H4" i="1"/>
  <c r="H5" i="1"/>
  <c r="H6" i="1"/>
  <c r="H7" i="1"/>
  <c r="H3" i="1"/>
  <c r="G7" i="1"/>
  <c r="C13" i="2"/>
  <c r="E5" i="2" s="1"/>
  <c r="C14" i="2"/>
  <c r="B13" i="2"/>
  <c r="D5" i="2" s="1"/>
  <c r="B14" i="2"/>
  <c r="B18" i="3"/>
  <c r="B17" i="3"/>
  <c r="C14" i="3"/>
  <c r="B14" i="3"/>
  <c r="C13" i="3"/>
  <c r="E10" i="3" s="1"/>
  <c r="B13" i="3"/>
  <c r="D10" i="3" s="1"/>
  <c r="F10" i="3" s="1"/>
  <c r="D11" i="3"/>
  <c r="D8" i="3"/>
  <c r="D6" i="3"/>
  <c r="E5" i="3"/>
  <c r="F5" i="3" s="1"/>
  <c r="D5" i="3"/>
  <c r="D3" i="3"/>
  <c r="E4" i="2"/>
  <c r="E6" i="2"/>
  <c r="E11" i="2"/>
  <c r="E12" i="2"/>
  <c r="E3" i="2"/>
  <c r="D4" i="2"/>
  <c r="D10" i="2"/>
  <c r="D11" i="2"/>
  <c r="D12" i="2"/>
  <c r="E7" i="2"/>
  <c r="B13" i="1"/>
  <c r="D7" i="1"/>
  <c r="C7" i="1"/>
  <c r="B7" i="1"/>
  <c r="C14" i="6" l="1"/>
  <c r="C16" i="6"/>
  <c r="C15" i="6"/>
  <c r="D22" i="1"/>
  <c r="E22" i="1" s="1"/>
  <c r="B8" i="1"/>
  <c r="F11" i="2"/>
  <c r="F4" i="2"/>
  <c r="F12" i="2"/>
  <c r="F5" i="2"/>
  <c r="F11" i="3"/>
  <c r="D4" i="3"/>
  <c r="E9" i="3"/>
  <c r="D12" i="3"/>
  <c r="F12" i="3" s="1"/>
  <c r="E4" i="3"/>
  <c r="D7" i="3"/>
  <c r="E12" i="3"/>
  <c r="E6" i="3"/>
  <c r="F6" i="3" s="1"/>
  <c r="D9" i="3"/>
  <c r="E7" i="3"/>
  <c r="E8" i="3"/>
  <c r="F8" i="3" s="1"/>
  <c r="E3" i="3"/>
  <c r="F3" i="3" s="1"/>
  <c r="E11" i="3"/>
  <c r="D7" i="2"/>
  <c r="F7" i="2" s="1"/>
  <c r="E9" i="2"/>
  <c r="D9" i="2"/>
  <c r="F9" i="2" s="1"/>
  <c r="D8" i="2"/>
  <c r="E10" i="2"/>
  <c r="F10" i="2" s="1"/>
  <c r="D6" i="2"/>
  <c r="F6" i="2" s="1"/>
  <c r="E8" i="2"/>
  <c r="D3" i="2"/>
  <c r="F3" i="2" s="1"/>
  <c r="G5" i="1"/>
  <c r="G3" i="1"/>
  <c r="G4" i="1"/>
  <c r="G6" i="1"/>
  <c r="C17" i="6" l="1"/>
  <c r="C18" i="6"/>
  <c r="C15" i="1"/>
  <c r="D13" i="1"/>
  <c r="E13" i="1" s="1"/>
  <c r="F9" i="3"/>
  <c r="F4" i="3"/>
  <c r="F13" i="3" s="1"/>
  <c r="F14" i="3" s="1"/>
  <c r="F7" i="3"/>
  <c r="F8" i="2"/>
  <c r="F13" i="2"/>
  <c r="F14" i="2" s="1"/>
  <c r="B18" i="2" s="1"/>
  <c r="G8" i="1"/>
  <c r="I8" i="1"/>
  <c r="H8" i="1"/>
  <c r="B17" i="2" l="1"/>
  <c r="B20" i="2" s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3" authorId="0" shapeId="0" xr:uid="{798BE3EB-470F-BC46-B882-0D7AC1793CF4}">
      <text>
        <r>
          <rPr>
            <b/>
            <sz val="10"/>
            <color rgb="FF000000"/>
            <rFont val="Tahoma"/>
            <family val="2"/>
          </rPr>
          <t>(X-Xbar) * (Y - Ybar)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14" authorId="0" shapeId="0" xr:uid="{C0B8A5DA-2FAE-984B-97F9-EDB95E630C31}">
      <text>
        <r>
          <rPr>
            <u/>
            <sz val="10"/>
            <color rgb="FF333333"/>
            <rFont val="STIXGeneral-Regular"/>
            <family val="2"/>
            <charset val="2"/>
          </rPr>
          <t>Σ(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¯)(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 xml:space="preserve">¯)
</t>
        </r>
        <r>
          <rPr>
            <sz val="10"/>
            <color rgb="FF333333"/>
            <rFont val="STIXGeneral-Italic"/>
            <family val="2"/>
            <charset val="2"/>
          </rPr>
          <t>N</t>
        </r>
        <r>
          <rPr>
            <sz val="10"/>
            <color rgb="FF333333"/>
            <rFont val="STIXGeneral-Regular"/>
            <family val="2"/>
            <charset val="2"/>
          </rPr>
          <t>−1</t>
        </r>
      </text>
    </comment>
    <comment ref="A17" authorId="0" shapeId="0" xr:uid="{043CA1CA-2311-254D-94EB-5AB7FE9D010B}">
      <text>
        <r>
          <rPr>
            <b/>
            <sz val="10"/>
            <color rgb="FF000000"/>
            <rFont val="Tahoma"/>
            <family val="2"/>
          </rPr>
          <t>covariance / SD(X) * SD(Y)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E9792C90-948A-6044-9F85-06A80F5F125D}">
      <text>
        <r>
          <rPr>
            <b/>
            <sz val="10"/>
            <color rgb="FF000000"/>
            <rFont val="Tahoma"/>
            <family val="2"/>
          </rPr>
          <t xml:space="preserve">k-1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# of groups - 1</t>
        </r>
      </text>
    </comment>
    <comment ref="B14" authorId="0" shapeId="0" xr:uid="{D1A17BB7-26B4-CD41-84C0-398552768141}">
      <text>
        <r>
          <rPr>
            <b/>
            <sz val="10"/>
            <color rgb="FF000000"/>
            <rFont val="Tahoma"/>
            <family val="2"/>
          </rPr>
          <t xml:space="preserve">k(n-1)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k = # of grps/levels in IV
</t>
        </r>
        <r>
          <rPr>
            <b/>
            <sz val="10"/>
            <color rgb="FF000000"/>
            <rFont val="Tahoma"/>
            <family val="2"/>
          </rPr>
          <t>n = # of observations in each group</t>
        </r>
      </text>
    </comment>
    <comment ref="B15" authorId="0" shapeId="0" xr:uid="{96F4AD73-797D-5740-B98C-532193933BD5}">
      <text>
        <r>
          <rPr>
            <b/>
            <sz val="10"/>
            <color rgb="FF000000"/>
            <rFont val="Tahoma"/>
            <family val="2"/>
          </rPr>
          <t xml:space="preserve">df(treat) + df(error)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OR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N - 1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N = total observations across all groups</t>
        </r>
      </text>
    </comment>
    <comment ref="B22" authorId="0" shapeId="0" xr:uid="{58A7289B-050D-E44E-9046-3662866E14A0}">
      <text>
        <r>
          <rPr>
            <b/>
            <sz val="10"/>
            <color rgb="FF000000"/>
            <rFont val="Tahoma"/>
            <family val="2"/>
          </rPr>
          <t xml:space="preserve">k-1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# of groups - 1</t>
        </r>
      </text>
    </comment>
    <comment ref="B23" authorId="0" shapeId="0" xr:uid="{C96FD32D-BD29-884E-B60D-634F8D9ADAB9}">
      <text>
        <r>
          <rPr>
            <b/>
            <sz val="10"/>
            <color rgb="FF000000"/>
            <rFont val="Tahoma"/>
            <family val="2"/>
          </rPr>
          <t xml:space="preserve">k(n-1)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k = # of grps/levels in IV
</t>
        </r>
        <r>
          <rPr>
            <b/>
            <sz val="10"/>
            <color rgb="FF000000"/>
            <rFont val="Tahoma"/>
            <family val="2"/>
          </rPr>
          <t>n = # of observations in each group</t>
        </r>
      </text>
    </comment>
    <comment ref="B24" authorId="0" shapeId="0" xr:uid="{722FBCE1-6A5B-174E-9F0D-252AE1FF53F6}">
      <text>
        <r>
          <rPr>
            <b/>
            <sz val="10"/>
            <color rgb="FF000000"/>
            <rFont val="Tahoma"/>
            <family val="2"/>
          </rPr>
          <t xml:space="preserve">df(treat) + df(error)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OR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N - 1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N = total observations across all groups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B9305437-0D23-624D-9698-8064588CBBC0}">
      <text>
        <r>
          <rPr>
            <b/>
            <sz val="10"/>
            <color rgb="FF000000"/>
            <rFont val="Tahoma"/>
            <family val="2"/>
          </rPr>
          <t xml:space="preserve">Mean of Low Anxiety males	</t>
        </r>
      </text>
    </comment>
    <comment ref="D6" authorId="0" shapeId="0" xr:uid="{31198348-F69E-1B4A-809C-E68DC4308B29}">
      <text>
        <r>
          <rPr>
            <b/>
            <sz val="10"/>
            <color rgb="FF000000"/>
            <rFont val="Tahoma"/>
            <family val="2"/>
          </rPr>
          <t>Mean of high anxiety males</t>
        </r>
      </text>
    </comment>
    <comment ref="E6" authorId="0" shapeId="0" xr:uid="{A23EA405-891B-7D4A-9211-7C95E0EBD776}">
      <text>
        <r>
          <rPr>
            <b/>
            <sz val="10"/>
            <color rgb="FF000000"/>
            <rFont val="Tahoma"/>
            <family val="2"/>
          </rPr>
          <t>Mean of all 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0" authorId="0" shapeId="0" xr:uid="{D14C7E95-E706-6B4E-8C76-CE62B8EE303C}">
      <text>
        <r>
          <rPr>
            <b/>
            <sz val="10"/>
            <color rgb="FF000000"/>
            <rFont val="Tahoma"/>
            <family val="2"/>
          </rPr>
          <t>Mean of low anxiety females</t>
        </r>
      </text>
    </comment>
    <comment ref="D10" authorId="0" shapeId="0" xr:uid="{E20C7B63-7AD0-9945-94B8-5B59B355DB73}">
      <text>
        <r>
          <rPr>
            <b/>
            <sz val="12"/>
            <color rgb="FF000000"/>
            <rFont val="Calibri"/>
            <family val="2"/>
          </rPr>
          <t>Mean of high anxiety females</t>
        </r>
      </text>
    </comment>
    <comment ref="E10" authorId="0" shapeId="0" xr:uid="{639A35C1-96BB-4D4F-B40D-D4F64443DBD5}">
      <text>
        <r>
          <rPr>
            <b/>
            <sz val="10"/>
            <color rgb="FF000000"/>
            <rFont val="Tahoma"/>
            <family val="2"/>
          </rPr>
          <t>Mean of all females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1" authorId="0" shapeId="0" xr:uid="{1C5EE28B-A880-D643-BC7E-A0FF5E6F4420}">
      <text>
        <r>
          <rPr>
            <b/>
            <sz val="10"/>
            <color rgb="FF000000"/>
            <rFont val="Tahoma"/>
            <family val="2"/>
          </rPr>
          <t>Mean of all low anxiety</t>
        </r>
      </text>
    </comment>
    <comment ref="D11" authorId="0" shapeId="0" xr:uid="{C9DE5161-4C31-764A-A9F9-E6EB0B5B72BF}">
      <text>
        <r>
          <rPr>
            <b/>
            <sz val="10"/>
            <color rgb="FF000000"/>
            <rFont val="Tahoma"/>
            <family val="2"/>
          </rPr>
          <t>Mean of all high anxiety</t>
        </r>
      </text>
    </comment>
    <comment ref="E11" authorId="0" shapeId="0" xr:uid="{D6EC3B7A-2DD6-6540-BFBB-A4ED194B51BE}">
      <text>
        <r>
          <rPr>
            <b/>
            <sz val="10"/>
            <color rgb="FF000000"/>
            <rFont val="Tahoma"/>
            <family val="2"/>
          </rPr>
          <t>Grand Mean (X..)</t>
        </r>
      </text>
    </comment>
  </commentList>
</comments>
</file>

<file path=xl/sharedStrings.xml><?xml version="1.0" encoding="utf-8"?>
<sst xmlns="http://schemas.openxmlformats.org/spreadsheetml/2006/main" count="77" uniqueCount="56">
  <si>
    <t>Mean</t>
  </si>
  <si>
    <t>Grand Mean</t>
  </si>
  <si>
    <t>Summary Table</t>
  </si>
  <si>
    <t>Source</t>
  </si>
  <si>
    <t>df</t>
  </si>
  <si>
    <t>SS</t>
  </si>
  <si>
    <t>MS</t>
  </si>
  <si>
    <t>F</t>
  </si>
  <si>
    <t>Treatment</t>
  </si>
  <si>
    <t>Error</t>
  </si>
  <si>
    <t>Total</t>
  </si>
  <si>
    <t>ID</t>
  </si>
  <si>
    <t>Xij-Xbarj</t>
  </si>
  <si>
    <t>p</t>
  </si>
  <si>
    <t>&lt; .05</t>
  </si>
  <si>
    <t>SUM</t>
  </si>
  <si>
    <t>Effect Size
(n^2)</t>
  </si>
  <si>
    <t>Scores</t>
  </si>
  <si>
    <t>Deviations from mean</t>
  </si>
  <si>
    <t>Products</t>
  </si>
  <si>
    <t>Anxiety (X)</t>
  </si>
  <si>
    <t>Negative mood (Y)</t>
  </si>
  <si>
    <t>SD</t>
  </si>
  <si>
    <t>Covariance</t>
  </si>
  <si>
    <t>Sum of Products</t>
  </si>
  <si>
    <t>Slope (b)</t>
  </si>
  <si>
    <t>Intercept (a)</t>
  </si>
  <si>
    <t>Y hat</t>
  </si>
  <si>
    <t>X</t>
  </si>
  <si>
    <t>&lt;- Sum of Products</t>
  </si>
  <si>
    <t>&lt;- Covariance</t>
  </si>
  <si>
    <t>r</t>
  </si>
  <si>
    <t>r^2</t>
  </si>
  <si>
    <t>CI</t>
  </si>
  <si>
    <t>Morning</t>
  </si>
  <si>
    <t>Afternoon</t>
  </si>
  <si>
    <t>Evening</t>
  </si>
  <si>
    <t>Std Deviation</t>
  </si>
  <si>
    <t>Summary Table (manual calculation)</t>
  </si>
  <si>
    <t>Low</t>
  </si>
  <si>
    <t>High</t>
  </si>
  <si>
    <t>Males</t>
  </si>
  <si>
    <t>Females</t>
  </si>
  <si>
    <r>
      <t>Mean</t>
    </r>
    <r>
      <rPr>
        <b/>
        <i/>
        <vertAlign val="subscript"/>
        <sz val="12"/>
        <color theme="1"/>
        <rFont val="Arial"/>
        <family val="2"/>
      </rPr>
      <t>A</t>
    </r>
  </si>
  <si>
    <r>
      <t>Mean</t>
    </r>
    <r>
      <rPr>
        <vertAlign val="subscript"/>
        <sz val="12"/>
        <color theme="1"/>
        <rFont val="Arial"/>
        <family val="2"/>
      </rPr>
      <t xml:space="preserve">1B </t>
    </r>
  </si>
  <si>
    <r>
      <t>Mean</t>
    </r>
    <r>
      <rPr>
        <vertAlign val="subscript"/>
        <sz val="12"/>
        <color theme="1"/>
        <rFont val="Arial"/>
        <family val="2"/>
      </rPr>
      <t>2B</t>
    </r>
  </si>
  <si>
    <r>
      <t>Mean</t>
    </r>
    <r>
      <rPr>
        <vertAlign val="subscript"/>
        <sz val="12"/>
        <color theme="1"/>
        <rFont val="Arial"/>
        <family val="2"/>
      </rPr>
      <t>B</t>
    </r>
  </si>
  <si>
    <t>Gender (B)</t>
  </si>
  <si>
    <t>Stress (A)</t>
  </si>
  <si>
    <t>&lt;- X..</t>
  </si>
  <si>
    <t>SS total</t>
  </si>
  <si>
    <t>SS A</t>
  </si>
  <si>
    <t>SS B</t>
  </si>
  <si>
    <t>SS cells</t>
  </si>
  <si>
    <t>SS A*B</t>
  </si>
  <si>
    <t>SS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</si>
</sst>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ahoma"/>
      <family val="2"/>
    </font>
    <font>
      <sz val="14"/>
      <color theme="1"/>
      <name val="Times New Roman"/>
      <family val="1"/>
    </font>
    <font>
      <sz val="10"/>
      <color rgb="FF000000"/>
      <name val="Tahoma"/>
      <family val="2"/>
    </font>
    <font>
      <sz val="10"/>
      <color rgb="FF333333"/>
      <name val="STIXGeneral-Regular"/>
      <family val="2"/>
      <charset val="2"/>
    </font>
    <font>
      <sz val="10"/>
      <color rgb="FF333333"/>
      <name val="STIXGeneral-Italic"/>
      <family val="2"/>
      <charset val="2"/>
    </font>
    <font>
      <u/>
      <sz val="10"/>
      <color rgb="FF333333"/>
      <name val="STIXGeneral-Regular"/>
      <family val="2"/>
      <charset val="2"/>
    </font>
    <font>
      <u/>
      <sz val="10"/>
      <color rgb="FF333333"/>
      <name val="STIXGeneral-Italic"/>
      <family val="2"/>
      <charset val="2"/>
    </font>
    <font>
      <b/>
      <sz val="12"/>
      <color theme="1"/>
      <name val="Arial"/>
      <family val="2"/>
    </font>
    <font>
      <b/>
      <i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slantDashDot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0" fontId="1" fillId="0" borderId="3" xfId="0" applyFont="1" applyBorder="1"/>
    <xf numFmtId="2" fontId="0" fillId="0" borderId="3" xfId="0" applyNumberForma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4" fontId="1" fillId="0" borderId="0" xfId="0" applyNumberFormat="1" applyFont="1"/>
    <xf numFmtId="0" fontId="2" fillId="0" borderId="12" xfId="0" applyFont="1" applyBorder="1" applyAlignment="1">
      <alignment horizontal="center" vertical="center" wrapText="1"/>
    </xf>
    <xf numFmtId="0" fontId="0" fillId="0" borderId="3" xfId="0" applyBorder="1"/>
    <xf numFmtId="164" fontId="0" fillId="0" borderId="0" xfId="0" applyNumberFormat="1"/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3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2" fontId="13" fillId="4" borderId="5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2" fontId="13" fillId="2" borderId="5" xfId="0" applyNumberFormat="1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13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622300</xdr:colOff>
      <xdr:row>1</xdr:row>
      <xdr:rowOff>292100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86C8CC-3C26-4581-570C-D33C9BCA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15900"/>
          <a:ext cx="6223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520700</xdr:colOff>
      <xdr:row>1</xdr:row>
      <xdr:rowOff>292100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279F2E-A1D0-E30D-E6C3-E6CF5B06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215900"/>
          <a:ext cx="5207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139700</xdr:colOff>
      <xdr:row>1</xdr:row>
      <xdr:rowOff>304800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055B21-0AFE-234E-E6B2-70ABC5D01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215900"/>
          <a:ext cx="9652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101600</xdr:colOff>
      <xdr:row>1</xdr:row>
      <xdr:rowOff>50800</xdr:rowOff>
    </xdr:from>
    <xdr:to>
      <xdr:col>3</xdr:col>
      <xdr:colOff>723900</xdr:colOff>
      <xdr:row>1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19736-7234-7442-FC42-9D9C40F5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266700"/>
          <a:ext cx="6223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139700</xdr:colOff>
      <xdr:row>1</xdr:row>
      <xdr:rowOff>50800</xdr:rowOff>
    </xdr:from>
    <xdr:to>
      <xdr:col>4</xdr:col>
      <xdr:colOff>660400</xdr:colOff>
      <xdr:row>1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201A3-2243-0312-0F5A-E6C7E17C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266700"/>
          <a:ext cx="5207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25400</xdr:colOff>
      <xdr:row>1</xdr:row>
      <xdr:rowOff>38100</xdr:rowOff>
    </xdr:from>
    <xdr:to>
      <xdr:col>5</xdr:col>
      <xdr:colOff>990600</xdr:colOff>
      <xdr:row>1</xdr:row>
      <xdr:rowOff>342900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7E5B69-F5ED-427A-8F14-33824EC7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54000"/>
          <a:ext cx="9652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F7A-C310-0E4C-9449-1E7715976F2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4E91-F7BE-EA4A-BA15-FFA144F35783}">
  <dimension ref="A1"/>
  <sheetViews>
    <sheetView workbookViewId="0">
      <selection activeCell="D38" sqref="D38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B8C0-A6AB-B84E-B178-60A8165744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183-FC5C-0442-BE92-A8D3A9E752CD}">
  <dimension ref="A1:G20"/>
  <sheetViews>
    <sheetView workbookViewId="0">
      <selection activeCell="B3" sqref="B3"/>
    </sheetView>
  </sheetViews>
  <sheetFormatPr baseColWidth="10" defaultRowHeight="16" x14ac:dyDescent="0.2"/>
  <cols>
    <col min="1" max="1" width="9" bestFit="1" customWidth="1"/>
    <col min="2" max="2" width="13" bestFit="1" customWidth="1"/>
    <col min="3" max="3" width="22.1640625" bestFit="1" customWidth="1"/>
  </cols>
  <sheetData>
    <row r="1" spans="1:7" ht="17" thickBot="1" x14ac:dyDescent="0.25">
      <c r="B1" s="40" t="s">
        <v>17</v>
      </c>
      <c r="C1" s="41"/>
      <c r="D1" s="42" t="s">
        <v>18</v>
      </c>
      <c r="E1" s="41"/>
      <c r="F1" s="1" t="s">
        <v>19</v>
      </c>
    </row>
    <row r="2" spans="1:7" ht="17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8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29</v>
      </c>
    </row>
    <row r="14" spans="1:7" ht="17" thickBot="1" x14ac:dyDescent="0.25">
      <c r="A14" s="4" t="s">
        <v>22</v>
      </c>
      <c r="B14" s="14">
        <f>_xlfn.STDEV.S(B3:B12)</f>
        <v>2.8460498941515411</v>
      </c>
      <c r="C14" s="27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30</v>
      </c>
    </row>
    <row r="15" spans="1:7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31</v>
      </c>
      <c r="B17">
        <f>F14/(B14*C14)</f>
        <v>0.7513853657402213</v>
      </c>
    </row>
    <row r="18" spans="1:2" x14ac:dyDescent="0.2">
      <c r="A18" s="4" t="s">
        <v>32</v>
      </c>
      <c r="B18">
        <f>B17*B17</f>
        <v>0.56457996784856612</v>
      </c>
    </row>
    <row r="20" spans="1:2" x14ac:dyDescent="0.2">
      <c r="A20" s="4"/>
      <c r="B20" s="26"/>
    </row>
  </sheetData>
  <mergeCells count="2">
    <mergeCell ref="B1:C1"/>
    <mergeCell ref="D1:E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AF10-F582-F244-9FFE-1C6E488D6868}">
  <dimension ref="A1:G24"/>
  <sheetViews>
    <sheetView workbookViewId="0">
      <selection activeCell="J14" sqref="J14"/>
    </sheetView>
  </sheetViews>
  <sheetFormatPr baseColWidth="10" defaultRowHeight="16" x14ac:dyDescent="0.2"/>
  <cols>
    <col min="2" max="2" width="11.83203125" bestFit="1" customWidth="1"/>
    <col min="3" max="3" width="11.6640625" bestFit="1" customWidth="1"/>
    <col min="6" max="6" width="13.33203125" customWidth="1"/>
  </cols>
  <sheetData>
    <row r="1" spans="1:7" ht="17" thickBot="1" x14ac:dyDescent="0.25">
      <c r="B1" s="40" t="s">
        <v>17</v>
      </c>
      <c r="C1" s="41"/>
      <c r="D1" s="42" t="s">
        <v>18</v>
      </c>
      <c r="E1" s="41"/>
      <c r="F1" s="1" t="s">
        <v>19</v>
      </c>
    </row>
    <row r="2" spans="1:7" ht="31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6" customHeight="1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24</v>
      </c>
    </row>
    <row r="14" spans="1:7" ht="16" customHeight="1" thickBot="1" x14ac:dyDescent="0.25">
      <c r="A14" s="4" t="s">
        <v>22</v>
      </c>
      <c r="B14" s="14">
        <f>_xlfn.STDEV.S(B3:B12)</f>
        <v>2.8460498941515411</v>
      </c>
      <c r="C14" s="14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23</v>
      </c>
    </row>
    <row r="15" spans="1:7" ht="16" customHeight="1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26</v>
      </c>
      <c r="B17">
        <f>C13-(B18*B13)</f>
        <v>1.8326474622770914</v>
      </c>
    </row>
    <row r="18" spans="1:2" x14ac:dyDescent="0.2">
      <c r="A18" t="s">
        <v>25</v>
      </c>
      <c r="B18">
        <f>F14/(B14)^2</f>
        <v>0.51989026063100152</v>
      </c>
    </row>
    <row r="20" spans="1:2" x14ac:dyDescent="0.2">
      <c r="A20" s="23" t="s">
        <v>27</v>
      </c>
      <c r="B20" s="24">
        <f>(B18*B22) + B17</f>
        <v>6.5116598079561054</v>
      </c>
    </row>
    <row r="22" spans="1:2" x14ac:dyDescent="0.2">
      <c r="A22" s="25" t="s">
        <v>28</v>
      </c>
      <c r="B22" s="25">
        <v>9</v>
      </c>
    </row>
    <row r="24" spans="1:2" x14ac:dyDescent="0.2">
      <c r="A24" s="4" t="s">
        <v>33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017A-C1D7-3D4C-9A9C-81D4A7797E5F}">
  <dimension ref="A1:I34"/>
  <sheetViews>
    <sheetView zoomScale="125" workbookViewId="0">
      <selection activeCell="C22" sqref="C22"/>
    </sheetView>
  </sheetViews>
  <sheetFormatPr baseColWidth="10" defaultRowHeight="16" x14ac:dyDescent="0.2"/>
  <cols>
    <col min="1" max="1" width="14.6640625" bestFit="1" customWidth="1"/>
    <col min="2" max="4" width="10.33203125" bestFit="1" customWidth="1"/>
  </cols>
  <sheetData>
    <row r="1" spans="1:9" ht="17" thickBot="1" x14ac:dyDescent="0.25">
      <c r="A1" t="s">
        <v>11</v>
      </c>
      <c r="B1" s="1" t="s">
        <v>34</v>
      </c>
      <c r="C1" s="1" t="s">
        <v>35</v>
      </c>
      <c r="D1" s="1" t="s">
        <v>36</v>
      </c>
      <c r="G1" s="45" t="s">
        <v>12</v>
      </c>
      <c r="H1" s="45"/>
      <c r="I1" s="45"/>
    </row>
    <row r="2" spans="1:9" ht="17" thickBot="1" x14ac:dyDescent="0.25">
      <c r="A2">
        <v>1</v>
      </c>
      <c r="B2" s="2">
        <v>8</v>
      </c>
      <c r="C2" s="2">
        <v>5</v>
      </c>
      <c r="D2" s="2">
        <v>1</v>
      </c>
      <c r="G2" s="1" t="s">
        <v>34</v>
      </c>
      <c r="H2" s="1" t="s">
        <v>35</v>
      </c>
      <c r="I2" s="1" t="s">
        <v>36</v>
      </c>
    </row>
    <row r="3" spans="1:9" x14ac:dyDescent="0.2">
      <c r="A3">
        <v>2</v>
      </c>
      <c r="B3" s="2">
        <v>12</v>
      </c>
      <c r="C3" s="2">
        <v>5</v>
      </c>
      <c r="D3" s="2">
        <v>3</v>
      </c>
      <c r="G3" s="3">
        <f>(B2-$B$7)^2</f>
        <v>3.9999999999999716E-2</v>
      </c>
      <c r="H3" s="3">
        <f>(C2-$C$7)^2</f>
        <v>1</v>
      </c>
      <c r="I3" s="3">
        <f>(D2-$D$7)^2</f>
        <v>4</v>
      </c>
    </row>
    <row r="4" spans="1:9" x14ac:dyDescent="0.2">
      <c r="A4">
        <v>3</v>
      </c>
      <c r="B4" s="2">
        <v>5</v>
      </c>
      <c r="C4" s="2">
        <v>8</v>
      </c>
      <c r="D4" s="2">
        <v>5</v>
      </c>
      <c r="G4" s="3">
        <f>(B3-$B$7)^2</f>
        <v>14.440000000000005</v>
      </c>
      <c r="H4" s="3">
        <f t="shared" ref="H4:H7" si="0">(C3-$C$7)^2</f>
        <v>1</v>
      </c>
      <c r="I4" s="3">
        <f t="shared" ref="I4:I7" si="1">(D3-$D$7)^2</f>
        <v>0</v>
      </c>
    </row>
    <row r="5" spans="1:9" x14ac:dyDescent="0.2">
      <c r="A5">
        <v>4</v>
      </c>
      <c r="B5" s="2">
        <v>9</v>
      </c>
      <c r="C5" s="2">
        <v>2</v>
      </c>
      <c r="D5" s="2">
        <v>4</v>
      </c>
      <c r="G5" s="3">
        <f>(B4-$B$7)^2</f>
        <v>10.239999999999995</v>
      </c>
      <c r="H5" s="3">
        <f t="shared" si="0"/>
        <v>4</v>
      </c>
      <c r="I5" s="3">
        <f t="shared" si="1"/>
        <v>4</v>
      </c>
    </row>
    <row r="6" spans="1:9" x14ac:dyDescent="0.2">
      <c r="A6">
        <v>5</v>
      </c>
      <c r="B6" s="2">
        <v>7</v>
      </c>
      <c r="C6" s="2">
        <v>10</v>
      </c>
      <c r="D6" s="2">
        <v>2</v>
      </c>
      <c r="G6" s="3">
        <f>(B5-$B$7)^2</f>
        <v>0.64000000000000112</v>
      </c>
      <c r="H6" s="3">
        <f t="shared" si="0"/>
        <v>16</v>
      </c>
      <c r="I6" s="3">
        <f t="shared" si="1"/>
        <v>1</v>
      </c>
    </row>
    <row r="7" spans="1:9" x14ac:dyDescent="0.2">
      <c r="A7" s="10" t="s">
        <v>0</v>
      </c>
      <c r="B7" s="11">
        <f>AVERAGE(B2:B6)</f>
        <v>8.1999999999999993</v>
      </c>
      <c r="C7" s="11">
        <f>AVERAGE(C2:C6)</f>
        <v>6</v>
      </c>
      <c r="D7" s="11">
        <f>AVERAGE(D2:D6)</f>
        <v>3</v>
      </c>
      <c r="F7" s="9"/>
      <c r="G7" s="3">
        <f>(B6-$B$7)^2</f>
        <v>1.4399999999999984</v>
      </c>
      <c r="H7" s="3">
        <f t="shared" si="0"/>
        <v>16</v>
      </c>
      <c r="I7" s="3">
        <f t="shared" si="1"/>
        <v>1</v>
      </c>
    </row>
    <row r="8" spans="1:9" x14ac:dyDescent="0.2">
      <c r="A8" s="10" t="s">
        <v>1</v>
      </c>
      <c r="B8" s="43">
        <f>AVERAGE(B7:D7)</f>
        <v>5.7333333333333334</v>
      </c>
      <c r="C8" s="44"/>
      <c r="D8" s="44"/>
      <c r="F8" s="12" t="s">
        <v>15</v>
      </c>
      <c r="G8" s="13">
        <f>SUM(G3:G7)</f>
        <v>26.799999999999997</v>
      </c>
      <c r="H8" s="13">
        <f>SUM(H3:H7)</f>
        <v>38</v>
      </c>
      <c r="I8" s="13">
        <f>SUM(I3:I7)</f>
        <v>10</v>
      </c>
    </row>
    <row r="9" spans="1:9" x14ac:dyDescent="0.2">
      <c r="A9" s="12" t="s">
        <v>37</v>
      </c>
      <c r="B9" s="28">
        <f>_xlfn.STDEV.S(B2:B6)</f>
        <v>2.5884358211089573</v>
      </c>
      <c r="C9" s="28">
        <f>_xlfn.STDEV.S(C2:C6)</f>
        <v>3.082207001484488</v>
      </c>
      <c r="D9" s="28">
        <f>_xlfn.STDEV.S(D2:D6)</f>
        <v>1.5811388300841898</v>
      </c>
    </row>
    <row r="11" spans="1:9" x14ac:dyDescent="0.2">
      <c r="A11" s="45" t="s">
        <v>2</v>
      </c>
      <c r="B11" s="45"/>
      <c r="C11" s="45"/>
      <c r="D11" s="45"/>
      <c r="E11" s="45"/>
    </row>
    <row r="12" spans="1:9" x14ac:dyDescent="0.2">
      <c r="A12" s="5" t="s">
        <v>3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13</v>
      </c>
    </row>
    <row r="13" spans="1:9" x14ac:dyDescent="0.2">
      <c r="A13" s="4" t="s">
        <v>8</v>
      </c>
      <c r="B13">
        <f>3-1</f>
        <v>2</v>
      </c>
      <c r="C13" s="29">
        <f>5*((B7-B8)^2 + (C7-B8)^2 + (D7-B8)^2)</f>
        <v>68.133333333333312</v>
      </c>
      <c r="D13" s="29">
        <f>C13/B13</f>
        <v>34.066666666666656</v>
      </c>
      <c r="E13" s="29">
        <f>D13/D14</f>
        <v>5.4652406417112278</v>
      </c>
      <c r="F13" s="6" t="s">
        <v>14</v>
      </c>
    </row>
    <row r="14" spans="1:9" x14ac:dyDescent="0.2">
      <c r="A14" s="4" t="s">
        <v>9</v>
      </c>
      <c r="B14">
        <v>12</v>
      </c>
      <c r="C14" s="29">
        <f>G8+H8+I8</f>
        <v>74.8</v>
      </c>
      <c r="D14" s="29">
        <f>C14/B14</f>
        <v>6.2333333333333334</v>
      </c>
      <c r="E14" s="29"/>
    </row>
    <row r="15" spans="1:9" x14ac:dyDescent="0.2">
      <c r="A15" s="4" t="s">
        <v>10</v>
      </c>
      <c r="B15">
        <v>14</v>
      </c>
      <c r="C15" s="29">
        <f>C13+C14</f>
        <v>142.93333333333331</v>
      </c>
      <c r="D15" s="29"/>
      <c r="E15" s="29"/>
    </row>
    <row r="16" spans="1:9" x14ac:dyDescent="0.2">
      <c r="A16" s="4"/>
    </row>
    <row r="17" spans="1:6" ht="34" x14ac:dyDescent="0.2">
      <c r="A17" s="7" t="s">
        <v>16</v>
      </c>
      <c r="B17" s="8">
        <f>C13/C15</f>
        <v>0.47667910447761186</v>
      </c>
    </row>
    <row r="18" spans="1:6" x14ac:dyDescent="0.2">
      <c r="B18" s="3"/>
    </row>
    <row r="20" spans="1:6" x14ac:dyDescent="0.2">
      <c r="A20" s="45" t="s">
        <v>38</v>
      </c>
      <c r="B20" s="45"/>
      <c r="C20" s="45"/>
      <c r="D20" s="45"/>
      <c r="E20" s="45"/>
    </row>
    <row r="21" spans="1:6" x14ac:dyDescent="0.2">
      <c r="A21" s="5" t="s">
        <v>3</v>
      </c>
      <c r="B21" s="5" t="s">
        <v>4</v>
      </c>
      <c r="C21" s="5" t="s">
        <v>5</v>
      </c>
      <c r="D21" s="5" t="s">
        <v>6</v>
      </c>
      <c r="E21" s="5" t="s">
        <v>7</v>
      </c>
      <c r="F21" s="5" t="s">
        <v>13</v>
      </c>
    </row>
    <row r="22" spans="1:6" x14ac:dyDescent="0.2">
      <c r="A22" s="4" t="s">
        <v>8</v>
      </c>
      <c r="B22">
        <v>2</v>
      </c>
      <c r="C22" s="29">
        <f>5*((B16-B17)^2 + (C16-B17)^2 + (D16-B17)^2)</f>
        <v>3.4083445296836699</v>
      </c>
      <c r="D22" s="29">
        <f>C22/B22</f>
        <v>1.7041722648418349</v>
      </c>
      <c r="E22" s="29" t="e">
        <f>D22/D23</f>
        <v>#DIV/0!</v>
      </c>
      <c r="F22" s="6" t="s">
        <v>14</v>
      </c>
    </row>
    <row r="23" spans="1:6" x14ac:dyDescent="0.2">
      <c r="A23" s="4" t="s">
        <v>9</v>
      </c>
      <c r="B23">
        <v>12</v>
      </c>
      <c r="C23" s="29">
        <f>G17+H17+I17</f>
        <v>0</v>
      </c>
      <c r="D23" s="29">
        <f>C23/B23</f>
        <v>0</v>
      </c>
      <c r="E23" s="29"/>
    </row>
    <row r="24" spans="1:6" x14ac:dyDescent="0.2">
      <c r="A24" s="4" t="s">
        <v>10</v>
      </c>
      <c r="B24">
        <v>14</v>
      </c>
      <c r="C24" s="29">
        <f>C22+C23</f>
        <v>3.4083445296836699</v>
      </c>
      <c r="D24" s="29"/>
      <c r="E24" s="29"/>
    </row>
    <row r="34" spans="2:4" x14ac:dyDescent="0.2">
      <c r="B34" s="3"/>
      <c r="C34" s="3"/>
      <c r="D34" s="3"/>
    </row>
  </sheetData>
  <mergeCells count="4">
    <mergeCell ref="B8:D8"/>
    <mergeCell ref="A11:E11"/>
    <mergeCell ref="G1:I1"/>
    <mergeCell ref="A20:E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805E-AB0B-F44E-9F57-9A296D68802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BAE1-27F0-0543-B2B7-C5F930B1AFB0}">
  <dimension ref="A1:F18"/>
  <sheetViews>
    <sheetView tabSelected="1" workbookViewId="0">
      <selection activeCell="B18" sqref="B18"/>
    </sheetView>
  </sheetViews>
  <sheetFormatPr baseColWidth="10" defaultRowHeight="16" x14ac:dyDescent="0.2"/>
  <cols>
    <col min="3" max="3" width="13.33203125" bestFit="1" customWidth="1"/>
    <col min="5" max="5" width="13.33203125" bestFit="1" customWidth="1"/>
  </cols>
  <sheetData>
    <row r="1" spans="1:6" ht="18" customHeight="1" x14ac:dyDescent="0.2">
      <c r="B1" s="46" t="s">
        <v>48</v>
      </c>
      <c r="C1" s="46"/>
      <c r="D1" s="46"/>
      <c r="E1" s="48"/>
    </row>
    <row r="2" spans="1:6" ht="20" thickBot="1" x14ac:dyDescent="0.25">
      <c r="B2" s="30"/>
      <c r="C2" s="53" t="s">
        <v>39</v>
      </c>
      <c r="D2" s="53" t="s">
        <v>40</v>
      </c>
      <c r="E2" s="47" t="s">
        <v>43</v>
      </c>
    </row>
    <row r="3" spans="1:6" ht="17" customHeight="1" x14ac:dyDescent="0.2">
      <c r="A3" s="52" t="s">
        <v>47</v>
      </c>
      <c r="B3" s="50" t="s">
        <v>41</v>
      </c>
      <c r="C3" s="32">
        <v>74</v>
      </c>
      <c r="D3" s="32">
        <v>72</v>
      </c>
      <c r="E3" s="32"/>
    </row>
    <row r="4" spans="1:6" x14ac:dyDescent="0.2">
      <c r="A4" s="52"/>
      <c r="B4" s="49"/>
      <c r="C4" s="32">
        <v>78</v>
      </c>
      <c r="D4" s="32">
        <v>70</v>
      </c>
      <c r="E4" s="32"/>
    </row>
    <row r="5" spans="1:6" ht="17" thickBot="1" x14ac:dyDescent="0.25">
      <c r="A5" s="52"/>
      <c r="B5" s="51"/>
      <c r="C5" s="31">
        <v>71</v>
      </c>
      <c r="D5" s="31">
        <v>74</v>
      </c>
      <c r="E5" s="31"/>
    </row>
    <row r="6" spans="1:6" ht="20" thickBot="1" x14ac:dyDescent="0.25">
      <c r="A6" s="52"/>
      <c r="B6" s="30" t="s">
        <v>44</v>
      </c>
      <c r="C6" s="39">
        <f>AVERAGE(C3:C5)</f>
        <v>74.333333333333329</v>
      </c>
      <c r="D6" s="39">
        <f>AVERAGE(D3:D5)</f>
        <v>72</v>
      </c>
      <c r="E6" s="35">
        <f>(C3+C4+C5+D3+D4+D5)/6</f>
        <v>73.166666666666671</v>
      </c>
    </row>
    <row r="7" spans="1:6" ht="17" customHeight="1" x14ac:dyDescent="0.2">
      <c r="A7" s="52"/>
      <c r="B7" s="50" t="s">
        <v>42</v>
      </c>
      <c r="C7" s="32">
        <v>77</v>
      </c>
      <c r="D7" s="32">
        <v>68</v>
      </c>
      <c r="E7" s="32"/>
    </row>
    <row r="8" spans="1:6" x14ac:dyDescent="0.2">
      <c r="A8" s="52"/>
      <c r="B8" s="49"/>
      <c r="C8" s="32">
        <v>84</v>
      </c>
      <c r="D8" s="32">
        <v>71</v>
      </c>
      <c r="E8" s="32"/>
    </row>
    <row r="9" spans="1:6" ht="17" thickBot="1" x14ac:dyDescent="0.25">
      <c r="A9" s="52"/>
      <c r="B9" s="51"/>
      <c r="C9" s="31">
        <v>82</v>
      </c>
      <c r="D9" s="31">
        <v>64</v>
      </c>
      <c r="E9" s="31"/>
    </row>
    <row r="10" spans="1:6" ht="20" thickBot="1" x14ac:dyDescent="0.25">
      <c r="A10" s="52"/>
      <c r="B10" s="30" t="s">
        <v>45</v>
      </c>
      <c r="C10" s="39">
        <f>AVERAGE(C7:C9)</f>
        <v>81</v>
      </c>
      <c r="D10" s="39">
        <f>AVERAGE(D7:D9)</f>
        <v>67.666666666666671</v>
      </c>
      <c r="E10" s="35">
        <f>(C7+C8+C9+D7+D8+D9)/6</f>
        <v>74.333333333333329</v>
      </c>
    </row>
    <row r="11" spans="1:6" ht="20" thickBot="1" x14ac:dyDescent="0.25">
      <c r="A11" s="52"/>
      <c r="B11" s="30" t="s">
        <v>46</v>
      </c>
      <c r="C11" s="38">
        <f>(C3+C4+C5+C7+C8+C9)/6</f>
        <v>77.666666666666671</v>
      </c>
      <c r="D11" s="38">
        <f>(D3+D4+D5+D7+D8+D9)/6</f>
        <v>69.833333333333329</v>
      </c>
      <c r="E11" s="33">
        <f>(SUM(C3:D5) + SUM(C7:D9) )/12</f>
        <v>73.75</v>
      </c>
      <c r="F11" t="s">
        <v>49</v>
      </c>
    </row>
    <row r="13" spans="1:6" x14ac:dyDescent="0.2">
      <c r="B13" t="s">
        <v>50</v>
      </c>
      <c r="C13" s="34">
        <f>(C3-E11)^2 + (C4-E11)^2 + (C5-E11)^2 + (D3-E11)^2 + (D4-E11)^2 + (D5-E11)^2 + (C7-E11)^2+(C8-E11)^2+(C9-E11)^2+(D7-E11)^2+(D8-E11)^2+(D9-E11)^2</f>
        <v>362.25</v>
      </c>
    </row>
    <row r="14" spans="1:6" x14ac:dyDescent="0.2">
      <c r="B14" s="36" t="s">
        <v>51</v>
      </c>
      <c r="C14" s="34">
        <f>3 * 2 * ((E6-E11)^2 + (E10-E11)^2)</f>
        <v>4.0833333333332664</v>
      </c>
    </row>
    <row r="15" spans="1:6" x14ac:dyDescent="0.2">
      <c r="B15" s="37" t="s">
        <v>52</v>
      </c>
      <c r="C15" s="34">
        <f>3 * 2 * (((C11-E11)^2) +( (D11-E11)^2))</f>
        <v>184.08333333333377</v>
      </c>
    </row>
    <row r="16" spans="1:6" x14ac:dyDescent="0.2">
      <c r="B16" s="25" t="s">
        <v>53</v>
      </c>
      <c r="C16" s="34">
        <f>3 * ((C6-E11)^2 + (D6-E11)^2 + (C10 - E11)^2 + (D10-E11)^2)</f>
        <v>278.91666666666646</v>
      </c>
    </row>
    <row r="17" spans="2:3" x14ac:dyDescent="0.2">
      <c r="B17" t="s">
        <v>54</v>
      </c>
      <c r="C17" s="34">
        <f>C16-C14-C15</f>
        <v>90.749999999999432</v>
      </c>
    </row>
    <row r="18" spans="2:3" x14ac:dyDescent="0.2">
      <c r="B18" t="s">
        <v>55</v>
      </c>
      <c r="C18" s="34">
        <f>C13-C16</f>
        <v>83.333333333333542</v>
      </c>
    </row>
  </sheetData>
  <mergeCells count="4">
    <mergeCell ref="A3:A11"/>
    <mergeCell ref="B1:D1"/>
    <mergeCell ref="B3:B5"/>
    <mergeCell ref="B7:B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3 - Hypothesis Testing</vt:lpstr>
      <vt:lpstr>Week 4 - Chi Square</vt:lpstr>
      <vt:lpstr>Week 5 - t-tests</vt:lpstr>
      <vt:lpstr>Week 6 - Correlation</vt:lpstr>
      <vt:lpstr>Week 7 - Regression</vt:lpstr>
      <vt:lpstr>Week 8 - ANOVA</vt:lpstr>
      <vt:lpstr>Week 9 - Post-hoc tests</vt:lpstr>
      <vt:lpstr>Week 10 - Factorial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2022-09-13T05:55:45Z</dcterms:created>
  <dcterms:modified xsi:type="dcterms:W3CDTF">2022-09-27T01:06:30Z</dcterms:modified>
</cp:coreProperties>
</file>