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mc:AlternateContent xmlns:mc="http://schemas.openxmlformats.org/markup-compatibility/2006">
    <mc:Choice Requires="x15">
      <x15ac:absPath xmlns:x15ac="http://schemas.microsoft.com/office/spreadsheetml/2010/11/ac" url="C:\Users\spinr\Desktop\Github\Tracking-and-Trending-main\Current Repo\"/>
    </mc:Choice>
  </mc:AlternateContent>
  <xr:revisionPtr revIDLastSave="0" documentId="13_ncr:1_{958AA625-BDFF-4A71-AE52-A9DFD411B0C2}" xr6:coauthVersionLast="47" xr6:coauthVersionMax="47" xr10:uidLastSave="{00000000-0000-0000-0000-000000000000}"/>
  <bookViews>
    <workbookView xWindow="2200" yWindow="2200" windowWidth="14400" windowHeight="7360" tabRatio="855" activeTab="1" xr2:uid="{00000000-000D-0000-FFFF-FFFF00000000}"/>
  </bookViews>
  <sheets>
    <sheet name="Countermeasures" sheetId="20" r:id="rId1"/>
    <sheet name="Control Center" sheetId="61" r:id="rId2"/>
    <sheet name="Tag and Descriptor Tables" sheetId="951" r:id="rId3"/>
    <sheet name="Safety Calendar" sheetId="948" r:id="rId4"/>
    <sheet name="KPI Chart" sheetId="946" r:id="rId5"/>
    <sheet name="Trend Table" sheetId="943" r:id="rId6"/>
    <sheet name="Running Total Table" sheetId="933" r:id="rId7"/>
    <sheet name="Running KPI" sheetId="878" r:id="rId8"/>
    <sheet name="DataValidation" sheetId="763" r:id="rId9"/>
  </sheets>
  <functionGroups builtInGroupCount="19"/>
  <externalReferences>
    <externalReference r:id="rId10"/>
    <externalReference r:id="rId11"/>
  </externalReferences>
  <definedNames>
    <definedName name="_xlnm._FilterDatabase" localSheetId="0" hidden="1">Countermeasures!$A$1:$AC$303</definedName>
    <definedName name="_xlcn.WorksheetConnection_CalendarTemplate2AH1" hidden="1">'[1]Calendar Template (2)'!$A:$H</definedName>
    <definedName name="_xlcn.WorksheetConnection_MDIDashboardDavidCopyv1.xlsxTable11" hidden="1">Tbl_DropDown</definedName>
    <definedName name="DCD">#REF!</definedName>
    <definedName name="DCN">#REF!</definedName>
    <definedName name="DCQ">#REF!</definedName>
    <definedName name="DCS">#REF!</definedName>
    <definedName name="Del">#REF!</definedName>
    <definedName name="DKPI">#REF!</definedName>
    <definedName name="Drop_Down_Table_Categories">#REF!</definedName>
    <definedName name="Drop_Down_Table_Entry_Identifier">#REF!</definedName>
    <definedName name="Drop_Down_Table_Manufacturing_Stage">#REF!</definedName>
    <definedName name="Drop_Down_Tables_Primary_Equipment">#REF!</definedName>
    <definedName name="Drop_Down_Tables_Room">#REF!</definedName>
    <definedName name="NA">#REF!</definedName>
    <definedName name="NKPI">#REF!</definedName>
    <definedName name="QKPI">#REF!</definedName>
    <definedName name="Qua">#REF!</definedName>
    <definedName name="Saf">#REF!</definedName>
    <definedName name="SKPI">#REF!</definedName>
    <definedName name="T2D">#REF!</definedName>
    <definedName name="T2N">#REF!</definedName>
    <definedName name="T2Q">#REF!</definedName>
    <definedName name="T2S">#REF!</definedName>
    <definedName name="tbl_counter_category_cause">Tbl_Counter[Category]</definedName>
    <definedName name="tbl_counter_cause">Tbl_Counter[Cause Category]</definedName>
    <definedName name="tbl_counter_entry_id">Tbl_Counter[Entry Identifier]</definedName>
    <definedName name="tbl_counter_issue_date">Tbl_Counter[Issue Date]</definedName>
    <definedName name="tbl_counter_Issue1">Tbl_Counter[Issue Tier 1 Tag]</definedName>
    <definedName name="tbl_counter_issue2">Tbl_Counter[Issue Tier 2 Tag]</definedName>
    <definedName name="tbl_counter_KPI">Tbl_Counter[KPI]</definedName>
    <definedName name="tbl_counter_mfg_stage">Tbl_Counter[Manufacturing Stage]</definedName>
    <definedName name="tbl_counter_primary_eq">Tbl_Counter[Primary Equipment]</definedName>
    <definedName name="tbl_counter_qual_tier">Tbl_Counter[Quality Classification]</definedName>
    <definedName name="tbl_counter_room">#REF!</definedName>
    <definedName name="tbl_counter_safety_tier">Tbl_Counter[Safety Tier]</definedName>
  </definedNames>
  <calcPr calcId="191029"/>
  <pivotCaches>
    <pivotCache cacheId="0" r:id="rId12"/>
    <pivotCache cacheId="1" r:id="rId13"/>
    <pivotCache cacheId="2" r:id="rId14"/>
  </pivotCaches>
  <extLst>
    <ext xmlns:x14="http://schemas.microsoft.com/office/spreadsheetml/2009/9/main" uri="{79F54976-1DA5-4618-B147-4CDE4B953A38}">
      <x14:workbookPr defaultImageDpi="330"/>
    </ext>
    <ext xmlns:x15="http://schemas.microsoft.com/office/spreadsheetml/2010/11/main" uri="{FCE2AD5D-F65C-4FA6-A056-5C36A1767C68}">
      <x15:dataModel>
        <x15:modelTables>
          <x15:modelTable id="Table1" name="Table1" connection="WorksheetConnection_MDI Dashboard - David Copy v1.xlsx!Table1"/>
          <x15:modelTable id="Range" name="Range" connection="WorksheetConnection_Calendar Template (2)!$A:$H"/>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01" i="20" l="1"/>
  <c r="AA301" i="20"/>
  <c r="AB299" i="20"/>
  <c r="AA299" i="20"/>
  <c r="AB293" i="20"/>
  <c r="AA293" i="20"/>
  <c r="AB292" i="20"/>
  <c r="AA292" i="20"/>
  <c r="AB287" i="20"/>
  <c r="AA287" i="20"/>
  <c r="AB285" i="20"/>
  <c r="AA285" i="20"/>
  <c r="AB282" i="20"/>
  <c r="AA282" i="20"/>
  <c r="AB281" i="20"/>
  <c r="AA281" i="20"/>
  <c r="AB280" i="20"/>
  <c r="AA280" i="20"/>
  <c r="AB279" i="20"/>
  <c r="AA279" i="20"/>
  <c r="AB277" i="20"/>
  <c r="AA277" i="20"/>
  <c r="AB275" i="20"/>
  <c r="AA275" i="20"/>
  <c r="AB274" i="20"/>
  <c r="AA274" i="20"/>
  <c r="AB273" i="20"/>
  <c r="AA273" i="20"/>
  <c r="AB271" i="20"/>
  <c r="AA271" i="20"/>
  <c r="AB270" i="20"/>
  <c r="AA270" i="20"/>
  <c r="AB269" i="20"/>
  <c r="AA269" i="20"/>
  <c r="AB266" i="20"/>
  <c r="AA266" i="20"/>
  <c r="AB265" i="20"/>
  <c r="AA265" i="20"/>
  <c r="AB264" i="20"/>
  <c r="AA264" i="20"/>
  <c r="AB263" i="20"/>
  <c r="AA263" i="20"/>
  <c r="AB256" i="20"/>
  <c r="AA256" i="20"/>
  <c r="AB255" i="20"/>
  <c r="AA255" i="20"/>
  <c r="AB253" i="20"/>
  <c r="AA253" i="20"/>
  <c r="AB252" i="20"/>
  <c r="AA252" i="20"/>
  <c r="AB250" i="20"/>
  <c r="AA250" i="20"/>
  <c r="AB249" i="20"/>
  <c r="AA249" i="20"/>
  <c r="AB248" i="20"/>
  <c r="AA248" i="20"/>
  <c r="AB245" i="20"/>
  <c r="AA245" i="20"/>
  <c r="AB244" i="20"/>
  <c r="AA244" i="20"/>
  <c r="AB243" i="20"/>
  <c r="AA243" i="20"/>
  <c r="AB242" i="20"/>
  <c r="AA242" i="20"/>
  <c r="AB241" i="20"/>
  <c r="AA241" i="20"/>
  <c r="AB237" i="20"/>
  <c r="AA237" i="20"/>
  <c r="AB236" i="20"/>
  <c r="AA236" i="20"/>
  <c r="AB234" i="20"/>
  <c r="AA234" i="20"/>
  <c r="AB233" i="20"/>
  <c r="AA233" i="20"/>
  <c r="AB230" i="20"/>
  <c r="AA230" i="20"/>
  <c r="AB229" i="20"/>
  <c r="AA229" i="20"/>
  <c r="AB228" i="20"/>
  <c r="AA228" i="20"/>
  <c r="AB227" i="20"/>
  <c r="AA227" i="20"/>
  <c r="AB226" i="20"/>
  <c r="AA226" i="20"/>
  <c r="AB225" i="20"/>
  <c r="AA225" i="20"/>
  <c r="AB223" i="20"/>
  <c r="AA223" i="20"/>
  <c r="AB222" i="20"/>
  <c r="AA222" i="20"/>
  <c r="AB221" i="20"/>
  <c r="AA221" i="20"/>
  <c r="AB220" i="20"/>
  <c r="AA220" i="20"/>
  <c r="AB218" i="20"/>
  <c r="AA218" i="20"/>
  <c r="AB214" i="20"/>
  <c r="AD214" i="20" s="1"/>
  <c r="AA214" i="20"/>
  <c r="AB213" i="20"/>
  <c r="AA213" i="20"/>
  <c r="AB212" i="20"/>
  <c r="AA212" i="20"/>
  <c r="AB211" i="20"/>
  <c r="AA211" i="20"/>
  <c r="AB208" i="20"/>
  <c r="AA208" i="20"/>
  <c r="AB207" i="20"/>
  <c r="AA207" i="20"/>
  <c r="AB202" i="20"/>
  <c r="AA202" i="20"/>
  <c r="AB201" i="20"/>
  <c r="AA201" i="20"/>
  <c r="AB192" i="20"/>
  <c r="AA192" i="20"/>
  <c r="AB190" i="20"/>
  <c r="AA190" i="20"/>
  <c r="AB189" i="20"/>
  <c r="AA189" i="20"/>
  <c r="AB188" i="20"/>
  <c r="AA188" i="20"/>
  <c r="AB185" i="20"/>
  <c r="AA185" i="20"/>
  <c r="AB178" i="20"/>
  <c r="AA178" i="20"/>
  <c r="AB177" i="20"/>
  <c r="AA177" i="20"/>
  <c r="AB176" i="20"/>
  <c r="AA176" i="20"/>
  <c r="AB174" i="20"/>
  <c r="AA174" i="20"/>
  <c r="AB166" i="20"/>
  <c r="AA166" i="20"/>
  <c r="AB161" i="20"/>
  <c r="AA161" i="20"/>
  <c r="AB160" i="20"/>
  <c r="AA160" i="20"/>
  <c r="AB159" i="20"/>
  <c r="AA159" i="20"/>
  <c r="AB158" i="20"/>
  <c r="AA158" i="20"/>
  <c r="AB156" i="20"/>
  <c r="AA156" i="20"/>
  <c r="AB155" i="20"/>
  <c r="AA155" i="20"/>
  <c r="AB152" i="20"/>
  <c r="AA152" i="20"/>
  <c r="AB150" i="20"/>
  <c r="AA150" i="20"/>
  <c r="AB149" i="20"/>
  <c r="AA149" i="20"/>
  <c r="AB148" i="20"/>
  <c r="AA148" i="20"/>
  <c r="AB145" i="20"/>
  <c r="AA145" i="20"/>
  <c r="AB144" i="20"/>
  <c r="AA144" i="20"/>
  <c r="AB142" i="20"/>
  <c r="AA142" i="20"/>
  <c r="AB140" i="20"/>
  <c r="AA140" i="20"/>
  <c r="AB139" i="20"/>
  <c r="AA139" i="20"/>
  <c r="AB138" i="20"/>
  <c r="AA138" i="20"/>
  <c r="AB137" i="20"/>
  <c r="AA137" i="20"/>
  <c r="AB131" i="20"/>
  <c r="AA131" i="20"/>
  <c r="AB127" i="20"/>
  <c r="AA127" i="20"/>
  <c r="AB125" i="20"/>
  <c r="AA125" i="20"/>
  <c r="AA124" i="20"/>
  <c r="AB124" i="20"/>
  <c r="AB2" i="20"/>
  <c r="AA2" i="20"/>
  <c r="AB4" i="20"/>
  <c r="AA4" i="20"/>
  <c r="AB15" i="20"/>
  <c r="AA15" i="20"/>
  <c r="AB14" i="20"/>
  <c r="AA14" i="20"/>
  <c r="AB13" i="20"/>
  <c r="AA13" i="20"/>
  <c r="AB22" i="20"/>
  <c r="AA22" i="20"/>
  <c r="AB25" i="20"/>
  <c r="AA25" i="20"/>
  <c r="AB32" i="20"/>
  <c r="AA32" i="20"/>
  <c r="AB45" i="20"/>
  <c r="AA45" i="20"/>
  <c r="AB47" i="20"/>
  <c r="AA47" i="20"/>
  <c r="AB49" i="20"/>
  <c r="AA49" i="20"/>
  <c r="AB65" i="20"/>
  <c r="AA65" i="20"/>
  <c r="AB68" i="20"/>
  <c r="AA68" i="20"/>
  <c r="AB72" i="20"/>
  <c r="AA72" i="20"/>
  <c r="AB71" i="20"/>
  <c r="AA71" i="20"/>
  <c r="AB70" i="20"/>
  <c r="AA70" i="20"/>
  <c r="AB79" i="20"/>
  <c r="AA79" i="20"/>
  <c r="AB90" i="20"/>
  <c r="AA90" i="20"/>
  <c r="AB89" i="20"/>
  <c r="AA89" i="20"/>
  <c r="AB93" i="20"/>
  <c r="AA93" i="20"/>
  <c r="AB92" i="20"/>
  <c r="AA92" i="20"/>
  <c r="AB102" i="20"/>
  <c r="AA102" i="20"/>
  <c r="AB101" i="20"/>
  <c r="AA101" i="20"/>
  <c r="AB105" i="20"/>
  <c r="AA105" i="20"/>
  <c r="AB114" i="20"/>
  <c r="AA114" i="20"/>
  <c r="AB116" i="20"/>
  <c r="AA116" i="20"/>
  <c r="AB122" i="20"/>
  <c r="AA122" i="20"/>
  <c r="Z303" i="20"/>
  <c r="Y303" i="20"/>
  <c r="X303" i="20"/>
  <c r="W303" i="20"/>
  <c r="V303" i="20"/>
  <c r="Z302" i="20"/>
  <c r="Y302" i="20"/>
  <c r="X302" i="20"/>
  <c r="W302" i="20"/>
  <c r="V302" i="20"/>
  <c r="Z300" i="20"/>
  <c r="Y300" i="20"/>
  <c r="X300" i="20"/>
  <c r="W300" i="20"/>
  <c r="V300" i="20"/>
  <c r="Z298" i="20"/>
  <c r="Y298" i="20"/>
  <c r="X298" i="20"/>
  <c r="W298" i="20"/>
  <c r="V298" i="20"/>
  <c r="AB297" i="20"/>
  <c r="AA297" i="20"/>
  <c r="Z297" i="20"/>
  <c r="Y297" i="20"/>
  <c r="X297" i="20"/>
  <c r="W297" i="20"/>
  <c r="V297" i="20"/>
  <c r="Z296" i="20"/>
  <c r="Y296" i="20"/>
  <c r="X296" i="20"/>
  <c r="W296" i="20"/>
  <c r="V296" i="20"/>
  <c r="Z295" i="20"/>
  <c r="Y295" i="20"/>
  <c r="X295" i="20"/>
  <c r="W295" i="20"/>
  <c r="V295" i="20"/>
  <c r="AB294" i="20"/>
  <c r="AA294" i="20"/>
  <c r="Z294" i="20"/>
  <c r="Y294" i="20"/>
  <c r="X294" i="20"/>
  <c r="W294" i="20"/>
  <c r="V294" i="20"/>
  <c r="Z292" i="20"/>
  <c r="Y292" i="20"/>
  <c r="X292" i="20"/>
  <c r="W292" i="20"/>
  <c r="V292" i="20"/>
  <c r="Z291" i="20"/>
  <c r="Y291" i="20"/>
  <c r="X291" i="20"/>
  <c r="W291" i="20"/>
  <c r="V291" i="20"/>
  <c r="Z290" i="20"/>
  <c r="Y290" i="20"/>
  <c r="X290" i="20"/>
  <c r="W290" i="20"/>
  <c r="V290" i="20"/>
  <c r="Z289" i="20"/>
  <c r="Y289" i="20"/>
  <c r="X289" i="20"/>
  <c r="W289" i="20"/>
  <c r="V289" i="20"/>
  <c r="AB288" i="20"/>
  <c r="AA288" i="20"/>
  <c r="Z288" i="20"/>
  <c r="Y288" i="20"/>
  <c r="X288" i="20"/>
  <c r="W288" i="20"/>
  <c r="V288" i="20"/>
  <c r="Z286" i="20"/>
  <c r="Y286" i="20"/>
  <c r="X286" i="20"/>
  <c r="W286" i="20"/>
  <c r="V286" i="20"/>
  <c r="AB284" i="20"/>
  <c r="AA284" i="20"/>
  <c r="Z284" i="20"/>
  <c r="Y284" i="20"/>
  <c r="X284" i="20"/>
  <c r="W284" i="20"/>
  <c r="V284" i="20"/>
  <c r="AB283" i="20"/>
  <c r="AA283" i="20"/>
  <c r="Z283" i="20"/>
  <c r="Y283" i="20"/>
  <c r="X283" i="20"/>
  <c r="W283" i="20"/>
  <c r="V283" i="20"/>
  <c r="Z279" i="20"/>
  <c r="Y279" i="20"/>
  <c r="X279" i="20"/>
  <c r="W279" i="20"/>
  <c r="V279" i="20"/>
  <c r="Z278" i="20"/>
  <c r="Y278" i="20"/>
  <c r="X278" i="20"/>
  <c r="W278" i="20"/>
  <c r="V278" i="20"/>
  <c r="Z277" i="20"/>
  <c r="Y277" i="20"/>
  <c r="X277" i="20"/>
  <c r="W277" i="20"/>
  <c r="V277" i="20"/>
  <c r="Z276" i="20"/>
  <c r="Y276" i="20"/>
  <c r="X276" i="20"/>
  <c r="W276" i="20"/>
  <c r="V276" i="20"/>
  <c r="Z275" i="20"/>
  <c r="Y275" i="20"/>
  <c r="X275" i="20"/>
  <c r="W275" i="20"/>
  <c r="V275" i="20"/>
  <c r="Z274" i="20"/>
  <c r="Y274" i="20"/>
  <c r="X274" i="20"/>
  <c r="W274" i="20"/>
  <c r="V274" i="20"/>
  <c r="Z273" i="20"/>
  <c r="Y273" i="20"/>
  <c r="X273" i="20"/>
  <c r="W273" i="20"/>
  <c r="V273" i="20"/>
  <c r="Z272" i="20"/>
  <c r="Y272" i="20"/>
  <c r="X272" i="20"/>
  <c r="W272" i="20"/>
  <c r="V272" i="20"/>
  <c r="Z271" i="20"/>
  <c r="Y271" i="20"/>
  <c r="X271" i="20"/>
  <c r="W271" i="20"/>
  <c r="V271" i="20"/>
  <c r="Z270" i="20"/>
  <c r="Y270" i="20"/>
  <c r="X270" i="20"/>
  <c r="W270" i="20"/>
  <c r="V270" i="20"/>
  <c r="Z269" i="20"/>
  <c r="Y269" i="20"/>
  <c r="X269" i="20"/>
  <c r="W269" i="20"/>
  <c r="V269" i="20"/>
  <c r="AB268" i="20"/>
  <c r="AA268" i="20"/>
  <c r="Z268" i="20"/>
  <c r="Y268" i="20"/>
  <c r="X268" i="20"/>
  <c r="W268" i="20"/>
  <c r="V268" i="20"/>
  <c r="Z267" i="20"/>
  <c r="Y267" i="20"/>
  <c r="X267" i="20"/>
  <c r="W267" i="20"/>
  <c r="V267" i="20"/>
  <c r="Z265" i="20"/>
  <c r="Y265" i="20"/>
  <c r="X265" i="20"/>
  <c r="W265" i="20"/>
  <c r="V265" i="20"/>
  <c r="Z264" i="20"/>
  <c r="Y264" i="20"/>
  <c r="X264" i="20"/>
  <c r="W264" i="20"/>
  <c r="V264" i="20"/>
  <c r="Z263" i="20"/>
  <c r="Y263" i="20"/>
  <c r="X263" i="20"/>
  <c r="W263" i="20"/>
  <c r="V263" i="20"/>
  <c r="AB262" i="20"/>
  <c r="AA262" i="20"/>
  <c r="Z262" i="20"/>
  <c r="Y262" i="20"/>
  <c r="X262" i="20"/>
  <c r="W262" i="20"/>
  <c r="V262" i="20"/>
  <c r="AB261" i="20"/>
  <c r="AA261" i="20"/>
  <c r="Z261" i="20"/>
  <c r="Y261" i="20"/>
  <c r="X261" i="20"/>
  <c r="W261" i="20"/>
  <c r="V261" i="20"/>
  <c r="AB260" i="20"/>
  <c r="AA260" i="20"/>
  <c r="Z260" i="20"/>
  <c r="Y260" i="20"/>
  <c r="X260" i="20"/>
  <c r="W260" i="20"/>
  <c r="V260" i="20"/>
  <c r="AB259" i="20"/>
  <c r="AA259" i="20"/>
  <c r="Z259" i="20"/>
  <c r="Y259" i="20"/>
  <c r="X259" i="20"/>
  <c r="W259" i="20"/>
  <c r="V259" i="20"/>
  <c r="AB258" i="20"/>
  <c r="AA258" i="20"/>
  <c r="Z258" i="20"/>
  <c r="Y258" i="20"/>
  <c r="X258" i="20"/>
  <c r="W258" i="20"/>
  <c r="V258" i="20"/>
  <c r="AB257" i="20"/>
  <c r="AA257" i="20"/>
  <c r="Z257" i="20"/>
  <c r="Y257" i="20"/>
  <c r="X257" i="20"/>
  <c r="W257" i="20"/>
  <c r="V257" i="20"/>
  <c r="Z256" i="20"/>
  <c r="Y256" i="20"/>
  <c r="X256" i="20"/>
  <c r="W256" i="20"/>
  <c r="V256" i="20"/>
  <c r="Z255" i="20"/>
  <c r="Y255" i="20"/>
  <c r="X255" i="20"/>
  <c r="W255" i="20"/>
  <c r="V255" i="20"/>
  <c r="AB254" i="20"/>
  <c r="AA254" i="20"/>
  <c r="Z254" i="20"/>
  <c r="Y254" i="20"/>
  <c r="X254" i="20"/>
  <c r="W254" i="20"/>
  <c r="V254" i="20"/>
  <c r="Z253" i="20"/>
  <c r="Y253" i="20"/>
  <c r="X253" i="20"/>
  <c r="W253" i="20"/>
  <c r="V253" i="20"/>
  <c r="Z252" i="20"/>
  <c r="Y252" i="20"/>
  <c r="X252" i="20"/>
  <c r="W252" i="20"/>
  <c r="V252" i="20"/>
  <c r="AB251" i="20"/>
  <c r="AA251" i="20"/>
  <c r="Z251" i="20"/>
  <c r="Y251" i="20"/>
  <c r="X251" i="20"/>
  <c r="W251" i="20"/>
  <c r="V251" i="20"/>
  <c r="Z250" i="20"/>
  <c r="Y250" i="20"/>
  <c r="X250" i="20"/>
  <c r="W250" i="20"/>
  <c r="V250" i="20"/>
  <c r="Z249" i="20"/>
  <c r="Y249" i="20"/>
  <c r="X249" i="20"/>
  <c r="W249" i="20"/>
  <c r="V249" i="20"/>
  <c r="Z248" i="20"/>
  <c r="Y248" i="20"/>
  <c r="X248" i="20"/>
  <c r="W248" i="20"/>
  <c r="V248" i="20"/>
  <c r="AB247" i="20"/>
  <c r="AA247" i="20"/>
  <c r="Z247" i="20"/>
  <c r="Y247" i="20"/>
  <c r="X247" i="20"/>
  <c r="W247" i="20"/>
  <c r="V247" i="20"/>
  <c r="AB246" i="20"/>
  <c r="AA246" i="20"/>
  <c r="Z246" i="20"/>
  <c r="Y246" i="20"/>
  <c r="X246" i="20"/>
  <c r="W246" i="20"/>
  <c r="V246" i="20"/>
  <c r="Z245" i="20"/>
  <c r="Y245" i="20"/>
  <c r="X245" i="20"/>
  <c r="W245" i="20"/>
  <c r="V245" i="20"/>
  <c r="Z244" i="20"/>
  <c r="Y244" i="20"/>
  <c r="X244" i="20"/>
  <c r="W244" i="20"/>
  <c r="V244" i="20"/>
  <c r="Z243" i="20"/>
  <c r="Y243" i="20"/>
  <c r="X243" i="20"/>
  <c r="W243" i="20"/>
  <c r="V243" i="20"/>
  <c r="Z242" i="20"/>
  <c r="Y242" i="20"/>
  <c r="X242" i="20"/>
  <c r="W242" i="20"/>
  <c r="V242" i="20"/>
  <c r="Z241" i="20"/>
  <c r="Y241" i="20"/>
  <c r="X241" i="20"/>
  <c r="W241" i="20"/>
  <c r="V241" i="20"/>
  <c r="AB240" i="20"/>
  <c r="AA240" i="20"/>
  <c r="Z240" i="20"/>
  <c r="Y240" i="20"/>
  <c r="X240" i="20"/>
  <c r="W240" i="20"/>
  <c r="V240" i="20"/>
  <c r="AB239" i="20"/>
  <c r="AA239" i="20"/>
  <c r="Z239" i="20"/>
  <c r="Y239" i="20"/>
  <c r="X239" i="20"/>
  <c r="W239" i="20"/>
  <c r="V239" i="20"/>
  <c r="AB238" i="20"/>
  <c r="AA238" i="20"/>
  <c r="Z238" i="20"/>
  <c r="Y238" i="20"/>
  <c r="X238" i="20"/>
  <c r="W238" i="20"/>
  <c r="V238" i="20"/>
  <c r="Z235" i="20"/>
  <c r="Y235" i="20"/>
  <c r="X235" i="20"/>
  <c r="W235" i="20"/>
  <c r="V235" i="20"/>
  <c r="Z234" i="20"/>
  <c r="Y234" i="20"/>
  <c r="X234" i="20"/>
  <c r="W234" i="20"/>
  <c r="V234" i="20"/>
  <c r="AB232" i="20"/>
  <c r="AA232" i="20"/>
  <c r="Z232" i="20"/>
  <c r="Y232" i="20"/>
  <c r="X232" i="20"/>
  <c r="W232" i="20"/>
  <c r="V232" i="20"/>
  <c r="AB231" i="20"/>
  <c r="AA231" i="20"/>
  <c r="Z231" i="20"/>
  <c r="Y231" i="20"/>
  <c r="X231" i="20"/>
  <c r="W231" i="20"/>
  <c r="V231" i="20"/>
  <c r="Z230" i="20"/>
  <c r="Y230" i="20"/>
  <c r="X230" i="20"/>
  <c r="W230" i="20"/>
  <c r="V230" i="20"/>
  <c r="Z229" i="20"/>
  <c r="Y229" i="20"/>
  <c r="X229" i="20"/>
  <c r="W229" i="20"/>
  <c r="V229" i="20"/>
  <c r="Z228" i="20"/>
  <c r="Y228" i="20"/>
  <c r="X228" i="20"/>
  <c r="W228" i="20"/>
  <c r="V228" i="20"/>
  <c r="Z227" i="20"/>
  <c r="Y227" i="20"/>
  <c r="X227" i="20"/>
  <c r="W227" i="20"/>
  <c r="V227" i="20"/>
  <c r="Z226" i="20"/>
  <c r="Y226" i="20"/>
  <c r="X226" i="20"/>
  <c r="W226" i="20"/>
  <c r="V226" i="20"/>
  <c r="Z225" i="20"/>
  <c r="Y225" i="20"/>
  <c r="X225" i="20"/>
  <c r="W225" i="20"/>
  <c r="V225" i="20"/>
  <c r="AB224" i="20"/>
  <c r="AA224" i="20"/>
  <c r="Z224" i="20"/>
  <c r="Y224" i="20"/>
  <c r="X224" i="20"/>
  <c r="W224" i="20"/>
  <c r="V224" i="20"/>
  <c r="Z223" i="20"/>
  <c r="Y223" i="20"/>
  <c r="X223" i="20"/>
  <c r="W223" i="20"/>
  <c r="V223" i="20"/>
  <c r="Z222" i="20"/>
  <c r="Y222" i="20"/>
  <c r="X222" i="20"/>
  <c r="W222" i="20"/>
  <c r="V222" i="20"/>
  <c r="Z221" i="20"/>
  <c r="Y221" i="20"/>
  <c r="X221" i="20"/>
  <c r="W221" i="20"/>
  <c r="V221" i="20"/>
  <c r="AB219" i="20"/>
  <c r="AA219" i="20"/>
  <c r="Z219" i="20"/>
  <c r="Y219" i="20"/>
  <c r="X219" i="20"/>
  <c r="W219" i="20"/>
  <c r="V219" i="20"/>
  <c r="AB217" i="20"/>
  <c r="AA217" i="20"/>
  <c r="Z217" i="20"/>
  <c r="Y217" i="20"/>
  <c r="X217" i="20"/>
  <c r="W217" i="20"/>
  <c r="V217" i="20"/>
  <c r="AB216" i="20"/>
  <c r="AA216" i="20"/>
  <c r="Z216" i="20"/>
  <c r="Y216" i="20"/>
  <c r="X216" i="20"/>
  <c r="W216" i="20"/>
  <c r="V216" i="20"/>
  <c r="AB215" i="20"/>
  <c r="AA215" i="20"/>
  <c r="Z215" i="20"/>
  <c r="Y215" i="20"/>
  <c r="X215" i="20"/>
  <c r="W215" i="20"/>
  <c r="V215" i="20"/>
  <c r="Z214" i="20"/>
  <c r="Y214" i="20"/>
  <c r="X214" i="20"/>
  <c r="W214" i="20"/>
  <c r="V214" i="20"/>
  <c r="Z213" i="20"/>
  <c r="Y213" i="20"/>
  <c r="X213" i="20"/>
  <c r="W213" i="20"/>
  <c r="V213" i="20"/>
  <c r="Z212" i="20"/>
  <c r="Y212" i="20"/>
  <c r="X212" i="20"/>
  <c r="W212" i="20"/>
  <c r="V212" i="20"/>
  <c r="AB210" i="20"/>
  <c r="AA210" i="20"/>
  <c r="Z210" i="20"/>
  <c r="Y210" i="20"/>
  <c r="X210" i="20"/>
  <c r="W210" i="20"/>
  <c r="V210" i="20"/>
  <c r="AB209" i="20"/>
  <c r="AA209" i="20"/>
  <c r="Z209" i="20"/>
  <c r="Y209" i="20"/>
  <c r="X209" i="20"/>
  <c r="W209" i="20"/>
  <c r="V209" i="20"/>
  <c r="Z208" i="20"/>
  <c r="Y208" i="20"/>
  <c r="X208" i="20"/>
  <c r="W208" i="20"/>
  <c r="V208" i="20"/>
  <c r="Z207" i="20"/>
  <c r="Y207" i="20"/>
  <c r="X207" i="20"/>
  <c r="W207" i="20"/>
  <c r="V207" i="20"/>
  <c r="AB206" i="20"/>
  <c r="AA206" i="20"/>
  <c r="Z206" i="20"/>
  <c r="Y206" i="20"/>
  <c r="X206" i="20"/>
  <c r="W206" i="20"/>
  <c r="V206" i="20"/>
  <c r="AB205" i="20"/>
  <c r="AA205" i="20"/>
  <c r="Z205" i="20"/>
  <c r="Y205" i="20"/>
  <c r="X205" i="20"/>
  <c r="W205" i="20"/>
  <c r="V205" i="20"/>
  <c r="AB204" i="20"/>
  <c r="AA204" i="20"/>
  <c r="Z204" i="20"/>
  <c r="Y204" i="20"/>
  <c r="X204" i="20"/>
  <c r="W204" i="20"/>
  <c r="V204" i="20"/>
  <c r="AB203" i="20"/>
  <c r="AA203" i="20"/>
  <c r="Z203" i="20"/>
  <c r="Y203" i="20"/>
  <c r="X203" i="20"/>
  <c r="W203" i="20"/>
  <c r="V203" i="20"/>
  <c r="Z202" i="20"/>
  <c r="Y202" i="20"/>
  <c r="X202" i="20"/>
  <c r="W202" i="20"/>
  <c r="V202" i="20"/>
  <c r="AB200" i="20"/>
  <c r="AA200" i="20"/>
  <c r="Z200" i="20"/>
  <c r="Y200" i="20"/>
  <c r="X200" i="20"/>
  <c r="W200" i="20"/>
  <c r="V200" i="20"/>
  <c r="AB199" i="20"/>
  <c r="AA199" i="20"/>
  <c r="Z199" i="20"/>
  <c r="Y199" i="20"/>
  <c r="X199" i="20"/>
  <c r="W199" i="20"/>
  <c r="V199" i="20"/>
  <c r="AB198" i="20"/>
  <c r="AA198" i="20"/>
  <c r="Z198" i="20"/>
  <c r="Y198" i="20"/>
  <c r="X198" i="20"/>
  <c r="W198" i="20"/>
  <c r="V198" i="20"/>
  <c r="AB197" i="20"/>
  <c r="AA197" i="20"/>
  <c r="Z197" i="20"/>
  <c r="Y197" i="20"/>
  <c r="X197" i="20"/>
  <c r="W197" i="20"/>
  <c r="V197" i="20"/>
  <c r="AB196" i="20"/>
  <c r="AA196" i="20"/>
  <c r="Z196" i="20"/>
  <c r="Y196" i="20"/>
  <c r="X196" i="20"/>
  <c r="W196" i="20"/>
  <c r="V196" i="20"/>
  <c r="AB195" i="20"/>
  <c r="AA195" i="20"/>
  <c r="Z195" i="20"/>
  <c r="Y195" i="20"/>
  <c r="X195" i="20"/>
  <c r="W195" i="20"/>
  <c r="V195" i="20"/>
  <c r="AB194" i="20"/>
  <c r="AA194" i="20"/>
  <c r="Z194" i="20"/>
  <c r="Y194" i="20"/>
  <c r="X194" i="20"/>
  <c r="W194" i="20"/>
  <c r="V194" i="20"/>
  <c r="AB193" i="20"/>
  <c r="AA193" i="20"/>
  <c r="Z193" i="20"/>
  <c r="Y193" i="20"/>
  <c r="X193" i="20"/>
  <c r="W193" i="20"/>
  <c r="V193" i="20"/>
  <c r="Z192" i="20"/>
  <c r="Y192" i="20"/>
  <c r="X192" i="20"/>
  <c r="W192" i="20"/>
  <c r="V192" i="20"/>
  <c r="AB191" i="20"/>
  <c r="AA191" i="20"/>
  <c r="Z191" i="20"/>
  <c r="Y191" i="20"/>
  <c r="X191" i="20"/>
  <c r="W191" i="20"/>
  <c r="V191" i="20"/>
  <c r="Z190" i="20"/>
  <c r="Y190" i="20"/>
  <c r="X190" i="20"/>
  <c r="W190" i="20"/>
  <c r="V190" i="20"/>
  <c r="AB187" i="20"/>
  <c r="AA187" i="20"/>
  <c r="Z187" i="20"/>
  <c r="Y187" i="20"/>
  <c r="X187" i="20"/>
  <c r="W187" i="20"/>
  <c r="V187" i="20"/>
  <c r="AB186" i="20"/>
  <c r="AA186" i="20"/>
  <c r="Z186" i="20"/>
  <c r="Y186" i="20"/>
  <c r="X186" i="20"/>
  <c r="W186" i="20"/>
  <c r="V186" i="20"/>
  <c r="Z185" i="20"/>
  <c r="Y185" i="20"/>
  <c r="X185" i="20"/>
  <c r="W185" i="20"/>
  <c r="V185" i="20"/>
  <c r="AB184" i="20"/>
  <c r="AA184" i="20"/>
  <c r="Z184" i="20"/>
  <c r="Y184" i="20"/>
  <c r="X184" i="20"/>
  <c r="W184" i="20"/>
  <c r="V184" i="20"/>
  <c r="AB183" i="20"/>
  <c r="AA183" i="20"/>
  <c r="Z183" i="20"/>
  <c r="Y183" i="20"/>
  <c r="X183" i="20"/>
  <c r="W183" i="20"/>
  <c r="V183" i="20"/>
  <c r="AB182" i="20"/>
  <c r="AA182" i="20"/>
  <c r="Z182" i="20"/>
  <c r="Y182" i="20"/>
  <c r="X182" i="20"/>
  <c r="W182" i="20"/>
  <c r="V182" i="20"/>
  <c r="AB181" i="20"/>
  <c r="AA181" i="20"/>
  <c r="Z181" i="20"/>
  <c r="Y181" i="20"/>
  <c r="X181" i="20"/>
  <c r="W181" i="20"/>
  <c r="V181" i="20"/>
  <c r="AB180" i="20"/>
  <c r="AA180" i="20"/>
  <c r="Z180" i="20"/>
  <c r="Y180" i="20"/>
  <c r="X180" i="20"/>
  <c r="W180" i="20"/>
  <c r="V180" i="20"/>
  <c r="AB179" i="20"/>
  <c r="AA179" i="20"/>
  <c r="Z179" i="20"/>
  <c r="Y179" i="20"/>
  <c r="X179" i="20"/>
  <c r="W179" i="20"/>
  <c r="V179" i="20"/>
  <c r="Z178" i="20"/>
  <c r="Y178" i="20"/>
  <c r="X178" i="20"/>
  <c r="W178" i="20"/>
  <c r="V178" i="20"/>
  <c r="Z177" i="20"/>
  <c r="Y177" i="20"/>
  <c r="X177" i="20"/>
  <c r="W177" i="20"/>
  <c r="V177" i="20"/>
  <c r="Z176" i="20"/>
  <c r="Y176" i="20"/>
  <c r="X176" i="20"/>
  <c r="W176" i="20"/>
  <c r="V176" i="20"/>
  <c r="AB175" i="20"/>
  <c r="AA175" i="20"/>
  <c r="Z175" i="20"/>
  <c r="Y175" i="20"/>
  <c r="X175" i="20"/>
  <c r="W175" i="20"/>
  <c r="V175" i="20"/>
  <c r="Z174" i="20"/>
  <c r="Y174" i="20"/>
  <c r="X174" i="20"/>
  <c r="W174" i="20"/>
  <c r="V174" i="20"/>
  <c r="AB173" i="20"/>
  <c r="AA173" i="20"/>
  <c r="Z173" i="20"/>
  <c r="Y173" i="20"/>
  <c r="X173" i="20"/>
  <c r="W173" i="20"/>
  <c r="V173" i="20"/>
  <c r="AB172" i="20"/>
  <c r="AA172" i="20"/>
  <c r="Z172" i="20"/>
  <c r="Y172" i="20"/>
  <c r="X172" i="20"/>
  <c r="W172" i="20"/>
  <c r="V172" i="20"/>
  <c r="AB171" i="20"/>
  <c r="AA171" i="20"/>
  <c r="Z171" i="20"/>
  <c r="Y171" i="20"/>
  <c r="X171" i="20"/>
  <c r="W171" i="20"/>
  <c r="V171" i="20"/>
  <c r="AB170" i="20"/>
  <c r="AA170" i="20"/>
  <c r="Z170" i="20"/>
  <c r="Y170" i="20"/>
  <c r="X170" i="20"/>
  <c r="W170" i="20"/>
  <c r="V170" i="20"/>
  <c r="AB169" i="20"/>
  <c r="AA169" i="20"/>
  <c r="Z169" i="20"/>
  <c r="Y169" i="20"/>
  <c r="X169" i="20"/>
  <c r="W169" i="20"/>
  <c r="V169" i="20"/>
  <c r="AB168" i="20"/>
  <c r="AA168" i="20"/>
  <c r="Z168" i="20"/>
  <c r="Y168" i="20"/>
  <c r="X168" i="20"/>
  <c r="W168" i="20"/>
  <c r="V168" i="20"/>
  <c r="AB167" i="20"/>
  <c r="AA167" i="20"/>
  <c r="Z167" i="20"/>
  <c r="Y167" i="20"/>
  <c r="X167" i="20"/>
  <c r="W167" i="20"/>
  <c r="V167" i="20"/>
  <c r="AB165" i="20"/>
  <c r="AA165" i="20"/>
  <c r="Z165" i="20"/>
  <c r="Y165" i="20"/>
  <c r="X165" i="20"/>
  <c r="W165" i="20"/>
  <c r="V165" i="20"/>
  <c r="AB164" i="20"/>
  <c r="AA164" i="20"/>
  <c r="Z164" i="20"/>
  <c r="Y164" i="20"/>
  <c r="X164" i="20"/>
  <c r="W164" i="20"/>
  <c r="V164" i="20"/>
  <c r="AB163" i="20"/>
  <c r="AA163" i="20"/>
  <c r="Z163" i="20"/>
  <c r="Y163" i="20"/>
  <c r="X163" i="20"/>
  <c r="W163" i="20"/>
  <c r="V163" i="20"/>
  <c r="AB162" i="20"/>
  <c r="AA162" i="20"/>
  <c r="Z162" i="20"/>
  <c r="Y162" i="20"/>
  <c r="X162" i="20"/>
  <c r="W162" i="20"/>
  <c r="V162" i="20"/>
  <c r="Z161" i="20"/>
  <c r="Y161" i="20"/>
  <c r="X161" i="20"/>
  <c r="W161" i="20"/>
  <c r="V161" i="20"/>
  <c r="Z160" i="20"/>
  <c r="Y160" i="20"/>
  <c r="X160" i="20"/>
  <c r="W160" i="20"/>
  <c r="V160" i="20"/>
  <c r="Z159" i="20"/>
  <c r="Y159" i="20"/>
  <c r="X159" i="20"/>
  <c r="W159" i="20"/>
  <c r="V159" i="20"/>
  <c r="Z158" i="20"/>
  <c r="Y158" i="20"/>
  <c r="X158" i="20"/>
  <c r="W158" i="20"/>
  <c r="V158" i="20"/>
  <c r="AB157" i="20"/>
  <c r="AA157" i="20"/>
  <c r="Z157" i="20"/>
  <c r="Y157" i="20"/>
  <c r="X157" i="20"/>
  <c r="W157" i="20"/>
  <c r="V157" i="20"/>
  <c r="Z156" i="20"/>
  <c r="Y156" i="20"/>
  <c r="X156" i="20"/>
  <c r="W156" i="20"/>
  <c r="V156" i="20"/>
  <c r="Z155" i="20"/>
  <c r="Y155" i="20"/>
  <c r="X155" i="20"/>
  <c r="W155" i="20"/>
  <c r="V155" i="20"/>
  <c r="AB154" i="20"/>
  <c r="AA154" i="20"/>
  <c r="Z154" i="20"/>
  <c r="Y154" i="20"/>
  <c r="X154" i="20"/>
  <c r="W154" i="20"/>
  <c r="V154" i="20"/>
  <c r="AB153" i="20"/>
  <c r="AA153" i="20"/>
  <c r="Z153" i="20"/>
  <c r="Y153" i="20"/>
  <c r="X153" i="20"/>
  <c r="W153" i="20"/>
  <c r="V153" i="20"/>
  <c r="AB151" i="20"/>
  <c r="AA151" i="20"/>
  <c r="Z151" i="20"/>
  <c r="Y151" i="20"/>
  <c r="X151" i="20"/>
  <c r="W151" i="20"/>
  <c r="V151" i="20"/>
  <c r="Z150" i="20"/>
  <c r="Y150" i="20"/>
  <c r="X150" i="20"/>
  <c r="W150" i="20"/>
  <c r="V150" i="20"/>
  <c r="Z149" i="20"/>
  <c r="Y149" i="20"/>
  <c r="X149" i="20"/>
  <c r="W149" i="20"/>
  <c r="V149" i="20"/>
  <c r="Z148" i="20"/>
  <c r="Y148" i="20"/>
  <c r="X148" i="20"/>
  <c r="W148" i="20"/>
  <c r="V148" i="20"/>
  <c r="AB147" i="20"/>
  <c r="AA147" i="20"/>
  <c r="Z147" i="20"/>
  <c r="Y147" i="20"/>
  <c r="X147" i="20"/>
  <c r="W147" i="20"/>
  <c r="V147" i="20"/>
  <c r="AB146" i="20"/>
  <c r="AA146" i="20"/>
  <c r="Z146" i="20"/>
  <c r="Y146" i="20"/>
  <c r="X146" i="20"/>
  <c r="W146" i="20"/>
  <c r="V146" i="20"/>
  <c r="AB143" i="20"/>
  <c r="AA143" i="20"/>
  <c r="Z143" i="20"/>
  <c r="Y143" i="20"/>
  <c r="X143" i="20"/>
  <c r="W143" i="20"/>
  <c r="V143" i="20"/>
  <c r="Z142" i="20"/>
  <c r="Y142" i="20"/>
  <c r="X142" i="20"/>
  <c r="W142" i="20"/>
  <c r="V142" i="20"/>
  <c r="AB141" i="20"/>
  <c r="AA141" i="20"/>
  <c r="Z141" i="20"/>
  <c r="Y141" i="20"/>
  <c r="X141" i="20"/>
  <c r="W141" i="20"/>
  <c r="V141" i="20"/>
  <c r="Z138" i="20"/>
  <c r="Y138" i="20"/>
  <c r="X138" i="20"/>
  <c r="W138" i="20"/>
  <c r="V138" i="20"/>
  <c r="Z137" i="20"/>
  <c r="Y137" i="20"/>
  <c r="X137" i="20"/>
  <c r="W137" i="20"/>
  <c r="V137" i="20"/>
  <c r="AB136" i="20"/>
  <c r="AA136" i="20"/>
  <c r="Z136" i="20"/>
  <c r="Y136" i="20"/>
  <c r="X136" i="20"/>
  <c r="W136" i="20"/>
  <c r="V136" i="20"/>
  <c r="AB135" i="20"/>
  <c r="AA135" i="20"/>
  <c r="Z135" i="20"/>
  <c r="Y135" i="20"/>
  <c r="X135" i="20"/>
  <c r="W135" i="20"/>
  <c r="V135" i="20"/>
  <c r="AB134" i="20"/>
  <c r="AA134" i="20"/>
  <c r="Z134" i="20"/>
  <c r="Y134" i="20"/>
  <c r="X134" i="20"/>
  <c r="W134" i="20"/>
  <c r="V134" i="20"/>
  <c r="AB133" i="20"/>
  <c r="AA133" i="20"/>
  <c r="Z133" i="20"/>
  <c r="Y133" i="20"/>
  <c r="X133" i="20"/>
  <c r="W133" i="20"/>
  <c r="V133" i="20"/>
  <c r="AB132" i="20"/>
  <c r="AA132" i="20"/>
  <c r="Z132" i="20"/>
  <c r="Y132" i="20"/>
  <c r="X132" i="20"/>
  <c r="W132" i="20"/>
  <c r="V132" i="20"/>
  <c r="Z131" i="20"/>
  <c r="Y131" i="20"/>
  <c r="X131" i="20"/>
  <c r="W131" i="20"/>
  <c r="V131" i="20"/>
  <c r="AB130" i="20"/>
  <c r="AA130" i="20"/>
  <c r="Z130" i="20"/>
  <c r="Y130" i="20"/>
  <c r="X130" i="20"/>
  <c r="W130" i="20"/>
  <c r="V130" i="20"/>
  <c r="AB129" i="20"/>
  <c r="AA129" i="20"/>
  <c r="Z129" i="20"/>
  <c r="Y129" i="20"/>
  <c r="X129" i="20"/>
  <c r="W129" i="20"/>
  <c r="V129" i="20"/>
  <c r="AB128" i="20"/>
  <c r="AA128" i="20"/>
  <c r="Z128" i="20"/>
  <c r="Y128" i="20"/>
  <c r="X128" i="20"/>
  <c r="W128" i="20"/>
  <c r="V128" i="20"/>
  <c r="Z127" i="20"/>
  <c r="Y127" i="20"/>
  <c r="X127" i="20"/>
  <c r="W127" i="20"/>
  <c r="V127" i="20"/>
  <c r="AB126" i="20"/>
  <c r="AA126" i="20"/>
  <c r="Z126" i="20"/>
  <c r="Y126" i="20"/>
  <c r="X126" i="20"/>
  <c r="W126" i="20"/>
  <c r="V126" i="20"/>
  <c r="Z124" i="20"/>
  <c r="Y124" i="20"/>
  <c r="X124" i="20"/>
  <c r="W124" i="20"/>
  <c r="V124" i="20"/>
  <c r="AB123" i="20"/>
  <c r="AA123" i="20"/>
  <c r="Z123" i="20"/>
  <c r="Y123" i="20"/>
  <c r="X123" i="20"/>
  <c r="W123" i="20"/>
  <c r="V123" i="20"/>
  <c r="AB121" i="20"/>
  <c r="AA121" i="20"/>
  <c r="Z121" i="20"/>
  <c r="Y121" i="20"/>
  <c r="X121" i="20"/>
  <c r="W121" i="20"/>
  <c r="V121" i="20"/>
  <c r="AB120" i="20"/>
  <c r="AA120" i="20"/>
  <c r="Z120" i="20"/>
  <c r="Y120" i="20"/>
  <c r="X120" i="20"/>
  <c r="W120" i="20"/>
  <c r="V120" i="20"/>
  <c r="AB119" i="20"/>
  <c r="AA119" i="20"/>
  <c r="Z119" i="20"/>
  <c r="Y119" i="20"/>
  <c r="X119" i="20"/>
  <c r="W119" i="20"/>
  <c r="V119" i="20"/>
  <c r="AB118" i="20"/>
  <c r="AA118" i="20"/>
  <c r="Z118" i="20"/>
  <c r="Y118" i="20"/>
  <c r="X118" i="20"/>
  <c r="W118" i="20"/>
  <c r="V118" i="20"/>
  <c r="AB117" i="20"/>
  <c r="AA117" i="20"/>
  <c r="Z117" i="20"/>
  <c r="Y117" i="20"/>
  <c r="X117" i="20"/>
  <c r="W117" i="20"/>
  <c r="V117" i="20"/>
  <c r="AB115" i="20"/>
  <c r="AA115" i="20"/>
  <c r="Z115" i="20"/>
  <c r="Y115" i="20"/>
  <c r="X115" i="20"/>
  <c r="W115" i="20"/>
  <c r="V115" i="20"/>
  <c r="AB113" i="20"/>
  <c r="AA113" i="20"/>
  <c r="Z113" i="20"/>
  <c r="Y113" i="20"/>
  <c r="X113" i="20"/>
  <c r="W113" i="20"/>
  <c r="V113" i="20"/>
  <c r="AB112" i="20"/>
  <c r="AA112" i="20"/>
  <c r="Z112" i="20"/>
  <c r="Y112" i="20"/>
  <c r="X112" i="20"/>
  <c r="W112" i="20"/>
  <c r="V112" i="20"/>
  <c r="AB111" i="20"/>
  <c r="AA111" i="20"/>
  <c r="Z111" i="20"/>
  <c r="Y111" i="20"/>
  <c r="X111" i="20"/>
  <c r="W111" i="20"/>
  <c r="V111" i="20"/>
  <c r="AB110" i="20"/>
  <c r="AA110" i="20"/>
  <c r="Z110" i="20"/>
  <c r="Y110" i="20"/>
  <c r="X110" i="20"/>
  <c r="W110" i="20"/>
  <c r="V110" i="20"/>
  <c r="AB109" i="20"/>
  <c r="AA109" i="20"/>
  <c r="Z109" i="20"/>
  <c r="Y109" i="20"/>
  <c r="X109" i="20"/>
  <c r="W109" i="20"/>
  <c r="V109" i="20"/>
  <c r="AB108" i="20"/>
  <c r="AA108" i="20"/>
  <c r="Z108" i="20"/>
  <c r="Y108" i="20"/>
  <c r="X108" i="20"/>
  <c r="W108" i="20"/>
  <c r="V108" i="20"/>
  <c r="AB107" i="20"/>
  <c r="AA107" i="20"/>
  <c r="Z107" i="20"/>
  <c r="Y107" i="20"/>
  <c r="X107" i="20"/>
  <c r="W107" i="20"/>
  <c r="V107" i="20"/>
  <c r="AB106" i="20"/>
  <c r="AA106" i="20"/>
  <c r="Z106" i="20"/>
  <c r="Y106" i="20"/>
  <c r="X106" i="20"/>
  <c r="W106" i="20"/>
  <c r="V106" i="20"/>
  <c r="AB104" i="20"/>
  <c r="AA104" i="20"/>
  <c r="Z104" i="20"/>
  <c r="Y104" i="20"/>
  <c r="X104" i="20"/>
  <c r="W104" i="20"/>
  <c r="V104" i="20"/>
  <c r="AB103" i="20"/>
  <c r="AA103" i="20"/>
  <c r="Z103" i="20"/>
  <c r="Y103" i="20"/>
  <c r="X103" i="20"/>
  <c r="W103" i="20"/>
  <c r="V103" i="20"/>
  <c r="AB100" i="20"/>
  <c r="AA100" i="20"/>
  <c r="Z100" i="20"/>
  <c r="Y100" i="20"/>
  <c r="X100" i="20"/>
  <c r="W100" i="20"/>
  <c r="V100" i="20"/>
  <c r="AB99" i="20"/>
  <c r="AA99" i="20"/>
  <c r="Z99" i="20"/>
  <c r="Y99" i="20"/>
  <c r="X99" i="20"/>
  <c r="W99" i="20"/>
  <c r="V99" i="20"/>
  <c r="AB98" i="20"/>
  <c r="AA98" i="20"/>
  <c r="Z98" i="20"/>
  <c r="Y98" i="20"/>
  <c r="X98" i="20"/>
  <c r="W98" i="20"/>
  <c r="V98" i="20"/>
  <c r="AB97" i="20"/>
  <c r="AA97" i="20"/>
  <c r="Z97" i="20"/>
  <c r="Y97" i="20"/>
  <c r="X97" i="20"/>
  <c r="W97" i="20"/>
  <c r="V97" i="20"/>
  <c r="AB96" i="20"/>
  <c r="AA96" i="20"/>
  <c r="Z96" i="20"/>
  <c r="Y96" i="20"/>
  <c r="X96" i="20"/>
  <c r="W96" i="20"/>
  <c r="V96" i="20"/>
  <c r="AB95" i="20"/>
  <c r="AA95" i="20"/>
  <c r="Z95" i="20"/>
  <c r="Y95" i="20"/>
  <c r="X95" i="20"/>
  <c r="W95" i="20"/>
  <c r="V95" i="20"/>
  <c r="AB94" i="20"/>
  <c r="AA94" i="20"/>
  <c r="Z94" i="20"/>
  <c r="Y94" i="20"/>
  <c r="X94" i="20"/>
  <c r="W94" i="20"/>
  <c r="V94" i="20"/>
  <c r="AB91" i="20"/>
  <c r="AA91" i="20"/>
  <c r="Z91" i="20"/>
  <c r="Y91" i="20"/>
  <c r="X91" i="20"/>
  <c r="W91" i="20"/>
  <c r="V91" i="20"/>
  <c r="AB88" i="20"/>
  <c r="AA88" i="20"/>
  <c r="Z88" i="20"/>
  <c r="Y88" i="20"/>
  <c r="X88" i="20"/>
  <c r="W88" i="20"/>
  <c r="V88" i="20"/>
  <c r="AB87" i="20"/>
  <c r="AA87" i="20"/>
  <c r="Z87" i="20"/>
  <c r="Y87" i="20"/>
  <c r="X87" i="20"/>
  <c r="W87" i="20"/>
  <c r="V87" i="20"/>
  <c r="AB86" i="20"/>
  <c r="AA86" i="20"/>
  <c r="Z86" i="20"/>
  <c r="Y86" i="20"/>
  <c r="X86" i="20"/>
  <c r="W86" i="20"/>
  <c r="V86" i="20"/>
  <c r="AB85" i="20"/>
  <c r="AA85" i="20"/>
  <c r="Z85" i="20"/>
  <c r="Y85" i="20"/>
  <c r="X85" i="20"/>
  <c r="W85" i="20"/>
  <c r="V85" i="20"/>
  <c r="AB84" i="20"/>
  <c r="AA84" i="20"/>
  <c r="Z84" i="20"/>
  <c r="Y84" i="20"/>
  <c r="X84" i="20"/>
  <c r="W84" i="20"/>
  <c r="V84" i="20"/>
  <c r="AB83" i="20"/>
  <c r="AA83" i="20"/>
  <c r="Z83" i="20"/>
  <c r="Y83" i="20"/>
  <c r="X83" i="20"/>
  <c r="W83" i="20"/>
  <c r="V83" i="20"/>
  <c r="AB82" i="20"/>
  <c r="AA82" i="20"/>
  <c r="Z82" i="20"/>
  <c r="Y82" i="20"/>
  <c r="X82" i="20"/>
  <c r="W82" i="20"/>
  <c r="V82" i="20"/>
  <c r="AB81" i="20"/>
  <c r="AA81" i="20"/>
  <c r="Z81" i="20"/>
  <c r="Y81" i="20"/>
  <c r="X81" i="20"/>
  <c r="W81" i="20"/>
  <c r="V81" i="20"/>
  <c r="AB80" i="20"/>
  <c r="AA80" i="20"/>
  <c r="Z80" i="20"/>
  <c r="Y80" i="20"/>
  <c r="X80" i="20"/>
  <c r="W80" i="20"/>
  <c r="V80" i="20"/>
  <c r="AB78" i="20"/>
  <c r="AA78" i="20"/>
  <c r="Z78" i="20"/>
  <c r="Y78" i="20"/>
  <c r="X78" i="20"/>
  <c r="W78" i="20"/>
  <c r="V78" i="20"/>
  <c r="AB77" i="20"/>
  <c r="AA77" i="20"/>
  <c r="Z77" i="20"/>
  <c r="Y77" i="20"/>
  <c r="X77" i="20"/>
  <c r="W77" i="20"/>
  <c r="V77" i="20"/>
  <c r="AB76" i="20"/>
  <c r="AA76" i="20"/>
  <c r="Z76" i="20"/>
  <c r="Y76" i="20"/>
  <c r="X76" i="20"/>
  <c r="W76" i="20"/>
  <c r="V76" i="20"/>
  <c r="AB75" i="20"/>
  <c r="AA75" i="20"/>
  <c r="Z75" i="20"/>
  <c r="Y75" i="20"/>
  <c r="X75" i="20"/>
  <c r="W75" i="20"/>
  <c r="V75" i="20"/>
  <c r="AB74" i="20"/>
  <c r="AA74" i="20"/>
  <c r="Z74" i="20"/>
  <c r="Y74" i="20"/>
  <c r="X74" i="20"/>
  <c r="W74" i="20"/>
  <c r="V74" i="20"/>
  <c r="AB73" i="20"/>
  <c r="AA73" i="20"/>
  <c r="Z73" i="20"/>
  <c r="Y73" i="20"/>
  <c r="X73" i="20"/>
  <c r="W73" i="20"/>
  <c r="V73" i="20"/>
  <c r="AB69" i="20"/>
  <c r="AA69" i="20"/>
  <c r="Z69" i="20"/>
  <c r="Y69" i="20"/>
  <c r="X69" i="20"/>
  <c r="W69" i="20"/>
  <c r="V69" i="20"/>
  <c r="AB67" i="20"/>
  <c r="AA67" i="20"/>
  <c r="Z67" i="20"/>
  <c r="Y67" i="20"/>
  <c r="X67" i="20"/>
  <c r="W67" i="20"/>
  <c r="V67" i="20"/>
  <c r="AB66" i="20"/>
  <c r="AA66" i="20"/>
  <c r="Z66" i="20"/>
  <c r="Y66" i="20"/>
  <c r="X66" i="20"/>
  <c r="W66" i="20"/>
  <c r="V66" i="20"/>
  <c r="AB64" i="20"/>
  <c r="AA64" i="20"/>
  <c r="Z64" i="20"/>
  <c r="Y64" i="20"/>
  <c r="X64" i="20"/>
  <c r="W64" i="20"/>
  <c r="V64" i="20"/>
  <c r="AB63" i="20"/>
  <c r="AA63" i="20"/>
  <c r="Z63" i="20"/>
  <c r="Y63" i="20"/>
  <c r="X63" i="20"/>
  <c r="W63" i="20"/>
  <c r="V63" i="20"/>
  <c r="AB62" i="20"/>
  <c r="AA62" i="20"/>
  <c r="Z62" i="20"/>
  <c r="Y62" i="20"/>
  <c r="X62" i="20"/>
  <c r="W62" i="20"/>
  <c r="V62" i="20"/>
  <c r="AB61" i="20"/>
  <c r="AA61" i="20"/>
  <c r="Z61" i="20"/>
  <c r="Y61" i="20"/>
  <c r="X61" i="20"/>
  <c r="W61" i="20"/>
  <c r="V61" i="20"/>
  <c r="AB60" i="20"/>
  <c r="AA60" i="20"/>
  <c r="Z60" i="20"/>
  <c r="Y60" i="20"/>
  <c r="X60" i="20"/>
  <c r="W60" i="20"/>
  <c r="V60" i="20"/>
  <c r="AB59" i="20"/>
  <c r="AA59" i="20"/>
  <c r="Z59" i="20"/>
  <c r="Y59" i="20"/>
  <c r="X59" i="20"/>
  <c r="W59" i="20"/>
  <c r="V59" i="20"/>
  <c r="AB58" i="20"/>
  <c r="AA58" i="20"/>
  <c r="Z58" i="20"/>
  <c r="Y58" i="20"/>
  <c r="X58" i="20"/>
  <c r="W58" i="20"/>
  <c r="V58" i="20"/>
  <c r="AB57" i="20"/>
  <c r="AA57" i="20"/>
  <c r="Z57" i="20"/>
  <c r="Y57" i="20"/>
  <c r="X57" i="20"/>
  <c r="W57" i="20"/>
  <c r="V57" i="20"/>
  <c r="AB56" i="20"/>
  <c r="AA56" i="20"/>
  <c r="Z56" i="20"/>
  <c r="Y56" i="20"/>
  <c r="X56" i="20"/>
  <c r="W56" i="20"/>
  <c r="V56" i="20"/>
  <c r="AB55" i="20"/>
  <c r="AA55" i="20"/>
  <c r="Z55" i="20"/>
  <c r="Y55" i="20"/>
  <c r="X55" i="20"/>
  <c r="W55" i="20"/>
  <c r="V55" i="20"/>
  <c r="AB54" i="20"/>
  <c r="AA54" i="20"/>
  <c r="Z54" i="20"/>
  <c r="Y54" i="20"/>
  <c r="X54" i="20"/>
  <c r="W54" i="20"/>
  <c r="V54" i="20"/>
  <c r="AB53" i="20"/>
  <c r="AA53" i="20"/>
  <c r="Z53" i="20"/>
  <c r="Y53" i="20"/>
  <c r="X53" i="20"/>
  <c r="W53" i="20"/>
  <c r="V53" i="20"/>
  <c r="AB52" i="20"/>
  <c r="AA52" i="20"/>
  <c r="Z52" i="20"/>
  <c r="Y52" i="20"/>
  <c r="X52" i="20"/>
  <c r="W52" i="20"/>
  <c r="V52" i="20"/>
  <c r="AB51" i="20"/>
  <c r="AA51" i="20"/>
  <c r="Z51" i="20"/>
  <c r="Y51" i="20"/>
  <c r="X51" i="20"/>
  <c r="W51" i="20"/>
  <c r="V51" i="20"/>
  <c r="AB50" i="20"/>
  <c r="AA50" i="20"/>
  <c r="Z50" i="20"/>
  <c r="Y50" i="20"/>
  <c r="X50" i="20"/>
  <c r="W50" i="20"/>
  <c r="V50" i="20"/>
  <c r="AB48" i="20"/>
  <c r="AA48" i="20"/>
  <c r="Z48" i="20"/>
  <c r="Y48" i="20"/>
  <c r="X48" i="20"/>
  <c r="W48" i="20"/>
  <c r="V48" i="20"/>
  <c r="AB46" i="20"/>
  <c r="AA46" i="20"/>
  <c r="Z46" i="20"/>
  <c r="Y46" i="20"/>
  <c r="X46" i="20"/>
  <c r="W46" i="20"/>
  <c r="V46" i="20"/>
  <c r="AB44" i="20"/>
  <c r="AA44" i="20"/>
  <c r="Z44" i="20"/>
  <c r="Y44" i="20"/>
  <c r="X44" i="20"/>
  <c r="W44" i="20"/>
  <c r="V44" i="20"/>
  <c r="AB43" i="20"/>
  <c r="AA43" i="20"/>
  <c r="Z43" i="20"/>
  <c r="Y43" i="20"/>
  <c r="X43" i="20"/>
  <c r="W43" i="20"/>
  <c r="V43" i="20"/>
  <c r="AB42" i="20"/>
  <c r="AA42" i="20"/>
  <c r="Z42" i="20"/>
  <c r="Y42" i="20"/>
  <c r="X42" i="20"/>
  <c r="W42" i="20"/>
  <c r="V42" i="20"/>
  <c r="AB41" i="20"/>
  <c r="AA41" i="20"/>
  <c r="Z41" i="20"/>
  <c r="Y41" i="20"/>
  <c r="X41" i="20"/>
  <c r="W41" i="20"/>
  <c r="V41" i="20"/>
  <c r="AB40" i="20"/>
  <c r="AA40" i="20"/>
  <c r="Z40" i="20"/>
  <c r="Y40" i="20"/>
  <c r="X40" i="20"/>
  <c r="W40" i="20"/>
  <c r="V40" i="20"/>
  <c r="AB39" i="20"/>
  <c r="AA39" i="20"/>
  <c r="Z39" i="20"/>
  <c r="Y39" i="20"/>
  <c r="X39" i="20"/>
  <c r="W39" i="20"/>
  <c r="V39" i="20"/>
  <c r="AB38" i="20"/>
  <c r="AA38" i="20"/>
  <c r="Z38" i="20"/>
  <c r="Y38" i="20"/>
  <c r="X38" i="20"/>
  <c r="W38" i="20"/>
  <c r="V38" i="20"/>
  <c r="AB37" i="20"/>
  <c r="AA37" i="20"/>
  <c r="Z37" i="20"/>
  <c r="Y37" i="20"/>
  <c r="X37" i="20"/>
  <c r="W37" i="20"/>
  <c r="V37" i="20"/>
  <c r="AB36" i="20"/>
  <c r="AA36" i="20"/>
  <c r="Z36" i="20"/>
  <c r="Y36" i="20"/>
  <c r="X36" i="20"/>
  <c r="W36" i="20"/>
  <c r="V36" i="20"/>
  <c r="AB35" i="20"/>
  <c r="AA35" i="20"/>
  <c r="Z35" i="20"/>
  <c r="Y35" i="20"/>
  <c r="X35" i="20"/>
  <c r="W35" i="20"/>
  <c r="V35" i="20"/>
  <c r="AB34" i="20"/>
  <c r="AA34" i="20"/>
  <c r="Z34" i="20"/>
  <c r="Y34" i="20"/>
  <c r="X34" i="20"/>
  <c r="W34" i="20"/>
  <c r="V34" i="20"/>
  <c r="AB33" i="20"/>
  <c r="AA33" i="20"/>
  <c r="Z33" i="20"/>
  <c r="Y33" i="20"/>
  <c r="X33" i="20"/>
  <c r="W33" i="20"/>
  <c r="V33" i="20"/>
  <c r="AB31" i="20"/>
  <c r="AA31" i="20"/>
  <c r="Z31" i="20"/>
  <c r="Y31" i="20"/>
  <c r="X31" i="20"/>
  <c r="W31" i="20"/>
  <c r="V31" i="20"/>
  <c r="AB30" i="20"/>
  <c r="AA30" i="20"/>
  <c r="Z30" i="20"/>
  <c r="Y30" i="20"/>
  <c r="X30" i="20"/>
  <c r="W30" i="20"/>
  <c r="V30" i="20"/>
  <c r="AB29" i="20"/>
  <c r="AA29" i="20"/>
  <c r="Z29" i="20"/>
  <c r="Y29" i="20"/>
  <c r="X29" i="20"/>
  <c r="W29" i="20"/>
  <c r="V29" i="20"/>
  <c r="AB28" i="20"/>
  <c r="AA28" i="20"/>
  <c r="Z28" i="20"/>
  <c r="Y28" i="20"/>
  <c r="X28" i="20"/>
  <c r="W28" i="20"/>
  <c r="V28" i="20"/>
  <c r="AB27" i="20"/>
  <c r="AA27" i="20"/>
  <c r="Z27" i="20"/>
  <c r="Y27" i="20"/>
  <c r="X27" i="20"/>
  <c r="W27" i="20"/>
  <c r="V27" i="20"/>
  <c r="AB26" i="20"/>
  <c r="AA26" i="20"/>
  <c r="Z26" i="20"/>
  <c r="Y26" i="20"/>
  <c r="X26" i="20"/>
  <c r="W26" i="20"/>
  <c r="V26" i="20"/>
  <c r="AB24" i="20"/>
  <c r="AA24" i="20"/>
  <c r="Z24" i="20"/>
  <c r="Y24" i="20"/>
  <c r="X24" i="20"/>
  <c r="W24" i="20"/>
  <c r="V24" i="20"/>
  <c r="AB23" i="20"/>
  <c r="AA23" i="20"/>
  <c r="Z23" i="20"/>
  <c r="Y23" i="20"/>
  <c r="X23" i="20"/>
  <c r="W23" i="20"/>
  <c r="V23" i="20"/>
  <c r="AB21" i="20"/>
  <c r="AA21" i="20"/>
  <c r="Z21" i="20"/>
  <c r="Y21" i="20"/>
  <c r="X21" i="20"/>
  <c r="W21" i="20"/>
  <c r="V21" i="20"/>
  <c r="AB20" i="20"/>
  <c r="AA20" i="20"/>
  <c r="Z20" i="20"/>
  <c r="Y20" i="20"/>
  <c r="X20" i="20"/>
  <c r="W20" i="20"/>
  <c r="V20" i="20"/>
  <c r="AB19" i="20"/>
  <c r="AA19" i="20"/>
  <c r="Z19" i="20"/>
  <c r="Y19" i="20"/>
  <c r="X19" i="20"/>
  <c r="W19" i="20"/>
  <c r="V19" i="20"/>
  <c r="AB18" i="20"/>
  <c r="AA18" i="20"/>
  <c r="Z18" i="20"/>
  <c r="Y18" i="20"/>
  <c r="X18" i="20"/>
  <c r="W18" i="20"/>
  <c r="V18" i="20"/>
  <c r="AB17" i="20"/>
  <c r="AA17" i="20"/>
  <c r="Z17" i="20"/>
  <c r="Y17" i="20"/>
  <c r="X17" i="20"/>
  <c r="W17" i="20"/>
  <c r="V17" i="20"/>
  <c r="AB16" i="20"/>
  <c r="AA16" i="20"/>
  <c r="Z16" i="20"/>
  <c r="Y16" i="20"/>
  <c r="X16" i="20"/>
  <c r="W16" i="20"/>
  <c r="V16" i="20"/>
  <c r="AB12" i="20"/>
  <c r="AA12" i="20"/>
  <c r="Z12" i="20"/>
  <c r="Y12" i="20"/>
  <c r="X12" i="20"/>
  <c r="W12" i="20"/>
  <c r="V12" i="20"/>
  <c r="AB11" i="20"/>
  <c r="AA11" i="20"/>
  <c r="Z11" i="20"/>
  <c r="Y11" i="20"/>
  <c r="X11" i="20"/>
  <c r="W11" i="20"/>
  <c r="V11" i="20"/>
  <c r="AB10" i="20"/>
  <c r="AA10" i="20"/>
  <c r="Z10" i="20"/>
  <c r="Y10" i="20"/>
  <c r="X10" i="20"/>
  <c r="W10" i="20"/>
  <c r="V10" i="20"/>
  <c r="AB9" i="20"/>
  <c r="AA9" i="20"/>
  <c r="Z9" i="20"/>
  <c r="Y9" i="20"/>
  <c r="X9" i="20"/>
  <c r="W9" i="20"/>
  <c r="V9" i="20"/>
  <c r="AB8" i="20"/>
  <c r="AA8" i="20"/>
  <c r="Z8" i="20"/>
  <c r="Y8" i="20"/>
  <c r="X8" i="20"/>
  <c r="W8" i="20"/>
  <c r="V8" i="20"/>
  <c r="AB7" i="20"/>
  <c r="AA7" i="20"/>
  <c r="Z7" i="20"/>
  <c r="Y7" i="20"/>
  <c r="X7" i="20"/>
  <c r="W7" i="20"/>
  <c r="V7" i="20"/>
  <c r="AB6" i="20"/>
  <c r="AA6" i="20"/>
  <c r="Z6" i="20"/>
  <c r="Y6" i="20"/>
  <c r="X6" i="20"/>
  <c r="W6" i="20"/>
  <c r="V6" i="20"/>
  <c r="AB5" i="20"/>
  <c r="AA5" i="20"/>
  <c r="Z5" i="20"/>
  <c r="Y5" i="20"/>
  <c r="X5" i="20"/>
  <c r="W5" i="20"/>
  <c r="V5" i="20"/>
  <c r="AB3" i="20"/>
  <c r="AA3" i="20"/>
  <c r="Z3" i="20"/>
  <c r="Y3" i="20"/>
  <c r="X3" i="20"/>
  <c r="W3" i="20"/>
  <c r="V3" i="20"/>
  <c r="AD222" i="20" l="1"/>
  <c r="AD269" i="20"/>
  <c r="AD271" i="20"/>
  <c r="AD301" i="20"/>
  <c r="AC142" i="20"/>
  <c r="AC145" i="20"/>
  <c r="AC159" i="20"/>
  <c r="AD226" i="20"/>
  <c r="AD228" i="20"/>
  <c r="AD230" i="20"/>
  <c r="AD242" i="20"/>
  <c r="AD248" i="20"/>
  <c r="AC160" i="20"/>
  <c r="AC176" i="20"/>
  <c r="AC153" i="20"/>
  <c r="AC165" i="20"/>
  <c r="AC170" i="20"/>
  <c r="AC182" i="20"/>
  <c r="AD160" i="20"/>
  <c r="AC190" i="20"/>
  <c r="AC207" i="20"/>
  <c r="AC250" i="20"/>
  <c r="AD256" i="20"/>
  <c r="AC264" i="20"/>
  <c r="AC266" i="20"/>
  <c r="AC270" i="20"/>
  <c r="AD273" i="20"/>
  <c r="AD275" i="20"/>
  <c r="AD279" i="20"/>
  <c r="AD281" i="20"/>
  <c r="AD285" i="20"/>
  <c r="AD292" i="20"/>
  <c r="AC299" i="20"/>
  <c r="AC185" i="20"/>
  <c r="AD192" i="20"/>
  <c r="AD208" i="20"/>
  <c r="AC233" i="20"/>
  <c r="AC236" i="20"/>
  <c r="AC241" i="20"/>
  <c r="AC243" i="20"/>
  <c r="AC245" i="20"/>
  <c r="AC249" i="20"/>
  <c r="AD50" i="20"/>
  <c r="AD67" i="20"/>
  <c r="AD75" i="20"/>
  <c r="AD88" i="20"/>
  <c r="AD96" i="20"/>
  <c r="AD111" i="20"/>
  <c r="AD117" i="20"/>
  <c r="AD122" i="20"/>
  <c r="AD101" i="20"/>
  <c r="AD89" i="20"/>
  <c r="AD71" i="20"/>
  <c r="AD49" i="20"/>
  <c r="AD45" i="20"/>
  <c r="AD13" i="20"/>
  <c r="AD2" i="20"/>
  <c r="AD131" i="20"/>
  <c r="AD140" i="20"/>
  <c r="AD148" i="20"/>
  <c r="AD185" i="20"/>
  <c r="AD243" i="20"/>
  <c r="AC221" i="20"/>
  <c r="AD223" i="20"/>
  <c r="AD249" i="20"/>
  <c r="AC252" i="20"/>
  <c r="AD54" i="20"/>
  <c r="AD217" i="20"/>
  <c r="AD114" i="20"/>
  <c r="AD92" i="20"/>
  <c r="AD79" i="20"/>
  <c r="AD68" i="20"/>
  <c r="AD25" i="20"/>
  <c r="AD15" i="20"/>
  <c r="AD125" i="20"/>
  <c r="AD138" i="20"/>
  <c r="AD144" i="20"/>
  <c r="AD150" i="20"/>
  <c r="AC213" i="20"/>
  <c r="AD253" i="20"/>
  <c r="AC156" i="20"/>
  <c r="AC174" i="20"/>
  <c r="AC244" i="20"/>
  <c r="AC155" i="20"/>
  <c r="AD156" i="20"/>
  <c r="AD178" i="20"/>
  <c r="AC189" i="20"/>
  <c r="AD190" i="20"/>
  <c r="AC202" i="20"/>
  <c r="AD207" i="20"/>
  <c r="AC212" i="20"/>
  <c r="AD213" i="20"/>
  <c r="AC220" i="20"/>
  <c r="AD221" i="20"/>
  <c r="AD225" i="20"/>
  <c r="AD227" i="20"/>
  <c r="AD229" i="20"/>
  <c r="AD241" i="20"/>
  <c r="AC242" i="20"/>
  <c r="AD245" i="20"/>
  <c r="AC248" i="20"/>
  <c r="AD252" i="20"/>
  <c r="AC253" i="20"/>
  <c r="AC10" i="20"/>
  <c r="AD135" i="20"/>
  <c r="AD151" i="20"/>
  <c r="AD181" i="20"/>
  <c r="AD238" i="20"/>
  <c r="AD116" i="20"/>
  <c r="AD105" i="20"/>
  <c r="AD102" i="20"/>
  <c r="AD93" i="20"/>
  <c r="AD90" i="20"/>
  <c r="AD70" i="20"/>
  <c r="AD72" i="20"/>
  <c r="AD65" i="20"/>
  <c r="AD47" i="20"/>
  <c r="AD32" i="20"/>
  <c r="AD22" i="20"/>
  <c r="AD14" i="20"/>
  <c r="AD4" i="20"/>
  <c r="AC124" i="20"/>
  <c r="AD127" i="20"/>
  <c r="AD137" i="20"/>
  <c r="AD139" i="20"/>
  <c r="AD142" i="20"/>
  <c r="AD145" i="20"/>
  <c r="AD149" i="20"/>
  <c r="AC152" i="20"/>
  <c r="AD155" i="20"/>
  <c r="AD161" i="20"/>
  <c r="AD174" i="20"/>
  <c r="AC177" i="20"/>
  <c r="AC188" i="20"/>
  <c r="AD189" i="20"/>
  <c r="AC201" i="20"/>
  <c r="AD202" i="20"/>
  <c r="AC211" i="20"/>
  <c r="AD212" i="20"/>
  <c r="AC218" i="20"/>
  <c r="AD220" i="20"/>
  <c r="AC223" i="20"/>
  <c r="AC234" i="20"/>
  <c r="AC237" i="20"/>
  <c r="AD244" i="20"/>
  <c r="AD250" i="20"/>
  <c r="AD255" i="20"/>
  <c r="AC263" i="20"/>
  <c r="AC265" i="20"/>
  <c r="AD274" i="20"/>
  <c r="AD277" i="20"/>
  <c r="AD280" i="20"/>
  <c r="AD282" i="20"/>
  <c r="AD287" i="20"/>
  <c r="AD293" i="20"/>
  <c r="AC49" i="20"/>
  <c r="AC144" i="20"/>
  <c r="AD152" i="20"/>
  <c r="AD158" i="20"/>
  <c r="AC166" i="20"/>
  <c r="AD188" i="20"/>
  <c r="AC192" i="20"/>
  <c r="AD201" i="20"/>
  <c r="AC208" i="20"/>
  <c r="AD211" i="20"/>
  <c r="AC214" i="20"/>
  <c r="AD218" i="20"/>
  <c r="AC222" i="20"/>
  <c r="AD21" i="20"/>
  <c r="AC191" i="20"/>
  <c r="AC116" i="20"/>
  <c r="AC105" i="20"/>
  <c r="AC102" i="20"/>
  <c r="AC93" i="20"/>
  <c r="AC90" i="20"/>
  <c r="AC70" i="20"/>
  <c r="AC72" i="20"/>
  <c r="AC65" i="20"/>
  <c r="AC45" i="20"/>
  <c r="AC25" i="20"/>
  <c r="AC13" i="20"/>
  <c r="AC15" i="20"/>
  <c r="AC2" i="20"/>
  <c r="AC125" i="20"/>
  <c r="AC131" i="20"/>
  <c r="AC138" i="20"/>
  <c r="AC140" i="20"/>
  <c r="AC149" i="20"/>
  <c r="AC158" i="20"/>
  <c r="AD159" i="20"/>
  <c r="AC161" i="20"/>
  <c r="AD166" i="20"/>
  <c r="AC225" i="20"/>
  <c r="AC227" i="20"/>
  <c r="AC229" i="20"/>
  <c r="AD234" i="20"/>
  <c r="AD237" i="20"/>
  <c r="AD264" i="20"/>
  <c r="AD266" i="20"/>
  <c r="AD270" i="20"/>
  <c r="AD299" i="20"/>
  <c r="AD177" i="20"/>
  <c r="AC269" i="20"/>
  <c r="AC271" i="20"/>
  <c r="AC273" i="20"/>
  <c r="AC274" i="20"/>
  <c r="AC275" i="20"/>
  <c r="AC277" i="20"/>
  <c r="AC279" i="20"/>
  <c r="AC280" i="20"/>
  <c r="AC281" i="20"/>
  <c r="AC282" i="20"/>
  <c r="AC285" i="20"/>
  <c r="AC287" i="20"/>
  <c r="AC292" i="20"/>
  <c r="AC293" i="20"/>
  <c r="AC301" i="20"/>
  <c r="AC33" i="20"/>
  <c r="AC37" i="20"/>
  <c r="AC175" i="20"/>
  <c r="AC186" i="20"/>
  <c r="AC195" i="20"/>
  <c r="AD199" i="20"/>
  <c r="AC122" i="20"/>
  <c r="AC114" i="20"/>
  <c r="AC101" i="20"/>
  <c r="AC92" i="20"/>
  <c r="AC89" i="20"/>
  <c r="AC79" i="20"/>
  <c r="AC71" i="20"/>
  <c r="AC68" i="20"/>
  <c r="AC47" i="20"/>
  <c r="AC32" i="20"/>
  <c r="AC22" i="20"/>
  <c r="AC14" i="20"/>
  <c r="AC4" i="20"/>
  <c r="AD124" i="20"/>
  <c r="AC127" i="20"/>
  <c r="AC137" i="20"/>
  <c r="AC139" i="20"/>
  <c r="AC148" i="20"/>
  <c r="AC150" i="20"/>
  <c r="AD176" i="20"/>
  <c r="AC178" i="20"/>
  <c r="AC226" i="20"/>
  <c r="AC228" i="20"/>
  <c r="AC230" i="20"/>
  <c r="AD233" i="20"/>
  <c r="AD236" i="20"/>
  <c r="AD263" i="20"/>
  <c r="AD265" i="20"/>
  <c r="AC255" i="20"/>
  <c r="AC256" i="20"/>
  <c r="AD20" i="20"/>
  <c r="AD27" i="20"/>
  <c r="AD36" i="20"/>
  <c r="AD40" i="20"/>
  <c r="AD44" i="20"/>
  <c r="AC164" i="20"/>
  <c r="AC206" i="20"/>
  <c r="AC210" i="20"/>
  <c r="AC11" i="20"/>
  <c r="AC18" i="20"/>
  <c r="AC53" i="20"/>
  <c r="AC74" i="20"/>
  <c r="AC95" i="20"/>
  <c r="AC115" i="20"/>
  <c r="AC134" i="20"/>
  <c r="AC205" i="20"/>
  <c r="AC209" i="20"/>
  <c r="AC294" i="20"/>
  <c r="AD7" i="20"/>
  <c r="AD48" i="20"/>
  <c r="AD57" i="20"/>
  <c r="AD61" i="20"/>
  <c r="AD66" i="20"/>
  <c r="AD78" i="20"/>
  <c r="AD83" i="20"/>
  <c r="AD87" i="20"/>
  <c r="AD99" i="20"/>
  <c r="AD106" i="20"/>
  <c r="AD110" i="20"/>
  <c r="AD120" i="20"/>
  <c r="AD126" i="20"/>
  <c r="AD130" i="20"/>
  <c r="AD146" i="20"/>
  <c r="AD179" i="20"/>
  <c r="AD288" i="20"/>
  <c r="AD6" i="20"/>
  <c r="AC28" i="20"/>
  <c r="AC31" i="20"/>
  <c r="AD33" i="20"/>
  <c r="AD46" i="20"/>
  <c r="AD52" i="20"/>
  <c r="AD73" i="20"/>
  <c r="AD94" i="20"/>
  <c r="AD113" i="20"/>
  <c r="AD133" i="20"/>
  <c r="AD164" i="20"/>
  <c r="AC173" i="20"/>
  <c r="AC181" i="20"/>
  <c r="AC199" i="20"/>
  <c r="AD200" i="20"/>
  <c r="AD204" i="20"/>
  <c r="AC219" i="20"/>
  <c r="AC224" i="20"/>
  <c r="AC35" i="20"/>
  <c r="AC39" i="20"/>
  <c r="AC54" i="20"/>
  <c r="AC58" i="20"/>
  <c r="AC75" i="20"/>
  <c r="AC80" i="20"/>
  <c r="AC96" i="20"/>
  <c r="AC100" i="20"/>
  <c r="AC117" i="20"/>
  <c r="AC121" i="20"/>
  <c r="AC135" i="20"/>
  <c r="AC141" i="20"/>
  <c r="AC151" i="20"/>
  <c r="AC162" i="20"/>
  <c r="AC196" i="20"/>
  <c r="AC7" i="20"/>
  <c r="AC29" i="20"/>
  <c r="AC50" i="20"/>
  <c r="AD64" i="20"/>
  <c r="AC67" i="20"/>
  <c r="AD86" i="20"/>
  <c r="AC88" i="20"/>
  <c r="AC111" i="20"/>
  <c r="AD129" i="20"/>
  <c r="AD132" i="20"/>
  <c r="AD197" i="20"/>
  <c r="AC200" i="20"/>
  <c r="AC217" i="20"/>
  <c r="AD254" i="20"/>
  <c r="AD5" i="20"/>
  <c r="AC8" i="20"/>
  <c r="AD43" i="20"/>
  <c r="AD51" i="20"/>
  <c r="AD91" i="20"/>
  <c r="AD173" i="20"/>
  <c r="AD283" i="20"/>
  <c r="AC288" i="20"/>
  <c r="AD28" i="20"/>
  <c r="AD55" i="20"/>
  <c r="AD97" i="20"/>
  <c r="AD118" i="20"/>
  <c r="AD136" i="20"/>
  <c r="AD165" i="20"/>
  <c r="AD167" i="20"/>
  <c r="AD191" i="20"/>
  <c r="AD195" i="20"/>
  <c r="AD196" i="20"/>
  <c r="AD215" i="20"/>
  <c r="AD294" i="20"/>
  <c r="AD26" i="20"/>
  <c r="AD69" i="20"/>
  <c r="AD109" i="20"/>
  <c r="AD112" i="20"/>
  <c r="AD219" i="20"/>
  <c r="AD76" i="20"/>
  <c r="AC6" i="20"/>
  <c r="AC9" i="20"/>
  <c r="AC16" i="20"/>
  <c r="AD17" i="20"/>
  <c r="AC27" i="20"/>
  <c r="AC30" i="20"/>
  <c r="AD31" i="20"/>
  <c r="AC36" i="20"/>
  <c r="AC44" i="20"/>
  <c r="AC46" i="20"/>
  <c r="AC48" i="20"/>
  <c r="AC57" i="20"/>
  <c r="AC66" i="20"/>
  <c r="AC78" i="20"/>
  <c r="AC87" i="20"/>
  <c r="AC99" i="20"/>
  <c r="AD100" i="20"/>
  <c r="AC107" i="20"/>
  <c r="AC110" i="20"/>
  <c r="AC120" i="20"/>
  <c r="AD121" i="20"/>
  <c r="AC130" i="20"/>
  <c r="AD141" i="20"/>
  <c r="AC147" i="20"/>
  <c r="AD153" i="20"/>
  <c r="AD154" i="20"/>
  <c r="AC157" i="20"/>
  <c r="AD169" i="20"/>
  <c r="AD170" i="20"/>
  <c r="AD171" i="20"/>
  <c r="AD182" i="20"/>
  <c r="AD183" i="20"/>
  <c r="AC187" i="20"/>
  <c r="AC193" i="20"/>
  <c r="AC3" i="20"/>
  <c r="AD10" i="20"/>
  <c r="AD11" i="20"/>
  <c r="AC17" i="20"/>
  <c r="AD18" i="20"/>
  <c r="AC20" i="20"/>
  <c r="AC23" i="20"/>
  <c r="AD23" i="20"/>
  <c r="AD37" i="20"/>
  <c r="AC41" i="20"/>
  <c r="AD41" i="20"/>
  <c r="AD58" i="20"/>
  <c r="AC62" i="20"/>
  <c r="AD62" i="20"/>
  <c r="AD80" i="20"/>
  <c r="AC84" i="20"/>
  <c r="AD84" i="20"/>
  <c r="AD16" i="20"/>
  <c r="AC19" i="20"/>
  <c r="AD35" i="20"/>
  <c r="AD38" i="20"/>
  <c r="AD56" i="20"/>
  <c r="AD59" i="20"/>
  <c r="AD77" i="20"/>
  <c r="AD81" i="20"/>
  <c r="AD98" i="20"/>
  <c r="AD103" i="20"/>
  <c r="AD107" i="20"/>
  <c r="AD119" i="20"/>
  <c r="AD123" i="20"/>
  <c r="AD147" i="20"/>
  <c r="AC154" i="20"/>
  <c r="AD157" i="20"/>
  <c r="AC171" i="20"/>
  <c r="AD175" i="20"/>
  <c r="AD193" i="20"/>
  <c r="AD209" i="20"/>
  <c r="AD210" i="20"/>
  <c r="AD24" i="20"/>
  <c r="AD39" i="20"/>
  <c r="AD42" i="20"/>
  <c r="AD60" i="20"/>
  <c r="AD63" i="20"/>
  <c r="AD82" i="20"/>
  <c r="AD85" i="20"/>
  <c r="AD104" i="20"/>
  <c r="AD108" i="20"/>
  <c r="AD128" i="20"/>
  <c r="AD143" i="20"/>
  <c r="AD162" i="20"/>
  <c r="AC5" i="20"/>
  <c r="AD9" i="20"/>
  <c r="AC12" i="20"/>
  <c r="AC21" i="20"/>
  <c r="AC26" i="20"/>
  <c r="AD30" i="20"/>
  <c r="AD34" i="20"/>
  <c r="AC40" i="20"/>
  <c r="AC43" i="20"/>
  <c r="AD53" i="20"/>
  <c r="AC61" i="20"/>
  <c r="AD74" i="20"/>
  <c r="AC83" i="20"/>
  <c r="AD95" i="20"/>
  <c r="AC106" i="20"/>
  <c r="AD115" i="20"/>
  <c r="AC126" i="20"/>
  <c r="AD134" i="20"/>
  <c r="AC146" i="20"/>
  <c r="AC169" i="20"/>
  <c r="AD186" i="20"/>
  <c r="AD187" i="20"/>
  <c r="AC204" i="20"/>
  <c r="AD205" i="20"/>
  <c r="AD206" i="20"/>
  <c r="AD224" i="20"/>
  <c r="AC283" i="20"/>
  <c r="AC179" i="20"/>
  <c r="AC197" i="20"/>
  <c r="AC215" i="20"/>
  <c r="AC24" i="20"/>
  <c r="AC34" i="20"/>
  <c r="AC38" i="20"/>
  <c r="AC42" i="20"/>
  <c r="AC51" i="20"/>
  <c r="AC55" i="20"/>
  <c r="AC59" i="20"/>
  <c r="AC63" i="20"/>
  <c r="AC69" i="20"/>
  <c r="AC76" i="20"/>
  <c r="AC81" i="20"/>
  <c r="AC85" i="20"/>
  <c r="AC91" i="20"/>
  <c r="AC97" i="20"/>
  <c r="AC103" i="20"/>
  <c r="AC108" i="20"/>
  <c r="AC112" i="20"/>
  <c r="AC118" i="20"/>
  <c r="AC123" i="20"/>
  <c r="AC128" i="20"/>
  <c r="AC132" i="20"/>
  <c r="AC136" i="20"/>
  <c r="AD172" i="20"/>
  <c r="AC172" i="20"/>
  <c r="AD3" i="20"/>
  <c r="AD8" i="20"/>
  <c r="AD12" i="20"/>
  <c r="AD19" i="20"/>
  <c r="AD29" i="20"/>
  <c r="AD168" i="20"/>
  <c r="AC168" i="20"/>
  <c r="AD184" i="20"/>
  <c r="AC184" i="20"/>
  <c r="AD203" i="20"/>
  <c r="AC203" i="20"/>
  <c r="AD284" i="20"/>
  <c r="AC284" i="20"/>
  <c r="AC52" i="20"/>
  <c r="AC56" i="20"/>
  <c r="AC60" i="20"/>
  <c r="AC64" i="20"/>
  <c r="AC73" i="20"/>
  <c r="AC77" i="20"/>
  <c r="AC82" i="20"/>
  <c r="AC86" i="20"/>
  <c r="AC94" i="20"/>
  <c r="AC98" i="20"/>
  <c r="AC104" i="20"/>
  <c r="AC109" i="20"/>
  <c r="AC113" i="20"/>
  <c r="AC119" i="20"/>
  <c r="AC129" i="20"/>
  <c r="AC133" i="20"/>
  <c r="AC143" i="20"/>
  <c r="AD163" i="20"/>
  <c r="AC163" i="20"/>
  <c r="AC167" i="20"/>
  <c r="AD180" i="20"/>
  <c r="AC180" i="20"/>
  <c r="AC183" i="20"/>
  <c r="AD198" i="20"/>
  <c r="AC198" i="20"/>
  <c r="AD216" i="20"/>
  <c r="AC216" i="20"/>
  <c r="AD297" i="20"/>
  <c r="AC297" i="20"/>
  <c r="AD194" i="20"/>
  <c r="AC194" i="20"/>
  <c r="AH12" i="20" l="1"/>
  <c r="AH17" i="20"/>
  <c r="AH13" i="20"/>
  <c r="AI8" i="20"/>
  <c r="AI12" i="20"/>
  <c r="AF5" i="20"/>
  <c r="AG5" i="20" s="1"/>
  <c r="AF13" i="20"/>
  <c r="AG13" i="20" a="1"/>
  <c r="AG13" i="20" s="1"/>
  <c r="AF17" i="20"/>
  <c r="AI17" i="20"/>
  <c r="AG16" i="20" a="1"/>
  <c r="AG16" i="20" s="1"/>
  <c r="AG12" i="20" a="1"/>
  <c r="AG12" i="20" s="1"/>
  <c r="AG9" i="20" a="1"/>
  <c r="AG9" i="20" s="1"/>
  <c r="AG17" i="20" a="1"/>
  <c r="AG17" i="20" s="1"/>
  <c r="AI13" i="20"/>
  <c r="AI16" i="20"/>
  <c r="AF9" i="20"/>
  <c r="AF16" i="20"/>
  <c r="AF12" i="20"/>
  <c r="AH16" i="20"/>
  <c r="AI9" i="20"/>
  <c r="AF8" i="20"/>
  <c r="AH9" i="20"/>
  <c r="AH8" i="20"/>
  <c r="AF3" i="20"/>
  <c r="AG3" i="20" s="1"/>
  <c r="AF4" i="20"/>
  <c r="AG4" i="20" s="1"/>
  <c r="AG8" i="20" a="1"/>
  <c r="AG8" i="2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74791-7B65-4B69-ADEB-4D1D81327F3C}"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BF80DD3-4464-474B-891B-4BFC1961DA18}" name="WorksheetConnection_Calendar Template (2)!$A:$H" type="102" refreshedVersion="6" minRefreshableVersion="5">
    <extLst>
      <ext xmlns:x15="http://schemas.microsoft.com/office/spreadsheetml/2010/11/main" uri="{DE250136-89BD-433C-8126-D09CA5730AF9}">
        <x15:connection id="Range" autoDelete="1">
          <x15:rangePr sourceName="_xlcn.WorksheetConnection_CalendarTemplate2AH1"/>
        </x15:connection>
      </ext>
    </extLst>
  </connection>
  <connection id="3" xr16:uid="{2645C7D8-5FB0-4A14-927D-D4542D19746D}" name="WorksheetConnection_MDI Dashboard - David Copy v1.xlsx!Table1" type="102" refreshedVersion="6" minRefreshableVersion="5">
    <extLst>
      <ext xmlns:x15="http://schemas.microsoft.com/office/spreadsheetml/2010/11/main" uri="{DE250136-89BD-433C-8126-D09CA5730AF9}">
        <x15:connection id="Table1">
          <x15:rangePr sourceName="_xlcn.WorksheetConnection_MDIDashboardDavidCopyv1.xlsx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<sst xmlns="http://schemas.openxmlformats.org/spreadsheetml/2006/main" count="4960" uniqueCount="1401">
  <si>
    <t>KPI</t>
  </si>
  <si>
    <t>Cause</t>
  </si>
  <si>
    <t>N/A</t>
  </si>
  <si>
    <t>Delivery</t>
  </si>
  <si>
    <t>Quality</t>
  </si>
  <si>
    <t>Safety</t>
  </si>
  <si>
    <t>Category</t>
  </si>
  <si>
    <t>Entry Identifier</t>
  </si>
  <si>
    <t>Manufacturing Stage</t>
  </si>
  <si>
    <t>Primary Equipment</t>
  </si>
  <si>
    <t>Safety Tier</t>
  </si>
  <si>
    <t>Issue ID</t>
  </si>
  <si>
    <t>Issue Tier 1 Tag</t>
  </si>
  <si>
    <t>Issue Tier 2 Tag</t>
  </si>
  <si>
    <t>Cause Category</t>
  </si>
  <si>
    <t>Cause Detail</t>
  </si>
  <si>
    <t>Issue Date</t>
  </si>
  <si>
    <t>Batch</t>
  </si>
  <si>
    <t>Quality Classification</t>
  </si>
  <si>
    <t>Issue</t>
  </si>
  <si>
    <t>Countermeasure</t>
  </si>
  <si>
    <t>Owner</t>
  </si>
  <si>
    <t>Date Due</t>
  </si>
  <si>
    <t>Date Closed</t>
  </si>
  <si>
    <t>Status</t>
  </si>
  <si>
    <t>Issue Year</t>
  </si>
  <si>
    <t>Issue Month</t>
  </si>
  <si>
    <t>Yr-Month</t>
  </si>
  <si>
    <t>Days until Due</t>
  </si>
  <si>
    <t>Day Completed</t>
  </si>
  <si>
    <t>On Time?</t>
  </si>
  <si>
    <t>Early and Overdue Differential</t>
  </si>
  <si>
    <t>"On Time" Tallies</t>
  </si>
  <si>
    <t>Safety Incident</t>
  </si>
  <si>
    <t>No. Of:</t>
  </si>
  <si>
    <t>Count</t>
  </si>
  <si>
    <t>%</t>
  </si>
  <si>
    <t>On Time</t>
  </si>
  <si>
    <t>Not on Time</t>
  </si>
  <si>
    <t>Due Date Lengths</t>
  </si>
  <si>
    <t>Equip Issue</t>
  </si>
  <si>
    <t>Stats:</t>
  </si>
  <si>
    <t>Avg Length</t>
  </si>
  <si>
    <t>Std. Deviation</t>
  </si>
  <si>
    <t>Max Length</t>
  </si>
  <si>
    <t>Min Length</t>
  </si>
  <si>
    <t>MFG Issue</t>
  </si>
  <si>
    <t>Completion Lengths</t>
  </si>
  <si>
    <t>Matl Issue</t>
  </si>
  <si>
    <t>Differential Lengths</t>
  </si>
  <si>
    <t>Closed</t>
  </si>
  <si>
    <t>Open Deviation</t>
  </si>
  <si>
    <t>Minor</t>
  </si>
  <si>
    <t>Major</t>
  </si>
  <si>
    <t>Tier 2</t>
  </si>
  <si>
    <t>KPIs:</t>
  </si>
  <si>
    <t>Sunday</t>
  </si>
  <si>
    <t>Monday</t>
  </si>
  <si>
    <t>Tuesday</t>
  </si>
  <si>
    <t>Wednesday</t>
  </si>
  <si>
    <t>Thursday</t>
  </si>
  <si>
    <t>Friday</t>
  </si>
  <si>
    <t>Saturday</t>
  </si>
  <si>
    <t>2020-07</t>
  </si>
  <si>
    <t>2020-08</t>
  </si>
  <si>
    <t>2020-09</t>
  </si>
  <si>
    <t>2020-10</t>
  </si>
  <si>
    <t>2020-11</t>
  </si>
  <si>
    <t>2020-12</t>
  </si>
  <si>
    <t>2021-01</t>
  </si>
  <si>
    <t>2021-02</t>
  </si>
  <si>
    <t>2021-03</t>
  </si>
  <si>
    <t>2021-05</t>
  </si>
  <si>
    <t>2021-06</t>
  </si>
  <si>
    <t>2021-07</t>
  </si>
  <si>
    <t>January</t>
  </si>
  <si>
    <t>1</t>
  </si>
  <si>
    <t>February</t>
  </si>
  <si>
    <t>March</t>
  </si>
  <si>
    <t>May</t>
  </si>
  <si>
    <t>June</t>
  </si>
  <si>
    <t>July</t>
  </si>
  <si>
    <t>August</t>
  </si>
  <si>
    <t>September</t>
  </si>
  <si>
    <t>October</t>
  </si>
  <si>
    <t>November</t>
  </si>
  <si>
    <t>December</t>
  </si>
  <si>
    <t>2</t>
  </si>
  <si>
    <t>3</t>
  </si>
  <si>
    <t>4</t>
  </si>
  <si>
    <t>5</t>
  </si>
  <si>
    <t>6</t>
  </si>
  <si>
    <t>7</t>
  </si>
  <si>
    <t>8</t>
  </si>
  <si>
    <t>9</t>
  </si>
  <si>
    <t>10</t>
  </si>
  <si>
    <t>11</t>
  </si>
  <si>
    <t>12</t>
  </si>
  <si>
    <t>Open</t>
  </si>
  <si>
    <t>Utilities</t>
  </si>
  <si>
    <t>Month Name</t>
  </si>
  <si>
    <t>Day of Month</t>
  </si>
  <si>
    <t>Tier 1</t>
  </si>
  <si>
    <t>2021-09</t>
  </si>
  <si>
    <t>2020-06</t>
  </si>
  <si>
    <t>2020-02</t>
  </si>
  <si>
    <t>2021-10</t>
  </si>
  <si>
    <t>Proactive Measure</t>
  </si>
  <si>
    <t>2021-11</t>
  </si>
  <si>
    <t/>
  </si>
  <si>
    <t>`</t>
  </si>
  <si>
    <t>Issue Tier 1 Tag Count</t>
  </si>
  <si>
    <t>Issue Tier 2 Tag Count</t>
  </si>
  <si>
    <t>Cause Category Count</t>
  </si>
  <si>
    <t>All Tags</t>
  </si>
  <si>
    <t>Format</t>
  </si>
  <si>
    <t>Duplicates Across Tier</t>
  </si>
  <si>
    <t>Testing for Tag</t>
  </si>
  <si>
    <t>Color Code</t>
  </si>
  <si>
    <t>count &lt; 3</t>
  </si>
  <si>
    <t>3 &lt;= count &lt;= 6</t>
  </si>
  <si>
    <t>count &gt; 6</t>
  </si>
  <si>
    <t>Counts</t>
  </si>
  <si>
    <t>Quality - Issue Tier 1 Tag</t>
  </si>
  <si>
    <t>Quality - Count</t>
  </si>
  <si>
    <t>N/A - Issue Tier 1 Tag</t>
  </si>
  <si>
    <t>N/A - Count</t>
  </si>
  <si>
    <t>Safety - Issue Tier 1 Tag</t>
  </si>
  <si>
    <t>Safety - Count</t>
  </si>
  <si>
    <t>Delivery - Issue Tier 1 Tag</t>
  </si>
  <si>
    <t>Delivery - Count</t>
  </si>
  <si>
    <t>Proactive Measure - Issue Tier 1 Tag</t>
  </si>
  <si>
    <t>Proactive Measure - Count</t>
  </si>
  <si>
    <t>Quality - Issue Tier 2 Tag</t>
  </si>
  <si>
    <t>Quality - Count2</t>
  </si>
  <si>
    <t>N/A - Issue Tier 2 Tag</t>
  </si>
  <si>
    <t>N/A - Count2</t>
  </si>
  <si>
    <t>Safety - Issue Tier 2 Tag</t>
  </si>
  <si>
    <t>Safety - Count2</t>
  </si>
  <si>
    <t>Delivery - Issue Tier 2 Tag</t>
  </si>
  <si>
    <t>Delivery - Count2</t>
  </si>
  <si>
    <t>Proactive Measure - Issue Tier 2 Tag</t>
  </si>
  <si>
    <t>Proactive Measure - Count2</t>
  </si>
  <si>
    <t>Quality - Cause Category</t>
  </si>
  <si>
    <t>Quality - Count3</t>
  </si>
  <si>
    <t>N/A - Cause Category</t>
  </si>
  <si>
    <t>N/A - Count3</t>
  </si>
  <si>
    <t>Safety - Cause Category</t>
  </si>
  <si>
    <t>Safety - Count3</t>
  </si>
  <si>
    <t>Delivery - Cause Category</t>
  </si>
  <si>
    <t>Delivery - Count3</t>
  </si>
  <si>
    <t>Proactive Measure - Cause Category</t>
  </si>
  <si>
    <t>Proactive Measure - Count3</t>
  </si>
  <si>
    <t>Quality - Count4</t>
  </si>
  <si>
    <t>N/A - Count4</t>
  </si>
  <si>
    <t>Safety - Count4</t>
  </si>
  <si>
    <t>Delivery - Count4</t>
  </si>
  <si>
    <t>Proactive Measure - Count4</t>
  </si>
  <si>
    <t>(blank)</t>
  </si>
  <si>
    <t>Duplicates Amongst Tier</t>
  </si>
  <si>
    <t>Duplicates Across Tiers</t>
  </si>
  <si>
    <t>Entry Identifier Count</t>
  </si>
  <si>
    <t>Primary Equipment Count</t>
  </si>
  <si>
    <t>Manufacturing Stage Count</t>
  </si>
  <si>
    <t>Batch Count</t>
  </si>
  <si>
    <t>Quality Classification Count</t>
  </si>
  <si>
    <t>Safety Tier Count</t>
  </si>
  <si>
    <t>Other Identifiers</t>
  </si>
  <si>
    <t>Tag to Test:</t>
  </si>
  <si>
    <t xml:space="preserve">KPIs: </t>
  </si>
  <si>
    <t>Total</t>
  </si>
  <si>
    <t>Running Total</t>
  </si>
  <si>
    <t>13</t>
  </si>
  <si>
    <t>14</t>
  </si>
  <si>
    <t>15</t>
  </si>
  <si>
    <t>16</t>
  </si>
  <si>
    <t>17</t>
  </si>
  <si>
    <t>18</t>
  </si>
  <si>
    <t>19</t>
  </si>
  <si>
    <t>20</t>
  </si>
  <si>
    <t>21</t>
  </si>
  <si>
    <t>22</t>
  </si>
  <si>
    <t>23</t>
  </si>
  <si>
    <t>24</t>
  </si>
  <si>
    <t>25</t>
  </si>
  <si>
    <t>26</t>
  </si>
  <si>
    <t>27</t>
  </si>
  <si>
    <t>28</t>
  </si>
  <si>
    <t>29</t>
  </si>
  <si>
    <t>[Empty]</t>
  </si>
  <si>
    <t>Month</t>
  </si>
  <si>
    <t>2021-12</t>
  </si>
  <si>
    <t>Row Labels</t>
  </si>
  <si>
    <t>Grand Total</t>
  </si>
  <si>
    <t>Column Labels</t>
  </si>
  <si>
    <t>Count of Issues</t>
  </si>
  <si>
    <t>(Multiple Items)</t>
  </si>
  <si>
    <t>2021-04</t>
  </si>
  <si>
    <t>2021-08</t>
  </si>
  <si>
    <t>Issue Tier 1 Tag 1</t>
  </si>
  <si>
    <t>Issue Tier 2 Tag 1</t>
  </si>
  <si>
    <t>Cause Category 1</t>
  </si>
  <si>
    <t>Cause Detail 1</t>
  </si>
  <si>
    <t>Quality KPI 1</t>
  </si>
  <si>
    <t>Entry ID - 52</t>
  </si>
  <si>
    <t>Issue Descr 1</t>
  </si>
  <si>
    <t>Cause Descr 1</t>
  </si>
  <si>
    <t>Countermeasure Descr 1</t>
  </si>
  <si>
    <t>Owner 1</t>
  </si>
  <si>
    <t>Issue Tier 1 Tag 2</t>
  </si>
  <si>
    <t>Issue Tier 2 Tag 2</t>
  </si>
  <si>
    <t>Cause Category 2</t>
  </si>
  <si>
    <t>Cause Detail 2</t>
  </si>
  <si>
    <t>Stage 1</t>
  </si>
  <si>
    <t>Issue Descr 2</t>
  </si>
  <si>
    <t>Cause Descr 2</t>
  </si>
  <si>
    <t>Countermeasure Descr 2</t>
  </si>
  <si>
    <t>Owner 2</t>
  </si>
  <si>
    <t>Issue Tier 1 Tag 3</t>
  </si>
  <si>
    <t>Issue Tier 2 Tag 3</t>
  </si>
  <si>
    <t>Cause Category 3</t>
  </si>
  <si>
    <t>Cause Detail 3</t>
  </si>
  <si>
    <t>Entry ID - 53</t>
  </si>
  <si>
    <t>Issue Descr 3</t>
  </si>
  <si>
    <t>Cause Descr 3</t>
  </si>
  <si>
    <t>Countermeasure Descr 3</t>
  </si>
  <si>
    <t>Owner 3</t>
  </si>
  <si>
    <t>Issue Tier 1 Tag 4</t>
  </si>
  <si>
    <t>Issue Tier 2 Tag 4</t>
  </si>
  <si>
    <t>Cause Category 4</t>
  </si>
  <si>
    <t>Cause Detail 4</t>
  </si>
  <si>
    <t>Safety KPI 1</t>
  </si>
  <si>
    <t>Primary Equipment 35</t>
  </si>
  <si>
    <t>Issue Descr 4</t>
  </si>
  <si>
    <t>Cause Descr 4</t>
  </si>
  <si>
    <t>Countermeasure Descr 4</t>
  </si>
  <si>
    <t>Owner 4</t>
  </si>
  <si>
    <t>Issue Tier 1 Tag 5</t>
  </si>
  <si>
    <t>Issue Tier 2 Tag 5</t>
  </si>
  <si>
    <t>Cause Category 5</t>
  </si>
  <si>
    <t>Cause Detail 5</t>
  </si>
  <si>
    <t>Delivery KPI 1</t>
  </si>
  <si>
    <t>Stage 2</t>
  </si>
  <si>
    <t>Issue Descr 5</t>
  </si>
  <si>
    <t>Cause Descr 5</t>
  </si>
  <si>
    <t>Countermeasure Descr 5</t>
  </si>
  <si>
    <t>Owner 5</t>
  </si>
  <si>
    <t>Issue Tier 1 Tag 6</t>
  </si>
  <si>
    <t>Issue Tier 2 Tag 6</t>
  </si>
  <si>
    <t>Cause Detail 6</t>
  </si>
  <si>
    <t>Delivery KPI 3</t>
  </si>
  <si>
    <t>Issue Descr 6</t>
  </si>
  <si>
    <t>Cause Descr 6</t>
  </si>
  <si>
    <t>Countermeasure Descr 6</t>
  </si>
  <si>
    <t>Issue Tier 1 Tag 7</t>
  </si>
  <si>
    <t>Issue Tier 2 Tag 7</t>
  </si>
  <si>
    <t>Cause Detail 7</t>
  </si>
  <si>
    <t>Issue Descr 7</t>
  </si>
  <si>
    <t>Cause Descr 7</t>
  </si>
  <si>
    <t>Countermeasure Descr 7</t>
  </si>
  <si>
    <t>Owner 6</t>
  </si>
  <si>
    <t>Issue Tier 1 Tag 8</t>
  </si>
  <si>
    <t>Issue Tier 2 Tag 8</t>
  </si>
  <si>
    <t>Cause Detail 8</t>
  </si>
  <si>
    <t>Issue Descr 8</t>
  </si>
  <si>
    <t>Cause Descr 8</t>
  </si>
  <si>
    <t>Countermeasure Descr 8</t>
  </si>
  <si>
    <t>Owner 8</t>
  </si>
  <si>
    <t>Issue Tier 1 Tag 9</t>
  </si>
  <si>
    <t>Issue Tier 2 Tag 9</t>
  </si>
  <si>
    <t>Issue Descr 9</t>
  </si>
  <si>
    <t>Cause Descr 9</t>
  </si>
  <si>
    <t>Countermeasure Descr 9</t>
  </si>
  <si>
    <t>Owner 9</t>
  </si>
  <si>
    <t>Issue Tier 1 Tag 10</t>
  </si>
  <si>
    <t>Issue Tier 2 Tag 10</t>
  </si>
  <si>
    <t>Stage 3</t>
  </si>
  <si>
    <t>Issue Descr 10</t>
  </si>
  <si>
    <t>Cause Descr 10</t>
  </si>
  <si>
    <t>Countermeasure Descr 10</t>
  </si>
  <si>
    <t>Issue Tier 2 Tag 11</t>
  </si>
  <si>
    <t>Stage 4</t>
  </si>
  <si>
    <t>Issue Descr 11</t>
  </si>
  <si>
    <t>Cause Descr 11</t>
  </si>
  <si>
    <t>Countermeasure Descr 11</t>
  </si>
  <si>
    <t>Issue Tier 2 Tag 12</t>
  </si>
  <si>
    <t>Entry ID - 50</t>
  </si>
  <si>
    <t>Issue Descr 12</t>
  </si>
  <si>
    <t>Cause Descr 12</t>
  </si>
  <si>
    <t>Countermeasure Descr 12</t>
  </si>
  <si>
    <t>Owner 10</t>
  </si>
  <si>
    <t>Issue Tier 2 Tag 13</t>
  </si>
  <si>
    <t>Entry ID - 51</t>
  </si>
  <si>
    <t>Issue Descr 13</t>
  </si>
  <si>
    <t>Cause Descr 13</t>
  </si>
  <si>
    <t>Countermeasure Descr 13</t>
  </si>
  <si>
    <t>Issue Tier 2 Tag 14</t>
  </si>
  <si>
    <t>Entry ID - 54</t>
  </si>
  <si>
    <t>Issue Descr 14</t>
  </si>
  <si>
    <t>Cause Descr 14</t>
  </si>
  <si>
    <t>Countermeasure Descr 14</t>
  </si>
  <si>
    <t>Issue Tier 2 Tag 15</t>
  </si>
  <si>
    <t>Issue Descr 15</t>
  </si>
  <si>
    <t>Cause Descr 15</t>
  </si>
  <si>
    <t>Countermeasure Descr 15</t>
  </si>
  <si>
    <t>Owner 11</t>
  </si>
  <si>
    <t>Issue Tier 2 Tag 16</t>
  </si>
  <si>
    <t>Stage 5</t>
  </si>
  <si>
    <t>Issue Descr 16</t>
  </si>
  <si>
    <t>Cause Descr 16</t>
  </si>
  <si>
    <t>Countermeasure Descr 16</t>
  </si>
  <si>
    <t>Owner 12</t>
  </si>
  <si>
    <t>Issue Tier 2 Tag 17</t>
  </si>
  <si>
    <t>Issue Descr 17</t>
  </si>
  <si>
    <t>Cause Descr 17</t>
  </si>
  <si>
    <t>Countermeasure Descr 17</t>
  </si>
  <si>
    <t>Issue Tier 2 Tag 18</t>
  </si>
  <si>
    <t>Delivery KPI 2</t>
  </si>
  <si>
    <t>Issue Descr 18</t>
  </si>
  <si>
    <t>Cause Descr 18</t>
  </si>
  <si>
    <t>Countermeasure Descr 18</t>
  </si>
  <si>
    <t>Owner 13</t>
  </si>
  <si>
    <t>Issue Tier 2 Tag 19</t>
  </si>
  <si>
    <t>Issue Descr 19</t>
  </si>
  <si>
    <t>Cause Descr 19</t>
  </si>
  <si>
    <t>Countermeasure Descr 19</t>
  </si>
  <si>
    <t>Owner 14</t>
  </si>
  <si>
    <t>Issue Tier 2 Tag 20</t>
  </si>
  <si>
    <t>Issue Descr 20</t>
  </si>
  <si>
    <t>Cause Descr 20</t>
  </si>
  <si>
    <t>Countermeasure Descr 20</t>
  </si>
  <si>
    <t>Entry ID - 57</t>
  </si>
  <si>
    <t>Issue Descr 21</t>
  </si>
  <si>
    <t>Cause Descr 21</t>
  </si>
  <si>
    <t>Countermeasure Descr 21</t>
  </si>
  <si>
    <t>Issue Descr 22</t>
  </si>
  <si>
    <t>Cause Descr 22</t>
  </si>
  <si>
    <t>Countermeasure Descr 22</t>
  </si>
  <si>
    <t>Issue Descr 23</t>
  </si>
  <si>
    <t>Cause Descr 23</t>
  </si>
  <si>
    <t>Countermeasure Descr 23</t>
  </si>
  <si>
    <t>Owner 15</t>
  </si>
  <si>
    <t>Entry ID - 58</t>
  </si>
  <si>
    <t>Issue Descr 24</t>
  </si>
  <si>
    <t>Cause Descr 24</t>
  </si>
  <si>
    <t>Countermeasure Descr 24</t>
  </si>
  <si>
    <t>Issue Descr 25</t>
  </si>
  <si>
    <t>Cause Descr 25</t>
  </si>
  <si>
    <t>Countermeasure Descr 25</t>
  </si>
  <si>
    <t>Issue Descr 26</t>
  </si>
  <si>
    <t>Cause Descr 26</t>
  </si>
  <si>
    <t>Countermeasure Descr 26</t>
  </si>
  <si>
    <t>Owner 16</t>
  </si>
  <si>
    <t>Issue Descr 27</t>
  </si>
  <si>
    <t>Cause Descr 27</t>
  </si>
  <si>
    <t>Countermeasure Descr 27</t>
  </si>
  <si>
    <t>Owner 17</t>
  </si>
  <si>
    <t>Issue Descr 28</t>
  </si>
  <si>
    <t>Cause Descr 28</t>
  </si>
  <si>
    <t>Countermeasure Descr 28</t>
  </si>
  <si>
    <t>Issue Descr 29</t>
  </si>
  <si>
    <t>Cause Descr 29</t>
  </si>
  <si>
    <t>Countermeasure Descr 29</t>
  </si>
  <si>
    <t>Issue Descr 30</t>
  </si>
  <si>
    <t>Cause Descr 30</t>
  </si>
  <si>
    <t>Countermeasure Descr 30</t>
  </si>
  <si>
    <t>Entry ID - 55</t>
  </si>
  <si>
    <t>Issue Descr 31</t>
  </si>
  <si>
    <t>Cause Descr 31</t>
  </si>
  <si>
    <t>Countermeasure Descr 31</t>
  </si>
  <si>
    <t>Primary Equipment 19</t>
  </si>
  <si>
    <t>Issue Descr 32</t>
  </si>
  <si>
    <t>Cause Descr 32</t>
  </si>
  <si>
    <t>Countermeasure Descr 32</t>
  </si>
  <si>
    <t>Issue Descr 33</t>
  </si>
  <si>
    <t>Cause Descr 33</t>
  </si>
  <si>
    <t>Countermeasure Descr 33</t>
  </si>
  <si>
    <t>Primary Equipment 29</t>
  </si>
  <si>
    <t>Issue Descr 34</t>
  </si>
  <si>
    <t>Cause Descr 34</t>
  </si>
  <si>
    <t>Countermeasure Descr 34</t>
  </si>
  <si>
    <t>Issue Descr 35</t>
  </si>
  <si>
    <t>Cause Descr 35</t>
  </si>
  <si>
    <t>Countermeasure Descr 35</t>
  </si>
  <si>
    <t>Primary Equipment 68</t>
  </si>
  <si>
    <t>Issue Descr 36</t>
  </si>
  <si>
    <t>Cause Descr 36</t>
  </si>
  <si>
    <t>Countermeasure Descr 36</t>
  </si>
  <si>
    <t>Issue Descr 37</t>
  </si>
  <si>
    <t>Cause Descr 37</t>
  </si>
  <si>
    <t>Countermeasure Descr 37</t>
  </si>
  <si>
    <t>Issue Descr 38</t>
  </si>
  <si>
    <t>Cause Descr 38</t>
  </si>
  <si>
    <t>Countermeasure Descr 38</t>
  </si>
  <si>
    <t>Issue Descr 39</t>
  </si>
  <si>
    <t>Cause Descr 39</t>
  </si>
  <si>
    <t>Countermeasure Descr 39</t>
  </si>
  <si>
    <t>Issue Descr 40</t>
  </si>
  <si>
    <t>Cause Descr 40</t>
  </si>
  <si>
    <t>Countermeasure Descr 40</t>
  </si>
  <si>
    <t>Primary Equipment 34</t>
  </si>
  <si>
    <t>Issue Descr 41</t>
  </si>
  <si>
    <t>Cause Descr 41</t>
  </si>
  <si>
    <t>Countermeasure Descr 41</t>
  </si>
  <si>
    <t>Issue Descr 42</t>
  </si>
  <si>
    <t>Cause Descr 42</t>
  </si>
  <si>
    <t>Countermeasure Descr 42</t>
  </si>
  <si>
    <t>Issue Descr 43</t>
  </si>
  <si>
    <t>Cause Descr 43</t>
  </si>
  <si>
    <t>Countermeasure Descr 43</t>
  </si>
  <si>
    <t>Entry ID - 56</t>
  </si>
  <si>
    <t>Issue Descr 44</t>
  </si>
  <si>
    <t>Cause Descr 44</t>
  </si>
  <si>
    <t>Countermeasure Descr 44</t>
  </si>
  <si>
    <t>Entry ID - 49</t>
  </si>
  <si>
    <t>Issue Descr 45</t>
  </si>
  <si>
    <t>Cause Descr 45</t>
  </si>
  <si>
    <t>Countermeasure Descr 45</t>
  </si>
  <si>
    <t>Entry ID - 42</t>
  </si>
  <si>
    <t>Issue Descr 46</t>
  </si>
  <si>
    <t>Cause Descr 46</t>
  </si>
  <si>
    <t>Countermeasure Descr 46</t>
  </si>
  <si>
    <t>Owner 18</t>
  </si>
  <si>
    <t>Issue Descr 47</t>
  </si>
  <si>
    <t>Cause Descr 47</t>
  </si>
  <si>
    <t>Countermeasure Descr 47</t>
  </si>
  <si>
    <t>Entry ID - 43</t>
  </si>
  <si>
    <t>Issue Descr 48</t>
  </si>
  <si>
    <t>Cause Descr 48</t>
  </si>
  <si>
    <t>Countermeasure Descr 48</t>
  </si>
  <si>
    <t>Issue Descr 49</t>
  </si>
  <si>
    <t>Cause Descr 49</t>
  </si>
  <si>
    <t>Countermeasure Descr 49</t>
  </si>
  <si>
    <t>Issue Descr 50</t>
  </si>
  <si>
    <t>Cause Descr 50</t>
  </si>
  <si>
    <t>Countermeasure Descr 50</t>
  </si>
  <si>
    <t>Issue Descr 51</t>
  </si>
  <si>
    <t>Cause Descr 51</t>
  </si>
  <si>
    <t>Countermeasure Descr 51</t>
  </si>
  <si>
    <t>Issue Descr 52</t>
  </si>
  <si>
    <t>Cause Descr 52</t>
  </si>
  <si>
    <t>Countermeasure Descr 52</t>
  </si>
  <si>
    <t>Issue Descr 53</t>
  </si>
  <si>
    <t>Cause Descr 53</t>
  </si>
  <si>
    <t>Countermeasure Descr 53</t>
  </si>
  <si>
    <t>Issue Descr 54</t>
  </si>
  <si>
    <t>Cause Descr 54</t>
  </si>
  <si>
    <t>Countermeasure Descr 54</t>
  </si>
  <si>
    <t>Issue Descr 55</t>
  </si>
  <si>
    <t>Cause Descr 55</t>
  </si>
  <si>
    <t>Countermeasure Descr 55</t>
  </si>
  <si>
    <t>Primary Equipment 37</t>
  </si>
  <si>
    <t>Issue Descr 56</t>
  </si>
  <si>
    <t>Cause Descr 56</t>
  </si>
  <si>
    <t>Countermeasure Descr 56</t>
  </si>
  <si>
    <t>Issue Descr 57</t>
  </si>
  <si>
    <t>Cause Descr 57</t>
  </si>
  <si>
    <t>Countermeasure Descr 57</t>
  </si>
  <si>
    <t>Owner 19</t>
  </si>
  <si>
    <t>Issue Descr 58</t>
  </si>
  <si>
    <t>Cause Descr 58</t>
  </si>
  <si>
    <t>Countermeasure Descr 58</t>
  </si>
  <si>
    <t>Issue Descr 59</t>
  </si>
  <si>
    <t>Cause Descr 59</t>
  </si>
  <si>
    <t>Countermeasure Descr 59</t>
  </si>
  <si>
    <t>Issue Descr 60</t>
  </si>
  <si>
    <t>Cause Descr 60</t>
  </si>
  <si>
    <t>Countermeasure Descr 60</t>
  </si>
  <si>
    <t>Issue Descr 61</t>
  </si>
  <si>
    <t>Cause Descr 61</t>
  </si>
  <si>
    <t>Countermeasure Descr 61</t>
  </si>
  <si>
    <t>Stage 6</t>
  </si>
  <si>
    <t>Issue Descr 62</t>
  </si>
  <si>
    <t>Cause Descr 62</t>
  </si>
  <si>
    <t>Countermeasure Descr 62</t>
  </si>
  <si>
    <t>Issue Descr 63</t>
  </si>
  <si>
    <t>Cause Descr 63</t>
  </si>
  <si>
    <t>Countermeasure Descr 63</t>
  </si>
  <si>
    <t>Entry ID - 40</t>
  </si>
  <si>
    <t>Issue Descr 64</t>
  </si>
  <si>
    <t>Cause Descr 64</t>
  </si>
  <si>
    <t>Countermeasure Descr 64</t>
  </si>
  <si>
    <t>Owner 20</t>
  </si>
  <si>
    <t>Issue Descr 65</t>
  </si>
  <si>
    <t>Cause Descr 65</t>
  </si>
  <si>
    <t>Countermeasure Descr 65</t>
  </si>
  <si>
    <t>Issue Descr 66</t>
  </si>
  <si>
    <t>Cause Descr 66</t>
  </si>
  <si>
    <t>Countermeasure Descr 66</t>
  </si>
  <si>
    <t>Entry ID - 41</t>
  </si>
  <si>
    <t>Issue Descr 67</t>
  </si>
  <si>
    <t>Cause Descr 67</t>
  </si>
  <si>
    <t>Countermeasure Descr 67</t>
  </si>
  <si>
    <t>Issue Descr 68</t>
  </si>
  <si>
    <t>Cause Descr 68</t>
  </si>
  <si>
    <t>Countermeasure Descr 68</t>
  </si>
  <si>
    <t>Entry ID - 44</t>
  </si>
  <si>
    <t>Issue Descr 69</t>
  </si>
  <si>
    <t>Cause Descr 69</t>
  </si>
  <si>
    <t>Countermeasure Descr 69</t>
  </si>
  <si>
    <t>Entry ID - 47</t>
  </si>
  <si>
    <t>Issue Descr 70</t>
  </si>
  <si>
    <t>Cause Descr 70</t>
  </si>
  <si>
    <t>Countermeasure Descr 70</t>
  </si>
  <si>
    <t>Entry ID - 48</t>
  </si>
  <si>
    <t>Issue Descr 71</t>
  </si>
  <si>
    <t>Cause Descr 71</t>
  </si>
  <si>
    <t>Countermeasure Descr 71</t>
  </si>
  <si>
    <t>Issue Descr 72</t>
  </si>
  <si>
    <t>Cause Descr 72</t>
  </si>
  <si>
    <t>Countermeasure Descr 72</t>
  </si>
  <si>
    <t>Issue Descr 73</t>
  </si>
  <si>
    <t>Cause Descr 73</t>
  </si>
  <si>
    <t>Countermeasure Descr 73</t>
  </si>
  <si>
    <t>Issue Descr 74</t>
  </si>
  <si>
    <t>Cause Descr 74</t>
  </si>
  <si>
    <t>Countermeasure Descr 74</t>
  </si>
  <si>
    <t>Stage 7</t>
  </si>
  <si>
    <t>Issue Descr 75</t>
  </si>
  <si>
    <t>Cause Descr 75</t>
  </si>
  <si>
    <t>Countermeasure Descr 75</t>
  </si>
  <si>
    <t>Issue Descr 76</t>
  </si>
  <si>
    <t>Cause Descr 76</t>
  </si>
  <si>
    <t>Countermeasure Descr 76</t>
  </si>
  <si>
    <t>Owner 21</t>
  </si>
  <si>
    <t>Issue Descr 77</t>
  </si>
  <si>
    <t>Cause Descr 77</t>
  </si>
  <si>
    <t>Countermeasure Descr 77</t>
  </si>
  <si>
    <t>Entry ID - 45</t>
  </si>
  <si>
    <t>Issue Descr 78</t>
  </si>
  <si>
    <t>Cause Descr 78</t>
  </si>
  <si>
    <t>Countermeasure Descr 78</t>
  </si>
  <si>
    <t>Owner 22</t>
  </si>
  <si>
    <t>Issue Descr 79</t>
  </si>
  <si>
    <t>Cause Descr 79</t>
  </si>
  <si>
    <t>Countermeasure Descr 79</t>
  </si>
  <si>
    <t>Issue Descr 80</t>
  </si>
  <si>
    <t>Cause Descr 80</t>
  </si>
  <si>
    <t>Countermeasure Descr 80</t>
  </si>
  <si>
    <t>Issue Descr 81</t>
  </si>
  <si>
    <t>Cause Descr 81</t>
  </si>
  <si>
    <t>Countermeasure Descr 81</t>
  </si>
  <si>
    <t>Issue Descr 82</t>
  </si>
  <si>
    <t>Cause Descr 82</t>
  </si>
  <si>
    <t>Countermeasure Descr 82</t>
  </si>
  <si>
    <t>Issue Descr 83</t>
  </si>
  <si>
    <t>Cause Descr 83</t>
  </si>
  <si>
    <t>Countermeasure Descr 83</t>
  </si>
  <si>
    <t>Issue Descr 84</t>
  </si>
  <si>
    <t>Cause Descr 84</t>
  </si>
  <si>
    <t>Countermeasure Descr 84</t>
  </si>
  <si>
    <t>Issue Descr 85</t>
  </si>
  <si>
    <t>Cause Descr 85</t>
  </si>
  <si>
    <t>Countermeasure Descr 85</t>
  </si>
  <si>
    <t>Issue Descr 86</t>
  </si>
  <si>
    <t>Cause Descr 86</t>
  </si>
  <si>
    <t>Countermeasure Descr 86</t>
  </si>
  <si>
    <t>Issue Descr 87</t>
  </si>
  <si>
    <t>Cause Descr 87</t>
  </si>
  <si>
    <t>Countermeasure Descr 87</t>
  </si>
  <si>
    <t>Entry ID - 46</t>
  </si>
  <si>
    <t>Issue Descr 88</t>
  </si>
  <si>
    <t>Cause Descr 88</t>
  </si>
  <si>
    <t>Countermeasure Descr 88</t>
  </si>
  <si>
    <t>Entry ID - 59</t>
  </si>
  <si>
    <t>Issue Descr 89</t>
  </si>
  <si>
    <t>Cause Descr 89</t>
  </si>
  <si>
    <t>Countermeasure Descr 89</t>
  </si>
  <si>
    <t>Issue Descr 90</t>
  </si>
  <si>
    <t>Cause Descr 90</t>
  </si>
  <si>
    <t>Countermeasure Descr 90</t>
  </si>
  <si>
    <t>Entry ID - 72</t>
  </si>
  <si>
    <t>Issue Descr 91</t>
  </si>
  <si>
    <t>Cause Descr 91</t>
  </si>
  <si>
    <t>Countermeasure Descr 91</t>
  </si>
  <si>
    <t>Owner 23</t>
  </si>
  <si>
    <t>Entry ID - 73</t>
  </si>
  <si>
    <t>Issue Descr 92</t>
  </si>
  <si>
    <t>Cause Descr 92</t>
  </si>
  <si>
    <t>Countermeasure Descr 92</t>
  </si>
  <si>
    <t>Stage 8</t>
  </si>
  <si>
    <t>Issue Descr 93</t>
  </si>
  <si>
    <t>Cause Descr 93</t>
  </si>
  <si>
    <t>Countermeasure Descr 93</t>
  </si>
  <si>
    <t>Issue Descr 94</t>
  </si>
  <si>
    <t>Cause Descr 94</t>
  </si>
  <si>
    <t>Countermeasure Descr 94</t>
  </si>
  <si>
    <t>Safety KPI 2</t>
  </si>
  <si>
    <t>Issue Descr 95</t>
  </si>
  <si>
    <t>Cause Descr 95</t>
  </si>
  <si>
    <t>Countermeasure Descr 95</t>
  </si>
  <si>
    <t>Issue Descr 96</t>
  </si>
  <si>
    <t>Cause Descr 96</t>
  </si>
  <si>
    <t>Countermeasure Descr 96</t>
  </si>
  <si>
    <t>Issue Descr 97</t>
  </si>
  <si>
    <t>Cause Descr 97</t>
  </si>
  <si>
    <t>Countermeasure Descr 97</t>
  </si>
  <si>
    <t>Issue Descr 98</t>
  </si>
  <si>
    <t>Cause Descr 98</t>
  </si>
  <si>
    <t>Countermeasure Descr 98</t>
  </si>
  <si>
    <t>Issue Descr 99</t>
  </si>
  <si>
    <t>Cause Descr 99</t>
  </si>
  <si>
    <t>Countermeasure Descr 99</t>
  </si>
  <si>
    <t>Entry ID - 70</t>
  </si>
  <si>
    <t>Issue Descr 100</t>
  </si>
  <si>
    <t>Cause Descr 100</t>
  </si>
  <si>
    <t>Countermeasure Descr 100</t>
  </si>
  <si>
    <t>Entry ID - 71</t>
  </si>
  <si>
    <t>Issue Descr 101</t>
  </si>
  <si>
    <t>Cause Descr 101</t>
  </si>
  <si>
    <t>Countermeasure Descr 101</t>
  </si>
  <si>
    <t>Owner 24</t>
  </si>
  <si>
    <t>Issue Descr 102</t>
  </si>
  <si>
    <t>Cause Descr 102</t>
  </si>
  <si>
    <t>Countermeasure Descr 102</t>
  </si>
  <si>
    <t>Issue Descr 103</t>
  </si>
  <si>
    <t>Cause Descr 103</t>
  </si>
  <si>
    <t>Countermeasure Descr 103</t>
  </si>
  <si>
    <t>Entry ID - 74</t>
  </si>
  <si>
    <t>Issue Descr 104</t>
  </si>
  <si>
    <t>Cause Descr 104</t>
  </si>
  <si>
    <t>Countermeasure Descr 104</t>
  </si>
  <si>
    <t>Issue Descr 105</t>
  </si>
  <si>
    <t>Cause Descr 105</t>
  </si>
  <si>
    <t>Countermeasure Descr 105</t>
  </si>
  <si>
    <t>Issue Descr 106</t>
  </si>
  <si>
    <t>Cause Descr 106</t>
  </si>
  <si>
    <t>Countermeasure Descr 106</t>
  </si>
  <si>
    <t>Issue Descr 107</t>
  </si>
  <si>
    <t>Cause Descr 107</t>
  </si>
  <si>
    <t>Countermeasure Descr 107</t>
  </si>
  <si>
    <t>Issue Descr 108</t>
  </si>
  <si>
    <t>Cause Descr 108</t>
  </si>
  <si>
    <t>Countermeasure Descr 108</t>
  </si>
  <si>
    <t>Issue Descr 109</t>
  </si>
  <si>
    <t>Cause Descr 109</t>
  </si>
  <si>
    <t>Countermeasure Descr 109</t>
  </si>
  <si>
    <t>Issue Descr 110</t>
  </si>
  <si>
    <t>Cause Descr 110</t>
  </si>
  <si>
    <t>Countermeasure Descr 110</t>
  </si>
  <si>
    <t>Issue Descr 111</t>
  </si>
  <si>
    <t>Cause Descr 111</t>
  </si>
  <si>
    <t>Countermeasure Descr 111</t>
  </si>
  <si>
    <t>Issue Descr 112</t>
  </si>
  <si>
    <t>Cause Descr 112</t>
  </si>
  <si>
    <t>Countermeasure Descr 112</t>
  </si>
  <si>
    <t>Entry ID - 77</t>
  </si>
  <si>
    <t>Issue Descr 113</t>
  </si>
  <si>
    <t>Cause Descr 113</t>
  </si>
  <si>
    <t>Countermeasure Descr 113</t>
  </si>
  <si>
    <t>Issue Descr 114</t>
  </si>
  <si>
    <t>Cause Descr 114</t>
  </si>
  <si>
    <t>Countermeasure Descr 114</t>
  </si>
  <si>
    <t>Entry ID - 78</t>
  </si>
  <si>
    <t>Issue Descr 115</t>
  </si>
  <si>
    <t>Cause Descr 115</t>
  </si>
  <si>
    <t>Countermeasure Descr 115</t>
  </si>
  <si>
    <t>Issue Descr 116</t>
  </si>
  <si>
    <t>Cause Descr 116</t>
  </si>
  <si>
    <t>Countermeasure Descr 116</t>
  </si>
  <si>
    <t>Issue Descr 117</t>
  </si>
  <si>
    <t>Cause Descr 117</t>
  </si>
  <si>
    <t>Countermeasure Descr 117</t>
  </si>
  <si>
    <t>Issue Descr 118</t>
  </si>
  <si>
    <t>Cause Descr 118</t>
  </si>
  <si>
    <t>Countermeasure Descr 118</t>
  </si>
  <si>
    <t>Issue Descr 119</t>
  </si>
  <si>
    <t>Cause Descr 119</t>
  </si>
  <si>
    <t>Countermeasure Descr 119</t>
  </si>
  <si>
    <t>Issue Descr 120</t>
  </si>
  <si>
    <t>Cause Descr 120</t>
  </si>
  <si>
    <t>Countermeasure Descr 120</t>
  </si>
  <si>
    <t>Entry ID - 75</t>
  </si>
  <si>
    <t>Issue Descr 121</t>
  </si>
  <si>
    <t>Cause Descr 121</t>
  </si>
  <si>
    <t>Countermeasure Descr 121</t>
  </si>
  <si>
    <t>Entry ID - 76</t>
  </si>
  <si>
    <t>Issue Descr 122</t>
  </si>
  <si>
    <t>Cause Descr 122</t>
  </si>
  <si>
    <t>Countermeasure Descr 122</t>
  </si>
  <si>
    <t>Entry ID - 69</t>
  </si>
  <si>
    <t>Issue Descr 123</t>
  </si>
  <si>
    <t>Cause Descr 123</t>
  </si>
  <si>
    <t>Countermeasure Descr 123</t>
  </si>
  <si>
    <t>Entry ID - 62</t>
  </si>
  <si>
    <t>Issue Descr 124</t>
  </si>
  <si>
    <t>Cause Descr 124</t>
  </si>
  <si>
    <t>Countermeasure Descr 124</t>
  </si>
  <si>
    <t>Issue Descr 125</t>
  </si>
  <si>
    <t>Cause Descr 125</t>
  </si>
  <si>
    <t>Countermeasure Descr 125</t>
  </si>
  <si>
    <t>Entry ID - 63</t>
  </si>
  <si>
    <t>Issue Descr 126</t>
  </si>
  <si>
    <t>Cause Descr 126</t>
  </si>
  <si>
    <t>Countermeasure Descr 126</t>
  </si>
  <si>
    <t>Issue Descr 127</t>
  </si>
  <si>
    <t>Cause Descr 127</t>
  </si>
  <si>
    <t>Countermeasure Descr 127</t>
  </si>
  <si>
    <t>Owner 25</t>
  </si>
  <si>
    <t>Issue Descr 128</t>
  </si>
  <si>
    <t>Cause Descr 128</t>
  </si>
  <si>
    <t>Countermeasure Descr 128</t>
  </si>
  <si>
    <t>Issue Descr 129</t>
  </si>
  <si>
    <t>Cause Descr 129</t>
  </si>
  <si>
    <t>Countermeasure Descr 129</t>
  </si>
  <si>
    <t>Entry ID - 60</t>
  </si>
  <si>
    <t>Issue Descr 130</t>
  </si>
  <si>
    <t>Cause Descr 130</t>
  </si>
  <si>
    <t>Countermeasure Descr 130</t>
  </si>
  <si>
    <t>Issue Descr 131</t>
  </si>
  <si>
    <t>Cause Descr 131</t>
  </si>
  <si>
    <t>Countermeasure Descr 131</t>
  </si>
  <si>
    <t>Issue Descr 132</t>
  </si>
  <si>
    <t>Cause Descr 132</t>
  </si>
  <si>
    <t>Countermeasure Descr 132</t>
  </si>
  <si>
    <t>Issue Descr 133</t>
  </si>
  <si>
    <t>Cause Descr 133</t>
  </si>
  <si>
    <t>Countermeasure Descr 133</t>
  </si>
  <si>
    <t>Entry ID - 61</t>
  </si>
  <si>
    <t>Issue Descr 134</t>
  </si>
  <si>
    <t>Cause Descr 134</t>
  </si>
  <si>
    <t>Countermeasure Descr 134</t>
  </si>
  <si>
    <t>Stage 9</t>
  </si>
  <si>
    <t>Issue Descr 135</t>
  </si>
  <si>
    <t>Cause Descr 135</t>
  </si>
  <si>
    <t>Countermeasure Descr 135</t>
  </si>
  <si>
    <t>Entry ID - 64</t>
  </si>
  <si>
    <t>Issue Descr 136</t>
  </si>
  <si>
    <t>Cause Descr 136</t>
  </si>
  <si>
    <t>Countermeasure Descr 136</t>
  </si>
  <si>
    <t>Owner 26</t>
  </si>
  <si>
    <t>Entry ID - 67</t>
  </si>
  <si>
    <t>Issue Descr 137</t>
  </si>
  <si>
    <t>Cause Descr 137</t>
  </si>
  <si>
    <t>Countermeasure Descr 137</t>
  </si>
  <si>
    <t>Entry ID - 68</t>
  </si>
  <si>
    <t>Issue Descr 138</t>
  </si>
  <si>
    <t>Cause Descr 138</t>
  </si>
  <si>
    <t>Countermeasure Descr 138</t>
  </si>
  <si>
    <t>Entry ID - 65</t>
  </si>
  <si>
    <t>Issue Descr 139</t>
  </si>
  <si>
    <t>Cause Descr 139</t>
  </si>
  <si>
    <t>Countermeasure Descr 139</t>
  </si>
  <si>
    <t>Owner 27</t>
  </si>
  <si>
    <t>Entry ID - 66</t>
  </si>
  <si>
    <t>Issue Descr 140</t>
  </si>
  <si>
    <t>Cause Descr 140</t>
  </si>
  <si>
    <t>Countermeasure Descr 140</t>
  </si>
  <si>
    <t>Entry ID - 13</t>
  </si>
  <si>
    <t>Issue Descr 141</t>
  </si>
  <si>
    <t>Cause Descr 141</t>
  </si>
  <si>
    <t>Countermeasure Descr 141</t>
  </si>
  <si>
    <t>Entry ID - 14</t>
  </si>
  <si>
    <t>Issue Descr 142</t>
  </si>
  <si>
    <t>Cause Descr 142</t>
  </si>
  <si>
    <t>Countermeasure Descr 142</t>
  </si>
  <si>
    <t>Entry ID - 11</t>
  </si>
  <si>
    <t>Issue Descr 143</t>
  </si>
  <si>
    <t>Cause Descr 143</t>
  </si>
  <si>
    <t>Countermeasure Descr 143</t>
  </si>
  <si>
    <t>Entry ID - 12</t>
  </si>
  <si>
    <t>Issue Descr 144</t>
  </si>
  <si>
    <t>Cause Descr 144</t>
  </si>
  <si>
    <t>Countermeasure Descr 144</t>
  </si>
  <si>
    <t>Entry ID - 15</t>
  </si>
  <si>
    <t>Issue Descr 145</t>
  </si>
  <si>
    <t>Cause Descr 145</t>
  </si>
  <si>
    <t>Countermeasure Descr 145</t>
  </si>
  <si>
    <t>Issue Descr 146</t>
  </si>
  <si>
    <t>Cause Descr 146</t>
  </si>
  <si>
    <t>Countermeasure Descr 146</t>
  </si>
  <si>
    <t>Entry ID - 18</t>
  </si>
  <si>
    <t>Issue Descr 147</t>
  </si>
  <si>
    <t>Cause Descr 147</t>
  </si>
  <si>
    <t>Countermeasure Descr 147</t>
  </si>
  <si>
    <t>Entry ID - 19</t>
  </si>
  <si>
    <t>Issue Descr 148</t>
  </si>
  <si>
    <t>Cause Descr 148</t>
  </si>
  <si>
    <t>Countermeasure Descr 148</t>
  </si>
  <si>
    <t>Entry ID - 16</t>
  </si>
  <si>
    <t>Issue Descr 149</t>
  </si>
  <si>
    <t>Cause Descr 149</t>
  </si>
  <si>
    <t>Countermeasure Descr 149</t>
  </si>
  <si>
    <t>Issue Descr 150</t>
  </si>
  <si>
    <t>Cause Descr 150</t>
  </si>
  <si>
    <t>Countermeasure Descr 150</t>
  </si>
  <si>
    <t>Entry ID - 17</t>
  </si>
  <si>
    <t>Issue Descr 151</t>
  </si>
  <si>
    <t>Cause Descr 151</t>
  </si>
  <si>
    <t>Countermeasure Descr 151</t>
  </si>
  <si>
    <t>Entry ID - 10</t>
  </si>
  <si>
    <t>Issue Descr 152</t>
  </si>
  <si>
    <t>Cause Descr 152</t>
  </si>
  <si>
    <t>Countermeasure Descr 152</t>
  </si>
  <si>
    <t>Entry ID - 4</t>
  </si>
  <si>
    <t>Issue Descr 153</t>
  </si>
  <si>
    <t>Cause Descr 153</t>
  </si>
  <si>
    <t>Countermeasure Descr 153</t>
  </si>
  <si>
    <t>Entry ID - 5</t>
  </si>
  <si>
    <t>Issue Descr 154</t>
  </si>
  <si>
    <t>Cause Descr 154</t>
  </si>
  <si>
    <t>Countermeasure Descr 154</t>
  </si>
  <si>
    <t>Entry ID - 3</t>
  </si>
  <si>
    <t>Issue Descr 155</t>
  </si>
  <si>
    <t>Cause Descr 155</t>
  </si>
  <si>
    <t>Countermeasure Descr 155</t>
  </si>
  <si>
    <t>Entry ID - 2</t>
  </si>
  <si>
    <t>Issue Descr 156</t>
  </si>
  <si>
    <t>Cause Descr 156</t>
  </si>
  <si>
    <t>Countermeasure Descr 156</t>
  </si>
  <si>
    <t>Entry ID - 8</t>
  </si>
  <si>
    <t>Issue Descr 157</t>
  </si>
  <si>
    <t>Cause Descr 157</t>
  </si>
  <si>
    <t>Countermeasure Descr 157</t>
  </si>
  <si>
    <t>Quality KPI 2</t>
  </si>
  <si>
    <t>Entry ID - 1</t>
  </si>
  <si>
    <t>Issue Descr 158</t>
  </si>
  <si>
    <t>Cause Descr 158</t>
  </si>
  <si>
    <t>Countermeasure Descr 158</t>
  </si>
  <si>
    <t>Entry ID - 9</t>
  </si>
  <si>
    <t>Issue Descr 159</t>
  </si>
  <si>
    <t>Cause Descr 159</t>
  </si>
  <si>
    <t>Countermeasure Descr 159</t>
  </si>
  <si>
    <t>Entry ID - 6</t>
  </si>
  <si>
    <t>Issue Descr 160</t>
  </si>
  <si>
    <t>Cause Descr 160</t>
  </si>
  <si>
    <t>Countermeasure Descr 160</t>
  </si>
  <si>
    <t>Entry ID - 7</t>
  </si>
  <si>
    <t>Issue Descr 161</t>
  </si>
  <si>
    <t>Cause Descr 161</t>
  </si>
  <si>
    <t>Countermeasure Descr 161</t>
  </si>
  <si>
    <t>Stage 8 Stage 7</t>
  </si>
  <si>
    <t>Issue Descr 162</t>
  </si>
  <si>
    <t>Cause Descr 162</t>
  </si>
  <si>
    <t>Countermeasure Descr 162</t>
  </si>
  <si>
    <t>Entry ID - 20</t>
  </si>
  <si>
    <t>Issue Descr 163</t>
  </si>
  <si>
    <t>Cause Descr 163</t>
  </si>
  <si>
    <t>Countermeasure Descr 163</t>
  </si>
  <si>
    <t>Entry ID - 33</t>
  </si>
  <si>
    <t>Issue Descr 164</t>
  </si>
  <si>
    <t>Cause Descr 164</t>
  </si>
  <si>
    <t>Countermeasure Descr 164</t>
  </si>
  <si>
    <t>Owner 28</t>
  </si>
  <si>
    <t>Entry ID - 34</t>
  </si>
  <si>
    <t>Issue Descr 165</t>
  </si>
  <si>
    <t>Cause Descr 165</t>
  </si>
  <si>
    <t>Countermeasure Descr 165</t>
  </si>
  <si>
    <t>Issue Descr 166</t>
  </si>
  <si>
    <t>Cause Descr 166</t>
  </si>
  <si>
    <t>Countermeasure Descr 166</t>
  </si>
  <si>
    <t>Entry ID - 31</t>
  </si>
  <si>
    <t>Issue Descr 167</t>
  </si>
  <si>
    <t>Cause Descr 167</t>
  </si>
  <si>
    <t>Countermeasure Descr 167</t>
  </si>
  <si>
    <t>Entry ID - 32</t>
  </si>
  <si>
    <t>Issue Descr 168</t>
  </si>
  <si>
    <t>Cause Descr 168</t>
  </si>
  <si>
    <t>Countermeasure Descr 168</t>
  </si>
  <si>
    <t>Entry ID - 35</t>
  </si>
  <si>
    <t>Issue Descr 169</t>
  </si>
  <si>
    <t>Cause Descr 169</t>
  </si>
  <si>
    <t>Countermeasure Descr 169</t>
  </si>
  <si>
    <t>Entry ID - 38</t>
  </si>
  <si>
    <t>Issue Descr 170</t>
  </si>
  <si>
    <t>Cause Descr 170</t>
  </si>
  <si>
    <t>Countermeasure Descr 170</t>
  </si>
  <si>
    <t>Entry ID - 39</t>
  </si>
  <si>
    <t>Issue Descr 171</t>
  </si>
  <si>
    <t>Cause Descr 171</t>
  </si>
  <si>
    <t>Countermeasure Descr 171</t>
  </si>
  <si>
    <t>Entry ID - 36</t>
  </si>
  <si>
    <t>Issue Descr 172</t>
  </si>
  <si>
    <t>Cause Descr 172</t>
  </si>
  <si>
    <t>Countermeasure Descr 172</t>
  </si>
  <si>
    <t>Entry ID - 37</t>
  </si>
  <si>
    <t>Issue Descr 173</t>
  </si>
  <si>
    <t>Cause Descr 173</t>
  </si>
  <si>
    <t>Countermeasure Descr 173</t>
  </si>
  <si>
    <t>Owner 29</t>
  </si>
  <si>
    <t>Issue Descr 174</t>
  </si>
  <si>
    <t>Cause Descr 174</t>
  </si>
  <si>
    <t>Countermeasure Descr 174</t>
  </si>
  <si>
    <t>Entry ID - 30</t>
  </si>
  <si>
    <t>Stage 11</t>
  </si>
  <si>
    <t>Issue Descr 175</t>
  </si>
  <si>
    <t>Cause Descr 175</t>
  </si>
  <si>
    <t>Countermeasure Descr 175</t>
  </si>
  <si>
    <t>Entry ID - 23</t>
  </si>
  <si>
    <t>Issue Descr 176</t>
  </si>
  <si>
    <t>Cause Descr 176</t>
  </si>
  <si>
    <t>Countermeasure Descr 176</t>
  </si>
  <si>
    <t>Issue Descr 177</t>
  </si>
  <si>
    <t>Cause Descr 177</t>
  </si>
  <si>
    <t>Countermeasure Descr 177</t>
  </si>
  <si>
    <t>Entry ID - 24</t>
  </si>
  <si>
    <t>Issue Descr 178</t>
  </si>
  <si>
    <t>Cause Descr 178</t>
  </si>
  <si>
    <t>Countermeasure Descr 178</t>
  </si>
  <si>
    <t>Issue Descr 179</t>
  </si>
  <si>
    <t>Cause Descr 179</t>
  </si>
  <si>
    <t>Countermeasure Descr 179</t>
  </si>
  <si>
    <t>Entry ID - 21</t>
  </si>
  <si>
    <t>Issue Descr 180</t>
  </si>
  <si>
    <t>Cause Descr 180</t>
  </si>
  <si>
    <t>Countermeasure Descr 180</t>
  </si>
  <si>
    <t>Issue Descr 181</t>
  </si>
  <si>
    <t>Cause Descr 181</t>
  </si>
  <si>
    <t>Countermeasure Descr 181</t>
  </si>
  <si>
    <t>Issue Descr 182</t>
  </si>
  <si>
    <t>Cause Descr 182</t>
  </si>
  <si>
    <t>Countermeasure Descr 182</t>
  </si>
  <si>
    <t>Issue Descr 183</t>
  </si>
  <si>
    <t>Cause Descr 183</t>
  </si>
  <si>
    <t>Countermeasure Descr 183</t>
  </si>
  <si>
    <t>Entry ID - 22</t>
  </si>
  <si>
    <t>Stage 10</t>
  </si>
  <si>
    <t>Issue Descr 184</t>
  </si>
  <si>
    <t>Cause Descr 184</t>
  </si>
  <si>
    <t>Countermeasure Descr 184</t>
  </si>
  <si>
    <t>Entry ID - 25</t>
  </si>
  <si>
    <t>Issue Descr 185</t>
  </si>
  <si>
    <t>Cause Descr 185</t>
  </si>
  <si>
    <t>Countermeasure Descr 185</t>
  </si>
  <si>
    <t>Entry ID - 28</t>
  </si>
  <si>
    <t>Issue Descr 186</t>
  </si>
  <si>
    <t>Cause Descr 186</t>
  </si>
  <si>
    <t>Countermeasure Descr 186</t>
  </si>
  <si>
    <t>Entry ID - 29</t>
  </si>
  <si>
    <t>Issue Descr 187</t>
  </si>
  <si>
    <t>Cause Descr 187</t>
  </si>
  <si>
    <t>Countermeasure Descr 187</t>
  </si>
  <si>
    <t>Entry ID - 26</t>
  </si>
  <si>
    <t>Issue Descr 188</t>
  </si>
  <si>
    <t>Cause Descr 188</t>
  </si>
  <si>
    <t>Countermeasure Descr 188</t>
  </si>
  <si>
    <t>Entry ID - 27</t>
  </si>
  <si>
    <t>Issue Descr 189</t>
  </si>
  <si>
    <t>Cause Descr 189</t>
  </si>
  <si>
    <t>Countermeasure Descr 189</t>
  </si>
  <si>
    <t>Issue Descr 190</t>
  </si>
  <si>
    <t>Cause Descr 190</t>
  </si>
  <si>
    <t>Countermeasure Descr 190</t>
  </si>
  <si>
    <t>Entry ID - 79</t>
  </si>
  <si>
    <t>Issue Descr 191</t>
  </si>
  <si>
    <t>Cause Descr 191</t>
  </si>
  <si>
    <t>Countermeasure Descr 191</t>
  </si>
  <si>
    <t>Issue Descr 192</t>
  </si>
  <si>
    <t>Cause Descr 192</t>
  </si>
  <si>
    <t>Countermeasure Descr 192</t>
  </si>
  <si>
    <t>Entry ID - 131</t>
  </si>
  <si>
    <t>Issue Descr 193</t>
  </si>
  <si>
    <t>Cause Descr 193</t>
  </si>
  <si>
    <t>Countermeasure Descr 193</t>
  </si>
  <si>
    <t>Entry ID - 132</t>
  </si>
  <si>
    <t>Issue Descr 194</t>
  </si>
  <si>
    <t>Cause Descr 194</t>
  </si>
  <si>
    <t>Countermeasure Descr 194</t>
  </si>
  <si>
    <t>Entry ID - 129</t>
  </si>
  <si>
    <t>Primary Equipment 69</t>
  </si>
  <si>
    <t>Issue Descr 195</t>
  </si>
  <si>
    <t>Cause Descr 195</t>
  </si>
  <si>
    <t>Countermeasure Descr 195</t>
  </si>
  <si>
    <t>Entry ID - 130</t>
  </si>
  <si>
    <t>Issue Descr 196</t>
  </si>
  <si>
    <t>Cause Descr 196</t>
  </si>
  <si>
    <t>Countermeasure Descr 196</t>
  </si>
  <si>
    <t>Entry ID - 133</t>
  </si>
  <si>
    <t>Issue Descr 197</t>
  </si>
  <si>
    <t>Cause Descr 197</t>
  </si>
  <si>
    <t>Countermeasure Descr 197</t>
  </si>
  <si>
    <t>Issue Descr 198</t>
  </si>
  <si>
    <t>Cause Descr 198</t>
  </si>
  <si>
    <t>Countermeasure Descr 198</t>
  </si>
  <si>
    <t>Issue Descr 199</t>
  </si>
  <si>
    <t>Cause Descr 199</t>
  </si>
  <si>
    <t>Countermeasure Descr 199</t>
  </si>
  <si>
    <t>Entry ID - 136</t>
  </si>
  <si>
    <t>Issue Descr 200</t>
  </si>
  <si>
    <t>Cause Descr 200</t>
  </si>
  <si>
    <t>Countermeasure Descr 200</t>
  </si>
  <si>
    <t>Quality KPI 3</t>
  </si>
  <si>
    <t>Entry ID - 137</t>
  </si>
  <si>
    <t>Issue Descr 201</t>
  </si>
  <si>
    <t>Cause Descr 201</t>
  </si>
  <si>
    <t>Countermeasure Descr 201</t>
  </si>
  <si>
    <t>Owner 30</t>
  </si>
  <si>
    <t>Issue Descr 202</t>
  </si>
  <si>
    <t>Cause Descr 202</t>
  </si>
  <si>
    <t>Countermeasure Descr 202</t>
  </si>
  <si>
    <t>Entry ID - 134</t>
  </si>
  <si>
    <t>Issue Descr 203</t>
  </si>
  <si>
    <t>Cause Descr 203</t>
  </si>
  <si>
    <t>Countermeasure Descr 203</t>
  </si>
  <si>
    <t>Entry ID - 135</t>
  </si>
  <si>
    <t>Issue Descr 204</t>
  </si>
  <si>
    <t>Cause Descr 204</t>
  </si>
  <si>
    <t>Countermeasure Descr 204</t>
  </si>
  <si>
    <t>Entry ID - 128</t>
  </si>
  <si>
    <t>Issue Descr 205</t>
  </si>
  <si>
    <t>Cause Descr 205</t>
  </si>
  <si>
    <t>Countermeasure Descr 205</t>
  </si>
  <si>
    <t>Entry ID - 121</t>
  </si>
  <si>
    <t>Issue Descr 206</t>
  </si>
  <si>
    <t>Cause Descr 206</t>
  </si>
  <si>
    <t>Countermeasure Descr 206</t>
  </si>
  <si>
    <t>Issue Descr 207</t>
  </si>
  <si>
    <t>Cause Descr 207</t>
  </si>
  <si>
    <t>Countermeasure Descr 207</t>
  </si>
  <si>
    <t>Entry ID - 122</t>
  </si>
  <si>
    <t>Issue Descr 208</t>
  </si>
  <si>
    <t>Cause Descr 208</t>
  </si>
  <si>
    <t>Countermeasure Descr 208</t>
  </si>
  <si>
    <t>Entry ID - 119</t>
  </si>
  <si>
    <t>Issue Descr 209</t>
  </si>
  <si>
    <t>Cause Descr 209</t>
  </si>
  <si>
    <t>Countermeasure Descr 209</t>
  </si>
  <si>
    <t>Entry ID - 120</t>
  </si>
  <si>
    <t>Issue Descr 210</t>
  </si>
  <si>
    <t>Cause Descr 210</t>
  </si>
  <si>
    <t>Countermeasure Descr 210</t>
  </si>
  <si>
    <t>Entry ID - 123</t>
  </si>
  <si>
    <t>Issue Descr 211</t>
  </si>
  <si>
    <t>Cause Descr 211</t>
  </si>
  <si>
    <t>Countermeasure Descr 211</t>
  </si>
  <si>
    <t>Entry ID - 126</t>
  </si>
  <si>
    <t>Issue Descr 212</t>
  </si>
  <si>
    <t>Cause Descr 212</t>
  </si>
  <si>
    <t>Countermeasure Descr 212</t>
  </si>
  <si>
    <t>Entry ID - 127</t>
  </si>
  <si>
    <t>Stage 12</t>
  </si>
  <si>
    <t>Issue Descr 213</t>
  </si>
  <si>
    <t>Cause Descr 213</t>
  </si>
  <si>
    <t>Countermeasure Descr 213</t>
  </si>
  <si>
    <t>Entry ID - 124</t>
  </si>
  <si>
    <t>Issue Descr 214</t>
  </si>
  <si>
    <t>Cause Descr 214</t>
  </si>
  <si>
    <t>Countermeasure Descr 214</t>
  </si>
  <si>
    <t>Owner 31</t>
  </si>
  <si>
    <t>Issue Descr 215</t>
  </si>
  <si>
    <t>Cause Descr 215</t>
  </si>
  <si>
    <t>Countermeasure Descr 215</t>
  </si>
  <si>
    <t>Issue Descr 216</t>
  </si>
  <si>
    <t>Cause Descr 216</t>
  </si>
  <si>
    <t>Countermeasure Descr 216</t>
  </si>
  <si>
    <t>Entry ID - 125</t>
  </si>
  <si>
    <t>Issue Descr 217</t>
  </si>
  <si>
    <t>Cause Descr 217</t>
  </si>
  <si>
    <t>Countermeasure Descr 217</t>
  </si>
  <si>
    <t>Issue Descr 218</t>
  </si>
  <si>
    <t>Cause Descr 218</t>
  </si>
  <si>
    <t>Countermeasure Descr 218</t>
  </si>
  <si>
    <t>Entry ID - 138</t>
  </si>
  <si>
    <t>Issue Descr 219</t>
  </si>
  <si>
    <t>Cause Descr 219</t>
  </si>
  <si>
    <t>Countermeasure Descr 219</t>
  </si>
  <si>
    <t>Entry ID - 151</t>
  </si>
  <si>
    <t>Issue Descr 220</t>
  </si>
  <si>
    <t>Cause Descr 220</t>
  </si>
  <si>
    <t>Countermeasure Descr 220</t>
  </si>
  <si>
    <t>Entry ID - 152</t>
  </si>
  <si>
    <t>Issue Descr 221</t>
  </si>
  <si>
    <t>Cause Descr 221</t>
  </si>
  <si>
    <t>Countermeasure Descr 221</t>
  </si>
  <si>
    <t>Owner 35</t>
  </si>
  <si>
    <t>Entry ID - 149</t>
  </si>
  <si>
    <t>Issue Descr 222</t>
  </si>
  <si>
    <t>Cause Descr 222</t>
  </si>
  <si>
    <t>Countermeasure Descr 222</t>
  </si>
  <si>
    <t>Issue Descr 223</t>
  </si>
  <si>
    <t>Cause Descr 223</t>
  </si>
  <si>
    <t>Countermeasure Descr 223</t>
  </si>
  <si>
    <t>Entry ID - 150</t>
  </si>
  <si>
    <t>Issue Descr 224</t>
  </si>
  <si>
    <t>Cause Descr 224</t>
  </si>
  <si>
    <t>Countermeasure Descr 224</t>
  </si>
  <si>
    <t>Quality KPI 4</t>
  </si>
  <si>
    <t>Issue Descr 225</t>
  </si>
  <si>
    <t>Cause Descr 225</t>
  </si>
  <si>
    <t>Countermeasure Descr 225</t>
  </si>
  <si>
    <t>Entry ID - 153</t>
  </si>
  <si>
    <t>Issue Descr 226</t>
  </si>
  <si>
    <t>Cause Descr 226</t>
  </si>
  <si>
    <t>Countermeasure Descr 226</t>
  </si>
  <si>
    <t>Issue Descr 227</t>
  </si>
  <si>
    <t>Cause Descr 227</t>
  </si>
  <si>
    <t>Countermeasure Descr 227</t>
  </si>
  <si>
    <t>Quality KPI 5</t>
  </si>
  <si>
    <t>Issue Descr 228</t>
  </si>
  <si>
    <t>Cause Descr 228</t>
  </si>
  <si>
    <t>Countermeasure Descr 228</t>
  </si>
  <si>
    <t>Owner 32</t>
  </si>
  <si>
    <t>Entry ID - 156</t>
  </si>
  <si>
    <t>Stage 13</t>
  </si>
  <si>
    <t>Issue Descr 229</t>
  </si>
  <si>
    <t>Cause Descr 229</t>
  </si>
  <si>
    <t>Countermeasure Descr 229</t>
  </si>
  <si>
    <t>Issue Descr 230</t>
  </si>
  <si>
    <t>Cause Descr 230</t>
  </si>
  <si>
    <t>Countermeasure Descr 230</t>
  </si>
  <si>
    <t>Owner 33</t>
  </si>
  <si>
    <t>Stage 14</t>
  </si>
  <si>
    <t>Issue Descr 231</t>
  </si>
  <si>
    <t>Cause Descr 231</t>
  </si>
  <si>
    <t>Countermeasure Descr 231</t>
  </si>
  <si>
    <t>Entry ID - 154</t>
  </si>
  <si>
    <t>Issue Descr 232</t>
  </si>
  <si>
    <t>Cause Descr 232</t>
  </si>
  <si>
    <t>Countermeasure Descr 232</t>
  </si>
  <si>
    <t>Entry ID - 155</t>
  </si>
  <si>
    <t>Issue Descr 233</t>
  </si>
  <si>
    <t>Cause Descr 233</t>
  </si>
  <si>
    <t>Countermeasure Descr 233</t>
  </si>
  <si>
    <t>Entry ID - 148</t>
  </si>
  <si>
    <t>Issue Descr 234</t>
  </si>
  <si>
    <t>Cause Descr 234</t>
  </si>
  <si>
    <t>Countermeasure Descr 234</t>
  </si>
  <si>
    <t>Entry ID - 141</t>
  </si>
  <si>
    <t>Issue Descr 235</t>
  </si>
  <si>
    <t>Cause Descr 235</t>
  </si>
  <si>
    <t>Countermeasure Descr 235</t>
  </si>
  <si>
    <t>Entry ID - 142</t>
  </si>
  <si>
    <t>Issue Descr 236</t>
  </si>
  <si>
    <t>Cause Descr 236</t>
  </si>
  <si>
    <t>Countermeasure Descr 236</t>
  </si>
  <si>
    <t>Entry ID - 139</t>
  </si>
  <si>
    <t>Issue Descr 237</t>
  </si>
  <si>
    <t>Cause Descr 237</t>
  </si>
  <si>
    <t>Countermeasure Descr 237</t>
  </si>
  <si>
    <t>Entry ID - 140</t>
  </si>
  <si>
    <t>Issue Descr 238</t>
  </si>
  <si>
    <t>Cause Descr 238</t>
  </si>
  <si>
    <t>Countermeasure Descr 238</t>
  </si>
  <si>
    <t>Entry ID - 143</t>
  </si>
  <si>
    <t>Issue Descr 239</t>
  </si>
  <si>
    <t>Cause Descr 239</t>
  </si>
  <si>
    <t>Countermeasure Descr 239</t>
  </si>
  <si>
    <t>Entry ID - 146</t>
  </si>
  <si>
    <t>Issue Descr 240</t>
  </si>
  <si>
    <t>Cause Descr 240</t>
  </si>
  <si>
    <t>Countermeasure Descr 240</t>
  </si>
  <si>
    <t>Issue Descr 241</t>
  </si>
  <si>
    <t>Cause Descr 241</t>
  </si>
  <si>
    <t>Countermeasure Descr 241</t>
  </si>
  <si>
    <t>Issue Descr 242</t>
  </si>
  <si>
    <t>Cause Descr 242</t>
  </si>
  <si>
    <t>Countermeasure Descr 242</t>
  </si>
  <si>
    <t>Entry ID - 147</t>
  </si>
  <si>
    <t>Stage 15</t>
  </si>
  <si>
    <t>Issue Descr 243</t>
  </si>
  <si>
    <t>Cause Descr 243</t>
  </si>
  <si>
    <t>Countermeasure Descr 243</t>
  </si>
  <si>
    <t>Entry ID - 144</t>
  </si>
  <si>
    <t>Issue Descr 244</t>
  </si>
  <si>
    <t>Cause Descr 244</t>
  </si>
  <si>
    <t>Countermeasure Descr 244</t>
  </si>
  <si>
    <t>Entry ID - 145</t>
  </si>
  <si>
    <t>Issue Descr 245</t>
  </si>
  <si>
    <t>Cause Descr 245</t>
  </si>
  <si>
    <t>Countermeasure Descr 245</t>
  </si>
  <si>
    <t>Entry ID - 92</t>
  </si>
  <si>
    <t>Issue Descr 246</t>
  </si>
  <si>
    <t>Cause Descr 246</t>
  </si>
  <si>
    <t>Countermeasure Descr 246</t>
  </si>
  <si>
    <t>Entry ID - 93</t>
  </si>
  <si>
    <t>Stage 16</t>
  </si>
  <si>
    <t>Issue Descr 247</t>
  </si>
  <si>
    <t>Cause Descr 247</t>
  </si>
  <si>
    <t>Countermeasure Descr 247</t>
  </si>
  <si>
    <t>Issue Descr 248</t>
  </si>
  <si>
    <t>Cause Descr 248</t>
  </si>
  <si>
    <t>Countermeasure Descr 248</t>
  </si>
  <si>
    <t>Entry ID - 90</t>
  </si>
  <si>
    <t>Issue Descr 249</t>
  </si>
  <si>
    <t>Cause Descr 249</t>
  </si>
  <si>
    <t>Countermeasure Descr 249</t>
  </si>
  <si>
    <t>Entry ID - 91</t>
  </si>
  <si>
    <t>Issue Descr 250</t>
  </si>
  <si>
    <t>Cause Descr 250</t>
  </si>
  <si>
    <t>Countermeasure Descr 250</t>
  </si>
  <si>
    <t>Issue Descr 251</t>
  </si>
  <si>
    <t>Cause Descr 251</t>
  </si>
  <si>
    <t>Countermeasure Descr 251</t>
  </si>
  <si>
    <t>Entry ID - 94</t>
  </si>
  <si>
    <t>Issue Descr 252</t>
  </si>
  <si>
    <t>Cause Descr 252</t>
  </si>
  <si>
    <t>Countermeasure Descr 252</t>
  </si>
  <si>
    <t>Entry ID - 97</t>
  </si>
  <si>
    <t>Issue Descr 253</t>
  </si>
  <si>
    <t>Cause Descr 253</t>
  </si>
  <si>
    <t>Countermeasure Descr 253</t>
  </si>
  <si>
    <t>Owner 34</t>
  </si>
  <si>
    <t>Issue Descr 254</t>
  </si>
  <si>
    <t>Cause Descr 254</t>
  </si>
  <si>
    <t>Countermeasure Descr 254</t>
  </si>
  <si>
    <t>Entry ID - 98</t>
  </si>
  <si>
    <t>Issue Descr 255</t>
  </si>
  <si>
    <t>Cause Descr 255</t>
  </si>
  <si>
    <t>Countermeasure Descr 255</t>
  </si>
  <si>
    <t>Entry ID - 95</t>
  </si>
  <si>
    <t>Issue Descr 256</t>
  </si>
  <si>
    <t>Cause Descr 256</t>
  </si>
  <si>
    <t>Countermeasure Descr 256</t>
  </si>
  <si>
    <t>Entry ID - 96</t>
  </si>
  <si>
    <t>Issue Descr 257</t>
  </si>
  <si>
    <t>Cause Descr 257</t>
  </si>
  <si>
    <t>Countermeasure Descr 257</t>
  </si>
  <si>
    <t>Entry ID - 89</t>
  </si>
  <si>
    <t>Issue Descr 258</t>
  </si>
  <si>
    <t>Cause Descr 258</t>
  </si>
  <si>
    <t>Countermeasure Descr 258</t>
  </si>
  <si>
    <t>Issue Descr 259</t>
  </si>
  <si>
    <t>Cause Descr 259</t>
  </si>
  <si>
    <t>Countermeasure Descr 259</t>
  </si>
  <si>
    <t>Issue Descr 260</t>
  </si>
  <si>
    <t>Cause Descr 260</t>
  </si>
  <si>
    <t>Countermeasure Descr 260</t>
  </si>
  <si>
    <t>Entry ID - 82</t>
  </si>
  <si>
    <t>Issue Descr 261</t>
  </si>
  <si>
    <t>Cause Descr 261</t>
  </si>
  <si>
    <t>Countermeasure Descr 261</t>
  </si>
  <si>
    <t>Entry ID - 83</t>
  </si>
  <si>
    <t>Primary Equipment 42</t>
  </si>
  <si>
    <t>Issue Descr 262</t>
  </si>
  <si>
    <t>Cause Descr 262</t>
  </si>
  <si>
    <t>Countermeasure Descr 262</t>
  </si>
  <si>
    <t>Entry ID - 80</t>
  </si>
  <si>
    <t>Issue Descr 263</t>
  </si>
  <si>
    <t>Cause Descr 263</t>
  </si>
  <si>
    <t>Countermeasure Descr 263</t>
  </si>
  <si>
    <t>Issue Descr 264</t>
  </si>
  <si>
    <t>Cause Descr 264</t>
  </si>
  <si>
    <t>Countermeasure Descr 264</t>
  </si>
  <si>
    <t>Entry ID - 81</t>
  </si>
  <si>
    <t>Issue Descr 265</t>
  </si>
  <si>
    <t>Cause Descr 265</t>
  </si>
  <si>
    <t>Countermeasure Descr 265</t>
  </si>
  <si>
    <t>Issue Descr 266</t>
  </si>
  <si>
    <t>Cause Descr 266</t>
  </si>
  <si>
    <t>Countermeasure Descr 266</t>
  </si>
  <si>
    <t>Entry ID - 84</t>
  </si>
  <si>
    <t>Issue Descr 267</t>
  </si>
  <si>
    <t>Cause Descr 267</t>
  </si>
  <si>
    <t>Countermeasure Descr 267</t>
  </si>
  <si>
    <t>Entry ID - 87</t>
  </si>
  <si>
    <t>Issue Descr 268</t>
  </si>
  <si>
    <t>Cause Descr 268</t>
  </si>
  <si>
    <t>Countermeasure Descr 268</t>
  </si>
  <si>
    <t>Issue Descr 269</t>
  </si>
  <si>
    <t>Cause Descr 269</t>
  </si>
  <si>
    <t>Countermeasure Descr 269</t>
  </si>
  <si>
    <t>Entry ID - 88</t>
  </si>
  <si>
    <t>Issue Descr 270</t>
  </si>
  <si>
    <t>Cause Descr 270</t>
  </si>
  <si>
    <t>Countermeasure Descr 270</t>
  </si>
  <si>
    <t>Issue Descr 271</t>
  </si>
  <si>
    <t>Cause Descr 271</t>
  </si>
  <si>
    <t>Countermeasure Descr 271</t>
  </si>
  <si>
    <t>Entry ID - 85</t>
  </si>
  <si>
    <t>Issue Descr 272</t>
  </si>
  <si>
    <t>Cause Descr 272</t>
  </si>
  <si>
    <t>Countermeasure Descr 272</t>
  </si>
  <si>
    <t>Entry ID - 86</t>
  </si>
  <si>
    <t>Issue Descr 273</t>
  </si>
  <si>
    <t>Cause Descr 273</t>
  </si>
  <si>
    <t>Countermeasure Descr 273</t>
  </si>
  <si>
    <t>Issue Descr 274</t>
  </si>
  <si>
    <t>Cause Descr 274</t>
  </si>
  <si>
    <t>Countermeasure Descr 274</t>
  </si>
  <si>
    <t>Entry ID - 99</t>
  </si>
  <si>
    <t>Issue Descr 275</t>
  </si>
  <si>
    <t>Cause Descr 275</t>
  </si>
  <si>
    <t>Countermeasure Descr 275</t>
  </si>
  <si>
    <t>Entry ID - 112</t>
  </si>
  <si>
    <t>Issue Descr 276</t>
  </si>
  <si>
    <t>Cause Descr 276</t>
  </si>
  <si>
    <t>Countermeasure Descr 276</t>
  </si>
  <si>
    <t>Entry ID - 113</t>
  </si>
  <si>
    <t>Issue Descr 277</t>
  </si>
  <si>
    <t>Cause Descr 277</t>
  </si>
  <si>
    <t>Countermeasure Descr 277</t>
  </si>
  <si>
    <t>Entry ID - 110</t>
  </si>
  <si>
    <t>Stage 18</t>
  </si>
  <si>
    <t>Issue Descr 278</t>
  </si>
  <si>
    <t>Cause Descr 278</t>
  </si>
  <si>
    <t>Countermeasure Descr 278</t>
  </si>
  <si>
    <t>Entry ID - 111</t>
  </si>
  <si>
    <t>Issue Descr 279</t>
  </si>
  <si>
    <t>Cause Descr 279</t>
  </si>
  <si>
    <t>Countermeasure Descr 279</t>
  </si>
  <si>
    <t>Owner 36</t>
  </si>
  <si>
    <t>Entry ID - 114</t>
  </si>
  <si>
    <t>Issue Descr 280</t>
  </si>
  <si>
    <t>Cause Descr 280</t>
  </si>
  <si>
    <t>Countermeasure Descr 280</t>
  </si>
  <si>
    <t>Owner 37</t>
  </si>
  <si>
    <t>Entry ID - 117</t>
  </si>
  <si>
    <t>Issue Descr 281</t>
  </si>
  <si>
    <t>Cause Descr 281</t>
  </si>
  <si>
    <t>Countermeasure Descr 281</t>
  </si>
  <si>
    <t>Owner 38</t>
  </si>
  <si>
    <t>Issue Descr 282</t>
  </si>
  <si>
    <t>Cause Descr 282</t>
  </si>
  <si>
    <t>Countermeasure Descr 282</t>
  </si>
  <si>
    <t>Issue Descr 283</t>
  </si>
  <si>
    <t>Cause Descr 283</t>
  </si>
  <si>
    <t>Countermeasure Descr 283</t>
  </si>
  <si>
    <t>Entry ID - 118</t>
  </si>
  <si>
    <t>Issue Descr 284</t>
  </si>
  <si>
    <t>Cause Descr 284</t>
  </si>
  <si>
    <t>Countermeasure Descr 284</t>
  </si>
  <si>
    <t>Owner 39</t>
  </si>
  <si>
    <t>Entry ID - 115</t>
  </si>
  <si>
    <t>Issue Descr 285</t>
  </si>
  <si>
    <t>Cause Descr 285</t>
  </si>
  <si>
    <t>Countermeasure Descr 285</t>
  </si>
  <si>
    <t>Entry ID - 116</t>
  </si>
  <si>
    <t>Issue Descr 286</t>
  </si>
  <si>
    <t>Cause Descr 286</t>
  </si>
  <si>
    <t>Countermeasure Descr 286</t>
  </si>
  <si>
    <t>Owner 40</t>
  </si>
  <si>
    <t>Issue Descr 287</t>
  </si>
  <si>
    <t>Cause Descr 287</t>
  </si>
  <si>
    <t>Countermeasure Descr 287</t>
  </si>
  <si>
    <t>Entry ID - 109</t>
  </si>
  <si>
    <t>Issue Descr 288</t>
  </si>
  <si>
    <t>Cause Descr 288</t>
  </si>
  <si>
    <t>Countermeasure Descr 288</t>
  </si>
  <si>
    <t>Owner 41</t>
  </si>
  <si>
    <t>Entry ID - 102</t>
  </si>
  <si>
    <t>Issue Descr 289</t>
  </si>
  <si>
    <t>Cause Descr 289</t>
  </si>
  <si>
    <t>Countermeasure Descr 289</t>
  </si>
  <si>
    <t>Entry ID - 103</t>
  </si>
  <si>
    <t>Issue Descr 290</t>
  </si>
  <si>
    <t>Cause Descr 290</t>
  </si>
  <si>
    <t>Countermeasure Descr 290</t>
  </si>
  <si>
    <t>Entry ID - 100</t>
  </si>
  <si>
    <t>Issue Descr 291</t>
  </si>
  <si>
    <t>Cause Descr 291</t>
  </si>
  <si>
    <t>Countermeasure Descr 291</t>
  </si>
  <si>
    <t>Entry ID - 101</t>
  </si>
  <si>
    <t>Issue Descr 292</t>
  </si>
  <si>
    <t>Cause Descr 292</t>
  </si>
  <si>
    <t>Countermeasure Descr 292</t>
  </si>
  <si>
    <t>Owner 42</t>
  </si>
  <si>
    <t>Issue Descr 293</t>
  </si>
  <si>
    <t>Cause Descr 293</t>
  </si>
  <si>
    <t>Countermeasure Descr 293</t>
  </si>
  <si>
    <t>Issue Descr 294</t>
  </si>
  <si>
    <t>Cause Descr 294</t>
  </si>
  <si>
    <t>Countermeasure Descr 294</t>
  </si>
  <si>
    <t>Entry ID - 104</t>
  </si>
  <si>
    <t>Issue Descr 295</t>
  </si>
  <si>
    <t>Cause Descr 295</t>
  </si>
  <si>
    <t>Countermeasure Descr 295</t>
  </si>
  <si>
    <t>Issue Descr 296</t>
  </si>
  <si>
    <t>Cause Descr 296</t>
  </si>
  <si>
    <t>Countermeasure Descr 296</t>
  </si>
  <si>
    <t>Issue Descr 297</t>
  </si>
  <si>
    <t>Cause Descr 297</t>
  </si>
  <si>
    <t>Countermeasure Descr 297</t>
  </si>
  <si>
    <t>Entry ID - 107</t>
  </si>
  <si>
    <t>Issue Descr 298</t>
  </si>
  <si>
    <t>Cause Descr 298</t>
  </si>
  <si>
    <t>Countermeasure Descr 298</t>
  </si>
  <si>
    <t>Owner 43</t>
  </si>
  <si>
    <t>Entry ID - 108</t>
  </si>
  <si>
    <t>Issue Descr 299</t>
  </si>
  <si>
    <t>Cause Descr 299</t>
  </si>
  <si>
    <t>Countermeasure Descr 299</t>
  </si>
  <si>
    <t>Entry ID - 105</t>
  </si>
  <si>
    <t>Issue Descr 300</t>
  </si>
  <si>
    <t>Cause Descr 300</t>
  </si>
  <si>
    <t>Countermeasure Descr 300</t>
  </si>
  <si>
    <t>Owner 44</t>
  </si>
  <si>
    <t>Entry ID - 106</t>
  </si>
  <si>
    <t>Issue Descr 301</t>
  </si>
  <si>
    <t>Cause Descr 301</t>
  </si>
  <si>
    <t>Countermeasure Descr 301</t>
  </si>
  <si>
    <t>Issue Descr 302</t>
  </si>
  <si>
    <t>Cause Descr 302</t>
  </si>
  <si>
    <t>Countermeasure Descr 302</t>
  </si>
  <si>
    <t>Owner 45</t>
  </si>
  <si>
    <t xml:space="preserve">Batch 1 </t>
  </si>
  <si>
    <t>Batch 2</t>
  </si>
  <si>
    <t>Batch 3</t>
  </si>
  <si>
    <t>Std. Dev</t>
  </si>
  <si>
    <t>Quality Issue Tier 1 Tag</t>
  </si>
  <si>
    <t>Delivery Issue Tier 1 Tag</t>
  </si>
  <si>
    <t>Something New</t>
  </si>
  <si>
    <t>Primary Equiptment New1; Primary Equipment New2</t>
  </si>
  <si>
    <t>Primary Equiptment New1</t>
  </si>
  <si>
    <t>Primary Equipment New2</t>
  </si>
  <si>
    <t>Year</t>
  </si>
  <si>
    <t>Cause Detail Count</t>
  </si>
  <si>
    <t>Quality - Cause Detail</t>
  </si>
  <si>
    <t>N/A - Cause Detail</t>
  </si>
  <si>
    <t>Safety - Cause Detail</t>
  </si>
  <si>
    <t>Delivery - Cause Detail</t>
  </si>
  <si>
    <t>Proactive Measure - Cause Detail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</si>
</sst>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0.0"/>
    <numFmt numFmtId="166" formatCode="####"/>
    <numFmt numFmtId="167" formatCode="mm/dd/yyyy"/>
    <numFmt numFmtId="168" formatCode="mmmm\ yyyy"/>
    <numFmt numFmtId="169" formatCode="dd\-mmm\-yy"/>
  </numFmts>
  <fonts count="14" x14ac:knownFonts="1">
    <font>
      <sz val="12"/>
      <color theme="1"/>
      <name val="Calibri"/>
      <family val="2"/>
      <scheme val="minor"/>
    </font>
    <font>
      <sz val="11"/>
      <color theme="1"/>
      <name val="Calibri"/>
      <family val="2"/>
      <scheme val="minor"/>
    </font>
    <font>
      <sz val="14"/>
      <color theme="1"/>
      <name val="Calibri"/>
      <family val="2"/>
      <scheme val="minor"/>
    </font>
    <font>
      <b/>
      <sz val="12"/>
      <color theme="1"/>
      <name val="Calibri"/>
      <family val="2"/>
      <scheme val="minor"/>
    </font>
    <font>
      <b/>
      <sz val="18"/>
      <color theme="1"/>
      <name val="Calibri"/>
      <family val="2"/>
      <scheme val="minor"/>
    </font>
    <font>
      <sz val="12"/>
      <color rgb="FF000000"/>
      <name val="Calibri"/>
      <family val="2"/>
      <scheme val="minor"/>
    </font>
    <font>
      <b/>
      <sz val="12"/>
      <color rgb="FFFFFFFF"/>
      <name val="Calibri"/>
      <family val="2"/>
      <scheme val="minor"/>
    </font>
    <font>
      <sz val="10"/>
      <color theme="1"/>
      <name val="Calibri"/>
      <family val="2"/>
      <scheme val="minor"/>
    </font>
    <font>
      <sz val="9"/>
      <color theme="1"/>
      <name val="Calibri"/>
      <family val="2"/>
      <scheme val="minor"/>
    </font>
    <font>
      <sz val="10"/>
      <color rgb="FF21651F"/>
      <name val="Calibri"/>
      <family val="2"/>
      <scheme val="minor"/>
    </font>
    <font>
      <sz val="12"/>
      <color rgb="FF000000"/>
      <name val="Calibri"/>
      <family val="2"/>
    </font>
    <font>
      <sz val="8"/>
      <name val="Calibri"/>
      <family val="2"/>
      <scheme val="minor"/>
    </font>
    <font>
      <sz val="12"/>
      <color rgb="FFFFFFFF"/>
      <name val="Calibri"/>
      <family val="2"/>
      <scheme val="minor"/>
    </font>
    <font>
      <sz val="10"/>
      <color rgb="FFFF0000"/>
      <name val="Calibri"/>
      <family val="2"/>
      <scheme val="minor"/>
    </font>
  </fonts>
  <fills count="22">
    <fill>
      <patternFill patternType="none"/>
    </fill>
    <fill>
      <patternFill patternType="gray125"/>
    </fill>
    <fill>
      <patternFill patternType="solid">
        <fgColor rgb="FF00B05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00B0F0"/>
        <bgColor indexed="64"/>
      </patternFill>
    </fill>
    <fill>
      <patternFill patternType="solid">
        <fgColor theme="1"/>
        <bgColor indexed="64"/>
      </patternFill>
    </fill>
    <fill>
      <patternFill patternType="solid">
        <fgColor theme="2" tint="-9.9978637043366805E-2"/>
        <bgColor indexed="64"/>
      </patternFill>
    </fill>
    <fill>
      <patternFill patternType="solid">
        <fgColor rgb="FF003367"/>
        <bgColor indexed="64"/>
      </patternFill>
    </fill>
    <fill>
      <patternFill patternType="solid">
        <fgColor rgb="FFFF0000"/>
        <bgColor indexed="64"/>
      </patternFill>
    </fill>
    <fill>
      <patternFill patternType="solid">
        <fgColor rgb="FF21651F"/>
        <bgColor indexed="64"/>
      </patternFill>
    </fill>
    <fill>
      <patternFill patternType="solid">
        <fgColor rgb="FFFFCC66"/>
        <bgColor indexed="64"/>
      </patternFill>
    </fill>
    <fill>
      <patternFill patternType="solid">
        <fgColor rgb="FFEB0000"/>
        <bgColor indexed="64"/>
      </patternFill>
    </fill>
    <fill>
      <patternFill patternType="solid">
        <fgColor rgb="FF002060"/>
        <bgColor indexed="64"/>
      </patternFill>
    </fill>
    <fill>
      <patternFill patternType="solid">
        <fgColor rgb="FFFFFFFF"/>
        <bgColor indexed="64"/>
      </patternFill>
    </fill>
    <fill>
      <patternFill patternType="solid">
        <fgColor rgb="FF548235"/>
        <bgColor indexed="64"/>
      </patternFill>
    </fill>
    <fill>
      <patternFill patternType="solid">
        <fgColor rgb="FFFF33CC"/>
        <bgColor indexed="64"/>
      </patternFill>
    </fill>
    <fill>
      <patternFill patternType="solid">
        <fgColor rgb="FFFF7C80"/>
        <bgColor indexed="64"/>
      </patternFill>
    </fill>
    <fill>
      <patternFill patternType="solid">
        <fgColor rgb="FFFFF2CC"/>
        <bgColor indexed="64"/>
      </patternFill>
    </fill>
    <fill>
      <patternFill patternType="solid">
        <fgColor rgb="FFEAF694"/>
        <bgColor indexed="64"/>
      </patternFill>
    </fill>
    <fill>
      <patternFill patternType="solid">
        <fgColor rgb="FF34CED9"/>
        <bgColor indexed="64"/>
      </patternFill>
    </fill>
    <fill>
      <patternFill patternType="solid">
        <fgColor rgb="FFC43B87"/>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rgb="FF00FF00"/>
      </left>
      <right style="thick">
        <color rgb="FF00FF00"/>
      </right>
      <top style="thick">
        <color rgb="FF00FF00"/>
      </top>
      <bottom style="thick">
        <color rgb="FF00FF00"/>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79">
    <xf numFmtId="0" fontId="0" fillId="0" borderId="0" xfId="0"/>
    <xf numFmtId="0" fontId="2" fillId="0" borderId="0" xfId="0" applyFont="1" applyAlignment="1">
      <alignment wrapText="1"/>
    </xf>
    <xf numFmtId="0" fontId="0" fillId="0" borderId="0" xfId="0" applyAlignment="1">
      <alignment wrapText="1"/>
    </xf>
    <xf numFmtId="165" fontId="2" fillId="3" borderId="1" xfId="0" applyNumberFormat="1" applyFont="1" applyFill="1" applyBorder="1" applyAlignment="1">
      <alignment wrapText="1"/>
    </xf>
    <xf numFmtId="0" fontId="0" fillId="4" borderId="6" xfId="0" applyFill="1" applyBorder="1" applyAlignment="1">
      <alignment horizontal="center" wrapText="1"/>
    </xf>
    <xf numFmtId="0" fontId="0" fillId="4" borderId="5" xfId="0" applyFill="1" applyBorder="1" applyAlignment="1">
      <alignment horizontal="center" wrapText="1"/>
    </xf>
    <xf numFmtId="0" fontId="2" fillId="3" borderId="1" xfId="0" applyFont="1" applyFill="1" applyBorder="1" applyAlignment="1">
      <alignment wrapText="1"/>
    </xf>
    <xf numFmtId="1" fontId="2" fillId="3" borderId="1" xfId="0" applyNumberFormat="1" applyFont="1" applyFill="1" applyBorder="1" applyAlignment="1">
      <alignment wrapText="1"/>
    </xf>
    <xf numFmtId="0" fontId="2" fillId="4" borderId="2" xfId="0" applyFont="1" applyFill="1" applyBorder="1" applyAlignment="1">
      <alignment horizontal="center" wrapText="1"/>
    </xf>
    <xf numFmtId="0" fontId="2" fillId="4" borderId="3" xfId="0" applyFont="1" applyFill="1" applyBorder="1" applyAlignment="1">
      <alignment horizontal="center" wrapText="1"/>
    </xf>
    <xf numFmtId="0" fontId="2" fillId="4" borderId="4" xfId="0" applyFont="1" applyFill="1" applyBorder="1" applyAlignment="1">
      <alignment horizontal="center" wrapText="1"/>
    </xf>
    <xf numFmtId="165" fontId="2" fillId="4" borderId="2" xfId="0" applyNumberFormat="1" applyFont="1" applyFill="1" applyBorder="1" applyAlignment="1">
      <alignment horizontal="center" wrapText="1"/>
    </xf>
    <xf numFmtId="165" fontId="2" fillId="4" borderId="3" xfId="0" applyNumberFormat="1" applyFont="1" applyFill="1" applyBorder="1" applyAlignment="1">
      <alignment horizontal="center" wrapText="1"/>
    </xf>
    <xf numFmtId="165" fontId="2" fillId="4" borderId="4" xfId="0" applyNumberFormat="1" applyFont="1" applyFill="1" applyBorder="1" applyAlignment="1">
      <alignment horizontal="center" wrapText="1"/>
    </xf>
    <xf numFmtId="165" fontId="2" fillId="0" borderId="0" xfId="0" applyNumberFormat="1" applyFont="1" applyAlignment="1">
      <alignment wrapText="1"/>
    </xf>
    <xf numFmtId="164" fontId="0" fillId="0" borderId="0" xfId="0" applyNumberFormat="1" applyAlignment="1">
      <alignment wrapText="1"/>
    </xf>
    <xf numFmtId="0" fontId="0" fillId="6" borderId="0" xfId="0" applyFill="1"/>
    <xf numFmtId="0" fontId="0" fillId="7" borderId="0" xfId="0" applyFill="1"/>
    <xf numFmtId="0" fontId="0" fillId="7" borderId="0" xfId="0" applyFill="1" applyAlignment="1"/>
    <xf numFmtId="0" fontId="0" fillId="6" borderId="0" xfId="0" applyFill="1" applyAlignment="1"/>
    <xf numFmtId="166" fontId="4" fillId="0" borderId="7" xfId="0" applyNumberFormat="1" applyFont="1" applyFill="1" applyBorder="1" applyAlignment="1">
      <alignment horizontal="right" vertical="top"/>
    </xf>
    <xf numFmtId="166" fontId="7" fillId="0" borderId="8" xfId="0" applyNumberFormat="1" applyFont="1" applyFill="1" applyBorder="1" applyAlignment="1" applyProtection="1">
      <alignment horizontal="center" vertical="top" wrapText="1"/>
      <protection locked="0"/>
    </xf>
    <xf numFmtId="0" fontId="7" fillId="0" borderId="9" xfId="0" applyFont="1" applyFill="1" applyBorder="1" applyAlignment="1">
      <alignment vertical="center"/>
    </xf>
    <xf numFmtId="0" fontId="8" fillId="0" borderId="10" xfId="0" applyFont="1" applyFill="1" applyBorder="1" applyAlignment="1">
      <alignment vertical="center" wrapText="1"/>
    </xf>
    <xf numFmtId="168" fontId="4" fillId="0" borderId="0" xfId="0" applyNumberFormat="1" applyFont="1" applyAlignment="1">
      <alignment horizontal="centerContinuous" vertical="center"/>
    </xf>
    <xf numFmtId="168" fontId="6" fillId="8" borderId="0" xfId="0" applyNumberFormat="1" applyFont="1" applyFill="1" applyAlignment="1">
      <alignment horizontal="center" vertical="center"/>
    </xf>
    <xf numFmtId="167" fontId="9" fillId="10" borderId="8" xfId="0" applyNumberFormat="1" applyFont="1" applyFill="1" applyBorder="1" applyAlignment="1" applyProtection="1">
      <alignment horizontal="center" vertical="top" wrapText="1"/>
      <protection locked="0"/>
    </xf>
    <xf numFmtId="0" fontId="5" fillId="5"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5" fillId="11" borderId="1" xfId="0" applyFont="1" applyFill="1" applyBorder="1" applyAlignment="1">
      <alignment horizontal="center" vertical="center" wrapText="1"/>
    </xf>
    <xf numFmtId="169" fontId="0" fillId="0" borderId="1" xfId="0" applyNumberFormat="1" applyFont="1" applyBorder="1" applyAlignment="1">
      <alignment horizontal="center" vertical="center" wrapText="1"/>
    </xf>
    <xf numFmtId="0" fontId="5" fillId="12"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0" fillId="0" borderId="0" xfId="0" applyFont="1" applyAlignment="1">
      <alignment horizontal="center" vertical="center"/>
    </xf>
    <xf numFmtId="0" fontId="0" fillId="0" borderId="1" xfId="0" applyFont="1" applyBorder="1" applyAlignment="1">
      <alignment horizontal="center" vertical="center"/>
    </xf>
    <xf numFmtId="0" fontId="0" fillId="14" borderId="1" xfId="0" applyFont="1" applyFill="1" applyBorder="1" applyAlignment="1">
      <alignment horizontal="center" vertical="center"/>
    </xf>
    <xf numFmtId="0" fontId="12" fillId="15" borderId="1" xfId="0" applyFont="1" applyFill="1" applyBorder="1" applyAlignment="1">
      <alignment horizontal="center" vertical="center"/>
    </xf>
    <xf numFmtId="0" fontId="12" fillId="13" borderId="0" xfId="0" applyFont="1" applyFill="1" applyAlignment="1">
      <alignment horizontal="center" vertical="center"/>
    </xf>
    <xf numFmtId="0" fontId="12" fillId="16" borderId="0" xfId="0" applyFont="1" applyFill="1" applyAlignment="1">
      <alignment horizontal="center" vertical="center"/>
    </xf>
    <xf numFmtId="0" fontId="12" fillId="15" borderId="0" xfId="0" applyFont="1" applyFill="1" applyAlignment="1">
      <alignment horizontal="center" vertical="center"/>
    </xf>
    <xf numFmtId="0" fontId="5" fillId="11"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8" borderId="1" xfId="0" applyFont="1" applyFill="1" applyBorder="1" applyAlignment="1">
      <alignment horizontal="center" vertical="center"/>
    </xf>
    <xf numFmtId="0" fontId="5" fillId="11" borderId="1" xfId="0" applyFont="1" applyFill="1" applyBorder="1" applyAlignment="1">
      <alignment horizontal="center" vertical="center"/>
    </xf>
    <xf numFmtId="0" fontId="0" fillId="0" borderId="1" xfId="0" applyFont="1" applyBorder="1" applyAlignment="1">
      <alignment horizontal="center"/>
    </xf>
    <xf numFmtId="0" fontId="5" fillId="17" borderId="1" xfId="0" applyFont="1" applyFill="1" applyBorder="1" applyAlignment="1">
      <alignment horizontal="center"/>
    </xf>
    <xf numFmtId="0" fontId="12" fillId="15" borderId="1" xfId="0" applyFont="1" applyFill="1" applyBorder="1" applyAlignment="1">
      <alignment horizontal="center"/>
    </xf>
    <xf numFmtId="0" fontId="5" fillId="15" borderId="0" xfId="0" applyFont="1" applyFill="1" applyAlignment="1">
      <alignment horizontal="center" vertical="center"/>
    </xf>
    <xf numFmtId="0" fontId="0" fillId="0" borderId="2" xfId="0" applyFont="1" applyBorder="1" applyAlignment="1">
      <alignment horizontal="center"/>
    </xf>
    <xf numFmtId="0" fontId="5" fillId="17" borderId="2" xfId="0" applyFont="1" applyFill="1" applyBorder="1" applyAlignment="1">
      <alignment horizontal="center"/>
    </xf>
    <xf numFmtId="0" fontId="0" fillId="14" borderId="1" xfId="0" applyFont="1" applyFill="1" applyBorder="1" applyAlignment="1">
      <alignment horizontal="center"/>
    </xf>
    <xf numFmtId="0" fontId="5" fillId="11" borderId="1" xfId="0" applyFont="1" applyFill="1" applyBorder="1" applyAlignment="1">
      <alignment horizontal="center"/>
    </xf>
    <xf numFmtId="0" fontId="0" fillId="0" borderId="0" xfId="0" applyBorder="1" applyAlignment="1">
      <alignment wrapText="1"/>
    </xf>
    <xf numFmtId="0" fontId="0" fillId="0" borderId="0" xfId="0" applyBorder="1" applyAlignment="1">
      <alignment horizontal="left" wrapText="1"/>
    </xf>
    <xf numFmtId="0" fontId="0" fillId="0" borderId="0" xfId="0" applyBorder="1" applyAlignment="1">
      <alignment horizontal="center" wrapText="1"/>
    </xf>
    <xf numFmtId="0" fontId="0" fillId="19" borderId="0" xfId="0" applyFill="1" applyBorder="1" applyAlignment="1">
      <alignment wrapText="1"/>
    </xf>
    <xf numFmtId="0" fontId="0" fillId="0" borderId="0" xfId="0" applyAlignment="1">
      <alignment horizontal="center" wrapText="1"/>
    </xf>
    <xf numFmtId="0" fontId="0" fillId="0" borderId="0" xfId="0" applyAlignment="1">
      <alignment horizontal="left" wrapText="1"/>
    </xf>
    <xf numFmtId="0" fontId="0" fillId="0" borderId="0" xfId="0" applyAlignment="1">
      <alignment horizontal="left"/>
    </xf>
    <xf numFmtId="0" fontId="0" fillId="0" borderId="0" xfId="0" pivotButton="1"/>
    <xf numFmtId="0" fontId="0" fillId="0" borderId="0" xfId="0" applyAlignment="1">
      <alignment horizontal="left" indent="1"/>
    </xf>
    <xf numFmtId="0" fontId="0" fillId="0" borderId="0" xfId="0" applyNumberFormat="1"/>
    <xf numFmtId="0" fontId="5" fillId="9" borderId="1" xfId="0" applyFont="1" applyFill="1" applyBorder="1" applyAlignment="1">
      <alignment horizontal="center" vertical="center" wrapText="1"/>
    </xf>
    <xf numFmtId="0" fontId="8" fillId="20" borderId="10" xfId="0" applyFont="1" applyFill="1" applyBorder="1" applyAlignment="1">
      <alignment vertical="center" wrapText="1"/>
    </xf>
    <xf numFmtId="0" fontId="8" fillId="21" borderId="10" xfId="0" applyFont="1" applyFill="1" applyBorder="1" applyAlignment="1">
      <alignment vertical="center" wrapText="1"/>
    </xf>
    <xf numFmtId="0" fontId="0" fillId="20" borderId="0" xfId="0" applyFill="1" applyAlignment="1">
      <alignment wrapText="1"/>
    </xf>
    <xf numFmtId="0" fontId="0" fillId="20" borderId="0" xfId="0" applyFill="1" applyBorder="1" applyAlignment="1">
      <alignment wrapText="1"/>
    </xf>
    <xf numFmtId="0" fontId="0" fillId="21" borderId="0" xfId="0" applyFill="1" applyBorder="1" applyAlignment="1">
      <alignment wrapText="1"/>
    </xf>
    <xf numFmtId="0" fontId="5" fillId="14" borderId="1" xfId="0" applyFont="1" applyFill="1" applyBorder="1" applyAlignment="1">
      <alignment horizontal="center"/>
    </xf>
    <xf numFmtId="0" fontId="0" fillId="19" borderId="0" xfId="0" applyFill="1" applyAlignment="1">
      <alignment wrapText="1"/>
    </xf>
    <xf numFmtId="167" fontId="13" fillId="9" borderId="8" xfId="0" applyNumberFormat="1" applyFont="1" applyFill="1" applyBorder="1" applyAlignment="1" applyProtection="1">
      <alignment horizontal="center" vertical="top" wrapText="1"/>
      <protection locked="0"/>
    </xf>
    <xf numFmtId="0" fontId="0" fillId="0" borderId="0" xfId="0"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cellXfs>
  <cellStyles count="2">
    <cellStyle name="Normal" xfId="0" builtinId="0"/>
    <cellStyle name="Normal 2" xfId="1" xr:uid="{00000000-0005-0000-0000-000001000000}"/>
  </cellStyles>
  <dxfs count="188">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bottom" textRotation="0" wrapText="0" indent="0" justifyLastLine="0" shrinkToFit="0" readingOrder="0"/>
    </dxf>
    <dxf>
      <border outline="0">
        <left style="thin">
          <color indexed="64"/>
        </left>
      </border>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outline val="0"/>
        <shadow val="0"/>
        <u val="none"/>
        <vertAlign val="baseline"/>
        <sz val="12"/>
        <color theme="1"/>
        <name val="Calibri"/>
        <family val="2"/>
        <scheme val="minor"/>
      </font>
      <alignment horizontal="center" vertical="center"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left" vertical="bottom" textRotation="0" wrapText="1" indent="0" justifyLastLine="0" shrinkToFit="0" readingOrder="0"/>
    </dxf>
    <dxf>
      <border diagonalUp="0" diagonalDown="0" outline="0">
        <left style="medium">
          <color indexed="64"/>
        </left>
        <right style="medium">
          <color indexed="64"/>
        </right>
        <top style="medium">
          <color indexed="64"/>
        </top>
        <bottom style="medium">
          <color indexed="64"/>
        </bottom>
      </border>
    </dxf>
    <dxf>
      <alignment horizontal="center"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numFmt numFmtId="169" formatCode="dd\-mmm\-yy"/>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
      <font>
        <b val="0"/>
        <i val="0"/>
        <strike val="0"/>
        <outline val="0"/>
        <shadow val="0"/>
        <u val="none"/>
        <vertAlign val="baseline"/>
        <sz val="12"/>
        <name val="Calibri"/>
        <family val="2"/>
        <scheme val="minor"/>
      </font>
      <alignment horizontal="center" vertical="center" textRotation="0" wrapText="1" indent="0" justifyLastLine="0" shrinkToFit="0" readingOrder="0"/>
    </dxf>
  </dxfs>
  <tableStyles count="0" defaultTableStyle="TableStyleMedium9" defaultPivotStyle="PivotStyleMedium7"/>
  <colors>
    <mruColors>
      <color rgb="FFFF3300"/>
      <color rgb="FFFF7C80"/>
      <color rgb="FFFFCC66"/>
      <color rgb="FFFF9933"/>
      <color rgb="FFE51B1B"/>
      <color rgb="FFFF5757"/>
      <color rgb="FFD00000"/>
      <color rgb="FFFF00FF"/>
      <color rgb="FFA568D2"/>
      <color rgb="FFE194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KPIs: Safety February 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'KPI Chart'!$E$3</c:f>
              <c:strCache>
                <c:ptCount val="1"/>
                <c:pt idx="0">
                  <c:v>Safety KPI 1</c:v>
                </c:pt>
              </c:strCache>
            </c:strRef>
          </c:tx>
          <c:spPr>
            <a:solidFill>
              <a:srgbClr val="34CED9"/>
            </a:solidFill>
            <a:ln>
              <a:solidFill>
                <a:srgbClr val="000000"/>
              </a:solidFill>
            </a:ln>
            <a:effectLst/>
          </c:spPr>
          <c:invertIfNegative val="0"/>
          <c:cat>
            <c:strRef>
              <c:f>'KPI Chart'!$C$4:$D$4</c:f>
              <c:strCache>
                <c:ptCount val="2"/>
                <c:pt idx="0">
                  <c:v>2021</c:v>
                </c:pt>
                <c:pt idx="1">
                  <c:v>February</c:v>
                </c:pt>
              </c:strCache>
            </c:strRef>
          </c:cat>
          <c:val>
            <c:numRef>
              <c:f>'KPI Chart'!$E$4</c:f>
              <c:numCache>
                <c:formatCode>General</c:formatCode>
                <c:ptCount val="1"/>
                <c:pt idx="0">
                  <c:v>9</c:v>
                </c:pt>
              </c:numCache>
            </c:numRef>
          </c:val>
          <c:extLst>
            <c:ext xmlns:c16="http://schemas.microsoft.com/office/drawing/2014/chart" uri="{C3380CC4-5D6E-409C-BE32-E72D297353CC}">
              <c16:uniqueId val="{00000000-D589-4381-939C-728ED1E85259}"/>
            </c:ext>
          </c:extLst>
        </c:ser>
        <c:ser>
          <c:idx val="1"/>
          <c:order val="1"/>
          <c:tx>
            <c:strRef>
              <c:f>'KPI Chart'!$F$3</c:f>
              <c:strCache>
                <c:ptCount val="1"/>
                <c:pt idx="0">
                  <c:v>Safety KPI 2</c:v>
                </c:pt>
              </c:strCache>
            </c:strRef>
          </c:tx>
          <c:spPr>
            <a:solidFill>
              <a:srgbClr val="C43B87"/>
            </a:solidFill>
            <a:ln>
              <a:solidFill>
                <a:srgbClr val="000000"/>
              </a:solidFill>
            </a:ln>
            <a:effectLst/>
          </c:spPr>
          <c:invertIfNegative val="0"/>
          <c:cat>
            <c:strRef>
              <c:f>'KPI Chart'!$C$4:$D$4</c:f>
              <c:strCache>
                <c:ptCount val="2"/>
                <c:pt idx="0">
                  <c:v>2021</c:v>
                </c:pt>
                <c:pt idx="1">
                  <c:v>February</c:v>
                </c:pt>
              </c:strCache>
            </c:strRef>
          </c:cat>
          <c:val>
            <c:numRef>
              <c:f>'KPI Chart'!$F$4</c:f>
              <c:numCache>
                <c:formatCode>General</c:formatCode>
                <c:ptCount val="1"/>
              </c:numCache>
            </c:numRef>
          </c:val>
          <c:extLst>
            <c:ext xmlns:c16="http://schemas.microsoft.com/office/drawing/2014/chart" uri="{C3380CC4-5D6E-409C-BE32-E72D297353CC}">
              <c16:uniqueId val="{00000001-D589-4381-939C-728ED1E85259}"/>
            </c:ext>
          </c:extLst>
        </c:ser>
        <c:ser>
          <c:idx val="2"/>
          <c:order val="2"/>
          <c:tx>
            <c:strRef>
              <c:f>'KPI Chart'!$G$3</c:f>
              <c:strCache>
                <c:ptCount val="1"/>
                <c:pt idx="0">
                  <c:v>[Empty]</c:v>
                </c:pt>
              </c:strCache>
            </c:strRef>
          </c:tx>
          <c:spPr>
            <a:solidFill>
              <a:srgbClr val="EAF694"/>
            </a:solidFill>
            <a:ln>
              <a:solidFill>
                <a:srgbClr val="000000"/>
              </a:solidFill>
            </a:ln>
            <a:effectLst/>
          </c:spPr>
          <c:invertIfNegative val="0"/>
          <c:cat>
            <c:strRef>
              <c:f>'KPI Chart'!$C$4:$D$4</c:f>
              <c:strCache>
                <c:ptCount val="2"/>
                <c:pt idx="0">
                  <c:v>2021</c:v>
                </c:pt>
                <c:pt idx="1">
                  <c:v>February</c:v>
                </c:pt>
              </c:strCache>
            </c:strRef>
          </c:cat>
          <c:val>
            <c:numRef>
              <c:f>'KPI Chart'!$G$4</c:f>
              <c:numCache>
                <c:formatCode>General</c:formatCode>
                <c:ptCount val="1"/>
                <c:pt idx="0">
                  <c:v>1</c:v>
                </c:pt>
              </c:numCache>
            </c:numRef>
          </c:val>
          <c:extLst>
            <c:ext xmlns:c16="http://schemas.microsoft.com/office/drawing/2014/chart" uri="{C3380CC4-5D6E-409C-BE32-E72D297353CC}">
              <c16:uniqueId val="{00000002-D589-4381-939C-728ED1E85259}"/>
            </c:ext>
          </c:extLst>
        </c:ser>
        <c:dLbls>
          <c:showLegendKey val="0"/>
          <c:showVal val="0"/>
          <c:showCatName val="0"/>
          <c:showSerName val="0"/>
          <c:showPercent val="0"/>
          <c:showBubbleSize val="0"/>
        </c:dLbls>
        <c:gapWidth val="150"/>
        <c:axId val="642537288"/>
        <c:axId val="642539584"/>
      </c:barChart>
      <c:catAx>
        <c:axId val="642537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February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539584"/>
        <c:crosses val="autoZero"/>
        <c:auto val="1"/>
        <c:lblAlgn val="ctr"/>
        <c:lblOffset val="100"/>
        <c:noMultiLvlLbl val="0"/>
      </c:catAx>
      <c:valAx>
        <c:axId val="642539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Totals</a:t>
                </a:r>
              </a:p>
            </c:rich>
          </c:tx>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537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Dashboard.xlsm]Trend Table!TrendPivotTable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 Table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'Trend Table'!$B$3:$B$4</c:f>
              <c:strCache>
                <c:ptCount val="1"/>
                <c:pt idx="0">
                  <c:v>Issue Tier 1 Tag 1</c:v>
                </c:pt>
              </c:strCache>
            </c:strRef>
          </c:tx>
          <c:spPr>
            <a:solidFill>
              <a:schemeClr val="accent1"/>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Table'!$B$5:$B$26</c:f>
              <c:numCache>
                <c:formatCode>General</c:formatCode>
                <c:ptCount val="19"/>
                <c:pt idx="2">
                  <c:v>1</c:v>
                </c:pt>
                <c:pt idx="3">
                  <c:v>1</c:v>
                </c:pt>
                <c:pt idx="4">
                  <c:v>1</c:v>
                </c:pt>
                <c:pt idx="6">
                  <c:v>1</c:v>
                </c:pt>
                <c:pt idx="8">
                  <c:v>1</c:v>
                </c:pt>
                <c:pt idx="9">
                  <c:v>1</c:v>
                </c:pt>
                <c:pt idx="15">
                  <c:v>2</c:v>
                </c:pt>
                <c:pt idx="18">
                  <c:v>1</c:v>
                </c:pt>
              </c:numCache>
            </c:numRef>
          </c:val>
          <c:extLst>
            <c:ext xmlns:c16="http://schemas.microsoft.com/office/drawing/2014/chart" uri="{C3380CC4-5D6E-409C-BE32-E72D297353CC}">
              <c16:uniqueId val="{00000000-2748-4695-B515-B9710EFA6530}"/>
            </c:ext>
          </c:extLst>
        </c:ser>
        <c:ser>
          <c:idx val="1"/>
          <c:order val="1"/>
          <c:tx>
            <c:strRef>
              <c:f>'Trend Table'!$C$3:$C$4</c:f>
              <c:strCache>
                <c:ptCount val="1"/>
                <c:pt idx="0">
                  <c:v>Issue Tier 1 Tag 10</c:v>
                </c:pt>
              </c:strCache>
            </c:strRef>
          </c:tx>
          <c:spPr>
            <a:solidFill>
              <a:schemeClr val="accent2"/>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Table'!$C$5:$C$26</c:f>
              <c:numCache>
                <c:formatCode>General</c:formatCode>
                <c:ptCount val="19"/>
                <c:pt idx="2">
                  <c:v>3</c:v>
                </c:pt>
                <c:pt idx="3">
                  <c:v>1</c:v>
                </c:pt>
                <c:pt idx="4">
                  <c:v>1</c:v>
                </c:pt>
                <c:pt idx="6">
                  <c:v>1</c:v>
                </c:pt>
                <c:pt idx="8">
                  <c:v>1</c:v>
                </c:pt>
                <c:pt idx="9">
                  <c:v>1</c:v>
                </c:pt>
                <c:pt idx="11">
                  <c:v>1</c:v>
                </c:pt>
                <c:pt idx="15">
                  <c:v>1</c:v>
                </c:pt>
                <c:pt idx="17">
                  <c:v>1</c:v>
                </c:pt>
              </c:numCache>
            </c:numRef>
          </c:val>
          <c:extLst>
            <c:ext xmlns:c16="http://schemas.microsoft.com/office/drawing/2014/chart" uri="{C3380CC4-5D6E-409C-BE32-E72D297353CC}">
              <c16:uniqueId val="{00000001-2748-4695-B515-B9710EFA6530}"/>
            </c:ext>
          </c:extLst>
        </c:ser>
        <c:ser>
          <c:idx val="2"/>
          <c:order val="2"/>
          <c:tx>
            <c:strRef>
              <c:f>'Trend Table'!$D$3:$D$4</c:f>
              <c:strCache>
                <c:ptCount val="1"/>
                <c:pt idx="0">
                  <c:v>Issue Tier 1 Tag 2</c:v>
                </c:pt>
              </c:strCache>
            </c:strRef>
          </c:tx>
          <c:spPr>
            <a:solidFill>
              <a:schemeClr val="accent3"/>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Table'!$D$5:$D$26</c:f>
              <c:numCache>
                <c:formatCode>General</c:formatCode>
                <c:ptCount val="19"/>
                <c:pt idx="1">
                  <c:v>1</c:v>
                </c:pt>
                <c:pt idx="2">
                  <c:v>2</c:v>
                </c:pt>
                <c:pt idx="4">
                  <c:v>2</c:v>
                </c:pt>
                <c:pt idx="6">
                  <c:v>1</c:v>
                </c:pt>
                <c:pt idx="7">
                  <c:v>1</c:v>
                </c:pt>
                <c:pt idx="8">
                  <c:v>2</c:v>
                </c:pt>
                <c:pt idx="9">
                  <c:v>1</c:v>
                </c:pt>
                <c:pt idx="10">
                  <c:v>1</c:v>
                </c:pt>
              </c:numCache>
            </c:numRef>
          </c:val>
          <c:extLst>
            <c:ext xmlns:c16="http://schemas.microsoft.com/office/drawing/2014/chart" uri="{C3380CC4-5D6E-409C-BE32-E72D297353CC}">
              <c16:uniqueId val="{00000002-2748-4695-B515-B9710EFA6530}"/>
            </c:ext>
          </c:extLst>
        </c:ser>
        <c:ser>
          <c:idx val="3"/>
          <c:order val="3"/>
          <c:tx>
            <c:strRef>
              <c:f>'Trend Table'!$E$3:$E$4</c:f>
              <c:strCache>
                <c:ptCount val="1"/>
                <c:pt idx="0">
                  <c:v>Issue Tier 1 Tag 3</c:v>
                </c:pt>
              </c:strCache>
            </c:strRef>
          </c:tx>
          <c:spPr>
            <a:solidFill>
              <a:schemeClr val="accent4"/>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Table'!$E$5:$E$26</c:f>
              <c:numCache>
                <c:formatCode>General</c:formatCode>
                <c:ptCount val="19"/>
                <c:pt idx="1">
                  <c:v>1</c:v>
                </c:pt>
                <c:pt idx="2">
                  <c:v>1</c:v>
                </c:pt>
                <c:pt idx="3">
                  <c:v>1</c:v>
                </c:pt>
                <c:pt idx="4">
                  <c:v>1</c:v>
                </c:pt>
                <c:pt idx="5">
                  <c:v>2</c:v>
                </c:pt>
                <c:pt idx="8">
                  <c:v>1</c:v>
                </c:pt>
                <c:pt idx="9">
                  <c:v>1</c:v>
                </c:pt>
                <c:pt idx="10">
                  <c:v>1</c:v>
                </c:pt>
                <c:pt idx="11">
                  <c:v>1</c:v>
                </c:pt>
                <c:pt idx="12">
                  <c:v>1</c:v>
                </c:pt>
                <c:pt idx="14">
                  <c:v>1</c:v>
                </c:pt>
              </c:numCache>
            </c:numRef>
          </c:val>
          <c:extLst>
            <c:ext xmlns:c16="http://schemas.microsoft.com/office/drawing/2014/chart" uri="{C3380CC4-5D6E-409C-BE32-E72D297353CC}">
              <c16:uniqueId val="{00000003-2748-4695-B515-B9710EFA6530}"/>
            </c:ext>
          </c:extLst>
        </c:ser>
        <c:ser>
          <c:idx val="4"/>
          <c:order val="4"/>
          <c:tx>
            <c:strRef>
              <c:f>'Trend Table'!$F$3:$F$4</c:f>
              <c:strCache>
                <c:ptCount val="1"/>
                <c:pt idx="0">
                  <c:v>Issue Tier 1 Tag 4</c:v>
                </c:pt>
              </c:strCache>
            </c:strRef>
          </c:tx>
          <c:spPr>
            <a:solidFill>
              <a:schemeClr val="accent5"/>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Table'!$F$5:$F$26</c:f>
              <c:numCache>
                <c:formatCode>General</c:formatCode>
                <c:ptCount val="19"/>
                <c:pt idx="1">
                  <c:v>2</c:v>
                </c:pt>
                <c:pt idx="5">
                  <c:v>2</c:v>
                </c:pt>
                <c:pt idx="8">
                  <c:v>1</c:v>
                </c:pt>
                <c:pt idx="10">
                  <c:v>1</c:v>
                </c:pt>
                <c:pt idx="11">
                  <c:v>1</c:v>
                </c:pt>
                <c:pt idx="12">
                  <c:v>1</c:v>
                </c:pt>
                <c:pt idx="13">
                  <c:v>1</c:v>
                </c:pt>
                <c:pt idx="17">
                  <c:v>1</c:v>
                </c:pt>
              </c:numCache>
            </c:numRef>
          </c:val>
          <c:extLst>
            <c:ext xmlns:c16="http://schemas.microsoft.com/office/drawing/2014/chart" uri="{C3380CC4-5D6E-409C-BE32-E72D297353CC}">
              <c16:uniqueId val="{00000004-2748-4695-B515-B9710EFA6530}"/>
            </c:ext>
          </c:extLst>
        </c:ser>
        <c:ser>
          <c:idx val="5"/>
          <c:order val="5"/>
          <c:tx>
            <c:strRef>
              <c:f>'Trend Table'!$G$3:$G$4</c:f>
              <c:strCache>
                <c:ptCount val="1"/>
                <c:pt idx="0">
                  <c:v>Issue Tier 1 Tag 5</c:v>
                </c:pt>
              </c:strCache>
            </c:strRef>
          </c:tx>
          <c:spPr>
            <a:solidFill>
              <a:schemeClr val="accent6"/>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Table'!$G$5:$G$26</c:f>
              <c:numCache>
                <c:formatCode>General</c:formatCode>
                <c:ptCount val="19"/>
                <c:pt idx="1">
                  <c:v>1</c:v>
                </c:pt>
                <c:pt idx="3">
                  <c:v>1</c:v>
                </c:pt>
                <c:pt idx="4">
                  <c:v>3</c:v>
                </c:pt>
                <c:pt idx="6">
                  <c:v>3</c:v>
                </c:pt>
                <c:pt idx="8">
                  <c:v>1</c:v>
                </c:pt>
                <c:pt idx="10">
                  <c:v>1</c:v>
                </c:pt>
                <c:pt idx="11">
                  <c:v>1</c:v>
                </c:pt>
                <c:pt idx="12">
                  <c:v>1</c:v>
                </c:pt>
                <c:pt idx="15">
                  <c:v>1</c:v>
                </c:pt>
                <c:pt idx="16">
                  <c:v>1</c:v>
                </c:pt>
                <c:pt idx="17">
                  <c:v>2</c:v>
                </c:pt>
              </c:numCache>
            </c:numRef>
          </c:val>
          <c:extLst>
            <c:ext xmlns:c16="http://schemas.microsoft.com/office/drawing/2014/chart" uri="{C3380CC4-5D6E-409C-BE32-E72D297353CC}">
              <c16:uniqueId val="{00000005-2748-4695-B515-B9710EFA6530}"/>
            </c:ext>
          </c:extLst>
        </c:ser>
        <c:ser>
          <c:idx val="6"/>
          <c:order val="6"/>
          <c:tx>
            <c:strRef>
              <c:f>'Trend Table'!$H$3:$H$4</c:f>
              <c:strCache>
                <c:ptCount val="1"/>
                <c:pt idx="0">
                  <c:v>Issue Tier 1 Tag 6</c:v>
                </c:pt>
              </c:strCache>
            </c:strRef>
          </c:tx>
          <c:spPr>
            <a:solidFill>
              <a:schemeClr val="accent1">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Table'!$H$5:$H$26</c:f>
              <c:numCache>
                <c:formatCode>General</c:formatCode>
                <c:ptCount val="19"/>
                <c:pt idx="2">
                  <c:v>2</c:v>
                </c:pt>
                <c:pt idx="3">
                  <c:v>2</c:v>
                </c:pt>
                <c:pt idx="4">
                  <c:v>1</c:v>
                </c:pt>
                <c:pt idx="6">
                  <c:v>1</c:v>
                </c:pt>
                <c:pt idx="7">
                  <c:v>1</c:v>
                </c:pt>
                <c:pt idx="11">
                  <c:v>2</c:v>
                </c:pt>
                <c:pt idx="15">
                  <c:v>2</c:v>
                </c:pt>
              </c:numCache>
            </c:numRef>
          </c:val>
          <c:extLst>
            <c:ext xmlns:c16="http://schemas.microsoft.com/office/drawing/2014/chart" uri="{C3380CC4-5D6E-409C-BE32-E72D297353CC}">
              <c16:uniqueId val="{00000006-2748-4695-B515-B9710EFA6530}"/>
            </c:ext>
          </c:extLst>
        </c:ser>
        <c:ser>
          <c:idx val="7"/>
          <c:order val="7"/>
          <c:tx>
            <c:strRef>
              <c:f>'Trend Table'!$I$3:$I$4</c:f>
              <c:strCache>
                <c:ptCount val="1"/>
                <c:pt idx="0">
                  <c:v>Issue Tier 1 Tag 7</c:v>
                </c:pt>
              </c:strCache>
            </c:strRef>
          </c:tx>
          <c:spPr>
            <a:solidFill>
              <a:schemeClr val="accent2">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Table'!$I$5:$I$26</c:f>
              <c:numCache>
                <c:formatCode>General</c:formatCode>
                <c:ptCount val="19"/>
                <c:pt idx="0">
                  <c:v>1</c:v>
                </c:pt>
                <c:pt idx="2">
                  <c:v>1</c:v>
                </c:pt>
                <c:pt idx="3">
                  <c:v>1</c:v>
                </c:pt>
                <c:pt idx="4">
                  <c:v>1</c:v>
                </c:pt>
                <c:pt idx="5">
                  <c:v>1</c:v>
                </c:pt>
                <c:pt idx="6">
                  <c:v>1</c:v>
                </c:pt>
                <c:pt idx="8">
                  <c:v>1</c:v>
                </c:pt>
                <c:pt idx="10">
                  <c:v>2</c:v>
                </c:pt>
                <c:pt idx="14">
                  <c:v>1</c:v>
                </c:pt>
                <c:pt idx="15">
                  <c:v>2</c:v>
                </c:pt>
                <c:pt idx="17">
                  <c:v>1</c:v>
                </c:pt>
              </c:numCache>
            </c:numRef>
          </c:val>
          <c:extLst>
            <c:ext xmlns:c16="http://schemas.microsoft.com/office/drawing/2014/chart" uri="{C3380CC4-5D6E-409C-BE32-E72D297353CC}">
              <c16:uniqueId val="{00000007-2748-4695-B515-B9710EFA6530}"/>
            </c:ext>
          </c:extLst>
        </c:ser>
        <c:ser>
          <c:idx val="8"/>
          <c:order val="8"/>
          <c:tx>
            <c:strRef>
              <c:f>'Trend Table'!$J$3:$J$4</c:f>
              <c:strCache>
                <c:ptCount val="1"/>
                <c:pt idx="0">
                  <c:v>Issue Tier 1 Tag 8</c:v>
                </c:pt>
              </c:strCache>
            </c:strRef>
          </c:tx>
          <c:spPr>
            <a:solidFill>
              <a:schemeClr val="accent3">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Table'!$J$5:$J$26</c:f>
              <c:numCache>
                <c:formatCode>General</c:formatCode>
                <c:ptCount val="19"/>
                <c:pt idx="1">
                  <c:v>1</c:v>
                </c:pt>
                <c:pt idx="2">
                  <c:v>1</c:v>
                </c:pt>
                <c:pt idx="3">
                  <c:v>1</c:v>
                </c:pt>
                <c:pt idx="4">
                  <c:v>1</c:v>
                </c:pt>
                <c:pt idx="5">
                  <c:v>1</c:v>
                </c:pt>
                <c:pt idx="10">
                  <c:v>1</c:v>
                </c:pt>
                <c:pt idx="11">
                  <c:v>1</c:v>
                </c:pt>
                <c:pt idx="12">
                  <c:v>1</c:v>
                </c:pt>
                <c:pt idx="13">
                  <c:v>1</c:v>
                </c:pt>
                <c:pt idx="15">
                  <c:v>2</c:v>
                </c:pt>
                <c:pt idx="17">
                  <c:v>1</c:v>
                </c:pt>
              </c:numCache>
            </c:numRef>
          </c:val>
          <c:extLst>
            <c:ext xmlns:c16="http://schemas.microsoft.com/office/drawing/2014/chart" uri="{C3380CC4-5D6E-409C-BE32-E72D297353CC}">
              <c16:uniqueId val="{00000008-2748-4695-B515-B9710EFA6530}"/>
            </c:ext>
          </c:extLst>
        </c:ser>
        <c:ser>
          <c:idx val="9"/>
          <c:order val="9"/>
          <c:tx>
            <c:strRef>
              <c:f>'Trend Table'!$K$3:$K$4</c:f>
              <c:strCache>
                <c:ptCount val="1"/>
                <c:pt idx="0">
                  <c:v>Issue Tier 1 Tag 9</c:v>
                </c:pt>
              </c:strCache>
            </c:strRef>
          </c:tx>
          <c:spPr>
            <a:solidFill>
              <a:schemeClr val="accent4">
                <a:lumMod val="60000"/>
              </a:schemeClr>
            </a:solidFill>
            <a:ln>
              <a:noFill/>
            </a:ln>
            <a:effectLst/>
          </c:spPr>
          <c:invertIfNegative val="0"/>
          <c:cat>
            <c:multiLvlStrRef>
              <c:f>'Trend Table'!$A$5:$A$26</c:f>
              <c:multiLvlStrCache>
                <c:ptCount val="19"/>
                <c:lvl>
                  <c:pt idx="0">
                    <c:v>1</c:v>
                  </c:pt>
                  <c:pt idx="1">
                    <c:v>7</c:v>
                  </c:pt>
                  <c:pt idx="2">
                    <c:v>8</c:v>
                  </c:pt>
                  <c:pt idx="3">
                    <c:v>9</c:v>
                  </c:pt>
                  <c:pt idx="4">
                    <c:v>10</c:v>
                  </c:pt>
                  <c:pt idx="5">
                    <c:v>11</c:v>
                  </c:pt>
                  <c:pt idx="6">
                    <c:v>12</c:v>
                  </c:pt>
                  <c:pt idx="7">
                    <c:v>1</c:v>
                  </c:pt>
                  <c:pt idx="8">
                    <c:v>2</c:v>
                  </c:pt>
                  <c:pt idx="9">
                    <c:v>3</c:v>
                  </c:pt>
                  <c:pt idx="10">
                    <c:v>4</c:v>
                  </c:pt>
                  <c:pt idx="11">
                    <c:v>5</c:v>
                  </c:pt>
                  <c:pt idx="12">
                    <c:v>6</c:v>
                  </c:pt>
                  <c:pt idx="13">
                    <c:v>7</c:v>
                  </c:pt>
                  <c:pt idx="14">
                    <c:v>8</c:v>
                  </c:pt>
                  <c:pt idx="15">
                    <c:v>9</c:v>
                  </c:pt>
                  <c:pt idx="16">
                    <c:v>10</c:v>
                  </c:pt>
                  <c:pt idx="17">
                    <c:v>11</c:v>
                  </c:pt>
                  <c:pt idx="18">
                    <c:v>12</c:v>
                  </c:pt>
                </c:lvl>
                <c:lvl>
                  <c:pt idx="0">
                    <c:v>2020</c:v>
                  </c:pt>
                  <c:pt idx="7">
                    <c:v>2021</c:v>
                  </c:pt>
                </c:lvl>
              </c:multiLvlStrCache>
            </c:multiLvlStrRef>
          </c:cat>
          <c:val>
            <c:numRef>
              <c:f>'Trend Table'!$K$5:$K$26</c:f>
              <c:numCache>
                <c:formatCode>General</c:formatCode>
                <c:ptCount val="19"/>
                <c:pt idx="1">
                  <c:v>1</c:v>
                </c:pt>
                <c:pt idx="2">
                  <c:v>3</c:v>
                </c:pt>
                <c:pt idx="3">
                  <c:v>1</c:v>
                </c:pt>
                <c:pt idx="4">
                  <c:v>1</c:v>
                </c:pt>
                <c:pt idx="5">
                  <c:v>1</c:v>
                </c:pt>
                <c:pt idx="8">
                  <c:v>2</c:v>
                </c:pt>
                <c:pt idx="12">
                  <c:v>1</c:v>
                </c:pt>
                <c:pt idx="15">
                  <c:v>1</c:v>
                </c:pt>
                <c:pt idx="17">
                  <c:v>1</c:v>
                </c:pt>
                <c:pt idx="18">
                  <c:v>1</c:v>
                </c:pt>
              </c:numCache>
            </c:numRef>
          </c:val>
          <c:extLst>
            <c:ext xmlns:c16="http://schemas.microsoft.com/office/drawing/2014/chart" uri="{C3380CC4-5D6E-409C-BE32-E72D297353CC}">
              <c16:uniqueId val="{00000009-2748-4695-B515-B9710EFA6530}"/>
            </c:ext>
          </c:extLst>
        </c:ser>
        <c:dLbls>
          <c:showLegendKey val="0"/>
          <c:showVal val="0"/>
          <c:showCatName val="0"/>
          <c:showSerName val="0"/>
          <c:showPercent val="0"/>
          <c:showBubbleSize val="0"/>
        </c:dLbls>
        <c:gapWidth val="150"/>
        <c:overlap val="100"/>
        <c:axId val="692803432"/>
        <c:axId val="692804088"/>
      </c:barChart>
      <c:catAx>
        <c:axId val="69280343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Time</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804088"/>
        <c:crosses val="autoZero"/>
        <c:auto val="1"/>
        <c:lblAlgn val="ctr"/>
        <c:lblOffset val="100"/>
        <c:noMultiLvlLbl val="0"/>
      </c:catAx>
      <c:valAx>
        <c:axId val="692804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803432"/>
        <c:crosses val="autoZero"/>
        <c:crossBetween val="between"/>
      </c:valAx>
      <c:spPr>
        <a:noFill/>
        <a:ln>
          <a:noFill/>
        </a:ln>
        <a:effectLst/>
      </c:spPr>
    </c:plotArea>
    <c:legend>
      <c:legendPos val="tr"/>
      <c:layout>
        <c:manualLayout>
          <c:xMode val="edge"/>
          <c:yMode val="edge"/>
          <c:x val="0.90391732283464565"/>
          <c:y val="4.3999999999999997E-2"/>
          <c:w val="9.008267716535432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Dashboard.xlsm]Running Total Table!RunningPivotTable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Running Total Table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'Running Total Table'!$B$3:$B$4</c:f>
              <c:strCache>
                <c:ptCount val="1"/>
                <c:pt idx="0">
                  <c:v>Cause Detail 1</c:v>
                </c:pt>
              </c:strCache>
            </c:strRef>
          </c:tx>
          <c:spPr>
            <a:ln w="28575" cap="rnd">
              <a:solidFill>
                <a:schemeClr val="accent1"/>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Table'!$B$5:$B$27</c:f>
              <c:numCache>
                <c:formatCode>General</c:formatCode>
                <c:ptCount val="20"/>
                <c:pt idx="0">
                  <c:v>1</c:v>
                </c:pt>
                <c:pt idx="1">
                  <c:v>1</c:v>
                </c:pt>
                <c:pt idx="2">
                  <c:v>1</c:v>
                </c:pt>
                <c:pt idx="3">
                  <c:v>1</c:v>
                </c:pt>
                <c:pt idx="4">
                  <c:v>1</c:v>
                </c:pt>
                <c:pt idx="5">
                  <c:v>2</c:v>
                </c:pt>
                <c:pt idx="6">
                  <c:v>2</c:v>
                </c:pt>
                <c:pt idx="7">
                  <c:v>3</c:v>
                </c:pt>
                <c:pt idx="8">
                  <c:v>1</c:v>
                </c:pt>
                <c:pt idx="9">
                  <c:v>2</c:v>
                </c:pt>
                <c:pt idx="10">
                  <c:v>2</c:v>
                </c:pt>
                <c:pt idx="11">
                  <c:v>3</c:v>
                </c:pt>
                <c:pt idx="12">
                  <c:v>3</c:v>
                </c:pt>
                <c:pt idx="13">
                  <c:v>5</c:v>
                </c:pt>
                <c:pt idx="14">
                  <c:v>6</c:v>
                </c:pt>
                <c:pt idx="15">
                  <c:v>6</c:v>
                </c:pt>
                <c:pt idx="16">
                  <c:v>7</c:v>
                </c:pt>
                <c:pt idx="17">
                  <c:v>8</c:v>
                </c:pt>
                <c:pt idx="18">
                  <c:v>9</c:v>
                </c:pt>
                <c:pt idx="19">
                  <c:v>9</c:v>
                </c:pt>
              </c:numCache>
            </c:numRef>
          </c:val>
          <c:smooth val="0"/>
          <c:extLst>
            <c:ext xmlns:c16="http://schemas.microsoft.com/office/drawing/2014/chart" uri="{C3380CC4-5D6E-409C-BE32-E72D297353CC}">
              <c16:uniqueId val="{00000000-FD46-40E2-97B0-F4591C840EBF}"/>
            </c:ext>
          </c:extLst>
        </c:ser>
        <c:ser>
          <c:idx val="1"/>
          <c:order val="1"/>
          <c:tx>
            <c:strRef>
              <c:f>'Running Total Table'!$C$3:$C$4</c:f>
              <c:strCache>
                <c:ptCount val="1"/>
                <c:pt idx="0">
                  <c:v>Cause Detail 2</c:v>
                </c:pt>
              </c:strCache>
            </c:strRef>
          </c:tx>
          <c:spPr>
            <a:ln w="28575" cap="rnd">
              <a:solidFill>
                <a:schemeClr val="accent2"/>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Table'!$C$5:$C$27</c:f>
              <c:numCache>
                <c:formatCode>General</c:formatCode>
                <c:ptCount val="20"/>
                <c:pt idx="0">
                  <c:v>0</c:v>
                </c:pt>
                <c:pt idx="1">
                  <c:v>0</c:v>
                </c:pt>
                <c:pt idx="2">
                  <c:v>0</c:v>
                </c:pt>
                <c:pt idx="3">
                  <c:v>0</c:v>
                </c:pt>
                <c:pt idx="4">
                  <c:v>0</c:v>
                </c:pt>
                <c:pt idx="5">
                  <c:v>0</c:v>
                </c:pt>
                <c:pt idx="6">
                  <c:v>0</c:v>
                </c:pt>
                <c:pt idx="7">
                  <c:v>0</c:v>
                </c:pt>
                <c:pt idx="8">
                  <c:v>0</c:v>
                </c:pt>
                <c:pt idx="9">
                  <c:v>3</c:v>
                </c:pt>
                <c:pt idx="10">
                  <c:v>4</c:v>
                </c:pt>
                <c:pt idx="11">
                  <c:v>4</c:v>
                </c:pt>
                <c:pt idx="12">
                  <c:v>4</c:v>
                </c:pt>
                <c:pt idx="13">
                  <c:v>5</c:v>
                </c:pt>
                <c:pt idx="14">
                  <c:v>6</c:v>
                </c:pt>
                <c:pt idx="15">
                  <c:v>8</c:v>
                </c:pt>
                <c:pt idx="16">
                  <c:v>9</c:v>
                </c:pt>
                <c:pt idx="17">
                  <c:v>11</c:v>
                </c:pt>
                <c:pt idx="18">
                  <c:v>11</c:v>
                </c:pt>
                <c:pt idx="19">
                  <c:v>11</c:v>
                </c:pt>
              </c:numCache>
            </c:numRef>
          </c:val>
          <c:smooth val="0"/>
          <c:extLst>
            <c:ext xmlns:c16="http://schemas.microsoft.com/office/drawing/2014/chart" uri="{C3380CC4-5D6E-409C-BE32-E72D297353CC}">
              <c16:uniqueId val="{00000001-FD46-40E2-97B0-F4591C840EBF}"/>
            </c:ext>
          </c:extLst>
        </c:ser>
        <c:ser>
          <c:idx val="2"/>
          <c:order val="2"/>
          <c:tx>
            <c:strRef>
              <c:f>'Running Total Table'!$D$3:$D$4</c:f>
              <c:strCache>
                <c:ptCount val="1"/>
                <c:pt idx="0">
                  <c:v>Cause Detail 3</c:v>
                </c:pt>
              </c:strCache>
            </c:strRef>
          </c:tx>
          <c:spPr>
            <a:ln w="28575" cap="rnd">
              <a:solidFill>
                <a:schemeClr val="accent3"/>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Table'!$D$5:$D$27</c:f>
              <c:numCache>
                <c:formatCode>General</c:formatCode>
                <c:ptCount val="20"/>
                <c:pt idx="0">
                  <c:v>0</c:v>
                </c:pt>
                <c:pt idx="1">
                  <c:v>1</c:v>
                </c:pt>
                <c:pt idx="2">
                  <c:v>1</c:v>
                </c:pt>
                <c:pt idx="3">
                  <c:v>1</c:v>
                </c:pt>
                <c:pt idx="4">
                  <c:v>2</c:v>
                </c:pt>
                <c:pt idx="5">
                  <c:v>2</c:v>
                </c:pt>
                <c:pt idx="6">
                  <c:v>3</c:v>
                </c:pt>
                <c:pt idx="7">
                  <c:v>5</c:v>
                </c:pt>
                <c:pt idx="8">
                  <c:v>1</c:v>
                </c:pt>
                <c:pt idx="9">
                  <c:v>1</c:v>
                </c:pt>
                <c:pt idx="10">
                  <c:v>3</c:v>
                </c:pt>
                <c:pt idx="11">
                  <c:v>3</c:v>
                </c:pt>
                <c:pt idx="12">
                  <c:v>4</c:v>
                </c:pt>
                <c:pt idx="13">
                  <c:v>5</c:v>
                </c:pt>
                <c:pt idx="14">
                  <c:v>7</c:v>
                </c:pt>
                <c:pt idx="15">
                  <c:v>10</c:v>
                </c:pt>
                <c:pt idx="16">
                  <c:v>10</c:v>
                </c:pt>
                <c:pt idx="17">
                  <c:v>12</c:v>
                </c:pt>
                <c:pt idx="18">
                  <c:v>14</c:v>
                </c:pt>
                <c:pt idx="19">
                  <c:v>15</c:v>
                </c:pt>
              </c:numCache>
            </c:numRef>
          </c:val>
          <c:smooth val="0"/>
          <c:extLst>
            <c:ext xmlns:c16="http://schemas.microsoft.com/office/drawing/2014/chart" uri="{C3380CC4-5D6E-409C-BE32-E72D297353CC}">
              <c16:uniqueId val="{00000002-FD46-40E2-97B0-F4591C840EBF}"/>
            </c:ext>
          </c:extLst>
        </c:ser>
        <c:ser>
          <c:idx val="3"/>
          <c:order val="3"/>
          <c:tx>
            <c:strRef>
              <c:f>'Running Total Table'!$E$3:$E$4</c:f>
              <c:strCache>
                <c:ptCount val="1"/>
                <c:pt idx="0">
                  <c:v>Cause Detail 4</c:v>
                </c:pt>
              </c:strCache>
            </c:strRef>
          </c:tx>
          <c:spPr>
            <a:ln w="28575" cap="rnd">
              <a:solidFill>
                <a:schemeClr val="accent4"/>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Table'!$E$5:$E$27</c:f>
              <c:numCache>
                <c:formatCode>General</c:formatCode>
                <c:ptCount val="20"/>
                <c:pt idx="0">
                  <c:v>0</c:v>
                </c:pt>
                <c:pt idx="1">
                  <c:v>0</c:v>
                </c:pt>
                <c:pt idx="2">
                  <c:v>1</c:v>
                </c:pt>
                <c:pt idx="3">
                  <c:v>1</c:v>
                </c:pt>
                <c:pt idx="4">
                  <c:v>2</c:v>
                </c:pt>
                <c:pt idx="5">
                  <c:v>2</c:v>
                </c:pt>
                <c:pt idx="6">
                  <c:v>4</c:v>
                </c:pt>
                <c:pt idx="7">
                  <c:v>4</c:v>
                </c:pt>
                <c:pt idx="8">
                  <c:v>1</c:v>
                </c:pt>
                <c:pt idx="9">
                  <c:v>2</c:v>
                </c:pt>
                <c:pt idx="10">
                  <c:v>2</c:v>
                </c:pt>
                <c:pt idx="11">
                  <c:v>2</c:v>
                </c:pt>
                <c:pt idx="12">
                  <c:v>3</c:v>
                </c:pt>
                <c:pt idx="13">
                  <c:v>3</c:v>
                </c:pt>
                <c:pt idx="14">
                  <c:v>5</c:v>
                </c:pt>
                <c:pt idx="15">
                  <c:v>6</c:v>
                </c:pt>
                <c:pt idx="16">
                  <c:v>7</c:v>
                </c:pt>
                <c:pt idx="17">
                  <c:v>7</c:v>
                </c:pt>
                <c:pt idx="18">
                  <c:v>7</c:v>
                </c:pt>
                <c:pt idx="19">
                  <c:v>7</c:v>
                </c:pt>
              </c:numCache>
            </c:numRef>
          </c:val>
          <c:smooth val="0"/>
          <c:extLst>
            <c:ext xmlns:c16="http://schemas.microsoft.com/office/drawing/2014/chart" uri="{C3380CC4-5D6E-409C-BE32-E72D297353CC}">
              <c16:uniqueId val="{00000003-FD46-40E2-97B0-F4591C840EBF}"/>
            </c:ext>
          </c:extLst>
        </c:ser>
        <c:ser>
          <c:idx val="4"/>
          <c:order val="4"/>
          <c:tx>
            <c:strRef>
              <c:f>'Running Total Table'!$F$3:$F$4</c:f>
              <c:strCache>
                <c:ptCount val="1"/>
                <c:pt idx="0">
                  <c:v>Cause Detail 5</c:v>
                </c:pt>
              </c:strCache>
            </c:strRef>
          </c:tx>
          <c:spPr>
            <a:ln w="28575" cap="rnd">
              <a:solidFill>
                <a:schemeClr val="accent5"/>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Table'!$F$5:$F$27</c:f>
              <c:numCache>
                <c:formatCode>General</c:formatCode>
                <c:ptCount val="20"/>
                <c:pt idx="0">
                  <c:v>0</c:v>
                </c:pt>
                <c:pt idx="1">
                  <c:v>1</c:v>
                </c:pt>
                <c:pt idx="2">
                  <c:v>2</c:v>
                </c:pt>
                <c:pt idx="3">
                  <c:v>2</c:v>
                </c:pt>
                <c:pt idx="4">
                  <c:v>2</c:v>
                </c:pt>
                <c:pt idx="5">
                  <c:v>3</c:v>
                </c:pt>
                <c:pt idx="6">
                  <c:v>4</c:v>
                </c:pt>
                <c:pt idx="7">
                  <c:v>4</c:v>
                </c:pt>
                <c:pt idx="8">
                  <c:v>0</c:v>
                </c:pt>
                <c:pt idx="9">
                  <c:v>2</c:v>
                </c:pt>
                <c:pt idx="10">
                  <c:v>4</c:v>
                </c:pt>
                <c:pt idx="11">
                  <c:v>5</c:v>
                </c:pt>
                <c:pt idx="12">
                  <c:v>6</c:v>
                </c:pt>
                <c:pt idx="13">
                  <c:v>6</c:v>
                </c:pt>
                <c:pt idx="14">
                  <c:v>7</c:v>
                </c:pt>
                <c:pt idx="15">
                  <c:v>8</c:v>
                </c:pt>
                <c:pt idx="16">
                  <c:v>9</c:v>
                </c:pt>
                <c:pt idx="17">
                  <c:v>12</c:v>
                </c:pt>
                <c:pt idx="18">
                  <c:v>12</c:v>
                </c:pt>
                <c:pt idx="19">
                  <c:v>12</c:v>
                </c:pt>
              </c:numCache>
            </c:numRef>
          </c:val>
          <c:smooth val="0"/>
          <c:extLst>
            <c:ext xmlns:c16="http://schemas.microsoft.com/office/drawing/2014/chart" uri="{C3380CC4-5D6E-409C-BE32-E72D297353CC}">
              <c16:uniqueId val="{00000004-FD46-40E2-97B0-F4591C840EBF}"/>
            </c:ext>
          </c:extLst>
        </c:ser>
        <c:ser>
          <c:idx val="5"/>
          <c:order val="5"/>
          <c:tx>
            <c:strRef>
              <c:f>'Running Total Table'!$G$3:$G$4</c:f>
              <c:strCache>
                <c:ptCount val="1"/>
                <c:pt idx="0">
                  <c:v>Cause Detail 6</c:v>
                </c:pt>
              </c:strCache>
            </c:strRef>
          </c:tx>
          <c:spPr>
            <a:ln w="28575" cap="rnd">
              <a:solidFill>
                <a:schemeClr val="accent6"/>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Table'!$G$5:$G$27</c:f>
              <c:numCache>
                <c:formatCode>General</c:formatCode>
                <c:ptCount val="20"/>
                <c:pt idx="0">
                  <c:v>0</c:v>
                </c:pt>
                <c:pt idx="1">
                  <c:v>1</c:v>
                </c:pt>
                <c:pt idx="2">
                  <c:v>1</c:v>
                </c:pt>
                <c:pt idx="3">
                  <c:v>2</c:v>
                </c:pt>
                <c:pt idx="4">
                  <c:v>3</c:v>
                </c:pt>
                <c:pt idx="5">
                  <c:v>4</c:v>
                </c:pt>
                <c:pt idx="6">
                  <c:v>4</c:v>
                </c:pt>
                <c:pt idx="7">
                  <c:v>4</c:v>
                </c:pt>
                <c:pt idx="8">
                  <c:v>0</c:v>
                </c:pt>
                <c:pt idx="9">
                  <c:v>1</c:v>
                </c:pt>
                <c:pt idx="10">
                  <c:v>2</c:v>
                </c:pt>
                <c:pt idx="11">
                  <c:v>3</c:v>
                </c:pt>
                <c:pt idx="12">
                  <c:v>3</c:v>
                </c:pt>
                <c:pt idx="13">
                  <c:v>4</c:v>
                </c:pt>
                <c:pt idx="14">
                  <c:v>4</c:v>
                </c:pt>
                <c:pt idx="15">
                  <c:v>4</c:v>
                </c:pt>
                <c:pt idx="16">
                  <c:v>6</c:v>
                </c:pt>
                <c:pt idx="17">
                  <c:v>7</c:v>
                </c:pt>
                <c:pt idx="18">
                  <c:v>7</c:v>
                </c:pt>
                <c:pt idx="19">
                  <c:v>7</c:v>
                </c:pt>
              </c:numCache>
            </c:numRef>
          </c:val>
          <c:smooth val="0"/>
          <c:extLst>
            <c:ext xmlns:c16="http://schemas.microsoft.com/office/drawing/2014/chart" uri="{C3380CC4-5D6E-409C-BE32-E72D297353CC}">
              <c16:uniqueId val="{00000005-FD46-40E2-97B0-F4591C840EBF}"/>
            </c:ext>
          </c:extLst>
        </c:ser>
        <c:ser>
          <c:idx val="6"/>
          <c:order val="6"/>
          <c:tx>
            <c:strRef>
              <c:f>'Running Total Table'!$H$3:$H$4</c:f>
              <c:strCache>
                <c:ptCount val="1"/>
                <c:pt idx="0">
                  <c:v>Cause Detail 7</c:v>
                </c:pt>
              </c:strCache>
            </c:strRef>
          </c:tx>
          <c:spPr>
            <a:ln w="28575" cap="rnd">
              <a:solidFill>
                <a:schemeClr val="accent1">
                  <a:lumMod val="60000"/>
                </a:schemeClr>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Table'!$H$5:$H$27</c:f>
              <c:numCache>
                <c:formatCode>General</c:formatCode>
                <c:ptCount val="20"/>
                <c:pt idx="0">
                  <c:v>0</c:v>
                </c:pt>
                <c:pt idx="1">
                  <c:v>0</c:v>
                </c:pt>
                <c:pt idx="2">
                  <c:v>0</c:v>
                </c:pt>
                <c:pt idx="3">
                  <c:v>1</c:v>
                </c:pt>
                <c:pt idx="4">
                  <c:v>2</c:v>
                </c:pt>
                <c:pt idx="5">
                  <c:v>2</c:v>
                </c:pt>
                <c:pt idx="6">
                  <c:v>2</c:v>
                </c:pt>
                <c:pt idx="7">
                  <c:v>2</c:v>
                </c:pt>
                <c:pt idx="8">
                  <c:v>0</c:v>
                </c:pt>
                <c:pt idx="9">
                  <c:v>2</c:v>
                </c:pt>
                <c:pt idx="10">
                  <c:v>4</c:v>
                </c:pt>
                <c:pt idx="11">
                  <c:v>4</c:v>
                </c:pt>
                <c:pt idx="12">
                  <c:v>5</c:v>
                </c:pt>
                <c:pt idx="13">
                  <c:v>6</c:v>
                </c:pt>
                <c:pt idx="14">
                  <c:v>9</c:v>
                </c:pt>
                <c:pt idx="15">
                  <c:v>11</c:v>
                </c:pt>
                <c:pt idx="16">
                  <c:v>13</c:v>
                </c:pt>
                <c:pt idx="17">
                  <c:v>13</c:v>
                </c:pt>
                <c:pt idx="18">
                  <c:v>13</c:v>
                </c:pt>
                <c:pt idx="19">
                  <c:v>13</c:v>
                </c:pt>
              </c:numCache>
            </c:numRef>
          </c:val>
          <c:smooth val="0"/>
          <c:extLst>
            <c:ext xmlns:c16="http://schemas.microsoft.com/office/drawing/2014/chart" uri="{C3380CC4-5D6E-409C-BE32-E72D297353CC}">
              <c16:uniqueId val="{00000006-FD46-40E2-97B0-F4591C840EBF}"/>
            </c:ext>
          </c:extLst>
        </c:ser>
        <c:ser>
          <c:idx val="7"/>
          <c:order val="7"/>
          <c:tx>
            <c:strRef>
              <c:f>'Running Total Table'!$I$3:$I$4</c:f>
              <c:strCache>
                <c:ptCount val="1"/>
                <c:pt idx="0">
                  <c:v>Cause Detail 8</c:v>
                </c:pt>
              </c:strCache>
            </c:strRef>
          </c:tx>
          <c:spPr>
            <a:ln w="28575" cap="rnd">
              <a:solidFill>
                <a:schemeClr val="accent2">
                  <a:lumMod val="60000"/>
                </a:schemeClr>
              </a:solidFill>
              <a:round/>
            </a:ln>
            <a:effectLst/>
          </c:spPr>
          <c:marker>
            <c:symbol val="none"/>
          </c:marker>
          <c:cat>
            <c:multiLvlStrRef>
              <c:f>'Running Total Table'!$A$5:$A$27</c:f>
              <c:multiLvlStrCache>
                <c:ptCount val="20"/>
                <c:lvl>
                  <c:pt idx="0">
                    <c:v>2020-02</c:v>
                  </c:pt>
                  <c:pt idx="1">
                    <c:v>2020-06</c:v>
                  </c:pt>
                  <c:pt idx="2">
                    <c:v>2020-07</c:v>
                  </c:pt>
                  <c:pt idx="3">
                    <c:v>2020-08</c:v>
                  </c:pt>
                  <c:pt idx="4">
                    <c:v>2020-09</c:v>
                  </c:pt>
                  <c:pt idx="5">
                    <c:v>2020-10</c:v>
                  </c:pt>
                  <c:pt idx="6">
                    <c:v>2020-11</c:v>
                  </c:pt>
                  <c:pt idx="7">
                    <c:v>2020-12</c:v>
                  </c:pt>
                  <c:pt idx="8">
                    <c:v>2021-01</c:v>
                  </c:pt>
                  <c:pt idx="9">
                    <c:v>2021-02</c:v>
                  </c:pt>
                  <c:pt idx="10">
                    <c:v>2021-03</c:v>
                  </c:pt>
                  <c:pt idx="11">
                    <c:v>2021-04</c:v>
                  </c:pt>
                  <c:pt idx="12">
                    <c:v>2021-05</c:v>
                  </c:pt>
                  <c:pt idx="13">
                    <c:v>2021-06</c:v>
                  </c:pt>
                  <c:pt idx="14">
                    <c:v>2021-07</c:v>
                  </c:pt>
                  <c:pt idx="15">
                    <c:v>2021-08</c:v>
                  </c:pt>
                  <c:pt idx="16">
                    <c:v>2021-09</c:v>
                  </c:pt>
                  <c:pt idx="17">
                    <c:v>2021-10</c:v>
                  </c:pt>
                  <c:pt idx="18">
                    <c:v>2021-11</c:v>
                  </c:pt>
                  <c:pt idx="19">
                    <c:v>2021-12</c:v>
                  </c:pt>
                </c:lvl>
                <c:lvl>
                  <c:pt idx="0">
                    <c:v>2020</c:v>
                  </c:pt>
                  <c:pt idx="8">
                    <c:v>2021</c:v>
                  </c:pt>
                </c:lvl>
              </c:multiLvlStrCache>
            </c:multiLvlStrRef>
          </c:cat>
          <c:val>
            <c:numRef>
              <c:f>'Running Total Table'!$I$5:$I$27</c:f>
              <c:numCache>
                <c:formatCode>General</c:formatCode>
                <c:ptCount val="20"/>
                <c:pt idx="0">
                  <c:v>0</c:v>
                </c:pt>
                <c:pt idx="1">
                  <c:v>0</c:v>
                </c:pt>
                <c:pt idx="2">
                  <c:v>0</c:v>
                </c:pt>
                <c:pt idx="3">
                  <c:v>3</c:v>
                </c:pt>
                <c:pt idx="4">
                  <c:v>3</c:v>
                </c:pt>
                <c:pt idx="5">
                  <c:v>3</c:v>
                </c:pt>
                <c:pt idx="6">
                  <c:v>4</c:v>
                </c:pt>
                <c:pt idx="7">
                  <c:v>5</c:v>
                </c:pt>
                <c:pt idx="8">
                  <c:v>0</c:v>
                </c:pt>
                <c:pt idx="9">
                  <c:v>2</c:v>
                </c:pt>
                <c:pt idx="10">
                  <c:v>4</c:v>
                </c:pt>
                <c:pt idx="11">
                  <c:v>4</c:v>
                </c:pt>
                <c:pt idx="12">
                  <c:v>6</c:v>
                </c:pt>
                <c:pt idx="13">
                  <c:v>7</c:v>
                </c:pt>
                <c:pt idx="14">
                  <c:v>7</c:v>
                </c:pt>
                <c:pt idx="15">
                  <c:v>9</c:v>
                </c:pt>
                <c:pt idx="16">
                  <c:v>11</c:v>
                </c:pt>
                <c:pt idx="17">
                  <c:v>13</c:v>
                </c:pt>
                <c:pt idx="18">
                  <c:v>14</c:v>
                </c:pt>
                <c:pt idx="19">
                  <c:v>14</c:v>
                </c:pt>
              </c:numCache>
            </c:numRef>
          </c:val>
          <c:smooth val="0"/>
          <c:extLst>
            <c:ext xmlns:c16="http://schemas.microsoft.com/office/drawing/2014/chart" uri="{C3380CC4-5D6E-409C-BE32-E72D297353CC}">
              <c16:uniqueId val="{00000007-FD46-40E2-97B0-F4591C840EBF}"/>
            </c:ext>
          </c:extLst>
        </c:ser>
        <c:dLbls>
          <c:showLegendKey val="0"/>
          <c:showVal val="0"/>
          <c:showCatName val="0"/>
          <c:showSerName val="0"/>
          <c:showPercent val="0"/>
          <c:showBubbleSize val="0"/>
        </c:dLbls>
        <c:smooth val="0"/>
        <c:axId val="924531464"/>
        <c:axId val="924531792"/>
      </c:lineChart>
      <c:catAx>
        <c:axId val="924531464"/>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Time</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531792"/>
        <c:crosses val="autoZero"/>
        <c:auto val="1"/>
        <c:lblAlgn val="ctr"/>
        <c:lblOffset val="100"/>
        <c:noMultiLvlLbl val="0"/>
      </c:catAx>
      <c:valAx>
        <c:axId val="924531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531464"/>
        <c:crosses val="autoZero"/>
        <c:crossBetween val="between"/>
      </c:valAx>
      <c:spPr>
        <a:noFill/>
        <a:ln>
          <a:noFill/>
        </a:ln>
        <a:effectLst/>
      </c:spPr>
    </c:plotArea>
    <c:legend>
      <c:legendPos val="tr"/>
      <c:layout>
        <c:manualLayout>
          <c:xMode val="edge"/>
          <c:yMode val="edge"/>
          <c:x val="0.90391732283464565"/>
          <c:y val="4.3999999999999997E-2"/>
          <c:w val="9.008267716535432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[MDI Dashboard.xlsm]Running KPI!RunningPivotTable KPI</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Running Total for KPI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'Running KPI'!$B$1:$B$2</c:f>
              <c:strCache>
                <c:ptCount val="1"/>
                <c:pt idx="0">
                  <c:v>Equip Issue</c:v>
                </c:pt>
              </c:strCache>
            </c:strRef>
          </c:tx>
          <c:spPr>
            <a:ln w="28575" cap="rnd">
              <a:solidFill>
                <a:schemeClr val="accent1"/>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KPI'!$B$3:$B$23</c:f>
              <c:numCache>
                <c:formatCode>General</c:formatCode>
                <c:ptCount val="19"/>
                <c:pt idx="0">
                  <c:v>0</c:v>
                </c:pt>
                <c:pt idx="1">
                  <c:v>0</c:v>
                </c:pt>
                <c:pt idx="2">
                  <c:v>0</c:v>
                </c:pt>
                <c:pt idx="3">
                  <c:v>0</c:v>
                </c:pt>
                <c:pt idx="4">
                  <c:v>0</c:v>
                </c:pt>
                <c:pt idx="5">
                  <c:v>1</c:v>
                </c:pt>
                <c:pt idx="6">
                  <c:v>1</c:v>
                </c:pt>
                <c:pt idx="7">
                  <c:v>1</c:v>
                </c:pt>
                <c:pt idx="8">
                  <c:v>2</c:v>
                </c:pt>
                <c:pt idx="9">
                  <c:v>3</c:v>
                </c:pt>
                <c:pt idx="10">
                  <c:v>4</c:v>
                </c:pt>
                <c:pt idx="11">
                  <c:v>5</c:v>
                </c:pt>
                <c:pt idx="12">
                  <c:v>6</c:v>
                </c:pt>
                <c:pt idx="13">
                  <c:v>6</c:v>
                </c:pt>
                <c:pt idx="14">
                  <c:v>6</c:v>
                </c:pt>
                <c:pt idx="15">
                  <c:v>6</c:v>
                </c:pt>
                <c:pt idx="16">
                  <c:v>6</c:v>
                </c:pt>
                <c:pt idx="17">
                  <c:v>7</c:v>
                </c:pt>
                <c:pt idx="18">
                  <c:v>8</c:v>
                </c:pt>
              </c:numCache>
            </c:numRef>
          </c:val>
          <c:smooth val="0"/>
          <c:extLst>
            <c:ext xmlns:c16="http://schemas.microsoft.com/office/drawing/2014/chart" uri="{C3380CC4-5D6E-409C-BE32-E72D297353CC}">
              <c16:uniqueId val="{00000000-A269-44A3-9484-2E32061CAD15}"/>
            </c:ext>
          </c:extLst>
        </c:ser>
        <c:ser>
          <c:idx val="1"/>
          <c:order val="1"/>
          <c:tx>
            <c:strRef>
              <c:f>'Running KPI'!$C$1:$C$2</c:f>
              <c:strCache>
                <c:ptCount val="1"/>
                <c:pt idx="0">
                  <c:v>Matl Issue</c:v>
                </c:pt>
              </c:strCache>
            </c:strRef>
          </c:tx>
          <c:spPr>
            <a:ln w="28575" cap="rnd">
              <a:solidFill>
                <a:schemeClr val="accent2"/>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KPI'!$C$3:$C$23</c:f>
              <c:numCache>
                <c:formatCode>General</c:formatCode>
                <c:ptCount val="19"/>
                <c:pt idx="0">
                  <c:v>0</c:v>
                </c:pt>
                <c:pt idx="1">
                  <c:v>0</c:v>
                </c:pt>
                <c:pt idx="2">
                  <c:v>0</c:v>
                </c:pt>
                <c:pt idx="3">
                  <c:v>0</c:v>
                </c:pt>
                <c:pt idx="4">
                  <c:v>0</c:v>
                </c:pt>
                <c:pt idx="5">
                  <c:v>0</c:v>
                </c:pt>
                <c:pt idx="6">
                  <c:v>0</c:v>
                </c:pt>
                <c:pt idx="7">
                  <c:v>0</c:v>
                </c:pt>
                <c:pt idx="8">
                  <c:v>0</c:v>
                </c:pt>
                <c:pt idx="9">
                  <c:v>0</c:v>
                </c:pt>
                <c:pt idx="10">
                  <c:v>1</c:v>
                </c:pt>
                <c:pt idx="11">
                  <c:v>1</c:v>
                </c:pt>
                <c:pt idx="12">
                  <c:v>1</c:v>
                </c:pt>
                <c:pt idx="13">
                  <c:v>1</c:v>
                </c:pt>
                <c:pt idx="14">
                  <c:v>1</c:v>
                </c:pt>
                <c:pt idx="15">
                  <c:v>2</c:v>
                </c:pt>
                <c:pt idx="16">
                  <c:v>2</c:v>
                </c:pt>
                <c:pt idx="17">
                  <c:v>2</c:v>
                </c:pt>
                <c:pt idx="18">
                  <c:v>2</c:v>
                </c:pt>
              </c:numCache>
            </c:numRef>
          </c:val>
          <c:smooth val="0"/>
          <c:extLst>
            <c:ext xmlns:c16="http://schemas.microsoft.com/office/drawing/2014/chart" uri="{C3380CC4-5D6E-409C-BE32-E72D297353CC}">
              <c16:uniqueId val="{00000001-A269-44A3-9484-2E32061CAD15}"/>
            </c:ext>
          </c:extLst>
        </c:ser>
        <c:ser>
          <c:idx val="2"/>
          <c:order val="2"/>
          <c:tx>
            <c:strRef>
              <c:f>'Running KPI'!$D$1:$D$2</c:f>
              <c:strCache>
                <c:ptCount val="1"/>
                <c:pt idx="0">
                  <c:v>MFG Issue</c:v>
                </c:pt>
              </c:strCache>
            </c:strRef>
          </c:tx>
          <c:spPr>
            <a:ln w="28575" cap="rnd">
              <a:solidFill>
                <a:schemeClr val="accent3"/>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KPI'!$D$3:$D$23</c:f>
              <c:numCache>
                <c:formatCode>General</c:formatCode>
                <c:ptCount val="19"/>
                <c:pt idx="0">
                  <c:v>0</c:v>
                </c:pt>
                <c:pt idx="1">
                  <c:v>0</c:v>
                </c:pt>
                <c:pt idx="2">
                  <c:v>0</c:v>
                </c:pt>
                <c:pt idx="3">
                  <c:v>0</c:v>
                </c:pt>
                <c:pt idx="4">
                  <c:v>0</c:v>
                </c:pt>
                <c:pt idx="5">
                  <c:v>0</c:v>
                </c:pt>
                <c:pt idx="6">
                  <c:v>0</c:v>
                </c:pt>
                <c:pt idx="7">
                  <c:v>1</c:v>
                </c:pt>
                <c:pt idx="8">
                  <c:v>1</c:v>
                </c:pt>
                <c:pt idx="9">
                  <c:v>1</c:v>
                </c:pt>
                <c:pt idx="10">
                  <c:v>2</c:v>
                </c:pt>
                <c:pt idx="11">
                  <c:v>2</c:v>
                </c:pt>
                <c:pt idx="12">
                  <c:v>2</c:v>
                </c:pt>
                <c:pt idx="13">
                  <c:v>2</c:v>
                </c:pt>
                <c:pt idx="14">
                  <c:v>2</c:v>
                </c:pt>
                <c:pt idx="15">
                  <c:v>2</c:v>
                </c:pt>
                <c:pt idx="16">
                  <c:v>2</c:v>
                </c:pt>
                <c:pt idx="17">
                  <c:v>2</c:v>
                </c:pt>
                <c:pt idx="18">
                  <c:v>2</c:v>
                </c:pt>
              </c:numCache>
            </c:numRef>
          </c:val>
          <c:smooth val="0"/>
          <c:extLst>
            <c:ext xmlns:c16="http://schemas.microsoft.com/office/drawing/2014/chart" uri="{C3380CC4-5D6E-409C-BE32-E72D297353CC}">
              <c16:uniqueId val="{00000002-A269-44A3-9484-2E32061CAD15}"/>
            </c:ext>
          </c:extLst>
        </c:ser>
        <c:ser>
          <c:idx val="3"/>
          <c:order val="3"/>
          <c:tx>
            <c:strRef>
              <c:f>'Running KPI'!$E$1:$E$2</c:f>
              <c:strCache>
                <c:ptCount val="1"/>
                <c:pt idx="0">
                  <c:v>N/A</c:v>
                </c:pt>
              </c:strCache>
            </c:strRef>
          </c:tx>
          <c:spPr>
            <a:ln w="28575" cap="rnd">
              <a:solidFill>
                <a:schemeClr val="accent4"/>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KPI'!$E$3:$E$23</c:f>
              <c:numCache>
                <c:formatCode>General</c:formatCode>
                <c:ptCount val="19"/>
                <c:pt idx="0">
                  <c:v>0</c:v>
                </c:pt>
                <c:pt idx="1">
                  <c:v>0</c:v>
                </c:pt>
                <c:pt idx="2">
                  <c:v>0</c:v>
                </c:pt>
                <c:pt idx="3">
                  <c:v>0</c:v>
                </c:pt>
                <c:pt idx="4">
                  <c:v>0</c:v>
                </c:pt>
                <c:pt idx="5">
                  <c:v>0</c:v>
                </c:pt>
                <c:pt idx="6">
                  <c:v>0</c:v>
                </c:pt>
                <c:pt idx="7">
                  <c:v>0</c:v>
                </c:pt>
                <c:pt idx="8">
                  <c:v>0</c:v>
                </c:pt>
                <c:pt idx="9">
                  <c:v>0</c:v>
                </c:pt>
                <c:pt idx="10">
                  <c:v>1</c:v>
                </c:pt>
                <c:pt idx="11">
                  <c:v>1</c:v>
                </c:pt>
                <c:pt idx="12">
                  <c:v>1</c:v>
                </c:pt>
                <c:pt idx="13">
                  <c:v>1</c:v>
                </c:pt>
                <c:pt idx="14">
                  <c:v>1</c:v>
                </c:pt>
                <c:pt idx="15">
                  <c:v>1</c:v>
                </c:pt>
                <c:pt idx="16">
                  <c:v>1</c:v>
                </c:pt>
                <c:pt idx="17">
                  <c:v>1</c:v>
                </c:pt>
                <c:pt idx="18">
                  <c:v>1</c:v>
                </c:pt>
              </c:numCache>
            </c:numRef>
          </c:val>
          <c:smooth val="0"/>
          <c:extLst>
            <c:ext xmlns:c16="http://schemas.microsoft.com/office/drawing/2014/chart" uri="{C3380CC4-5D6E-409C-BE32-E72D297353CC}">
              <c16:uniqueId val="{00000003-A269-44A3-9484-2E32061CAD15}"/>
            </c:ext>
          </c:extLst>
        </c:ser>
        <c:ser>
          <c:idx val="4"/>
          <c:order val="4"/>
          <c:tx>
            <c:strRef>
              <c:f>'Running KPI'!$F$1:$F$2</c:f>
              <c:strCache>
                <c:ptCount val="1"/>
                <c:pt idx="0">
                  <c:v>Open Deviation</c:v>
                </c:pt>
              </c:strCache>
            </c:strRef>
          </c:tx>
          <c:spPr>
            <a:ln w="28575" cap="rnd">
              <a:solidFill>
                <a:schemeClr val="accent5"/>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KPI'!$F$3:$F$23</c:f>
              <c:numCache>
                <c:formatCode>General</c:formatCode>
                <c:ptCount val="19"/>
                <c:pt idx="0">
                  <c:v>1</c:v>
                </c:pt>
                <c:pt idx="1">
                  <c:v>3</c:v>
                </c:pt>
                <c:pt idx="2">
                  <c:v>3</c:v>
                </c:pt>
                <c:pt idx="3">
                  <c:v>4</c:v>
                </c:pt>
                <c:pt idx="4">
                  <c:v>4</c:v>
                </c:pt>
                <c:pt idx="5">
                  <c:v>6</c:v>
                </c:pt>
                <c:pt idx="6">
                  <c:v>7</c:v>
                </c:pt>
                <c:pt idx="7">
                  <c:v>7</c:v>
                </c:pt>
                <c:pt idx="8">
                  <c:v>7</c:v>
                </c:pt>
                <c:pt idx="9">
                  <c:v>7</c:v>
                </c:pt>
                <c:pt idx="10">
                  <c:v>8</c:v>
                </c:pt>
                <c:pt idx="11">
                  <c:v>9</c:v>
                </c:pt>
                <c:pt idx="12">
                  <c:v>10</c:v>
                </c:pt>
                <c:pt idx="13">
                  <c:v>10</c:v>
                </c:pt>
                <c:pt idx="14">
                  <c:v>11</c:v>
                </c:pt>
                <c:pt idx="15">
                  <c:v>11</c:v>
                </c:pt>
                <c:pt idx="16">
                  <c:v>11</c:v>
                </c:pt>
                <c:pt idx="17">
                  <c:v>12</c:v>
                </c:pt>
                <c:pt idx="18">
                  <c:v>12</c:v>
                </c:pt>
              </c:numCache>
            </c:numRef>
          </c:val>
          <c:smooth val="0"/>
          <c:extLst>
            <c:ext xmlns:c16="http://schemas.microsoft.com/office/drawing/2014/chart" uri="{C3380CC4-5D6E-409C-BE32-E72D297353CC}">
              <c16:uniqueId val="{00000004-A269-44A3-9484-2E32061CAD15}"/>
            </c:ext>
          </c:extLst>
        </c:ser>
        <c:ser>
          <c:idx val="5"/>
          <c:order val="5"/>
          <c:tx>
            <c:strRef>
              <c:f>'Running KPI'!$G$1:$G$2</c:f>
              <c:strCache>
                <c:ptCount val="1"/>
                <c:pt idx="0">
                  <c:v>Safety Incident</c:v>
                </c:pt>
              </c:strCache>
            </c:strRef>
          </c:tx>
          <c:spPr>
            <a:ln w="28575" cap="rnd">
              <a:solidFill>
                <a:schemeClr val="accent6"/>
              </a:solidFill>
              <a:round/>
            </a:ln>
            <a:effectLst/>
          </c:spPr>
          <c:marker>
            <c:symbol val="none"/>
          </c:marker>
          <c:cat>
            <c:multiLvlStrRef>
              <c:f>'Running KPI'!$A$3:$A$23</c:f>
              <c:multiLvlStrCache>
                <c:ptCount val="19"/>
                <c:lvl>
                  <c:pt idx="0">
                    <c:v>1</c:v>
                  </c:pt>
                  <c:pt idx="1">
                    <c:v>7</c:v>
                  </c:pt>
                  <c:pt idx="2">
                    <c:v>8</c:v>
                  </c:pt>
                  <c:pt idx="3">
                    <c:v>9</c:v>
                  </c:pt>
                  <c:pt idx="4">
                    <c:v>10</c:v>
                  </c:pt>
                  <c:pt idx="5">
                    <c:v>13</c:v>
                  </c:pt>
                  <c:pt idx="6">
                    <c:v>14</c:v>
                  </c:pt>
                  <c:pt idx="7">
                    <c:v>15</c:v>
                  </c:pt>
                  <c:pt idx="8">
                    <c:v>16</c:v>
                  </c:pt>
                  <c:pt idx="9">
                    <c:v>19</c:v>
                  </c:pt>
                  <c:pt idx="10">
                    <c:v>20</c:v>
                  </c:pt>
                  <c:pt idx="11">
                    <c:v>21</c:v>
                  </c:pt>
                  <c:pt idx="12">
                    <c:v>22</c:v>
                  </c:pt>
                  <c:pt idx="13">
                    <c:v>23</c:v>
                  </c:pt>
                  <c:pt idx="14">
                    <c:v>27</c:v>
                  </c:pt>
                  <c:pt idx="15">
                    <c:v>28</c:v>
                  </c:pt>
                  <c:pt idx="16">
                    <c:v>29</c:v>
                  </c:pt>
                  <c:pt idx="17">
                    <c:v>30</c:v>
                  </c:pt>
                  <c:pt idx="18">
                    <c:v>31</c:v>
                  </c:pt>
                </c:lvl>
                <c:lvl>
                  <c:pt idx="0">
                    <c:v>July</c:v>
                  </c:pt>
                </c:lvl>
              </c:multiLvlStrCache>
            </c:multiLvlStrRef>
          </c:cat>
          <c:val>
            <c:numRef>
              <c:f>'Running KPI'!$G$3:$G$23</c:f>
              <c:numCache>
                <c:formatCode>General</c:formatCode>
                <c:ptCount val="19"/>
                <c:pt idx="0">
                  <c:v>0</c:v>
                </c:pt>
                <c:pt idx="1">
                  <c:v>0</c:v>
                </c:pt>
                <c:pt idx="2">
                  <c:v>1</c:v>
                </c:pt>
                <c:pt idx="3">
                  <c:v>1</c:v>
                </c:pt>
                <c:pt idx="4">
                  <c:v>3</c:v>
                </c:pt>
                <c:pt idx="5">
                  <c:v>4</c:v>
                </c:pt>
                <c:pt idx="6">
                  <c:v>4</c:v>
                </c:pt>
                <c:pt idx="7">
                  <c:v>5</c:v>
                </c:pt>
                <c:pt idx="8">
                  <c:v>5</c:v>
                </c:pt>
                <c:pt idx="9">
                  <c:v>5</c:v>
                </c:pt>
                <c:pt idx="10">
                  <c:v>5</c:v>
                </c:pt>
                <c:pt idx="11">
                  <c:v>5</c:v>
                </c:pt>
                <c:pt idx="12">
                  <c:v>5</c:v>
                </c:pt>
                <c:pt idx="13">
                  <c:v>7</c:v>
                </c:pt>
                <c:pt idx="14">
                  <c:v>8</c:v>
                </c:pt>
                <c:pt idx="15">
                  <c:v>8</c:v>
                </c:pt>
                <c:pt idx="16">
                  <c:v>9</c:v>
                </c:pt>
                <c:pt idx="17">
                  <c:v>9</c:v>
                </c:pt>
                <c:pt idx="18">
                  <c:v>9</c:v>
                </c:pt>
              </c:numCache>
            </c:numRef>
          </c:val>
          <c:smooth val="0"/>
          <c:extLst>
            <c:ext xmlns:c16="http://schemas.microsoft.com/office/drawing/2014/chart" uri="{C3380CC4-5D6E-409C-BE32-E72D297353CC}">
              <c16:uniqueId val="{00000005-A269-44A3-9484-2E32061CAD15}"/>
            </c:ext>
          </c:extLst>
        </c:ser>
        <c:dLbls>
          <c:showLegendKey val="0"/>
          <c:showVal val="0"/>
          <c:showCatName val="0"/>
          <c:showSerName val="0"/>
          <c:showPercent val="0"/>
          <c:showBubbleSize val="0"/>
        </c:dLbls>
        <c:smooth val="0"/>
        <c:axId val="669358848"/>
        <c:axId val="669356224"/>
      </c:lineChart>
      <c:catAx>
        <c:axId val="669358848"/>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Day of the Month</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356224"/>
        <c:crosses val="autoZero"/>
        <c:auto val="1"/>
        <c:lblAlgn val="ctr"/>
        <c:lblOffset val="100"/>
        <c:noMultiLvlLbl val="0"/>
      </c:catAx>
      <c:valAx>
        <c:axId val="669356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Frequency</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358848"/>
        <c:crosses val="autoZero"/>
        <c:crossBetween val="between"/>
      </c:valAx>
      <c:spPr>
        <a:noFill/>
        <a:ln>
          <a:noFill/>
        </a:ln>
        <a:effectLst/>
      </c:spPr>
    </c:plotArea>
    <c:legend>
      <c:legendPos val="tr"/>
      <c:layout>
        <c:manualLayout>
          <c:xMode val="edge"/>
          <c:yMode val="edge"/>
          <c:x val="0.90391732283464565"/>
          <c:y val="4.3999999999999997E-2"/>
          <c:w val="7.0000000000000007E-2"/>
          <c:h val="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3</xdr:row>
          <xdr:rowOff>38100</xdr:rowOff>
        </xdr:from>
        <xdr:to>
          <xdr:col>6</xdr:col>
          <xdr:colOff>609600</xdr:colOff>
          <xdr:row>4</xdr:row>
          <xdr:rowOff>114300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100-000009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Create Pivot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0</xdr:row>
          <xdr:rowOff>209550</xdr:rowOff>
        </xdr:from>
        <xdr:to>
          <xdr:col>3</xdr:col>
          <xdr:colOff>247650</xdr:colOff>
          <xdr:row>2</xdr:row>
          <xdr:rowOff>69850</xdr:rowOff>
        </xdr:to>
        <xdr:sp macro="" textlink="">
          <xdr:nvSpPr>
            <xdr:cNvPr id="21518" name="Button 14" hidden="1">
              <a:extLst>
                <a:ext uri="{63B3BB69-23CF-44E3-9099-C40C66FF867C}">
                  <a14:compatExt spid="_x0000_s21518"/>
                </a:ext>
                <a:ext uri="{FF2B5EF4-FFF2-40B4-BE49-F238E27FC236}">
                  <a16:creationId xmlns:a16="http://schemas.microsoft.com/office/drawing/2014/main" id="{00000000-0008-0000-0100-00000E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Create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222250</xdr:colOff>
          <xdr:row>3</xdr:row>
          <xdr:rowOff>57150</xdr:rowOff>
        </xdr:from>
        <xdr:to>
          <xdr:col>3</xdr:col>
          <xdr:colOff>247650</xdr:colOff>
          <xdr:row>4</xdr:row>
          <xdr:rowOff>114300</xdr:rowOff>
        </xdr:to>
        <xdr:sp macro="" textlink="">
          <xdr:nvSpPr>
            <xdr:cNvPr id="21527" name="Button 23" hidden="1">
              <a:extLst>
                <a:ext uri="{63B3BB69-23CF-44E3-9099-C40C66FF867C}">
                  <a14:compatExt spid="_x0000_s21527"/>
                </a:ext>
                <a:ext uri="{FF2B5EF4-FFF2-40B4-BE49-F238E27FC236}">
                  <a16:creationId xmlns:a16="http://schemas.microsoft.com/office/drawing/2014/main" id="{00000000-0008-0000-0100-000017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Create Tag and Descriptors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12</xdr:row>
          <xdr:rowOff>127000</xdr:rowOff>
        </xdr:from>
        <xdr:to>
          <xdr:col>5</xdr:col>
          <xdr:colOff>127000</xdr:colOff>
          <xdr:row>13</xdr:row>
          <xdr:rowOff>184150</xdr:rowOff>
        </xdr:to>
        <xdr:sp macro="" textlink="">
          <xdr:nvSpPr>
            <xdr:cNvPr id="21528" name="Button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Update Countermeasures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5</xdr:row>
          <xdr:rowOff>133350</xdr:rowOff>
        </xdr:from>
        <xdr:to>
          <xdr:col>5</xdr:col>
          <xdr:colOff>152400</xdr:colOff>
          <xdr:row>7</xdr:row>
          <xdr:rowOff>0</xdr:rowOff>
        </xdr:to>
        <xdr:sp macro="" textlink="">
          <xdr:nvSpPr>
            <xdr:cNvPr id="21530" name="Button 26" hidden="1">
              <a:extLst>
                <a:ext uri="{63B3BB69-23CF-44E3-9099-C40C66FF867C}">
                  <a14:compatExt spid="_x0000_s21530"/>
                </a:ext>
                <a:ext uri="{FF2B5EF4-FFF2-40B4-BE49-F238E27FC236}">
                  <a16:creationId xmlns:a16="http://schemas.microsoft.com/office/drawing/2014/main" id="{00000000-0008-0000-0100-00001A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107950</xdr:colOff>
          <xdr:row>9</xdr:row>
          <xdr:rowOff>165100</xdr:rowOff>
        </xdr:from>
        <xdr:to>
          <xdr:col>5</xdr:col>
          <xdr:colOff>127000</xdr:colOff>
          <xdr:row>11</xdr:row>
          <xdr:rowOff>38100</xdr:rowOff>
        </xdr:to>
        <xdr:sp macro="" textlink="">
          <xdr:nvSpPr>
            <xdr:cNvPr id="21531" name="Button 27" hidden="1">
              <a:extLst>
                <a:ext uri="{63B3BB69-23CF-44E3-9099-C40C66FF867C}">
                  <a14:compatExt spid="_x0000_s21531"/>
                </a:ext>
                <a:ext uri="{FF2B5EF4-FFF2-40B4-BE49-F238E27FC236}">
                  <a16:creationId xmlns:a16="http://schemas.microsoft.com/office/drawing/2014/main" id="{00000000-0008-0000-0100-00001B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Add New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571500</xdr:colOff>
          <xdr:row>1</xdr:row>
          <xdr:rowOff>0</xdr:rowOff>
        </xdr:from>
        <xdr:to>
          <xdr:col>6</xdr:col>
          <xdr:colOff>590550</xdr:colOff>
          <xdr:row>2</xdr:row>
          <xdr:rowOff>76200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0100-00001C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Create KPI Charts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1</xdr:row>
          <xdr:rowOff>0</xdr:rowOff>
        </xdr:to>
        <xdr:sp macro="" textlink="">
          <xdr:nvSpPr>
            <xdr:cNvPr id="296961" name="Button 1" hidden="1">
              <a:extLst>
                <a:ext uri="{63B3BB69-23CF-44E3-9099-C40C66FF867C}">
                  <a14:compatExt spid="_x0000_s296961"/>
                </a:ext>
                <a:ext uri="{FF2B5EF4-FFF2-40B4-BE49-F238E27FC236}">
                  <a16:creationId xmlns:a16="http://schemas.microsoft.com/office/drawing/2014/main" id="{735BCBDB-5FA3-4A1F-A855-6D7271B60EC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ResetButton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0</xdr:rowOff>
        </xdr:from>
        <xdr:to>
          <xdr:col>1</xdr:col>
          <xdr:colOff>0</xdr:colOff>
          <xdr:row>5</xdr:row>
          <xdr:rowOff>0</xdr:rowOff>
        </xdr:to>
        <xdr:sp macro="" textlink="">
          <xdr:nvSpPr>
            <xdr:cNvPr id="296962" name="Button 2" hidden="1">
              <a:extLst>
                <a:ext uri="{63B3BB69-23CF-44E3-9099-C40C66FF867C}">
                  <a14:compatExt spid="_x0000_s296962"/>
                </a:ext>
                <a:ext uri="{FF2B5EF4-FFF2-40B4-BE49-F238E27FC236}">
                  <a16:creationId xmlns:a16="http://schemas.microsoft.com/office/drawing/2014/main" id="{3826AB09-EC4D-489A-A233-BCD5A8BE0A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Test for Tag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762000</xdr:colOff>
          <xdr:row>1</xdr:row>
          <xdr:rowOff>12700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2</xdr:row>
      <xdr:rowOff>0</xdr:rowOff>
    </xdr:from>
    <xdr:to>
      <xdr:col>19</xdr:col>
      <xdr:colOff>0</xdr:colOff>
      <xdr:row>16</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26</xdr:row>
      <xdr:rowOff>0</xdr:rowOff>
    </xdr:from>
    <xdr:to>
      <xdr:col>11</xdr:col>
      <xdr:colOff>311150</xdr:colOff>
      <xdr:row>42</xdr:row>
      <xdr:rowOff>25400</xdr:rowOff>
    </xdr:to>
    <xdr:graphicFrame macro="">
      <xdr:nvGraphicFramePr>
        <xdr:cNvPr id="2" name="Trend 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27</xdr:row>
      <xdr:rowOff>0</xdr:rowOff>
    </xdr:from>
    <xdr:to>
      <xdr:col>14</xdr:col>
      <xdr:colOff>98425</xdr:colOff>
      <xdr:row>42</xdr:row>
      <xdr:rowOff>174625</xdr:rowOff>
    </xdr:to>
    <xdr:graphicFrame macro="">
      <xdr:nvGraphicFramePr>
        <xdr:cNvPr id="2" name="Running Total 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23</xdr:row>
      <xdr:rowOff>0</xdr:rowOff>
    </xdr:from>
    <xdr:to>
      <xdr:col>17</xdr:col>
      <xdr:colOff>44450</xdr:colOff>
      <xdr:row>39</xdr:row>
      <xdr:rowOff>25400</xdr:rowOff>
    </xdr:to>
    <xdr:graphicFrame macro="">
      <xdr:nvGraphicFramePr>
        <xdr:cNvPr id="2" name="RunningPivotTable KPI">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alendar%20Template%20(2)"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spinrad/Downloads/MDI%20Dashboard%202021%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endar Template (2)"/>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fety Calendar"/>
      <sheetName val="Quality Calendar"/>
      <sheetName val="Delivery Calendar"/>
      <sheetName val="Countermeasures"/>
      <sheetName val="Control Center"/>
      <sheetName val="Tag and Descriptor Tables"/>
      <sheetName val="Running KPI"/>
      <sheetName val="Monthly Report"/>
      <sheetName val="KPI Chart"/>
      <sheetName val="DataValidation"/>
      <sheetName val="MDI Dashboard 2021 (Blank)"/>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543.54002453704" createdVersion="3" refreshedVersion="7" minRefreshableVersion="3" recordCount="302" xr:uid="{ABC13A2C-1600-4944-A93A-FF189C337067}">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acheField>
    <cacheField name="Issue Tier 2 Tag" numFmtId="0">
      <sharedItems containsBlank="1"/>
    </cacheField>
    <cacheField name="Cause Category" numFmtId="0">
      <sharedItems containsBlank="1"/>
    </cacheField>
    <cacheField name="Cause Detail" numFmtId="0">
      <sharedItems containsBlank="1"/>
    </cacheField>
    <cacheField name="Issue Date" numFmtId="169">
      <sharedItems containsSemiMixedTypes="0" containsNonDate="0" containsDate="1" containsString="0" minDate="2020-01-09T00:00:00" maxDate="2021-12-10T00:00:00"/>
    </cacheField>
    <cacheField name="Category" numFmtId="0">
      <sharedItems/>
    </cacheField>
    <cacheField name="KPI" numFmtId="0">
      <sharedItems containsBlank="1" count="12">
        <s v="Open Deviation"/>
        <s v="N/A"/>
        <s v="Safety Incident"/>
        <s v="Equip Issue"/>
        <s v="MFG Issue"/>
        <s v="Matl Issue"/>
        <s v="OSHA Recordable Event"/>
        <s v="Deviation Extended"/>
        <s v="Change Control Extended"/>
        <s v="CAPA Extended"/>
        <s v="Training Overdue"/>
        <m/>
      </sharedItems>
    </cacheField>
    <cacheField name="Entry Identifier" numFmtId="0">
      <sharedItems containsBlank="1"/>
    </cacheField>
    <cacheField name="Primary Equipment" numFmtId="0">
      <sharedItems containsBlank="1" containsMixedTypes="1" containsNumber="1" containsInteger="1" minValue="1000" maxValue="100696"/>
    </cacheField>
    <cacheField name="Manufacturing Stage" numFmtId="0">
      <sharedItems containsBlank="1"/>
    </cacheField>
    <cacheField name="Batch" numFmtId="0">
      <sharedItems containsBlank="1" containsMixedTypes="1" containsNumber="1" containsInteger="1" minValue="300137" maxValue="300182"/>
    </cacheField>
    <cacheField name="Quality Classification" numFmtId="0">
      <sharedItems containsBlank="1"/>
    </cacheField>
    <cacheField name="Safety Tier" numFmtId="0">
      <sharedItems containsBlank="1"/>
    </cacheField>
    <cacheField name="Issue" numFmtId="0">
      <sharedItems longText="1"/>
    </cacheField>
    <cacheField name="Cause" numFmtId="0">
      <sharedItems containsBlank="1"/>
    </cacheField>
    <cacheField name="Countermeasure" numFmtId="0">
      <sharedItems containsBlank="1" longText="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acheField>
    <cacheField name="Issue Year" numFmtId="0">
      <sharedItems containsSemiMixedTypes="0" containsString="0" containsNumber="1" containsInteger="1" minValue="2020" maxValue="2021"/>
    </cacheField>
    <cacheField name="Issue Month" numFmtId="0">
      <sharedItems containsSemiMixedTypes="0" containsString="0" containsNumber="1" containsInteger="1" minValue="1" maxValue="12"/>
    </cacheField>
    <cacheField name="Month Name" numFmtId="0">
      <sharedItems count="12">
        <s v="February"/>
        <s v="June"/>
        <s v="July"/>
        <s v="August"/>
        <s v="September"/>
        <s v="October"/>
        <s v="November"/>
        <s v="December"/>
        <s v="January"/>
        <s v="March"/>
        <s v="April"/>
        <s v="May"/>
      </sharedItems>
    </cacheField>
    <cacheField name="Day of Month" numFmtId="0">
      <sharedItems containsSemiMixedTypes="0" containsString="0" containsNumber="1" containsInteger="1" minValue="1" maxValue="31" count="31">
        <n v="2"/>
        <n v="9"/>
        <n v="25"/>
        <n v="10"/>
        <n v="13"/>
        <n v="15"/>
        <n v="16"/>
        <n v="21"/>
        <n v="22"/>
        <n v="3"/>
        <n v="29"/>
        <n v="26"/>
        <n v="30"/>
        <n v="31"/>
        <n v="28"/>
        <n v="27"/>
        <n v="12"/>
        <n v="23"/>
        <n v="11"/>
        <n v="18"/>
        <n v="14"/>
        <n v="5"/>
        <n v="6"/>
        <n v="8"/>
        <n v="20"/>
        <n v="1"/>
        <n v="4"/>
        <n v="17"/>
        <n v="7"/>
        <n v="19"/>
        <n v="24"/>
      </sharedItems>
    </cacheField>
    <cacheField name="Yr-Month" numFmtId="0">
      <sharedItems/>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544.457852083331" createdVersion="3" refreshedVersion="7" minRefreshableVersion="3" recordCount="303" xr:uid="{CFA86D44-EBCE-4F03-B7EB-1EDF0289F486}">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acheField>
    <cacheField name="Issue Tier 2 Tag" numFmtId="0">
      <sharedItems containsBlank="1"/>
    </cacheField>
    <cacheField name="Cause Category" numFmtId="0">
      <sharedItems containsBlank="1"/>
    </cacheField>
    <cacheField name="Cause Detail" numFmtId="0">
      <sharedItems containsBlank="1" count="9">
        <s v="Cause Detail 1"/>
        <s v="Cause Detail 2"/>
        <s v="Cause Detail 3"/>
        <s v="Cause Detail 4"/>
        <s v="Cause Detail 5"/>
        <s v="Cause Detail 6"/>
        <s v="Cause Detail 7"/>
        <s v="Cause Detail 8"/>
        <m/>
      </sharedItems>
    </cacheField>
    <cacheField name="Issue Date" numFmtId="169">
      <sharedItems containsNonDate="0" containsDate="1" containsString="0" containsBlank="1" minDate="2020-01-09T00:00:00" maxDate="2021-12-10T00:00:00" count="211">
        <d v="2020-02-02T00:00:00"/>
        <d v="2020-06-09T00:00:00"/>
        <d v="2020-06-25T00:00:00"/>
        <d v="2020-07-10T00:00:00"/>
        <d v="2020-07-13T00:00:00"/>
        <d v="2020-07-15T00:00:00"/>
        <d v="2020-07-16T00:00:00"/>
        <d v="2020-07-21T00:00:00"/>
        <d v="2020-07-22T00:00:00"/>
        <d v="2020-06-03T00:00:00"/>
        <d v="2020-06-29T00:00:00"/>
        <d v="2020-06-26T00:00:00"/>
        <d v="2020-07-29T00:00:00"/>
        <d v="2020-07-30T00:00:00"/>
        <d v="2020-07-31T00:00:00"/>
        <d v="2020-07-28T00:00:00"/>
        <d v="2020-08-03T00:00:00"/>
        <d v="2020-08-10T00:00:00"/>
        <d v="2020-07-27T00:00:00"/>
        <d v="2020-08-12T00:00:00"/>
        <d v="2020-08-13T00:00:00"/>
        <d v="2020-07-23T00:00:00"/>
        <d v="2020-08-11T00:00:00"/>
        <d v="2020-08-18T00:00:00"/>
        <d v="2020-08-26T00:00:00"/>
        <d v="2020-08-27T00:00:00"/>
        <d v="2020-08-14T00:00:00"/>
        <d v="2020-08-31T00:00:00"/>
        <d v="2020-08-05T00:00:00"/>
        <d v="2020-08-06T00:00:00"/>
        <d v="2020-09-08T00:00:00"/>
        <d v="2020-07-20T00:00:00"/>
        <d v="2020-09-01T00:00:00"/>
        <d v="2020-09-04T00:00:00"/>
        <d v="2020-08-17T00:00:00"/>
        <d v="2020-09-09T00:00:00"/>
        <d v="2020-08-25T00:00:00"/>
        <d v="2020-09-14T00:00:00"/>
        <d v="2020-09-16T00:00:00"/>
        <d v="2020-09-17T00:00:00"/>
        <d v="2020-09-21T00:00:00"/>
        <d v="2020-09-23T00:00:00"/>
        <d v="2020-09-22T00:00:00"/>
        <d v="2020-09-25T00:00:00"/>
        <d v="2020-08-28T00:00:00"/>
        <d v="2020-10-01T00:00:00"/>
        <d v="2020-09-03T00:00:00"/>
        <d v="2020-10-07T00:00:00"/>
        <d v="2020-09-28T00:00:00"/>
        <d v="2020-09-15T00:00:00"/>
        <d v="2020-10-12T00:00:00"/>
        <d v="2020-09-18T00:00:00"/>
        <d v="2020-10-09T00:00:00"/>
        <d v="2020-10-23T00:00:00"/>
        <d v="2020-10-14T00:00:00"/>
        <d v="2020-10-28T00:00:00"/>
        <d v="2020-10-20T00:00:00"/>
        <d v="2020-10-22T00:00:00"/>
        <d v="2020-11-06T00:00:00"/>
        <d v="2020-11-13T00:00:00"/>
        <d v="2020-11-19T00:00:00"/>
        <d v="2020-11-02T00:00:00"/>
        <d v="2020-10-26T00:00:00"/>
        <d v="2020-11-30T00:00:00"/>
        <d v="2020-11-05T00:00:00"/>
        <d v="2020-11-18T00:00:00"/>
        <d v="2020-12-03T00:00:00"/>
        <d v="2020-01-09T00:00:00"/>
        <d v="2020-11-10T00:00:00"/>
        <d v="2020-11-24T00:00:00"/>
        <d v="2020-11-11T00:00:00"/>
        <d v="2020-12-16T00:00:00"/>
        <d v="2020-11-09T00:00:00"/>
        <d v="2020-12-21T00:00:00"/>
        <d v="2020-12-28T00:00:00"/>
        <d v="2020-12-30T00:00:00"/>
        <d v="2020-12-02T00:00:00"/>
        <d v="2020-12-14T00:00:00"/>
        <d v="2021-01-12T00:00:00"/>
        <d v="2021-01-07T00:00:00"/>
        <d v="2020-12-22T00:00:00"/>
        <d v="2021-01-11T00:00:00"/>
        <d v="2021-01-14T00:00:00"/>
        <d v="2021-01-26T00:00:00"/>
        <d v="2021-02-02T00:00:00"/>
        <d v="2021-01-20T00:00:00"/>
        <d v="2021-02-08T00:00:00"/>
        <d v="2021-01-28T00:00:00"/>
        <d v="2020-12-08T00:00:00"/>
        <d v="2021-02-11T00:00:00"/>
        <d v="2021-02-10T00:00:00"/>
        <d v="2021-01-27T00:00:00"/>
        <d v="2021-02-03T00:00:00"/>
        <d v="2021-02-05T00:00:00"/>
        <d v="2021-02-18T00:00:00"/>
        <d v="2021-02-24T00:00:00"/>
        <d v="2021-01-25T00:00:00"/>
        <d v="2021-02-09T00:00:00"/>
        <d v="2021-03-04T00:00:00"/>
        <d v="2021-02-16T00:00:00"/>
        <d v="2021-01-21T00:00:00"/>
        <d v="2021-03-18T00:00:00"/>
        <d v="2021-03-16T00:00:00"/>
        <d v="2021-02-26T00:00:00"/>
        <d v="2021-03-22T00:00:00"/>
        <d v="2021-03-26T00:00:00"/>
        <d v="2021-03-09T00:00:00"/>
        <d v="2021-03-25T00:00:00"/>
        <d v="2021-03-24T00:00:00"/>
        <d v="2021-02-12T00:00:00"/>
        <d v="2021-03-14T00:00:00"/>
        <d v="2021-03-17T00:00:00"/>
        <d v="2021-04-05T00:00:00"/>
        <d v="2021-04-07T00:00:00"/>
        <d v="2021-03-19T00:00:00"/>
        <d v="2021-04-15T00:00:00"/>
        <d v="2021-02-25T00:00:00"/>
        <d v="2021-03-31T00:00:00"/>
        <d v="2021-04-08T00:00:00"/>
        <d v="2021-04-12T00:00:00"/>
        <d v="2021-05-06T00:00:00"/>
        <d v="2021-04-30T00:00:00"/>
        <d v="2021-05-04T00:00:00"/>
        <d v="2021-04-28T00:00:00"/>
        <d v="2021-05-05T00:00:00"/>
        <d v="2021-04-27T00:00:00"/>
        <d v="2021-05-10T00:00:00"/>
        <d v="2021-05-18T00:00:00"/>
        <d v="2021-05-19T00:00:00"/>
        <d v="2021-05-14T00:00:00"/>
        <d v="2021-04-21T00:00:00"/>
        <d v="2021-05-24T00:00:00"/>
        <d v="2021-05-25T00:00:00"/>
        <d v="2021-04-06T00:00:00"/>
        <d v="2021-05-17T00:00:00"/>
        <d v="2021-06-23T00:00:00"/>
        <d v="2021-06-15T00:00:00"/>
        <d v="2021-06-22T00:00:00"/>
        <d v="2021-06-25T00:00:00"/>
        <d v="2021-06-28T00:00:00"/>
        <d v="2021-06-02T00:00:00"/>
        <d v="2021-06-21T00:00:00"/>
        <d v="2021-06-11T00:00:00"/>
        <d v="2021-06-16T00:00:00"/>
        <d v="2021-06-30T00:00:00"/>
        <d v="2021-07-01T00:00:00"/>
        <d v="2021-07-08T00:00:00"/>
        <d v="2021-07-19T00:00:00"/>
        <d v="2021-07-20T00:00:00"/>
        <d v="2021-07-13T00:00:00"/>
        <d v="2021-07-07T00:00:00"/>
        <d v="2021-07-14T00:00:00"/>
        <d v="2021-07-21T00:00:00"/>
        <d v="2021-08-12T00:00:00"/>
        <d v="2021-08-18T00:00:00"/>
        <d v="2021-07-22T00:00:00"/>
        <d v="2021-08-27T00:00:00"/>
        <d v="2021-08-29T00:00:00"/>
        <d v="2021-08-11T00:00:00"/>
        <d v="2021-08-31T00:00:00"/>
        <d v="2021-09-08T00:00:00"/>
        <d v="2021-10-20T00:00:00"/>
        <d v="2021-11-17T00:00:00"/>
        <d v="2021-10-27T00:00:00"/>
        <d v="2021-10-19T00:00:00"/>
        <d v="2021-08-19T00:00:00"/>
        <d v="2021-09-02T00:00:00"/>
        <d v="2021-09-07T00:00:00"/>
        <d v="2021-09-17T00:00:00"/>
        <d v="2021-09-09T00:00:00"/>
        <d v="2021-08-10T00:00:00"/>
        <d v="2021-08-24T00:00:00"/>
        <d v="2021-09-27T00:00:00"/>
        <d v="2021-08-15T00:00:00"/>
        <d v="2021-09-13T00:00:00"/>
        <d v="2021-09-19T00:00:00"/>
        <d v="2021-07-30T00:00:00"/>
        <d v="2021-08-25T00:00:00"/>
        <d v="2021-09-10T00:00:00"/>
        <d v="2021-09-15T00:00:00"/>
        <d v="2021-09-20T00:00:00"/>
        <d v="2021-09-21T00:00:00"/>
        <d v="2021-09-24T00:00:00"/>
        <d v="2021-09-01T00:00:00"/>
        <d v="2021-09-30T00:00:00"/>
        <d v="2021-10-22T00:00:00"/>
        <d v="2021-09-28T00:00:00"/>
        <d v="2021-08-05T00:00:00"/>
        <d v="2021-09-04T00:00:00"/>
        <d v="2021-10-01T00:00:00"/>
        <d v="2021-07-09T00:00:00"/>
        <d v="2021-10-07T00:00:00"/>
        <d v="2021-11-06T00:00:00"/>
        <d v="2021-10-14T00:00:00"/>
        <d v="2021-10-12T00:00:00"/>
        <d v="2021-11-08T00:00:00"/>
        <d v="2021-10-09T00:00:00"/>
        <d v="2021-09-16T00:00:00"/>
        <d v="2021-11-10T00:00:00"/>
        <d v="2021-06-10T00:00:00"/>
        <d v="2021-11-15T00:00:00"/>
        <d v="2021-11-18T00:00:00"/>
        <d v="2021-10-25T00:00:00"/>
        <d v="2021-11-22T00:00:00"/>
        <d v="2021-11-11T00:00:00"/>
        <d v="2021-10-06T00:00:00"/>
        <d v="2021-11-24T00:00:00"/>
        <d v="2021-12-03T00:00:00"/>
        <d v="2021-12-08T00:00:00"/>
        <d v="2021-12-09T00:00:00"/>
        <m/>
      </sharedItems>
    </cacheField>
    <cacheField name="Category" numFmtId="0">
      <sharedItems containsBlank="1" count="6">
        <s v="Quality"/>
        <s v="N/A"/>
        <s v="Safety"/>
        <s v="Delivery"/>
        <s v="Proactive Measure"/>
        <m/>
      </sharedItems>
    </cacheField>
    <cacheField name="KPI" numFmtId="0">
      <sharedItems containsBlank="1"/>
    </cacheField>
    <cacheField name="Entry Identifier" numFmtId="0">
      <sharedItems containsBlank="1"/>
    </cacheField>
    <cacheField name="Primary Equipment" numFmtId="0">
      <sharedItems containsBlank="1"/>
    </cacheField>
    <cacheField name="Manufacturing Stage" numFmtId="0">
      <sharedItems containsBlank="1"/>
    </cacheField>
    <cacheField name="Batch" numFmtId="0">
      <sharedItems containsBlank="1" containsMixedTypes="1" containsNumber="1" containsInteger="1" minValue="300137" maxValue="300182"/>
    </cacheField>
    <cacheField name="Quality Classification" numFmtId="0">
      <sharedItems containsBlank="1"/>
    </cacheField>
    <cacheField name="Safety Tier" numFmtId="0">
      <sharedItems containsBlank="1"/>
    </cacheField>
    <cacheField name="Issue" numFmtId="0">
      <sharedItems containsBlank="1"/>
    </cacheField>
    <cacheField name="Cause" numFmtId="0">
      <sharedItems containsBlank="1"/>
    </cacheField>
    <cacheField name="Countermeasure" numFmtId="0">
      <sharedItems containsBlank="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ontainsBlank="1"/>
    </cacheField>
    <cacheField name="Issue Year" numFmtId="0">
      <sharedItems containsString="0" containsBlank="1" containsNumber="1" containsInteger="1" minValue="2020" maxValue="2021" count="3">
        <n v="2020"/>
        <n v="2021"/>
        <m/>
      </sharedItems>
    </cacheField>
    <cacheField name="Issue Month" numFmtId="0">
      <sharedItems containsString="0" containsBlank="1" containsNumber="1" containsInteger="1" minValue="1" maxValue="12"/>
    </cacheField>
    <cacheField name="Month Name" numFmtId="0">
      <sharedItems containsBlank="1"/>
    </cacheField>
    <cacheField name="Day of Month" numFmtId="0">
      <sharedItems containsString="0" containsBlank="1" containsNumber="1" containsInteger="1" minValue="1" maxValue="31"/>
    </cacheField>
    <cacheField name="Yr-Month" numFmtId="0">
      <sharedItems containsBlank="1" count="22">
        <s v="2020-02"/>
        <s v="2020-06"/>
        <s v="2020-07"/>
        <s v="2020-08"/>
        <s v="2020-09"/>
        <s v="2020-10"/>
        <s v="2020-11"/>
        <s v="2020-12"/>
        <s v="2020-01"/>
        <s v="2021-01"/>
        <s v="2021-02"/>
        <s v="2021-03"/>
        <s v="2021-04"/>
        <s v="2021-05"/>
        <s v="2021-06"/>
        <s v="2021-07"/>
        <s v="2021-08"/>
        <s v="2021-09"/>
        <s v="2021-10"/>
        <s v="2021-11"/>
        <s v="2021-12"/>
        <m/>
      </sharedItems>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pinrad" refreshedDate="44612.561946412039" createdVersion="3" refreshedVersion="7" minRefreshableVersion="3" recordCount="303" xr:uid="{91A97FF7-7FF2-41BA-B3BD-A2147AEBDBE5}">
  <cacheSource type="worksheet">
    <worksheetSource name="Tbl_Counter"/>
  </cacheSource>
  <cacheFields count="30">
    <cacheField name="Issue ID" numFmtId="0">
      <sharedItems containsString="0" containsBlank="1" containsNumber="1" containsInteger="1" minValue="1" maxValue="292"/>
    </cacheField>
    <cacheField name="Issue Tier 1 Tag" numFmtId="0">
      <sharedItems containsBlank="1" count="12">
        <s v="Issue Tier 1 Tag 1"/>
        <s v="Issue Tier 1 Tag 2"/>
        <s v="Issue Tier 1 Tag 3"/>
        <s v="Issue Tier 1 Tag 4"/>
        <m/>
        <s v="Issue Tier 1 Tag 6"/>
        <s v="Issue Tier 1 Tag 7"/>
        <s v="Issue Tier 1 Tag 8"/>
        <s v="Issue Tier 1 Tag 9"/>
        <s v="Issue Tier 1 Tag 10"/>
        <s v="Something New"/>
        <s v="Issue Tier 1 Tag 5"/>
      </sharedItems>
    </cacheField>
    <cacheField name="Issue Tier 2 Tag" numFmtId="0">
      <sharedItems containsBlank="1"/>
    </cacheField>
    <cacheField name="Cause Category" numFmtId="0">
      <sharedItems containsBlank="1"/>
    </cacheField>
    <cacheField name="Cause Detail" numFmtId="0">
      <sharedItems containsBlank="1"/>
    </cacheField>
    <cacheField name="Issue Date" numFmtId="169">
      <sharedItems containsNonDate="0" containsDate="1" containsString="0" containsBlank="1" minDate="2020-01-09T00:00:00" maxDate="2021-12-10T00:00:00"/>
    </cacheField>
    <cacheField name="Category" numFmtId="0">
      <sharedItems containsBlank="1" count="6">
        <s v="Quality"/>
        <s v="N/A"/>
        <s v="Safety"/>
        <s v="Delivery"/>
        <s v="Proactive Measure"/>
        <m/>
      </sharedItems>
    </cacheField>
    <cacheField name="KPI" numFmtId="0">
      <sharedItems containsBlank="1"/>
    </cacheField>
    <cacheField name="Entry Identifier" numFmtId="0">
      <sharedItems containsBlank="1"/>
    </cacheField>
    <cacheField name="Primary Equipment" numFmtId="0">
      <sharedItems containsBlank="1"/>
    </cacheField>
    <cacheField name="Manufacturing Stage" numFmtId="0">
      <sharedItems containsBlank="1"/>
    </cacheField>
    <cacheField name="Batch" numFmtId="0">
      <sharedItems containsBlank="1"/>
    </cacheField>
    <cacheField name="Quality Classification" numFmtId="0">
      <sharedItems containsBlank="1"/>
    </cacheField>
    <cacheField name="Safety Tier" numFmtId="0">
      <sharedItems containsBlank="1"/>
    </cacheField>
    <cacheField name="Issue" numFmtId="0">
      <sharedItems containsBlank="1"/>
    </cacheField>
    <cacheField name="Cause" numFmtId="0">
      <sharedItems containsBlank="1"/>
    </cacheField>
    <cacheField name="Countermeasure" numFmtId="0">
      <sharedItems containsBlank="1"/>
    </cacheField>
    <cacheField name="Owner" numFmtId="0">
      <sharedItems containsBlank="1"/>
    </cacheField>
    <cacheField name="Date Due" numFmtId="169">
      <sharedItems containsDate="1" containsBlank="1" containsMixedTypes="1" minDate="2020-03-04T00:00:00" maxDate="2022-03-02T00:00:00"/>
    </cacheField>
    <cacheField name="Date Closed" numFmtId="169">
      <sharedItems containsDate="1" containsBlank="1" containsMixedTypes="1" minDate="2020-03-04T00:00:00" maxDate="2021-12-09T00:00:00"/>
    </cacheField>
    <cacheField name="Status" numFmtId="0">
      <sharedItems/>
    </cacheField>
    <cacheField name="Issue Year" numFmtId="0">
      <sharedItems containsString="0" containsBlank="1" containsNumber="1" containsInteger="1" minValue="2020" maxValue="2021" count="3">
        <n v="2020"/>
        <n v="2021"/>
        <m/>
      </sharedItems>
    </cacheField>
    <cacheField name="Issue Month" numFmtId="0">
      <sharedItems containsString="0" containsBlank="1" containsNumber="1" containsInteger="1" minValue="1" maxValue="12" count="13">
        <n v="2"/>
        <n v="6"/>
        <n v="7"/>
        <n v="8"/>
        <n v="9"/>
        <n v="10"/>
        <n v="11"/>
        <n v="12"/>
        <n v="1"/>
        <n v="3"/>
        <n v="4"/>
        <n v="5"/>
        <m/>
      </sharedItems>
    </cacheField>
    <cacheField name="Month Name" numFmtId="0">
      <sharedItems containsBlank="1"/>
    </cacheField>
    <cacheField name="Day of Month" numFmtId="0">
      <sharedItems containsString="0" containsBlank="1" containsNumber="1" containsInteger="1" minValue="1" maxValue="31"/>
    </cacheField>
    <cacheField name="Yr-Month" numFmtId="0">
      <sharedItems containsBlank="1"/>
    </cacheField>
    <cacheField name="Days until Due" numFmtId="0">
      <sharedItems containsBlank="1" containsMixedTypes="1" containsNumber="1" containsInteger="1" minValue="0" maxValue="337"/>
    </cacheField>
    <cacheField name="Day Completed" numFmtId="0">
      <sharedItems containsBlank="1" containsMixedTypes="1" containsNumber="1" containsInteger="1" minValue="0" maxValue="336"/>
    </cacheField>
    <cacheField name="On Time?" numFmtId="0">
      <sharedItems containsBlank="1"/>
    </cacheField>
    <cacheField name="Early and Overdue Differential" numFmtId="0">
      <sharedItems containsBlank="1" containsMixedTypes="1" containsNumber="1" containsInteger="1" minValue="-84" maxValue="14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2">
  <r>
    <n v="280"/>
    <m/>
    <m/>
    <m/>
    <m/>
    <d v="2020-02-02T00:00:00"/>
    <s v="Quality"/>
    <x v="0"/>
    <s v="QE-001443"/>
    <m/>
    <m/>
    <m/>
    <m/>
    <m/>
    <s v="Daily rounds not performed on 02FEB19"/>
    <s v="Close Cancel"/>
    <s v="N/A"/>
    <s v="Brian Van Luinen"/>
    <d v="2020-03-04T00:00:00"/>
    <d v="2020-03-04T00:00:00"/>
    <s v="Closed"/>
    <n v="2020"/>
    <n v="2"/>
    <x v="0"/>
    <x v="0"/>
    <s v="2020-02"/>
    <m/>
    <m/>
    <m/>
    <m/>
  </r>
  <r>
    <n v="3"/>
    <s v="Elevated Readings"/>
    <s v="COP"/>
    <s v="Unknown"/>
    <m/>
    <d v="2020-06-09T00:00:00"/>
    <s v="N/A"/>
    <x v="1"/>
    <m/>
    <m/>
    <s v="Synthesis"/>
    <m/>
    <m/>
    <m/>
    <s v="Synthesis COP Negative Pressure &amp; UV disabled "/>
    <m/>
    <s v="Monitor runs"/>
    <s v="Z. Foster "/>
    <d v="2020-06-25T00:00:00"/>
    <d v="2020-06-25T00:00:00"/>
    <s v="Closed"/>
    <n v="2020"/>
    <n v="6"/>
    <x v="1"/>
    <x v="1"/>
    <s v="2020-06"/>
    <n v="16"/>
    <n v="16"/>
    <s v="Yes"/>
    <n v="0"/>
  </r>
  <r>
    <n v="279"/>
    <m/>
    <m/>
    <m/>
    <m/>
    <d v="2020-06-25T00:00:00"/>
    <s v="Quality"/>
    <x v="0"/>
    <s v="QE-002097"/>
    <m/>
    <m/>
    <m/>
    <s v="Minor"/>
    <m/>
    <s v="Avantor DDRM Material 60000483 Batch 201579 One Uncapped Bottle, HDPE, Sterile, 30 mL"/>
    <m/>
    <m/>
    <s v="Liang Noinala"/>
    <d v="2020-07-26T00:00:00"/>
    <d v="2020-07-09T00:00:00"/>
    <s v="Closed"/>
    <n v="2020"/>
    <n v="6"/>
    <x v="1"/>
    <x v="2"/>
    <s v="2020-06"/>
    <m/>
    <m/>
    <m/>
    <m/>
  </r>
  <r>
    <n v="5"/>
    <s v="Substance Hazard"/>
    <s v="Leak"/>
    <s v="Needed Tightening"/>
    <m/>
    <d v="2020-07-10T00:00:00"/>
    <s v="Safety"/>
    <x v="2"/>
    <m/>
    <s v="P-1783B"/>
    <m/>
    <m/>
    <m/>
    <m/>
    <s v="Vapor leak identified from waste pit flange adjacent to P-1783B (1100-1200ppm)"/>
    <s v="Flange connection loose"/>
    <s v="Facilities to tighten flange; check again during shutdown"/>
    <s v="M. Menard"/>
    <d v="2020-07-24T00:00:00"/>
    <d v="2020-07-13T00:00:00"/>
    <s v="Closed"/>
    <n v="2020"/>
    <n v="7"/>
    <x v="2"/>
    <x v="3"/>
    <s v="2020-07"/>
    <n v="14"/>
    <n v="3"/>
    <s v="Yes"/>
    <n v="-11"/>
  </r>
  <r>
    <n v="6"/>
    <s v="Equipment Defect"/>
    <s v="CIP"/>
    <s v="Insufficient Instruction"/>
    <m/>
    <d v="2020-07-13T00:00:00"/>
    <s v="Delivery"/>
    <x v="3"/>
    <m/>
    <s v="X-1010"/>
    <s v="Annealing"/>
    <m/>
    <m/>
    <m/>
    <s v="Post-use cleaning failure synthesizer UV"/>
    <s v="Unicorn method issue identified"/>
    <s v="Correct Unicorn method"/>
    <s v="M. Roulleau"/>
    <d v="2020-07-17T00:00:00"/>
    <d v="2020-07-17T00:00:00"/>
    <s v="Closed"/>
    <n v="2020"/>
    <n v="7"/>
    <x v="2"/>
    <x v="4"/>
    <s v="2020-07"/>
    <n v="4"/>
    <n v="4"/>
    <s v="Yes"/>
    <n v="0"/>
  </r>
  <r>
    <n v="8"/>
    <s v="Delay"/>
    <s v="Unpacking"/>
    <s v="Insufficient Instruction"/>
    <m/>
    <d v="2020-07-15T00:00:00"/>
    <s v="Delivery"/>
    <x v="4"/>
    <m/>
    <m/>
    <s v="Synthesis"/>
    <m/>
    <m/>
    <m/>
    <s v="Column unpacking not finished "/>
    <s v="Delay due to odor identified from column"/>
    <s v="EH&amp;S investigation &amp; PPE assessment "/>
    <s v="M. Roulleau"/>
    <d v="2020-07-17T00:00:00"/>
    <d v="2020-07-17T00:00:00"/>
    <s v="Closed"/>
    <n v="2020"/>
    <n v="7"/>
    <x v="2"/>
    <x v="5"/>
    <s v="2020-07"/>
    <n v="2"/>
    <n v="2"/>
    <s v="Yes"/>
    <n v="0"/>
  </r>
  <r>
    <n v="9"/>
    <s v="Delay"/>
    <s v="Cleaning"/>
    <s v="Automation"/>
    <m/>
    <d v="2020-07-16T00:00:00"/>
    <s v="Delivery"/>
    <x v="3"/>
    <m/>
    <m/>
    <s v="Synthesis"/>
    <m/>
    <m/>
    <m/>
    <s v="Amedite vessel cleaning not fully completed"/>
    <s v="Delay due to manual entry of Synthesis COP pump parameters"/>
    <s v="New Synthesis COP pump parameters to be automated"/>
    <s v="Z. Foster"/>
    <d v="2020-07-24T00:00:00"/>
    <d v="2020-07-17T00:00:00"/>
    <s v="Closed"/>
    <n v="2020"/>
    <n v="7"/>
    <x v="2"/>
    <x v="6"/>
    <s v="2020-07"/>
    <n v="8"/>
    <n v="1"/>
    <s v="Yes"/>
    <n v="-7"/>
  </r>
  <r>
    <n v="12"/>
    <s v="Delay"/>
    <s v="Prepping"/>
    <s v="Needed Tightening"/>
    <m/>
    <d v="2020-07-21T00:00:00"/>
    <s v="Delivery"/>
    <x v="3"/>
    <m/>
    <m/>
    <s v="Synthesis"/>
    <m/>
    <m/>
    <m/>
    <s v="3 of 4 amidite preps completed"/>
    <s v="Lost time from troubleshooting Synthesis _x000a_Prep N2 pressure transmitter (loose connection)"/>
    <s v="Tighten connection"/>
    <s v="J. Kubiak"/>
    <d v="2020-07-21T00:00:00"/>
    <d v="2020-07-21T00:00:00"/>
    <s v="Closed"/>
    <n v="2020"/>
    <n v="7"/>
    <x v="2"/>
    <x v="7"/>
    <s v="2020-07"/>
    <n v="0"/>
    <n v="0"/>
    <s v="Yes"/>
    <n v="0"/>
  </r>
  <r>
    <n v="7"/>
    <s v="Substance Hazard"/>
    <s v="Odor"/>
    <s v="Insufficient Training"/>
    <m/>
    <d v="2020-07-15T00:00:00"/>
    <s v="Safety"/>
    <x v="2"/>
    <m/>
    <m/>
    <s v="Synthesis"/>
    <m/>
    <m/>
    <m/>
    <s v="Operators identified chemical odor from Synthesis  column during unpacking"/>
    <s v="Pyridine identified by dreager tube by EH&amp;S; Odor determined to be lutedine; very low odor threshold"/>
    <s v="EH&amp;S to review event with PD &amp; assess controls in place &amp; monitor next operation. Update: ; no PEL as long as performed in front of fumewall"/>
    <s v="C. Hughes"/>
    <d v="2020-07-22T00:00:00"/>
    <d v="2020-07-22T00:00:00"/>
    <s v="Closed"/>
    <n v="2020"/>
    <n v="7"/>
    <x v="2"/>
    <x v="5"/>
    <s v="2020-07"/>
    <n v="7"/>
    <n v="7"/>
    <s v="Yes"/>
    <n v="0"/>
  </r>
  <r>
    <n v="13"/>
    <s v="Delay"/>
    <s v="COP"/>
    <s v="Equipment Failure"/>
    <m/>
    <d v="2020-07-22T00:00:00"/>
    <s v="Delivery"/>
    <x v="3"/>
    <m/>
    <m/>
    <s v="HPLC"/>
    <m/>
    <m/>
    <m/>
    <s v="HPLC Cleaning delayed"/>
    <s v="Buffer A inlet valve subordinate device failure "/>
    <s v="Issue resolved"/>
    <s v="M. Roulleau"/>
    <d v="2020-07-22T00:00:00"/>
    <d v="2020-07-23T00:00:00"/>
    <s v="Closed"/>
    <n v="2020"/>
    <n v="7"/>
    <x v="2"/>
    <x v="8"/>
    <s v="2020-07"/>
    <n v="0"/>
    <n v="1"/>
    <s v="No"/>
    <n v="1"/>
  </r>
  <r>
    <n v="2"/>
    <s v="Substance Hazard"/>
    <s v="Leak"/>
    <s v="Unknown"/>
    <m/>
    <d v="2020-06-03T00:00:00"/>
    <s v="N/A"/>
    <x v="1"/>
    <m/>
    <m/>
    <s v="C&amp;D"/>
    <m/>
    <m/>
    <m/>
    <s v="AWFI Seal Failure "/>
    <m/>
    <s v="Troubleshoot with vendor on 10Jun20 &amp; Replace seal _x000a_22Jun20 saw leaking again, vendor back on site 25Jun20. _x000a_24Jun20 another remediation?"/>
    <s v="M. Menard"/>
    <d v="2020-07-24T00:00:00"/>
    <d v="2020-07-24T00:00:00"/>
    <s v="Closed"/>
    <n v="2020"/>
    <n v="6"/>
    <x v="1"/>
    <x v="9"/>
    <s v="2020-06"/>
    <n v="51"/>
    <n v="51"/>
    <s v="Yes"/>
    <n v="0"/>
  </r>
  <r>
    <n v="276"/>
    <m/>
    <m/>
    <m/>
    <m/>
    <d v="2020-07-13T00:00:00"/>
    <s v="Quality"/>
    <x v="0"/>
    <s v="QE-002174"/>
    <m/>
    <m/>
    <m/>
    <s v="Minor"/>
    <m/>
    <s v="Sartorius Stedim  50L Flexsafe 2D Tri-Clamp Bag Material 60000512 Batch 201733 a particulate in bag on one unit, rubber cap in other unit."/>
    <m/>
    <m/>
    <s v="Kristina Fushi"/>
    <d v="2020-08-13T00:00:00"/>
    <d v="2020-07-27T00:00:00"/>
    <s v="Closed"/>
    <n v="2020"/>
    <n v="7"/>
    <x v="2"/>
    <x v="4"/>
    <s v="2020-07"/>
    <m/>
    <m/>
    <m/>
    <m/>
  </r>
  <r>
    <n v="277"/>
    <m/>
    <m/>
    <m/>
    <m/>
    <d v="2020-06-29T00:00:00"/>
    <s v="Quality"/>
    <x v="0"/>
    <s v="QE-002121"/>
    <m/>
    <m/>
    <m/>
    <s v="Minor"/>
    <m/>
    <s v="Avantor Fluid Handling 72&quot; Transfer Tube Set Material 60000493 Batch 201701 piece of hair and small particles found on tubing of 2 units."/>
    <m/>
    <m/>
    <s v="Kristina Fushi"/>
    <d v="2020-07-30T00:00:00"/>
    <d v="2020-07-27T00:00:00"/>
    <s v="Closed"/>
    <n v="2020"/>
    <n v="6"/>
    <x v="1"/>
    <x v="10"/>
    <s v="2020-06"/>
    <m/>
    <m/>
    <m/>
    <m/>
  </r>
  <r>
    <n v="278"/>
    <m/>
    <m/>
    <m/>
    <m/>
    <d v="2020-06-26T00:00:00"/>
    <s v="Quality"/>
    <x v="0"/>
    <s v="QE-002111"/>
    <m/>
    <m/>
    <m/>
    <s v="Minor"/>
    <m/>
    <s v="Avantor Fluid Handling 144” Transfer Tube Set Material 60000494 Batch 201683 piece of hair on tubing of one unit."/>
    <m/>
    <m/>
    <s v="Kristina Fushi"/>
    <d v="2020-07-29T00:00:00"/>
    <d v="2020-07-27T00:00:00"/>
    <s v="Closed"/>
    <n v="2020"/>
    <n v="6"/>
    <x v="1"/>
    <x v="11"/>
    <s v="2020-06"/>
    <m/>
    <m/>
    <m/>
    <m/>
  </r>
  <r>
    <n v="18"/>
    <s v="Alarm"/>
    <s v="COP"/>
    <s v="Insufficient Instruction"/>
    <m/>
    <d v="2020-07-29T00:00:00"/>
    <s v="Safety"/>
    <x v="2"/>
    <m/>
    <m/>
    <s v="Purification"/>
    <m/>
    <m/>
    <m/>
    <s v="LEL Alarm &gt;10% in Final Purification Rm. 1312"/>
    <s v="Alarm caused by 70% IPA wipedown performed near sensor"/>
    <s v="Managers to provide awareness to personnel _x000a_performing wipedown steps to avoid spraying near sensors"/>
    <s v="J. Kaminski"/>
    <d v="2020-07-30T00:00:00"/>
    <d v="2020-07-30T00:00:00"/>
    <s v="Closed"/>
    <n v="2020"/>
    <n v="7"/>
    <x v="2"/>
    <x v="10"/>
    <s v="2020-07"/>
    <n v="1"/>
    <n v="1"/>
    <s v="Yes"/>
    <n v="0"/>
  </r>
  <r>
    <n v="19"/>
    <s v="Delay"/>
    <s v="COP"/>
    <s v="Insufficient Instruction"/>
    <m/>
    <d v="2020-07-30T00:00:00"/>
    <s v="Delivery"/>
    <x v="3"/>
    <m/>
    <m/>
    <s v="Crude UF"/>
    <m/>
    <m/>
    <m/>
    <s v="Pre-use clean Crude UF delayed"/>
    <s v="Crude UF pH meters / PAS communication issue"/>
    <s v="Scaling issue corrected"/>
    <s v="R. Fornier"/>
    <d v="2020-07-31T00:00:00"/>
    <d v="2020-07-31T00:00:00"/>
    <s v="Closed"/>
    <n v="2020"/>
    <n v="7"/>
    <x v="2"/>
    <x v="12"/>
    <s v="2020-07"/>
    <n v="1"/>
    <n v="1"/>
    <s v="Yes"/>
    <n v="0"/>
  </r>
  <r>
    <n v="20"/>
    <s v="Alarm"/>
    <s v="HPLC"/>
    <s v="Automation"/>
    <m/>
    <d v="2020-07-31T00:00:00"/>
    <s v="Delivery"/>
    <x v="3"/>
    <m/>
    <m/>
    <s v="HPLC"/>
    <m/>
    <m/>
    <m/>
    <s v="Unable to perform planned HPLC Process Method Training"/>
    <s v="CIP Cycle Alarms"/>
    <s v="Troubleshoot alarms with automation"/>
    <s v="R. Fornier"/>
    <d v="2020-07-31T00:00:00"/>
    <d v="2020-07-31T00:00:00"/>
    <s v="Closed"/>
    <n v="2020"/>
    <n v="7"/>
    <x v="2"/>
    <x v="13"/>
    <s v="2020-07"/>
    <n v="0"/>
    <n v="0"/>
    <s v="Yes"/>
    <n v="0"/>
  </r>
  <r>
    <n v="17"/>
    <s v="Delay"/>
    <s v="Manufacturing"/>
    <s v="Vendor"/>
    <m/>
    <d v="2020-07-28T00:00:00"/>
    <s v="Delivery"/>
    <x v="5"/>
    <m/>
    <m/>
    <m/>
    <m/>
    <m/>
    <m/>
    <s v="Unable to perform planned mixing study"/>
    <s v="200L bag not received from Sartorious"/>
    <s v="Working with vendor for shipping updates; _x000a_strategy developed for expedited release upon receipt"/>
    <s v="J. Borges"/>
    <d v="2020-08-08T00:00:00"/>
    <d v="2020-08-06T00:00:00"/>
    <s v="Closed"/>
    <n v="2020"/>
    <n v="7"/>
    <x v="2"/>
    <x v="14"/>
    <s v="2020-07"/>
    <n v="11"/>
    <n v="9"/>
    <s v="Yes"/>
    <n v="-2"/>
  </r>
  <r>
    <n v="21"/>
    <s v="Alarm"/>
    <s v="Sensor Issue"/>
    <s v="Equipment Failure"/>
    <m/>
    <d v="2020-08-03T00:00:00"/>
    <s v="Safety"/>
    <x v="2"/>
    <m/>
    <s v="AHU-10"/>
    <m/>
    <m/>
    <m/>
    <m/>
    <s v="Fire alarm set off"/>
    <s v="AHU-10 Shut down, provides power to O2 sensor"/>
    <s v="Work Order 27988"/>
    <s v="J. Kelliher"/>
    <d v="2020-08-07T00:00:00"/>
    <d v="2020-08-06T00:00:00"/>
    <s v="Closed"/>
    <n v="2020"/>
    <n v="8"/>
    <x v="3"/>
    <x v="9"/>
    <s v="2020-08"/>
    <n v="4"/>
    <n v="3"/>
    <s v="Yes"/>
    <n v="-1"/>
  </r>
  <r>
    <n v="24"/>
    <s v="Substance Hazard"/>
    <s v="Leak"/>
    <s v="Equipment Failure"/>
    <m/>
    <d v="2020-08-10T00:00:00"/>
    <s v="Safety"/>
    <x v="2"/>
    <m/>
    <m/>
    <m/>
    <m/>
    <m/>
    <m/>
    <s v="&lt; 10 gallons of hydraulic oil on tanker pad"/>
    <s v="Hydraulic line on ACV tanker truck failed and leaked "/>
    <s v="ACV clean oil from pad &amp; drain, no further actions"/>
    <s v="C. Hughes"/>
    <d v="2020-08-10T00:00:00"/>
    <d v="2020-08-10T00:00:00"/>
    <s v="Closed"/>
    <n v="2020"/>
    <n v="8"/>
    <x v="3"/>
    <x v="3"/>
    <s v="2020-08"/>
    <n v="0"/>
    <n v="0"/>
    <s v="Yes"/>
    <n v="0"/>
  </r>
  <r>
    <n v="275"/>
    <m/>
    <m/>
    <m/>
    <m/>
    <d v="2020-07-27T00:00:00"/>
    <s v="Quality"/>
    <x v="0"/>
    <s v="QE-002234"/>
    <m/>
    <m/>
    <m/>
    <s v="Minor"/>
    <m/>
    <s v="Avantor Fluid Handling ½” Y Connector Material 60000491 Batch 201776 pieces of hair on tubing of one unit."/>
    <m/>
    <m/>
    <s v="Kristina Fushi"/>
    <d v="2020-08-26T00:00:00"/>
    <d v="2020-08-10T00:00:00"/>
    <s v="Closed"/>
    <n v="2020"/>
    <n v="7"/>
    <x v="2"/>
    <x v="15"/>
    <s v="2020-07"/>
    <m/>
    <m/>
    <m/>
    <m/>
  </r>
  <r>
    <n v="25"/>
    <s v="Equipment Defect"/>
    <s v="Leak"/>
    <s v="Equipment Failure"/>
    <m/>
    <d v="2020-08-10T00:00:00"/>
    <s v="Safety"/>
    <x v="2"/>
    <m/>
    <m/>
    <s v="Purification"/>
    <m/>
    <m/>
    <m/>
    <s v="Eyewash/Safety Shower leaking in Purification Rm. 1312"/>
    <s v="Cracked fitting / bad casting"/>
    <s v="WO to replace damaged parts"/>
    <s v="J. Kubiak"/>
    <d v="2020-08-11T00:00:00"/>
    <d v="2020-08-11T00:00:00"/>
    <s v="Closed"/>
    <n v="2020"/>
    <n v="8"/>
    <x v="3"/>
    <x v="3"/>
    <s v="2020-08"/>
    <n v="1"/>
    <n v="1"/>
    <s v="Yes"/>
    <n v="0"/>
  </r>
  <r>
    <n v="26"/>
    <s v="Personnel Incident"/>
    <s v="(De)classified Area Breach"/>
    <s v="Insufficient Instruction"/>
    <m/>
    <d v="2020-08-10T00:00:00"/>
    <s v="Safety"/>
    <x v="2"/>
    <m/>
    <m/>
    <m/>
    <m/>
    <m/>
    <m/>
    <s v="Cell Phone usage observed in classified area yesterday "/>
    <s v="Contractor not routinely on site"/>
    <s v="Discuss event with personnel responsible to escort _x000a_non-badge access employees"/>
    <s v="M. Poch"/>
    <d v="2020-08-11T00:00:00"/>
    <d v="2020-08-11T00:00:00"/>
    <s v="Closed"/>
    <n v="2020"/>
    <n v="8"/>
    <x v="3"/>
    <x v="3"/>
    <s v="2020-08"/>
    <n v="1"/>
    <n v="1"/>
    <s v="Yes"/>
    <n v="0"/>
  </r>
  <r>
    <n v="274"/>
    <m/>
    <m/>
    <m/>
    <m/>
    <d v="2020-08-03T00:00:00"/>
    <s v="Quality"/>
    <x v="0"/>
    <s v="QE-002278"/>
    <m/>
    <m/>
    <m/>
    <s v="Minor"/>
    <m/>
    <s v="Brand Nu Sodium Bromide 60000505 Batches 201792 201793 201801 &amp; 201802 CoA Magnesium and Alkaline-earth metals result not within specification."/>
    <m/>
    <m/>
    <s v="Liang Noinala"/>
    <d v="2020-09-02T00:00:00"/>
    <d v="2020-08-12T00:00:00"/>
    <s v="Closed"/>
    <n v="2020"/>
    <n v="8"/>
    <x v="3"/>
    <x v="9"/>
    <s v="2020-08"/>
    <m/>
    <m/>
    <m/>
    <m/>
  </r>
  <r>
    <n v="29"/>
    <s v="Alarm"/>
    <s v="Manufacturing"/>
    <s v="Automation"/>
    <m/>
    <d v="2020-08-12T00:00:00"/>
    <s v="Delivery"/>
    <x v="3"/>
    <m/>
    <m/>
    <s v="Annealing"/>
    <m/>
    <m/>
    <m/>
    <s v="Training Run on Concentration/Annealing Vessel incomplete"/>
    <s v="Automation PID loop failure alarm caused run to abort"/>
    <s v="EM code was updated to compare the .Val_SP parameter _x000a_(versus the .PSet_SP parameter) to the EM SP parameter  "/>
    <s v="R. Fornier"/>
    <d v="2020-08-14T00:00:00"/>
    <d v="2020-08-14T00:00:00"/>
    <s v="Closed"/>
    <n v="2020"/>
    <n v="8"/>
    <x v="3"/>
    <x v="16"/>
    <s v="2020-08"/>
    <n v="2"/>
    <n v="2"/>
    <s v="Yes"/>
    <n v="0"/>
  </r>
  <r>
    <n v="32"/>
    <s v="Delay"/>
    <s v="CIP"/>
    <s v="Cleaning Procedure"/>
    <m/>
    <d v="2020-08-13T00:00:00"/>
    <s v="Delivery"/>
    <x v="3"/>
    <m/>
    <m/>
    <s v="C&amp;D"/>
    <m/>
    <m/>
    <m/>
    <s v="C&amp;D Skid Post-Use CIP delayed"/>
    <s v="Dely due to late start of Crude UF skid cleaning and there was not enough time to complete C&amp;D CIP "/>
    <s v="None - addressing Crude UF delay"/>
    <s v="J. Anderson"/>
    <d v="2020-08-14T00:00:00"/>
    <d v="2020-08-14T00:00:00"/>
    <s v="Closed"/>
    <n v="2020"/>
    <n v="8"/>
    <x v="3"/>
    <x v="4"/>
    <s v="2020-08"/>
    <n v="1"/>
    <n v="1"/>
    <s v="Yes"/>
    <n v="0"/>
  </r>
  <r>
    <n v="33"/>
    <s v="Elevated Readings"/>
    <s v="Material Exposure"/>
    <s v="Insufficient Instruction"/>
    <m/>
    <d v="2020-08-13T00:00:00"/>
    <s v="Safety"/>
    <x v="2"/>
    <m/>
    <m/>
    <s v="Synthesis"/>
    <m/>
    <m/>
    <m/>
    <s v="Elevated FID readings (&gt;1000 ppm) in Synthesis Room"/>
    <s v="Amidite vessel left uncapped after cleaning visual inspection"/>
    <s v="Immediately cap open ports on 3 vessels, situation _x000a_reviewed with personnel performing inspections "/>
    <s v="J. Diyora"/>
    <d v="2020-08-14T00:00:00"/>
    <d v="2020-08-14T00:00:00"/>
    <s v="Closed"/>
    <n v="2020"/>
    <n v="8"/>
    <x v="3"/>
    <x v="4"/>
    <s v="2020-08"/>
    <n v="1"/>
    <n v="1"/>
    <s v="Yes"/>
    <n v="0"/>
  </r>
  <r>
    <n v="15"/>
    <s v="Substance Hazard"/>
    <s v="Odor"/>
    <s v="Modification Needed"/>
    <m/>
    <d v="2020-07-23T00:00:00"/>
    <s v="Safety"/>
    <x v="2"/>
    <m/>
    <m/>
    <s v="HPLC"/>
    <m/>
    <m/>
    <m/>
    <s v="During HPLC fractions work, line to AOR opened _x000a_releasing vapor/odor into Purification room"/>
    <s v="Incorrect triclamp disconnected"/>
    <s v="Add high-pressure clamp"/>
    <s v="J. Kubiak"/>
    <d v="2020-08-24T00:00:00"/>
    <d v="2020-08-20T00:00:00"/>
    <s v="Closed"/>
    <n v="2020"/>
    <n v="7"/>
    <x v="2"/>
    <x v="17"/>
    <s v="2020-07"/>
    <n v="32"/>
    <n v="28"/>
    <s v="Yes"/>
    <n v="-4"/>
  </r>
  <r>
    <n v="28"/>
    <s v="Delay"/>
    <s v="CIP"/>
    <s v="Equipment Failure"/>
    <m/>
    <d v="2020-08-12T00:00:00"/>
    <s v="Delivery"/>
    <x v="3"/>
    <m/>
    <m/>
    <s v="C&amp;D"/>
    <m/>
    <m/>
    <m/>
    <s v="C&amp;D Skid Post-Use CIP incomplete"/>
    <s v="CIP went into hold due to return conductivity failure during final rinse"/>
    <s v="Install new orifice plate WO# 28778"/>
    <s v="Z. Foster"/>
    <d v="2020-08-27T00:00:00"/>
    <d v="2020-08-20T00:00:00"/>
    <s v="Closed"/>
    <n v="2020"/>
    <n v="8"/>
    <x v="3"/>
    <x v="16"/>
    <s v="2020-08"/>
    <n v="15"/>
    <n v="8"/>
    <s v="Yes"/>
    <n v="-7"/>
  </r>
  <r>
    <n v="27"/>
    <s v="Storage Hazard"/>
    <s v="(De)classified Area Breach"/>
    <s v="Operator Error"/>
    <m/>
    <d v="2020-08-11T00:00:00"/>
    <s v="Safety"/>
    <x v="2"/>
    <m/>
    <m/>
    <m/>
    <m/>
    <m/>
    <m/>
    <s v="Cycletainer of Acetonitrile moved to actively declassified area (Rm. 1320) "/>
    <s v="Mel / Joe / Matt to review with personnel in area"/>
    <s v="Additional detail added to procedure for partial _x000a_declassifications"/>
    <s v="C. Hughes"/>
    <d v="2020-08-31T00:00:00"/>
    <d v="2020-08-21T00:00:00"/>
    <s v="Closed"/>
    <n v="2020"/>
    <n v="8"/>
    <x v="3"/>
    <x v="18"/>
    <s v="2020-08"/>
    <n v="20"/>
    <n v="10"/>
    <s v="Yes"/>
    <n v="-10"/>
  </r>
  <r>
    <n v="273"/>
    <m/>
    <m/>
    <m/>
    <m/>
    <d v="2020-08-18T00:00:00"/>
    <s v="Quality"/>
    <x v="0"/>
    <s v="QE-002367"/>
    <m/>
    <m/>
    <m/>
    <s v="Minor"/>
    <m/>
    <s v="Avantor Fluid Handling 144” Transfer Tube Set Material 60000494 Batch 201779 four units with unacceptable particulates."/>
    <m/>
    <m/>
    <s v="Kristina Fushi"/>
    <d v="2020-09-17T00:00:00"/>
    <d v="2020-08-21T00:00:00"/>
    <s v="Closed"/>
    <n v="2020"/>
    <n v="8"/>
    <x v="3"/>
    <x v="19"/>
    <s v="2020-08"/>
    <m/>
    <m/>
    <m/>
    <m/>
  </r>
  <r>
    <n v="4"/>
    <s v="Substance Hazard"/>
    <s v="Dry Link"/>
    <s v="Modification Needed"/>
    <m/>
    <d v="2020-07-10T00:00:00"/>
    <s v="Safety"/>
    <x v="2"/>
    <m/>
    <s v="103-SP-003"/>
    <m/>
    <m/>
    <m/>
    <m/>
    <s v="Dry-Link valve 103-SP-003 leak"/>
    <s v="Inadequately polished stem component "/>
    <s v="Install new stems without polishing defects seen in the originals. Perform offline pressure tests with the new stems"/>
    <s v="Z. Foster"/>
    <d v="2020-08-31T00:00:00"/>
    <d v="2020-08-27T00:00:00"/>
    <s v="Closed"/>
    <n v="2020"/>
    <n v="7"/>
    <x v="2"/>
    <x v="3"/>
    <s v="2020-07"/>
    <n v="52"/>
    <n v="48"/>
    <s v="Yes"/>
    <n v="-4"/>
  </r>
  <r>
    <n v="14"/>
    <s v="Alarm"/>
    <s v="Vent Relief"/>
    <s v="Modification Needed"/>
    <m/>
    <d v="2020-07-23T00:00:00"/>
    <s v="Safety"/>
    <x v="2"/>
    <m/>
    <m/>
    <m/>
    <m/>
    <m/>
    <m/>
    <s v="Alarm came into the PAS for 18% O2 in the vent relief header; should be 0% "/>
    <s v="The vent and the scrubber lines both opened and the scrubber pulled outside air into the vent, through the pipe into the scrubber line and out the scrubber vent. "/>
    <s v="Corrected condition that caused event. Additional _x000a_troubleshooting performed under WO 27607"/>
    <s v="Z. Foster"/>
    <d v="2020-08-31T00:00:00"/>
    <d v="2020-08-27T00:00:00"/>
    <s v="Closed"/>
    <n v="2020"/>
    <n v="7"/>
    <x v="2"/>
    <x v="17"/>
    <s v="2020-07"/>
    <n v="39"/>
    <n v="35"/>
    <s v="Yes"/>
    <n v="-4"/>
  </r>
  <r>
    <n v="16"/>
    <s v="Substance Hazard"/>
    <s v="Dry Link"/>
    <s v="Equipment Failure"/>
    <m/>
    <d v="2020-07-27T00:00:00"/>
    <s v="Safety"/>
    <x v="2"/>
    <m/>
    <s v="105-SP-011"/>
    <m/>
    <m/>
    <m/>
    <m/>
    <s v="Dry-Link valve 105-SP-011 leak"/>
    <s v="Damaged face seal o-ring"/>
    <s v="Replace damage face seal; perform offline pressure test "/>
    <s v="Z. Foster"/>
    <d v="2020-08-31T00:00:00"/>
    <d v="2020-08-27T00:00:00"/>
    <s v="Closed"/>
    <n v="2020"/>
    <n v="7"/>
    <x v="2"/>
    <x v="15"/>
    <s v="2020-07"/>
    <n v="35"/>
    <n v="31"/>
    <s v="Yes"/>
    <n v="-4"/>
  </r>
  <r>
    <n v="36"/>
    <s v="Delay"/>
    <s v="Cleaning"/>
    <s v="Priority Shift"/>
    <m/>
    <d v="2020-08-26T00:00:00"/>
    <s v="Delivery"/>
    <x v="4"/>
    <m/>
    <m/>
    <s v="HPLC"/>
    <m/>
    <m/>
    <m/>
    <s v="HPLC cleaning sample method delayed"/>
    <s v="Focused on higher priority tasks"/>
    <s v="Move to next week"/>
    <s v="M. Roulleau"/>
    <d v="2020-08-27T00:00:00"/>
    <d v="2020-08-27T00:00:00"/>
    <s v="Closed"/>
    <n v="2020"/>
    <n v="8"/>
    <x v="3"/>
    <x v="11"/>
    <s v="2020-08"/>
    <n v="1"/>
    <n v="1"/>
    <s v="Yes"/>
    <n v="0"/>
  </r>
  <r>
    <n v="37"/>
    <s v="Substance Hazard"/>
    <s v="Spill"/>
    <s v="Needed Tightening"/>
    <m/>
    <d v="2020-08-27T00:00:00"/>
    <s v="Safety"/>
    <x v="2"/>
    <m/>
    <s v="X-1010"/>
    <s v="Synthesis"/>
    <m/>
    <m/>
    <m/>
    <s v="Small amount of liquid pooled on the floor at the _x000a_synthesizer (X-1010)"/>
    <s v="Loose tri-clamp connection"/>
    <s v="Take readings &amp; pH of liquid; tighten connection under _x000a_WO"/>
    <s v="J. Kubiak"/>
    <d v="2020-08-28T00:00:00"/>
    <d v="2020-08-28T00:00:00"/>
    <s v="Closed"/>
    <n v="2020"/>
    <n v="8"/>
    <x v="3"/>
    <x v="15"/>
    <s v="2020-08"/>
    <n v="1"/>
    <n v="1"/>
    <s v="Yes"/>
    <n v="0"/>
  </r>
  <r>
    <n v="34"/>
    <s v="Delay"/>
    <s v="CIP"/>
    <s v="Inspection Failure"/>
    <m/>
    <d v="2020-08-14T00:00:00"/>
    <s v="Delivery"/>
    <x v="3"/>
    <m/>
    <m/>
    <s v="C&amp;D"/>
    <m/>
    <m/>
    <m/>
    <s v="C&amp;D CIP delayed"/>
    <s v="Post-use visual inspection failure C&amp;D skid"/>
    <s v="C&amp;D vessel internal surface wiped and pre-use CIP was _x000a_performed. Cycle modification (increase volume and ethanol rinse time) was made for next run"/>
    <s v="J. Diyora"/>
    <d v="2020-09-18T00:00:00"/>
    <d v="2020-09-01T00:00:00"/>
    <s v="Closed"/>
    <n v="2020"/>
    <n v="8"/>
    <x v="3"/>
    <x v="20"/>
    <s v="2020-08"/>
    <n v="35"/>
    <n v="18"/>
    <s v="Yes"/>
    <n v="-17"/>
  </r>
  <r>
    <n v="40"/>
    <s v="Substance Hazard"/>
    <s v="Leak"/>
    <s v="Operator Error"/>
    <m/>
    <d v="2020-08-31T00:00:00"/>
    <s v="Safety"/>
    <x v="2"/>
    <m/>
    <m/>
    <s v="Purification"/>
    <m/>
    <m/>
    <m/>
    <s v="CIP solution leak from Buffer A vessel liquid filter housing "/>
    <s v="Misalignment of the housing clamp"/>
    <s v="Ensure operators are monitoring through first pass"/>
    <s v="M. Roulleau"/>
    <d v="2020-09-01T00:00:00"/>
    <d v="2020-09-01T00:00:00"/>
    <s v="Closed"/>
    <n v="2020"/>
    <n v="8"/>
    <x v="3"/>
    <x v="13"/>
    <s v="2020-08"/>
    <n v="1"/>
    <n v="1"/>
    <s v="Yes"/>
    <n v="0"/>
  </r>
  <r>
    <n v="22"/>
    <s v="Substance Hazard"/>
    <s v="Waste"/>
    <s v="Unknown"/>
    <m/>
    <d v="2020-08-05T00:00:00"/>
    <s v="Safety"/>
    <x v="2"/>
    <m/>
    <m/>
    <s v="CUF"/>
    <m/>
    <m/>
    <m/>
    <s v="WFI Spray from aqueous waste line during Crude UF _x000a_WFI rinse air blow "/>
    <m/>
    <s v="Near term: Install bleeder cap during Crude UF CIP_x000a_Long term: Install automated ball valve below funnel Implement Purification UF since the CIP code is the same"/>
    <s v="Z. Foster"/>
    <d v="2020-09-30T00:00:00"/>
    <d v="2020-09-03T00:00:00"/>
    <s v="Closed"/>
    <n v="2020"/>
    <n v="8"/>
    <x v="3"/>
    <x v="21"/>
    <s v="2020-08"/>
    <n v="56"/>
    <n v="29"/>
    <s v="Yes"/>
    <n v="-27"/>
  </r>
  <r>
    <n v="23"/>
    <s v="Substance Hazard"/>
    <s v="Waste"/>
    <s v="Unknown"/>
    <m/>
    <d v="2020-08-06T00:00:00"/>
    <s v="Safety"/>
    <x v="2"/>
    <m/>
    <m/>
    <s v="CUF"/>
    <m/>
    <m/>
    <m/>
    <s v="WFI Spray from WFI Funnel on associated AQW waste_x000a_ line during Crude UF air blow "/>
    <m/>
    <s v="Near term: Install bleeder cap during Crude UF CIP_x000a_Long term: Install automated ball valve below funnel Implement Purification UF since the CIP code is the same"/>
    <s v="Z. Foster"/>
    <d v="2020-09-30T00:00:00"/>
    <d v="2020-09-03T00:00:00"/>
    <s v="Closed"/>
    <n v="2020"/>
    <n v="8"/>
    <x v="3"/>
    <x v="22"/>
    <s v="2020-08"/>
    <n v="55"/>
    <n v="28"/>
    <s v="Yes"/>
    <n v="-27"/>
  </r>
  <r>
    <n v="41"/>
    <s v="Substance Hazard"/>
    <s v="Leak"/>
    <s v="Open Valve"/>
    <m/>
    <d v="2020-08-31T00:00:00"/>
    <s v="Safety"/>
    <x v="2"/>
    <m/>
    <s v="985-MV-001"/>
    <m/>
    <m/>
    <m/>
    <m/>
    <s v="Overflow of the WFI flush drain located in the CIP room"/>
    <s v="CIP Return Sample valve 985-MV-001 left open "/>
    <s v="Review event with personnel sampling / using manual valve; _x000a_assess procedural controls"/>
    <s v="J. Diyora"/>
    <d v="2020-09-30T00:00:00"/>
    <d v="2020-09-03T00:00:00"/>
    <s v="Closed"/>
    <n v="2020"/>
    <n v="8"/>
    <x v="3"/>
    <x v="13"/>
    <s v="2020-08"/>
    <n v="30"/>
    <n v="3"/>
    <s v="Yes"/>
    <n v="-27"/>
  </r>
  <r>
    <n v="45"/>
    <s v="Delay"/>
    <s v="Extraneous Material"/>
    <s v="Contaminant Found"/>
    <m/>
    <d v="2020-09-08T00:00:00"/>
    <s v="Delivery"/>
    <x v="3"/>
    <m/>
    <m/>
    <s v="Synthesis"/>
    <m/>
    <m/>
    <m/>
    <s v="Synthesis Skid cleaning delayed"/>
    <s v="Particle observed when disassembling column"/>
    <s v="Perform skid cleaning next day; ID particle"/>
    <s v="M. Roulleau"/>
    <d v="2020-09-09T00:00:00"/>
    <d v="2020-09-09T00:00:00"/>
    <s v="Closed"/>
    <n v="2020"/>
    <n v="9"/>
    <x v="4"/>
    <x v="23"/>
    <s v="2020-09"/>
    <n v="1"/>
    <n v="1"/>
    <s v="Yes"/>
    <n v="0"/>
  </r>
  <r>
    <n v="11"/>
    <s v="Equipment Defect"/>
    <s v="Installation"/>
    <s v="Vendor"/>
    <m/>
    <d v="2020-07-20T00:00:00"/>
    <s v="Delivery"/>
    <x v="5"/>
    <m/>
    <m/>
    <s v="Synthesis"/>
    <m/>
    <m/>
    <m/>
    <s v="35 cm synthesis column scraper seal does not fit "/>
    <s v="Supplier issue with sizing of seal; DDRM/ACER to fully investgate issue"/>
    <s v="Send part to AK Bio for inspection; Meet with vendor _x000a_on Friday. Use scraper seal from givo run"/>
    <s v="J. Borges"/>
    <d v="2020-09-10T00:00:00"/>
    <d v="2020-09-10T00:00:00"/>
    <s v="Closed"/>
    <n v="2020"/>
    <n v="7"/>
    <x v="2"/>
    <x v="24"/>
    <s v="2020-07"/>
    <n v="52"/>
    <n v="52"/>
    <s v="Yes"/>
    <n v="0"/>
  </r>
  <r>
    <n v="269"/>
    <m/>
    <m/>
    <m/>
    <m/>
    <d v="2020-09-01T00:00:00"/>
    <s v="Quality"/>
    <x v="0"/>
    <s v="QE-002444"/>
    <m/>
    <m/>
    <m/>
    <s v="Minor"/>
    <m/>
    <s v="Avantor Fluid Handling DDRM 72” Transfer Tube Set Material 60000493 Batch 201778 6 units with filaments and contaminants embedded in tubing."/>
    <m/>
    <m/>
    <s v="Kristina Fushi"/>
    <d v="2020-10-02T00:00:00"/>
    <d v="2020-09-10T00:00:00"/>
    <s v="Closed"/>
    <n v="2020"/>
    <n v="9"/>
    <x v="4"/>
    <x v="25"/>
    <s v="2020-09"/>
    <m/>
    <m/>
    <m/>
    <m/>
  </r>
  <r>
    <n v="43"/>
    <s v="Personnel Incident"/>
    <s v="Slippage"/>
    <s v="Unknown"/>
    <m/>
    <d v="2020-09-04T00:00:00"/>
    <s v="Safety"/>
    <x v="2"/>
    <s v="2020-82"/>
    <m/>
    <m/>
    <m/>
    <m/>
    <m/>
    <s v="EH&amp;S Incident 82. Person slipped when entering Rm._x000a_1320"/>
    <s v="Cleaning solution on floor - safety investigation in progress"/>
    <s v="Interview personnel (cleaners &amp; employee involved)"/>
    <s v="C. Hughes"/>
    <d v="2020-09-11T00:00:00"/>
    <d v="2020-09-11T00:00:00"/>
    <s v="Closed"/>
    <n v="2020"/>
    <n v="9"/>
    <x v="4"/>
    <x v="26"/>
    <s v="2020-09"/>
    <n v="7"/>
    <n v="7"/>
    <s v="Yes"/>
    <n v="0"/>
  </r>
  <r>
    <n v="272"/>
    <m/>
    <m/>
    <m/>
    <m/>
    <d v="2020-08-17T00:00:00"/>
    <s v="Quality"/>
    <x v="0"/>
    <s v="QE-002372"/>
    <m/>
    <m/>
    <m/>
    <s v="Minor"/>
    <m/>
    <s v="DDRM-AKB 35cm column scraper seals (60000498/60000500/60000495, batch numbers pending) do not fit on the 35 cm columns"/>
    <m/>
    <m/>
    <s v="Christopher Rizzo"/>
    <d v="2020-09-17T00:00:00"/>
    <d v="2020-09-14T00:00:00"/>
    <s v="Closed"/>
    <n v="2020"/>
    <n v="8"/>
    <x v="3"/>
    <x v="27"/>
    <s v="2020-08"/>
    <m/>
    <m/>
    <m/>
    <m/>
  </r>
  <r>
    <n v="46"/>
    <s v="Delay"/>
    <s v="COP"/>
    <s v="Inspection Failure"/>
    <m/>
    <d v="2020-09-09T00:00:00"/>
    <s v="Delivery"/>
    <x v="3"/>
    <m/>
    <m/>
    <s v="Synthesis"/>
    <m/>
    <m/>
    <m/>
    <s v="Amidite vessel COP delayed"/>
    <s v="Residue identified in pump - failed visual inspection"/>
    <s v="Engineering to remediate and Process Sciences to perform _x000a_COP when system available; Closed for repeat occurrence"/>
    <s v="Z. Foster"/>
    <d v="2020-09-14T00:00:00"/>
    <d v="2020-09-15T00:00:00"/>
    <s v="Closed"/>
    <n v="2020"/>
    <n v="9"/>
    <x v="4"/>
    <x v="1"/>
    <s v="2020-09"/>
    <n v="5"/>
    <n v="6"/>
    <s v="No"/>
    <n v="1"/>
  </r>
  <r>
    <n v="270"/>
    <m/>
    <m/>
    <m/>
    <m/>
    <d v="2020-08-31T00:00:00"/>
    <s v="Quality"/>
    <x v="0"/>
    <s v="QE-002438"/>
    <m/>
    <m/>
    <m/>
    <s v="Minor"/>
    <m/>
    <s v="Avantor Fluid Handling DDRM Pooling Manifold Tube Set Material 60000492 Batch 201856 large embedded filament on one unit."/>
    <m/>
    <m/>
    <s v="Kristina Fushi"/>
    <d v="2020-10-01T00:00:00"/>
    <d v="2020-09-15T00:00:00"/>
    <s v="Closed"/>
    <n v="2020"/>
    <n v="8"/>
    <x v="3"/>
    <x v="13"/>
    <s v="2020-08"/>
    <m/>
    <m/>
    <m/>
    <m/>
  </r>
  <r>
    <n v="35"/>
    <s v="Equipment Defect"/>
    <s v="Leak"/>
    <s v="Modification Needed"/>
    <m/>
    <d v="2020-08-25T00:00:00"/>
    <s v="Safety"/>
    <x v="2"/>
    <m/>
    <m/>
    <s v="HPLC"/>
    <m/>
    <m/>
    <m/>
    <s v="HPLC steam/condensate pump relief valve released to  floor"/>
    <s v="Steam was turned off to the HPLC skid for Automation to perform work. As the piping cooled a leak formed at one of the fittings"/>
    <s v="Reroute condensate line"/>
    <s v="J. Kelliher"/>
    <d v="2020-09-18T00:00:00"/>
    <d v="2020-09-16T00:00:00"/>
    <s v="Closed"/>
    <n v="2020"/>
    <n v="8"/>
    <x v="3"/>
    <x v="2"/>
    <s v="2020-08"/>
    <n v="24"/>
    <n v="22"/>
    <s v="Yes"/>
    <n v="-2"/>
  </r>
  <r>
    <n v="48"/>
    <s v="Delay"/>
    <s v="COP"/>
    <s v="Inspection Failure"/>
    <m/>
    <d v="2020-09-14T00:00:00"/>
    <s v="Delivery"/>
    <x v="3"/>
    <m/>
    <m/>
    <s v="Synthesis"/>
    <m/>
    <m/>
    <m/>
    <s v="Amidite vessel COP delayed "/>
    <s v="Failed visual inspection - More aggressive cleaning required"/>
    <s v="Perform cleaning with caustic; Closed for repeat occurrence"/>
    <s v="Z. Foster"/>
    <d v="2020-09-15T00:00:00"/>
    <d v="2020-09-16T00:00:00"/>
    <s v="Closed"/>
    <n v="2020"/>
    <n v="9"/>
    <x v="4"/>
    <x v="20"/>
    <s v="2020-09"/>
    <n v="1"/>
    <n v="2"/>
    <s v="No"/>
    <n v="1"/>
  </r>
  <r>
    <n v="31"/>
    <s v="Delay"/>
    <s v="CIP"/>
    <s v="Modification Needed"/>
    <m/>
    <d v="2020-08-12T00:00:00"/>
    <s v="Delivery"/>
    <x v="3"/>
    <m/>
    <m/>
    <s v="Crude UF"/>
    <m/>
    <m/>
    <m/>
    <s v="Crude UF Load Vessel CIP delayed"/>
    <s v="Leaks identified during run (rupture disk &amp; jacket) "/>
    <s v="Add spool piece at connection (rupture disk); _x000a_Add expansion / breather filter with quick connect (on jacket side) WO# 29250; complete WO's for remaining vesels"/>
    <s v="Z. Foster"/>
    <d v="2020-09-18T00:00:00"/>
    <d v="2020-09-17T00:00:00"/>
    <s v="Closed"/>
    <n v="2020"/>
    <n v="8"/>
    <x v="3"/>
    <x v="16"/>
    <s v="2020-08"/>
    <n v="37"/>
    <n v="36"/>
    <s v="Yes"/>
    <n v="-1"/>
  </r>
  <r>
    <n v="38"/>
    <s v="Substance Hazard"/>
    <s v="Leak"/>
    <s v="Modification Needed"/>
    <m/>
    <d v="2020-08-27T00:00:00"/>
    <s v="Safety"/>
    <x v="2"/>
    <m/>
    <m/>
    <s v="Crude UF"/>
    <m/>
    <m/>
    <m/>
    <s v="Crude UF Load Vessel leak from rupture disk"/>
    <s v="Manipulation of rupture disk during visual inspection activities"/>
    <s v="Add spool piece at connection; WO# 29250; complete WO's_x000a_for remaining vesels"/>
    <s v="Z. Foster"/>
    <d v="2020-09-18T00:00:00"/>
    <d v="2020-09-17T00:00:00"/>
    <s v="Closed"/>
    <n v="2020"/>
    <n v="8"/>
    <x v="3"/>
    <x v="15"/>
    <s v="2020-08"/>
    <n v="22"/>
    <n v="21"/>
    <s v="Yes"/>
    <n v="-1"/>
  </r>
  <r>
    <n v="39"/>
    <s v="Delay"/>
    <s v="Installation"/>
    <s v="Modification Needed"/>
    <m/>
    <d v="2020-08-27T00:00:00"/>
    <s v="Delivery"/>
    <x v="3"/>
    <m/>
    <m/>
    <s v="Crude UF"/>
    <m/>
    <m/>
    <m/>
    <s v="Crude UF Membrane Install delayed"/>
    <s v="Membrane stack at low end for compression; leak occurred while performing install"/>
    <s v="Hydraulic cabinet hardware for higher compression membrane stack was adjusted to an acceptable level to stop any leaks; perform similar action on Purification UF"/>
    <s v="Z. Foster"/>
    <d v="2020-09-25T00:00:00"/>
    <d v="2020-09-17T00:00:00"/>
    <s v="Closed"/>
    <n v="2020"/>
    <n v="8"/>
    <x v="3"/>
    <x v="15"/>
    <s v="2020-08"/>
    <n v="29"/>
    <n v="21"/>
    <s v="Yes"/>
    <n v="-8"/>
  </r>
  <r>
    <n v="49"/>
    <s v="Delay"/>
    <s v="COP"/>
    <s v="Inspection Failure"/>
    <m/>
    <d v="2020-09-16T00:00:00"/>
    <s v="Delivery"/>
    <x v="3"/>
    <m/>
    <m/>
    <s v="Synthesis"/>
    <m/>
    <m/>
    <m/>
    <s v="Amidite vessel COP delayed "/>
    <s v="Failed visual inspection - More aggressive cleaning required"/>
    <s v="Perform overnight WFI soak, WFI rinse; Acid wash if not _x000a_remediated; Closed for repeat occurrence"/>
    <s v="Z. Foster"/>
    <d v="2020-09-17T00:00:00"/>
    <d v="2020-09-18T00:00:00"/>
    <s v="Closed"/>
    <n v="2020"/>
    <n v="9"/>
    <x v="4"/>
    <x v="6"/>
    <s v="2020-09"/>
    <n v="1"/>
    <n v="2"/>
    <s v="No"/>
    <n v="1"/>
  </r>
  <r>
    <n v="50"/>
    <s v="Delay"/>
    <s v="COP"/>
    <s v="Inspection Failure"/>
    <m/>
    <d v="2020-09-17T00:00:00"/>
    <s v="Delivery"/>
    <x v="3"/>
    <m/>
    <m/>
    <s v="Synthesis"/>
    <m/>
    <m/>
    <m/>
    <s v="Amidite vessel COP delayed "/>
    <s v="Failed visual inspection - More aggressive cleaning required"/>
    <s v="Acid wash / manual clean amidite vessels; Closed for repeat _x000a_occurrence"/>
    <s v="Z. Foster"/>
    <d v="2020-09-21T00:00:00"/>
    <d v="2020-09-21T00:00:00"/>
    <s v="Closed"/>
    <n v="2020"/>
    <n v="9"/>
    <x v="4"/>
    <x v="27"/>
    <s v="2020-09"/>
    <n v="4"/>
    <n v="4"/>
    <s v="Yes"/>
    <n v="0"/>
  </r>
  <r>
    <n v="52"/>
    <s v="Substance Hazard"/>
    <s v="Leak"/>
    <s v="Modification Needed"/>
    <m/>
    <d v="2020-09-21T00:00:00"/>
    <s v="Safety"/>
    <x v="2"/>
    <m/>
    <s v="V-1410"/>
    <m/>
    <m/>
    <m/>
    <m/>
    <s v="WFI leaked from V-1410 liquid filter housing"/>
    <s v="Irregular sized clamp - normal 4&quot; clamp &amp; gasket will not work"/>
    <s v="Immediate action: tighten clamp; WO to inspect gasket _x000a_(size/damage), install new gasket. Simulate run with WFI prior to ACN buffer prep. Order appropriate sized clamp"/>
    <s v="J. Kubiak"/>
    <d v="2020-09-23T00:00:00"/>
    <d v="2020-09-23T00:00:00"/>
    <s v="Closed"/>
    <n v="2020"/>
    <n v="9"/>
    <x v="4"/>
    <x v="7"/>
    <s v="2020-09"/>
    <n v="2"/>
    <n v="2"/>
    <s v="Yes"/>
    <n v="0"/>
  </r>
  <r>
    <n v="54"/>
    <s v="Personnel Incident"/>
    <s v="Material Exposure"/>
    <s v="PPE"/>
    <m/>
    <d v="2020-09-23T00:00:00"/>
    <s v="Safety"/>
    <x v="2"/>
    <m/>
    <m/>
    <m/>
    <m/>
    <m/>
    <m/>
    <s v="Analyst noticed a glove rip while performing assay"/>
    <s v="EH&amp;S investigation"/>
    <s v="Immediately removed gloves/began rinsing hands with soap and water for 5 minutes"/>
    <s v="J. Markell"/>
    <d v="2020-09-24T00:00:00"/>
    <d v="2020-09-24T00:00:00"/>
    <s v="Closed"/>
    <n v="2020"/>
    <n v="9"/>
    <x v="4"/>
    <x v="17"/>
    <s v="2020-09"/>
    <n v="1"/>
    <n v="1"/>
    <s v="Yes"/>
    <n v="0"/>
  </r>
  <r>
    <n v="44"/>
    <s v="Substance Hazard"/>
    <s v="Material Exposure"/>
    <s v="Drainage"/>
    <m/>
    <d v="2020-09-04T00:00:00"/>
    <s v="Safety"/>
    <x v="2"/>
    <m/>
    <m/>
    <m/>
    <m/>
    <m/>
    <m/>
    <s v="~5 mL liquid acetonitrile released during removal of UV cell"/>
    <s v="Residual not appropriately drained"/>
    <s v="Absorbent pads captured spill, air monitoring performed; _x000a_EH&amp;S to provide recommendations for activity"/>
    <s v="C. Hughes"/>
    <d v="2020-09-25T00:00:00"/>
    <d v="2020-09-25T00:00:00"/>
    <s v="Closed"/>
    <n v="2020"/>
    <n v="9"/>
    <x v="4"/>
    <x v="26"/>
    <s v="2020-09"/>
    <n v="21"/>
    <n v="21"/>
    <s v="Yes"/>
    <n v="0"/>
  </r>
  <r>
    <n v="47"/>
    <s v="Elevated Readings"/>
    <s v="Material Exposure"/>
    <s v="Drainage"/>
    <m/>
    <d v="2020-09-09T00:00:00"/>
    <s v="Safety"/>
    <x v="2"/>
    <m/>
    <m/>
    <m/>
    <m/>
    <m/>
    <m/>
    <s v="~100 ppm FID readings when opening COP recirc pump"/>
    <s v="Residual not appropriately drained / blown down"/>
    <s v="Identify new plan when performing COP pump maintenance; EH&amp;S to provide recommendations for activity"/>
    <s v="C. Hughes"/>
    <d v="2020-09-25T00:00:00"/>
    <d v="2020-09-25T00:00:00"/>
    <s v="Closed"/>
    <n v="2020"/>
    <n v="9"/>
    <x v="4"/>
    <x v="1"/>
    <s v="2020-09"/>
    <n v="16"/>
    <n v="16"/>
    <s v="Yes"/>
    <n v="0"/>
  </r>
  <r>
    <n v="53"/>
    <s v="Personnel Incident"/>
    <s v="Stumble"/>
    <s v="Modification Needed"/>
    <m/>
    <d v="2020-09-22T00:00:00"/>
    <s v="Safety"/>
    <x v="2"/>
    <m/>
    <m/>
    <s v="Purification"/>
    <m/>
    <m/>
    <m/>
    <s v="Employee tripped on agitator cable"/>
    <s v="Cable currently hanging between Buffer A and Buffer B vessels (trip hazard)"/>
    <s v="Assess cable for improvements (length, alternate positioning); _x000a_Install longer cable &amp; hand overhead to remove trip hazard"/>
    <s v="R. Fornier"/>
    <d v="2020-09-25T00:00:00"/>
    <d v="2020-09-25T00:00:00"/>
    <s v="Closed"/>
    <n v="2020"/>
    <n v="9"/>
    <x v="4"/>
    <x v="8"/>
    <s v="2020-09"/>
    <n v="3"/>
    <n v="3"/>
    <s v="Yes"/>
    <n v="0"/>
  </r>
  <r>
    <n v="55"/>
    <s v="Equipment Defect"/>
    <s v="Leak"/>
    <s v="Needed Tightening"/>
    <m/>
    <d v="2020-09-23T00:00:00"/>
    <s v="Safety"/>
    <x v="2"/>
    <m/>
    <s v="V-1400"/>
    <m/>
    <m/>
    <m/>
    <m/>
    <s v="V-1400 rupture disc connection leak during pressure test"/>
    <s v="Clamp not sufficiently tightened "/>
    <s v="Retighten clamp connection"/>
    <s v="J. Kubiak"/>
    <d v="2020-09-29T00:00:00"/>
    <d v="2020-09-29T00:00:00"/>
    <s v="Closed"/>
    <n v="2020"/>
    <n v="9"/>
    <x v="4"/>
    <x v="17"/>
    <s v="2020-09"/>
    <n v="6"/>
    <n v="6"/>
    <s v="Yes"/>
    <n v="0"/>
  </r>
  <r>
    <n v="56"/>
    <s v="Delay"/>
    <s v="Prepping"/>
    <s v="Equipment Failure"/>
    <m/>
    <d v="2020-09-23T00:00:00"/>
    <s v="Delivery"/>
    <x v="3"/>
    <m/>
    <m/>
    <s v="Buffer Prep"/>
    <m/>
    <m/>
    <m/>
    <s v="15% ACN Buffer Prep delayed"/>
    <s v="Flow totalizer failure Buffer A Vessel; zero issue during calibration"/>
    <s v="Discard prepped buffer &amp; remake; Facilities to troubleshoot &amp; correct issue with vendor. Facilities to create procedure/steps to address zero issue "/>
    <s v="J. Kubiak"/>
    <d v="2020-10-01T00:00:00"/>
    <d v="2020-09-30T00:00:00"/>
    <s v="Closed"/>
    <n v="2020"/>
    <n v="9"/>
    <x v="4"/>
    <x v="17"/>
    <s v="2020-09"/>
    <n v="8"/>
    <n v="7"/>
    <s v="Yes"/>
    <n v="-1"/>
  </r>
  <r>
    <n v="57"/>
    <s v="Substance Hazard"/>
    <s v="Dry Link"/>
    <s v="Cleaning Procedure"/>
    <m/>
    <d v="2020-09-25T00:00:00"/>
    <s v="Safety"/>
    <x v="2"/>
    <m/>
    <s v="SN121619"/>
    <s v="Synthesis"/>
    <m/>
    <m/>
    <m/>
    <s v="Dry-link coupler SN121619 leak (drip every 15 seconds) _x000a_during Synthesis COP "/>
    <s v="Inadequately polished stem component "/>
    <s v="Install new stems without polishing defects seen in the originals. Perform offline pressure tests with the new stems"/>
    <s v="J. Kubiak"/>
    <d v="2020-10-02T00:00:00"/>
    <d v="2020-09-30T00:00:00"/>
    <s v="Closed"/>
    <n v="2020"/>
    <n v="9"/>
    <x v="4"/>
    <x v="2"/>
    <s v="2020-09"/>
    <n v="7"/>
    <n v="5"/>
    <s v="Yes"/>
    <n v="-2"/>
  </r>
  <r>
    <n v="271"/>
    <m/>
    <m/>
    <m/>
    <m/>
    <d v="2020-08-28T00:00:00"/>
    <s v="Quality"/>
    <x v="0"/>
    <s v="QE-002440"/>
    <m/>
    <m/>
    <m/>
    <s v="Minor"/>
    <m/>
    <s v="Raw Material release was performed while past due on training of SOP-00843 version 2.0"/>
    <s v="Close Cancel"/>
    <s v="N/A"/>
    <s v="Todd Kichefski"/>
    <d v="2020-10-01T00:00:00"/>
    <d v="2020-10-01T00:00:00"/>
    <s v="Closed"/>
    <n v="2020"/>
    <n v="8"/>
    <x v="3"/>
    <x v="14"/>
    <s v="2020-08"/>
    <m/>
    <m/>
    <m/>
    <m/>
  </r>
  <r>
    <n v="58"/>
    <s v="Substance Hazard"/>
    <s v="Dry Link"/>
    <s v="Cleaning Procedure"/>
    <m/>
    <d v="2020-10-01T00:00:00"/>
    <s v="Safety"/>
    <x v="2"/>
    <m/>
    <m/>
    <m/>
    <m/>
    <m/>
    <m/>
    <s v="Dry-link fitting coupler from tanker truck leak (250mL) _x000a_during waste offload"/>
    <s v="Inadequately polished stem component "/>
    <s v="Transfer lines were isolated and spill contained"/>
    <s v="M. Menard"/>
    <d v="2020-10-02T00:00:00"/>
    <d v="2020-10-02T00:00:00"/>
    <s v="Closed"/>
    <n v="2020"/>
    <n v="10"/>
    <x v="5"/>
    <x v="25"/>
    <s v="2020-10"/>
    <n v="1"/>
    <n v="1"/>
    <s v="Yes"/>
    <n v="0"/>
  </r>
  <r>
    <n v="42"/>
    <s v="Personnel Incident"/>
    <s v="Material Exposure"/>
    <s v="Drainage"/>
    <m/>
    <d v="2020-09-03T00:00:00"/>
    <s v="Safety"/>
    <x v="2"/>
    <m/>
    <m/>
    <s v="Crude UF"/>
    <m/>
    <m/>
    <m/>
    <s v="Personnel exposed to ~10% ammonium hydroxide when disconnecting lines on the CUF skid from the CUF load vessel"/>
    <s v="Residual not appropriately drained"/>
    <s v="Contain with wipe. Discard contaminated gloves, wipes, and _x000a_tubing in SAA. Future controls TBD before next run"/>
    <s v="M. Roulleau"/>
    <d v="2020-10-07T00:00:00"/>
    <d v="2020-10-06T00:00:00"/>
    <s v="Closed"/>
    <n v="2020"/>
    <n v="9"/>
    <x v="4"/>
    <x v="9"/>
    <s v="2020-09"/>
    <n v="34"/>
    <n v="33"/>
    <s v="Yes"/>
    <n v="-1"/>
  </r>
  <r>
    <n v="267"/>
    <m/>
    <m/>
    <m/>
    <m/>
    <d v="2020-09-22T00:00:00"/>
    <s v="Quality"/>
    <x v="0"/>
    <s v="QE-002522"/>
    <m/>
    <m/>
    <m/>
    <s v="Minor"/>
    <m/>
    <s v="Sartorius Stedium Biotech DDRM Powder Bag Reducer Material 60000454 Batch 201922 One component with gross contamination"/>
    <m/>
    <m/>
    <s v="Liang Noinala"/>
    <d v="2020-10-23T00:00:00"/>
    <d v="2020-10-09T00:00:00"/>
    <s v="Closed"/>
    <n v="2020"/>
    <n v="9"/>
    <x v="4"/>
    <x v="8"/>
    <s v="2020-09"/>
    <m/>
    <m/>
    <m/>
    <m/>
  </r>
  <r>
    <n v="59"/>
    <s v="Personnel Incident"/>
    <s v="Medical Attention"/>
    <s v="On-Site Care Refused"/>
    <m/>
    <d v="2020-10-07T00:00:00"/>
    <s v="Safety"/>
    <x v="2"/>
    <m/>
    <m/>
    <m/>
    <m/>
    <m/>
    <m/>
    <s v="Person requiring medical attention departed site unassisted "/>
    <s v="Medical care refused on site"/>
    <s v="Managers to provide awareness to personnel"/>
    <s v="J. Kaminski"/>
    <d v="2020-10-10T00:00:00"/>
    <d v="2020-10-10T00:00:00"/>
    <s v="Closed"/>
    <n v="2020"/>
    <n v="10"/>
    <x v="5"/>
    <x v="28"/>
    <s v="2020-10"/>
    <n v="3"/>
    <n v="3"/>
    <s v="Yes"/>
    <n v="0"/>
  </r>
  <r>
    <n v="265"/>
    <m/>
    <m/>
    <m/>
    <m/>
    <d v="2020-10-01T00:00:00"/>
    <s v="Quality"/>
    <x v="0"/>
    <s v="QE-002575"/>
    <m/>
    <m/>
    <m/>
    <s v="Minor"/>
    <m/>
    <s v="Sartorius Stedim Gas Filter 5” Material 60000442 Batch 201873 One units packaging not sealed."/>
    <m/>
    <m/>
    <s v="Kristina Fushi"/>
    <d v="2020-10-31T00:00:00"/>
    <d v="2020-10-12T00:00:00"/>
    <s v="Closed"/>
    <n v="2020"/>
    <n v="10"/>
    <x v="5"/>
    <x v="25"/>
    <s v="2020-10"/>
    <m/>
    <m/>
    <m/>
    <m/>
  </r>
  <r>
    <n v="266"/>
    <m/>
    <m/>
    <m/>
    <m/>
    <d v="2020-09-28T00:00:00"/>
    <s v="Quality"/>
    <x v="0"/>
    <s v="QE-002537"/>
    <m/>
    <m/>
    <m/>
    <s v="Minor"/>
    <m/>
    <s v="Sartorius Stedim 50L Flexsafe 2D Bag, 0.2um Filter Material 60000543 Batch 201932 a particulate"/>
    <m/>
    <m/>
    <s v="Kristina Fushi"/>
    <d v="2020-10-29T00:00:00"/>
    <d v="2020-10-12T00:00:00"/>
    <s v="Closed"/>
    <n v="2020"/>
    <n v="9"/>
    <x v="4"/>
    <x v="14"/>
    <s v="2020-09"/>
    <m/>
    <m/>
    <m/>
    <m/>
  </r>
  <r>
    <n v="268"/>
    <m/>
    <m/>
    <m/>
    <m/>
    <d v="2020-09-15T00:00:00"/>
    <s v="Quality"/>
    <x v="0"/>
    <s v="QE-002488"/>
    <m/>
    <m/>
    <m/>
    <s v="Minor"/>
    <m/>
    <s v="Avantor Fluid Handling Overlay Tube Set Material 60000528 Batch 201887 particulate within tubing."/>
    <m/>
    <m/>
    <s v="Kristina Fushi"/>
    <d v="2020-10-15T00:00:00"/>
    <d v="2020-10-12T00:00:00"/>
    <s v="Closed"/>
    <n v="2020"/>
    <n v="9"/>
    <x v="4"/>
    <x v="5"/>
    <s v="2020-09"/>
    <m/>
    <m/>
    <m/>
    <m/>
  </r>
  <r>
    <n v="61"/>
    <s v="Substance Hazard"/>
    <s v="Spill"/>
    <s v="Needed Tightening"/>
    <m/>
    <d v="2020-10-12T00:00:00"/>
    <s v="Safety"/>
    <x v="2"/>
    <m/>
    <m/>
    <m/>
    <m/>
    <m/>
    <m/>
    <s v="2L of 100% ACN spilled onto floor"/>
    <s v="Bottle slipped from hands when transporting and cap came off"/>
    <s v="Require secondary containment"/>
    <s v="M. Roulleau"/>
    <d v="2020-10-15T00:00:00"/>
    <d v="2020-10-15T00:00:00"/>
    <s v="Closed"/>
    <n v="2020"/>
    <n v="10"/>
    <x v="5"/>
    <x v="16"/>
    <s v="2020-10"/>
    <n v="3"/>
    <n v="3"/>
    <s v="Yes"/>
    <n v="0"/>
  </r>
  <r>
    <n v="62"/>
    <s v="Storage Hazard"/>
    <s v="Labelling"/>
    <s v="Unlabeled Water"/>
    <m/>
    <d v="2020-10-12T00:00:00"/>
    <s v="Safety"/>
    <x v="2"/>
    <m/>
    <m/>
    <m/>
    <m/>
    <m/>
    <m/>
    <s v="Unlabeled container with liquid contents found in Material Airlock"/>
    <s v="Unlabeled container water being filled into a spray bottle"/>
    <s v="Awareness provided for labelling all solutions / containers"/>
    <s v="J. Kaminski"/>
    <d v="2020-10-16T00:00:00"/>
    <d v="2020-10-15T00:00:00"/>
    <s v="Closed"/>
    <n v="2020"/>
    <n v="10"/>
    <x v="5"/>
    <x v="16"/>
    <s v="2020-10"/>
    <n v="4"/>
    <n v="3"/>
    <s v="Yes"/>
    <n v="-1"/>
  </r>
  <r>
    <n v="51"/>
    <s v="Delay"/>
    <s v="COP"/>
    <s v="Inspection Failure"/>
    <m/>
    <d v="2020-09-18T00:00:00"/>
    <s v="Delivery"/>
    <x v="3"/>
    <m/>
    <m/>
    <s v="Synthesis"/>
    <m/>
    <m/>
    <m/>
    <s v="Amidite vessel COP delayed "/>
    <s v="Failed visual inspection - More aggressive cleaning required"/>
    <s v="Straight through flushes will be utilized initially (no recirculated_x000a_ rinses) for Synthesis COP.  This section of pipe will not be used.  A project has been initiated for Syn COP station improvements that will replace this line. "/>
    <s v="Z. Foster"/>
    <d v="2020-10-20T00:00:00"/>
    <d v="2020-10-20T00:00:00"/>
    <s v="Closed"/>
    <n v="2020"/>
    <n v="9"/>
    <x v="4"/>
    <x v="19"/>
    <s v="2020-09"/>
    <n v="32"/>
    <n v="32"/>
    <s v="Yes"/>
    <n v="0"/>
  </r>
  <r>
    <n v="60"/>
    <s v="Substance Hazard"/>
    <s v="Leak"/>
    <s v="Automation"/>
    <m/>
    <d v="2020-10-09T00:00:00"/>
    <s v="Safety"/>
    <x v="2"/>
    <m/>
    <m/>
    <s v="UF"/>
    <m/>
    <m/>
    <m/>
    <s v="CIP gasket leak"/>
    <s v="Hold/restart condition caused valve to hydraulic lock / pressure spike and leak at gasket fitting"/>
    <s v="FS revision for the UF skids to make the hold state keep most of_x000a_ its valves open to prevent a similar pressure spike"/>
    <s v="Z. Foster"/>
    <d v="2020-10-20T00:00:00"/>
    <d v="2020-10-20T00:00:00"/>
    <s v="Closed"/>
    <n v="2020"/>
    <n v="10"/>
    <x v="5"/>
    <x v="1"/>
    <s v="2020-10"/>
    <n v="11"/>
    <n v="11"/>
    <s v="Yes"/>
    <n v="0"/>
  </r>
  <r>
    <n v="63"/>
    <s v="Alarm"/>
    <s v="Vent Relief"/>
    <s v="Insufficient Instruction"/>
    <m/>
    <d v="2020-10-12T00:00:00"/>
    <s v="Safety"/>
    <x v="2"/>
    <m/>
    <s v="V-1170; 177-MV-004"/>
    <m/>
    <m/>
    <m/>
    <m/>
    <s v="High O2 Alarm Vent Relief Header    "/>
    <s v="During a non-routine validation test on Vessel V-1170 valve 117-MV-004 was not closed when disconnecting the vessel. Leaving this valve open resulted in a high oxygen alarm"/>
    <s v="Labelling of N2 vent rack valve handles &quot;keep closed&quot;"/>
    <s v="C. Rizzo"/>
    <d v="2020-10-20T00:00:00"/>
    <d v="2020-10-20T00:00:00"/>
    <s v="Closed"/>
    <n v="2020"/>
    <n v="10"/>
    <x v="5"/>
    <x v="16"/>
    <s v="2020-10"/>
    <n v="8"/>
    <n v="8"/>
    <s v="Yes"/>
    <n v="0"/>
  </r>
  <r>
    <n v="68"/>
    <s v="Personnel Incident"/>
    <s v="Material Exposure"/>
    <s v="PPE"/>
    <m/>
    <d v="2020-10-23T00:00:00"/>
    <s v="Safety"/>
    <x v="2"/>
    <m/>
    <m/>
    <m/>
    <m/>
    <m/>
    <m/>
    <s v="Near Miss - Mild burn feeling on finger tips from residual _x000a_solvent on gasket"/>
    <s v="Person was not wearing chemical resistant gloves"/>
    <s v="Dispose of gloves and don chemical resistant gloves"/>
    <s v="J. Kaminski"/>
    <d v="2020-10-23T00:00:00"/>
    <d v="2020-10-23T00:00:00"/>
    <s v="Closed"/>
    <n v="2020"/>
    <n v="10"/>
    <x v="5"/>
    <x v="17"/>
    <s v="2020-10"/>
    <n v="0"/>
    <n v="0"/>
    <s v="Yes"/>
    <n v="0"/>
  </r>
  <r>
    <n v="264"/>
    <m/>
    <m/>
    <m/>
    <m/>
    <d v="2020-10-09T00:00:00"/>
    <s v="Quality"/>
    <x v="0"/>
    <s v="QE-002607"/>
    <m/>
    <m/>
    <m/>
    <s v="Minor"/>
    <m/>
    <s v="VWR DDRM Alnylam PN 60000468 Batch 201986: Ammonium Hydroxide, ACS illegible lot number"/>
    <m/>
    <m/>
    <s v="David Santoro"/>
    <d v="2020-11-08T00:00:00"/>
    <d v="2020-10-28T00:00:00"/>
    <s v="Closed"/>
    <n v="2020"/>
    <n v="10"/>
    <x v="5"/>
    <x v="1"/>
    <s v="2020-10"/>
    <m/>
    <m/>
    <m/>
    <m/>
  </r>
  <r>
    <n v="64"/>
    <s v="Alarm"/>
    <s v="Sensor Issue"/>
    <s v="Cleaning Procedure"/>
    <m/>
    <d v="2020-10-14T00:00:00"/>
    <s v="Safety"/>
    <x v="2"/>
    <m/>
    <m/>
    <m/>
    <m/>
    <m/>
    <m/>
    <s v="Fire alarm set off"/>
    <s v="IPA was sprayed onto a wipe in close proximity to the LEL (~2 ft) in Rm. "/>
    <s v="Alberio reviewing options for delaying response"/>
    <s v="J. Kelliher"/>
    <d v="2020-10-30T00:00:00"/>
    <d v="2020-10-30T00:00:00"/>
    <s v="Closed"/>
    <n v="2020"/>
    <n v="10"/>
    <x v="5"/>
    <x v="20"/>
    <s v="2020-10"/>
    <n v="16"/>
    <n v="16"/>
    <s v="Yes"/>
    <n v="0"/>
  </r>
  <r>
    <n v="69"/>
    <s v="Substance Hazard"/>
    <s v="Spill"/>
    <s v="Insufficient Instruction"/>
    <m/>
    <d v="2020-10-28T00:00:00"/>
    <s v="Safety"/>
    <x v="2"/>
    <m/>
    <m/>
    <m/>
    <m/>
    <m/>
    <m/>
    <s v="15% ACN spilled from the pooling manifold during pooling _x000a_operations "/>
    <s v="Mixup which valve was open"/>
    <s v="Procedural update to verify clamps prior to opening"/>
    <s v="C. Rizzo"/>
    <d v="2020-11-16T00:00:00"/>
    <d v="2020-10-30T00:00:00"/>
    <s v="Closed"/>
    <n v="2020"/>
    <n v="10"/>
    <x v="5"/>
    <x v="14"/>
    <s v="2020-10"/>
    <n v="19"/>
    <n v="2"/>
    <s v="Yes"/>
    <n v="-17"/>
  </r>
  <r>
    <n v="66"/>
    <s v="Substance Hazard"/>
    <s v="Material Exposure"/>
    <s v="Automation"/>
    <m/>
    <d v="2020-10-20T00:00:00"/>
    <s v="Safety"/>
    <x v="2"/>
    <m/>
    <m/>
    <s v="Purification"/>
    <m/>
    <m/>
    <m/>
    <s v="WFI Drain on Buffer A vessel overflowed during flush"/>
    <s v="Automation issue "/>
    <s v="ECR to correct issue"/>
    <s v="R. Fornier"/>
    <d v="2020-11-13T00:00:00"/>
    <d v="2020-11-04T00:00:00"/>
    <s v="Closed"/>
    <n v="2020"/>
    <n v="10"/>
    <x v="5"/>
    <x v="24"/>
    <s v="2020-10"/>
    <n v="24"/>
    <n v="15"/>
    <s v="Yes"/>
    <n v="-9"/>
  </r>
  <r>
    <n v="67"/>
    <s v="Substance Hazard"/>
    <s v="Leak"/>
    <m/>
    <m/>
    <d v="2020-10-22T00:00:00"/>
    <s v="Safety"/>
    <x v="2"/>
    <m/>
    <m/>
    <m/>
    <m/>
    <m/>
    <m/>
    <s v="Tank Farm non-welded fittings leaking ACN vapor &gt;500 ppm "/>
    <s v="NKC - potentially due to temperature fluctuations"/>
    <s v="WO# 30855"/>
    <s v="M. Menard"/>
    <d v="2020-11-04T00:00:00"/>
    <d v="2020-11-04T00:00:00"/>
    <s v="Closed"/>
    <n v="2020"/>
    <n v="10"/>
    <x v="5"/>
    <x v="8"/>
    <s v="2020-10"/>
    <n v="13"/>
    <n v="13"/>
    <s v="Yes"/>
    <n v="0"/>
  </r>
  <r>
    <n v="71"/>
    <s v="Substance Hazard"/>
    <s v="Leak"/>
    <s v="Modification Needed"/>
    <m/>
    <d v="2020-11-06T00:00:00"/>
    <s v="Safety"/>
    <x v="2"/>
    <m/>
    <m/>
    <s v="HPLC"/>
    <m/>
    <m/>
    <m/>
    <s v="Caustic leak from conductivity/temperature sensor connection on HPLC skid"/>
    <s v="Gasket seating issue "/>
    <s v="WO# 31288 "/>
    <s v="J. Kubiak"/>
    <d v="2020-11-09T00:00:00"/>
    <d v="2020-11-09T00:00:00"/>
    <s v="Closed"/>
    <n v="2020"/>
    <n v="11"/>
    <x v="6"/>
    <x v="22"/>
    <s v="2020-11"/>
    <n v="3"/>
    <n v="3"/>
    <s v="Yes"/>
    <n v="0"/>
  </r>
  <r>
    <n v="72"/>
    <s v="Alarm"/>
    <s v="Sensor Issue"/>
    <s v="Equipment Failure"/>
    <m/>
    <d v="2020-11-06T00:00:00"/>
    <s v="Safety"/>
    <x v="2"/>
    <m/>
    <m/>
    <m/>
    <m/>
    <m/>
    <m/>
    <s v="Fire alarm set off"/>
    <s v="Waterflow alarm initiated a building evacuation (fire alarm) "/>
    <s v="Closed - countermeasure tied to next event on 09Nov20"/>
    <s v="J. Kelliher"/>
    <d v="2020-11-09T00:00:00"/>
    <d v="2020-11-09T00:00:00"/>
    <s v="Closed"/>
    <n v="2020"/>
    <n v="11"/>
    <x v="6"/>
    <x v="22"/>
    <s v="2020-11"/>
    <n v="3"/>
    <n v="3"/>
    <s v="Yes"/>
    <n v="0"/>
  </r>
  <r>
    <n v="65"/>
    <s v="Substance Hazard"/>
    <s v="Dry Link"/>
    <s v="Equipment Failure"/>
    <m/>
    <d v="2020-10-14T00:00:00"/>
    <s v="Safety"/>
    <x v="2"/>
    <m/>
    <s v="124-SP-023"/>
    <m/>
    <m/>
    <m/>
    <m/>
    <s v="Dry-Link valve 124-SP-023 leak"/>
    <s v="Damage to elastomer on face of coupler side "/>
    <s v="Replace damage face seal; perform offline pressure test "/>
    <s v="Z. Foster"/>
    <d v="2020-11-16T00:00:00"/>
    <d v="2020-11-10T00:00:00"/>
    <s v="Closed"/>
    <n v="2020"/>
    <n v="10"/>
    <x v="5"/>
    <x v="20"/>
    <s v="2020-10"/>
    <n v="33"/>
    <n v="27"/>
    <s v="Yes"/>
    <n v="-6"/>
  </r>
  <r>
    <n v="75"/>
    <s v="Delay"/>
    <m/>
    <s v="Cleaning Procedure"/>
    <m/>
    <d v="2020-11-13T00:00:00"/>
    <s v="Delivery"/>
    <x v="3"/>
    <m/>
    <m/>
    <s v="Crude UF"/>
    <m/>
    <m/>
    <m/>
    <s v="Crude UF load vessel cleaning delayed"/>
    <s v="High TOC alarm"/>
    <s v="Move to Wednesday; additional flushing config spec update"/>
    <s v="Z. Foster"/>
    <d v="2020-11-16T00:00:00"/>
    <d v="2020-11-16T00:00:00"/>
    <s v="Closed"/>
    <n v="2020"/>
    <n v="11"/>
    <x v="6"/>
    <x v="4"/>
    <s v="2020-11"/>
    <n v="3"/>
    <n v="3"/>
    <s v="Yes"/>
    <n v="0"/>
  </r>
  <r>
    <n v="77"/>
    <s v="Substance Hazard"/>
    <s v="Leak"/>
    <s v="Unknown"/>
    <m/>
    <d v="2020-11-19T00:00:00"/>
    <s v="Safety"/>
    <x v="2"/>
    <m/>
    <m/>
    <m/>
    <m/>
    <m/>
    <m/>
    <s v="~20mL of NH4OH solution leak from diptube"/>
    <s v="End Cap Not Removed"/>
    <s v="Update procedure; close out EH&amp;S incident"/>
    <s v="J. Anderson"/>
    <d v="2020-11-20T00:00:00"/>
    <d v="2020-11-20T00:00:00"/>
    <s v="Closed"/>
    <n v="2020"/>
    <n v="11"/>
    <x v="6"/>
    <x v="29"/>
    <s v="2020-11"/>
    <n v="1"/>
    <n v="1"/>
    <s v="Yes"/>
    <n v="0"/>
  </r>
  <r>
    <n v="261"/>
    <m/>
    <m/>
    <m/>
    <m/>
    <d v="2020-11-02T00:00:00"/>
    <s v="Quality"/>
    <x v="0"/>
    <s v="QE-002735"/>
    <m/>
    <m/>
    <m/>
    <s v="Minor"/>
    <m/>
    <s v="Corning DDRM Storage Bottle 250mL Material 60000472 Batch 201926 One component with illegible lot number"/>
    <m/>
    <m/>
    <s v="Liang Noinala"/>
    <d v="2020-12-02T00:00:00"/>
    <d v="2020-11-20T00:00:00"/>
    <s v="Closed"/>
    <n v="2020"/>
    <n v="11"/>
    <x v="6"/>
    <x v="0"/>
    <s v="2020-11"/>
    <m/>
    <m/>
    <m/>
    <m/>
  </r>
  <r>
    <n v="263"/>
    <m/>
    <m/>
    <m/>
    <m/>
    <d v="2020-10-26T00:00:00"/>
    <s v="Quality"/>
    <x v="0"/>
    <s v="QE-002704"/>
    <m/>
    <m/>
    <m/>
    <s v="Minor"/>
    <m/>
    <s v="Henke Sass Wolf GmbH 50 mL Luer-Lock Norm-Ject Syringe Material 60000524 Batch 202016 contaminants in two units."/>
    <m/>
    <m/>
    <s v="Kristina Fushi"/>
    <d v="2020-11-25T00:00:00"/>
    <d v="2020-11-20T00:00:00"/>
    <s v="Closed"/>
    <n v="2020"/>
    <n v="10"/>
    <x v="5"/>
    <x v="11"/>
    <s v="2020-10"/>
    <m/>
    <m/>
    <m/>
    <m/>
  </r>
  <r>
    <n v="79"/>
    <s v="Delay"/>
    <s v="Swabbing"/>
    <s v="Resource conflict"/>
    <m/>
    <d v="2020-11-30T00:00:00"/>
    <s v="Delivery"/>
    <x v="4"/>
    <m/>
    <m/>
    <s v="UF"/>
    <m/>
    <m/>
    <m/>
    <s v="UF skid VI and swabbing delay"/>
    <s v="Resource conflict"/>
    <s v="Perform 01Dec20"/>
    <s v="M. Roulleau"/>
    <d v="2020-12-01T00:00:00"/>
    <d v="2020-12-01T00:00:00"/>
    <s v="Closed"/>
    <n v="2020"/>
    <n v="11"/>
    <x v="6"/>
    <x v="12"/>
    <s v="2020-11"/>
    <n v="1"/>
    <n v="1"/>
    <s v="Yes"/>
    <n v="0"/>
  </r>
  <r>
    <n v="260"/>
    <m/>
    <m/>
    <m/>
    <m/>
    <d v="2020-11-13T00:00:00"/>
    <s v="Quality"/>
    <x v="0"/>
    <s v="QE-002815"/>
    <m/>
    <m/>
    <m/>
    <s v="Minor"/>
    <m/>
    <s v="Biomedical polymers. Inc.   Sterile 8 Ounce scoop, Material 60000206 Batch 202055, piece of loose plastic in packaging of one unit."/>
    <m/>
    <m/>
    <s v="Kyle Fitzpatrick"/>
    <d v="2020-12-16T00:00:00"/>
    <d v="2020-12-01T00:00:00"/>
    <s v="Closed"/>
    <n v="2020"/>
    <n v="11"/>
    <x v="6"/>
    <x v="4"/>
    <s v="2020-11"/>
    <m/>
    <m/>
    <m/>
    <m/>
  </r>
  <r>
    <n v="262"/>
    <m/>
    <m/>
    <m/>
    <m/>
    <d v="2020-11-02T00:00:00"/>
    <s v="Quality"/>
    <x v="0"/>
    <s v="QE-002733"/>
    <m/>
    <m/>
    <m/>
    <s v="Minor"/>
    <m/>
    <s v="Asashi Kasei Bioprocess DDRM Static Scraper Seal Kit 45cm Material 60000499 Batch 202039 One component with hairs"/>
    <m/>
    <m/>
    <s v="Liang Noinala"/>
    <d v="2020-12-02T00:00:00"/>
    <d v="2020-12-02T00:00:00"/>
    <s v="Closed"/>
    <n v="2020"/>
    <n v="11"/>
    <x v="6"/>
    <x v="0"/>
    <s v="2020-11"/>
    <m/>
    <m/>
    <m/>
    <m/>
  </r>
  <r>
    <n v="70"/>
    <s v="Delay"/>
    <s v="Prepping"/>
    <s v="Automation"/>
    <m/>
    <d v="2020-11-05T00:00:00"/>
    <s v="N/A"/>
    <x v="1"/>
    <m/>
    <m/>
    <s v="Purification"/>
    <m/>
    <m/>
    <m/>
    <s v="Delay NaOH preparation"/>
    <s v="Pressure hold issue Buffer A vessel"/>
    <s v="Update CS &amp; automation update - WO complete"/>
    <s v="R. Fornier"/>
    <d v="2020-12-04T00:00:00"/>
    <d v="2020-12-04T00:00:00"/>
    <s v="Closed"/>
    <n v="2020"/>
    <n v="11"/>
    <x v="6"/>
    <x v="21"/>
    <s v="2020-11"/>
    <n v="29"/>
    <n v="29"/>
    <s v="Yes"/>
    <n v="0"/>
  </r>
  <r>
    <n v="76"/>
    <s v="Substance Hazard"/>
    <s v="Dry Link"/>
    <s v="Equipment Failure"/>
    <m/>
    <d v="2020-11-18T00:00:00"/>
    <s v="Safety"/>
    <x v="2"/>
    <m/>
    <m/>
    <s v="Synthesis"/>
    <m/>
    <m/>
    <m/>
    <s v="Amidite PADS vessel leak"/>
    <s v="Drylink valve leak - damaged main face seal"/>
    <s v="Inspection of seal added to PD SOP's"/>
    <s v="Z. Foster"/>
    <d v="2020-12-04T00:00:00"/>
    <d v="2020-12-04T00:00:00"/>
    <s v="Closed"/>
    <n v="2020"/>
    <n v="11"/>
    <x v="6"/>
    <x v="19"/>
    <s v="2020-11"/>
    <n v="16"/>
    <n v="16"/>
    <s v="Yes"/>
    <n v="0"/>
  </r>
  <r>
    <n v="81"/>
    <s v="Personnel Incident"/>
    <s v="Injury"/>
    <s v="Structural Issue"/>
    <m/>
    <d v="2020-12-03T00:00:00"/>
    <s v="Safety"/>
    <x v="6"/>
    <m/>
    <m/>
    <m/>
    <m/>
    <m/>
    <m/>
    <s v="Contractor injury from falling pipe"/>
    <s v="Second pipe unsecured"/>
    <s v="Complete EH&amp;S investigation"/>
    <s v="J. Kaminski"/>
    <d v="2020-12-04T00:00:00"/>
    <d v="2020-12-04T00:00:00"/>
    <s v="Closed"/>
    <n v="2020"/>
    <n v="12"/>
    <x v="7"/>
    <x v="9"/>
    <s v="2020-12"/>
    <n v="1"/>
    <n v="1"/>
    <s v="Yes"/>
    <n v="0"/>
  </r>
  <r>
    <n v="83"/>
    <s v="Delay"/>
    <s v="Disposal"/>
    <s v="Material Shortage"/>
    <m/>
    <d v="2020-12-03T00:00:00"/>
    <s v="Delivery"/>
    <x v="5"/>
    <m/>
    <m/>
    <m/>
    <m/>
    <m/>
    <m/>
    <s v="Delay Deblock flushing"/>
    <s v="Material not available due to short notice request for non-routine activity"/>
    <s v="Discussed with requestor storage capacity restraints and _x000a_communication ahead of planned, non-routine activity"/>
    <s v="J. Borges"/>
    <d v="2020-12-09T00:00:00"/>
    <d v="2020-12-08T00:00:00"/>
    <s v="Closed"/>
    <n v="2020"/>
    <n v="12"/>
    <x v="7"/>
    <x v="9"/>
    <s v="2020-12"/>
    <n v="6"/>
    <n v="5"/>
    <s v="Yes"/>
    <n v="-1"/>
  </r>
  <r>
    <n v="1"/>
    <s v="Storage Hazard"/>
    <s v="High Pressure"/>
    <s v="Equipment Failure"/>
    <m/>
    <d v="2020-01-09T00:00:00"/>
    <s v="Safety"/>
    <x v="2"/>
    <m/>
    <m/>
    <s v="Synthesis"/>
    <m/>
    <m/>
    <m/>
    <s v="Near Miss - High Pressure AOR waste tanker truck"/>
    <s v="Faulty pressure gauge on truck"/>
    <s v="Vendor to replace"/>
    <s v="M. Menard"/>
    <d v="2020-12-11T00:00:00"/>
    <d v="2020-12-10T00:00:00"/>
    <s v="Closed"/>
    <n v="2020"/>
    <n v="1"/>
    <x v="8"/>
    <x v="1"/>
    <s v="2020-01"/>
    <n v="337"/>
    <n v="336"/>
    <s v="Yes"/>
    <n v="-1"/>
  </r>
  <r>
    <n v="74"/>
    <s v="Substance Hazard"/>
    <s v="Dry Link"/>
    <s v="Equipment Failure"/>
    <m/>
    <d v="2020-11-10T00:00:00"/>
    <s v="Safety"/>
    <x v="2"/>
    <m/>
    <m/>
    <m/>
    <m/>
    <m/>
    <m/>
    <s v="AOR Waste Offload tanker leaked 50mL"/>
    <s v="Drylink valve leak"/>
    <s v="Replace hose and complete transfer; Investigate drylink issue"/>
    <s v="Z. Foster"/>
    <d v="2020-12-11T00:00:00"/>
    <d v="2020-12-11T00:00:00"/>
    <s v="Closed"/>
    <n v="2020"/>
    <n v="11"/>
    <x v="6"/>
    <x v="3"/>
    <s v="2020-11"/>
    <n v="31"/>
    <n v="31"/>
    <s v="Yes"/>
    <n v="0"/>
  </r>
  <r>
    <n v="78"/>
    <s v="Substance Hazard"/>
    <s v="Leak"/>
    <s v="Needed Tightening"/>
    <m/>
    <d v="2020-11-24T00:00:00"/>
    <s v="Safety"/>
    <x v="2"/>
    <m/>
    <m/>
    <s v="Crude UF"/>
    <m/>
    <m/>
    <m/>
    <s v="Small leak on the Crude UF skid"/>
    <s v="Clamp not sufficiently tightened "/>
    <s v="work order # 32100 "/>
    <s v="J. Kubiak"/>
    <d v="2020-12-22T00:00:00"/>
    <d v="2020-12-11T00:00:00"/>
    <s v="Closed"/>
    <n v="2020"/>
    <n v="11"/>
    <x v="6"/>
    <x v="30"/>
    <s v="2020-11"/>
    <n v="28"/>
    <n v="17"/>
    <s v="Yes"/>
    <n v="-11"/>
  </r>
  <r>
    <n v="258"/>
    <m/>
    <m/>
    <m/>
    <m/>
    <d v="2020-11-19T00:00:00"/>
    <s v="Quality"/>
    <x v="0"/>
    <s v="QE-002848"/>
    <m/>
    <m/>
    <m/>
    <s v="Minor"/>
    <m/>
    <s v="Steris VestaSyde SQ 64 DDRM Material 60000462 Batch 202113 &amp; 202115 Leaking Containers, and Missing, or Illegible Lot Number."/>
    <m/>
    <m/>
    <s v="David Santoro"/>
    <d v="2020-12-19T00:00:00"/>
    <d v="2020-12-15T00:00:00"/>
    <s v="Closed"/>
    <n v="2020"/>
    <n v="11"/>
    <x v="6"/>
    <x v="29"/>
    <s v="2020-11"/>
    <m/>
    <m/>
    <m/>
    <m/>
  </r>
  <r>
    <n v="259"/>
    <m/>
    <m/>
    <m/>
    <m/>
    <d v="2020-11-11T00:00:00"/>
    <s v="Quality"/>
    <x v="0"/>
    <s v="QE-002823"/>
    <m/>
    <m/>
    <m/>
    <s v="Minor"/>
    <m/>
    <s v="Material Number 60000390 (Activator Solution). Supplier: AIC, Manufacturer: Tedia. Two cycletainers; Serial No. T000173 and Serial No. T000162"/>
    <m/>
    <m/>
    <s v="Jeffrey Borges"/>
    <d v="2020-12-17T00:00:00"/>
    <d v="2020-12-15T00:00:00"/>
    <s v="Closed"/>
    <n v="2020"/>
    <n v="11"/>
    <x v="6"/>
    <x v="18"/>
    <s v="2020-11"/>
    <m/>
    <m/>
    <m/>
    <m/>
  </r>
  <r>
    <n v="87"/>
    <s v="Substance Hazard"/>
    <s v="Leak"/>
    <s v="Equipment Failure"/>
    <m/>
    <d v="2020-12-16T00:00:00"/>
    <s v="Safety"/>
    <x v="2"/>
    <m/>
    <s v="MN-6000-0434"/>
    <m/>
    <m/>
    <m/>
    <m/>
    <s v="Slow leak from the DEA cycletainer (MN 6000 0434, batch 201717, serial number 321374)"/>
    <s v="Quick connect issue"/>
    <s v="N/A"/>
    <s v="J. Anderson"/>
    <d v="2020-12-16T00:00:00"/>
    <d v="2020-12-16T00:00:00"/>
    <s v="Closed"/>
    <n v="2020"/>
    <n v="12"/>
    <x v="7"/>
    <x v="6"/>
    <s v="2020-12"/>
    <n v="0"/>
    <n v="0"/>
    <s v="Yes"/>
    <n v="0"/>
  </r>
  <r>
    <n v="73"/>
    <s v="Alarm"/>
    <s v="Sensor Issue"/>
    <s v="Equipment Failure"/>
    <m/>
    <d v="2020-11-09T00:00:00"/>
    <s v="Safety"/>
    <x v="2"/>
    <m/>
    <m/>
    <m/>
    <m/>
    <m/>
    <m/>
    <s v="Fire alarm set off"/>
    <s v="Leaking valve/flow sensor issue tripped the system post weekly testing of the sprinkler system"/>
    <s v="Replace Jockey Pump PSI Transducer"/>
    <s v="J. Kelliher"/>
    <d v="2020-12-14T00:00:00"/>
    <d v="2020-12-17T00:00:00"/>
    <s v="Closed"/>
    <n v="2020"/>
    <n v="11"/>
    <x v="6"/>
    <x v="1"/>
    <s v="2020-11"/>
    <n v="35"/>
    <n v="38"/>
    <s v="No"/>
    <n v="3"/>
  </r>
  <r>
    <n v="257"/>
    <m/>
    <m/>
    <m/>
    <m/>
    <d v="2020-12-03T00:00:00"/>
    <s v="Quality"/>
    <x v="0"/>
    <s v="QE-002921"/>
    <m/>
    <m/>
    <m/>
    <s v="Minor"/>
    <m/>
    <s v="Ready-To-Use (RTU) Spor-Klenz DDRM Material 60000183 Batch 202209 leaking / severely damaged container."/>
    <m/>
    <m/>
    <s v="David Santoro"/>
    <d v="2021-01-02T00:00:00"/>
    <d v="2020-12-17T00:00:00"/>
    <s v="Closed"/>
    <n v="2020"/>
    <n v="12"/>
    <x v="7"/>
    <x v="9"/>
    <s v="2020-12"/>
    <m/>
    <m/>
    <m/>
    <m/>
  </r>
  <r>
    <n v="88"/>
    <s v="Substance Hazard"/>
    <s v="Leak"/>
    <s v="RTS Issue"/>
    <m/>
    <d v="2020-12-21T00:00:00"/>
    <s v="Safety"/>
    <x v="2"/>
    <m/>
    <m/>
    <m/>
    <m/>
    <m/>
    <m/>
    <s v="Release of WFI from the CIP pump into room 1302"/>
    <s v="RTS issue"/>
    <s v="N/A"/>
    <s v="J. Kubiak"/>
    <d v="2020-12-21T00:00:00"/>
    <d v="2020-12-21T00:00:00"/>
    <s v="Closed"/>
    <n v="2020"/>
    <n v="12"/>
    <x v="7"/>
    <x v="7"/>
    <s v="2020-12"/>
    <n v="0"/>
    <n v="0"/>
    <s v="Yes"/>
    <n v="0"/>
  </r>
  <r>
    <n v="89"/>
    <s v="Alarm"/>
    <s v="Sensor Issue"/>
    <s v="Unknown"/>
    <m/>
    <d v="2020-12-28T00:00:00"/>
    <s v="Safety"/>
    <x v="2"/>
    <m/>
    <m/>
    <m/>
    <m/>
    <m/>
    <m/>
    <s v="Fire alarm set off"/>
    <s v="One Vesda point was not impaired prior to hot work"/>
    <s v="N/A"/>
    <s v="J. Kelliher"/>
    <d v="2020-12-28T00:00:00"/>
    <d v="2020-12-28T00:00:00"/>
    <s v="Closed"/>
    <n v="2020"/>
    <n v="12"/>
    <x v="7"/>
    <x v="14"/>
    <s v="2020-12"/>
    <n v="0"/>
    <n v="0"/>
    <s v="Yes"/>
    <n v="0"/>
  </r>
  <r>
    <n v="90"/>
    <s v="Personnel Incident"/>
    <s v="Injury"/>
    <s v="Vehicle"/>
    <m/>
    <d v="2020-12-30T00:00:00"/>
    <s v="Safety"/>
    <x v="6"/>
    <m/>
    <m/>
    <m/>
    <m/>
    <m/>
    <m/>
    <s v="Injury"/>
    <s v="N/A"/>
    <s v="N/A"/>
    <s v="J. Kaminski"/>
    <d v="2020-12-30T00:00:00"/>
    <d v="2020-12-30T00:00:00"/>
    <s v="Closed"/>
    <n v="2020"/>
    <n v="12"/>
    <x v="7"/>
    <x v="12"/>
    <s v="2020-12"/>
    <n v="0"/>
    <n v="0"/>
    <s v="Yes"/>
    <n v="0"/>
  </r>
  <r>
    <n v="80"/>
    <s v="Delay"/>
    <s v="HPLC"/>
    <s v="Equipment Failure"/>
    <m/>
    <d v="2020-12-02T00:00:00"/>
    <s v="Delivery"/>
    <x v="3"/>
    <m/>
    <m/>
    <s v="HPLC"/>
    <m/>
    <m/>
    <m/>
    <s v="Delay in completion of HPLC operation"/>
    <s v="Malfunction of the HPLC skid air trap level sensors paused the system and _x000a_prematurely ended elution"/>
    <s v="Air trap sensors replaced by GE"/>
    <s v="Z. Foster"/>
    <d v="2021-01-15T00:00:00"/>
    <d v="2021-01-06T00:00:00"/>
    <s v="Closed"/>
    <n v="2020"/>
    <n v="12"/>
    <x v="7"/>
    <x v="0"/>
    <s v="2020-12"/>
    <n v="44"/>
    <n v="35"/>
    <s v="Yes"/>
    <n v="-9"/>
  </r>
  <r>
    <n v="85"/>
    <s v="Delay"/>
    <s v="Material Error"/>
    <s v="Operator Error"/>
    <m/>
    <d v="2020-12-14T00:00:00"/>
    <s v="Delivery"/>
    <x v="4"/>
    <m/>
    <m/>
    <m/>
    <m/>
    <m/>
    <m/>
    <s v="Overshot the lutidine addition volume"/>
    <s v="Operator stepped on floor scale, prematurely stopped the addition"/>
    <s v="None - review options for change control for manual addition"/>
    <s v="M. Roulleau"/>
    <d v="2021-01-15T00:00:00"/>
    <d v="2021-01-06T00:00:00"/>
    <s v="Closed"/>
    <n v="2020"/>
    <n v="12"/>
    <x v="7"/>
    <x v="20"/>
    <s v="2020-12"/>
    <n v="32"/>
    <n v="23"/>
    <s v="Yes"/>
    <n v="-9"/>
  </r>
  <r>
    <n v="82"/>
    <s v="Substance Hazard"/>
    <s v="Leak"/>
    <s v="Modification Needed"/>
    <m/>
    <d v="2020-12-03T00:00:00"/>
    <s v="Safety"/>
    <x v="2"/>
    <m/>
    <m/>
    <s v="Purification"/>
    <m/>
    <m/>
    <m/>
    <s v="Buffer B filter housing leak"/>
    <s v="Gasket sizing issue"/>
    <s v="Add new gasket to material program &amp; update SOP"/>
    <s v="C. Rizzo"/>
    <d v="2021-01-15T00:00:00"/>
    <d v="2021-01-08T00:00:00"/>
    <s v="Closed"/>
    <n v="2020"/>
    <n v="12"/>
    <x v="7"/>
    <x v="9"/>
    <s v="2020-12"/>
    <n v="43"/>
    <n v="36"/>
    <s v="Yes"/>
    <n v="-7"/>
  </r>
  <r>
    <n v="86"/>
    <s v="Substance Hazard"/>
    <s v="Leak"/>
    <m/>
    <m/>
    <d v="2020-12-16T00:00:00"/>
    <s v="Safety"/>
    <x v="2"/>
    <m/>
    <m/>
    <m/>
    <m/>
    <m/>
    <m/>
    <s v="DEA cycletainer leak "/>
    <s v="Solvent supply threaded fitting"/>
    <s v="DDRM; No additional MDI actions required"/>
    <s v="C. Rizzo"/>
    <d v="2021-01-15T00:00:00"/>
    <d v="2021-01-08T00:00:00"/>
    <s v="Closed"/>
    <n v="2020"/>
    <n v="12"/>
    <x v="7"/>
    <x v="6"/>
    <s v="2020-12"/>
    <n v="30"/>
    <n v="23"/>
    <s v="Yes"/>
    <n v="-7"/>
  </r>
  <r>
    <n v="93"/>
    <s v="Substance Hazard"/>
    <s v="Leak"/>
    <m/>
    <m/>
    <d v="2021-01-12T00:00:00"/>
    <s v="Safety"/>
    <x v="2"/>
    <m/>
    <s v="700-MV-021"/>
    <m/>
    <m/>
    <m/>
    <m/>
    <s v="Tank Farm non-welded fitting (700 MV 021) leaking ACN vapor &gt;800 ppm; TK 7110 (organic waste) manway &gt;100 ppm "/>
    <s v="No investigation required - track &amp; trend only"/>
    <s v="N/A"/>
    <s v="M. Menard"/>
    <d v="2021-01-13T00:00:00"/>
    <d v="2021-01-13T00:00:00"/>
    <s v="Closed"/>
    <n v="2021"/>
    <n v="1"/>
    <x v="8"/>
    <x v="16"/>
    <s v="2021-01"/>
    <n v="1"/>
    <n v="1"/>
    <s v="Yes"/>
    <n v="0"/>
  </r>
  <r>
    <n v="256"/>
    <m/>
    <m/>
    <m/>
    <m/>
    <d v="2020-12-16T00:00:00"/>
    <s v="Quality"/>
    <x v="0"/>
    <s v="QE-003011"/>
    <m/>
    <m/>
    <m/>
    <s v="Minor"/>
    <m/>
    <s v="Leak on the DEA cycletainer (DDRM, Millipore Sigma, PN 60000434, Batch 201717, serial 321374)"/>
    <m/>
    <m/>
    <s v="Christopher Rizzo"/>
    <d v="2021-01-16T00:00:00"/>
    <d v="2021-01-15T00:00:00"/>
    <s v="Closed"/>
    <n v="2020"/>
    <n v="12"/>
    <x v="7"/>
    <x v="6"/>
    <s v="2020-12"/>
    <m/>
    <m/>
    <m/>
    <m/>
  </r>
  <r>
    <n v="91"/>
    <s v="Elevated Readings"/>
    <s v="Temperature"/>
    <s v="Unicorn Method"/>
    <m/>
    <d v="2021-01-07T00:00:00"/>
    <s v="N/A"/>
    <x v="1"/>
    <m/>
    <m/>
    <s v="HPLC"/>
    <m/>
    <m/>
    <m/>
    <s v="HPLC temperature control issues during elution step "/>
    <s v="Issue with Unicorn Method"/>
    <s v="Update method to prevent issue from occuring"/>
    <s v="Z. Foster"/>
    <d v="2021-02-08T00:00:00"/>
    <d v="2021-01-19T00:00:00"/>
    <s v="Closed"/>
    <n v="2021"/>
    <n v="1"/>
    <x v="8"/>
    <x v="28"/>
    <s v="2021-01"/>
    <n v="32"/>
    <n v="12"/>
    <s v="Yes"/>
    <n v="-20"/>
  </r>
  <r>
    <n v="255"/>
    <m/>
    <m/>
    <m/>
    <m/>
    <d v="2020-12-22T00:00:00"/>
    <s v="Quality"/>
    <x v="0"/>
    <s v="QE-003042"/>
    <m/>
    <m/>
    <m/>
    <s v="Minor"/>
    <m/>
    <s v="Biomedical Polymers Inc Sterile 4 Ounce Scoop Material 60000205 Batch 202292 black spec on one unit."/>
    <m/>
    <m/>
    <s v="Kristina Fushi"/>
    <d v="2021-01-21T00:00:00"/>
    <d v="2021-01-19T00:00:00"/>
    <s v="Closed"/>
    <n v="2020"/>
    <n v="12"/>
    <x v="7"/>
    <x v="8"/>
    <s v="2020-12"/>
    <m/>
    <m/>
    <m/>
    <m/>
  </r>
  <r>
    <n v="92"/>
    <s v="Substance Hazard"/>
    <s v="Leak"/>
    <s v="Unknown"/>
    <m/>
    <d v="2021-01-11T00:00:00"/>
    <s v="Safety"/>
    <x v="2"/>
    <m/>
    <m/>
    <m/>
    <m/>
    <m/>
    <m/>
    <s v="WFI Leaked from manway during CIP"/>
    <s v="TBD"/>
    <s v="Revise task plan for pressure test prior to turning vessel over to PD"/>
    <s v="J. Kubiak"/>
    <d v="2021-01-22T00:00:00"/>
    <d v="2021-01-25T00:00:00"/>
    <s v="Closed"/>
    <n v="2021"/>
    <n v="1"/>
    <x v="8"/>
    <x v="18"/>
    <s v="2021-01"/>
    <n v="11"/>
    <n v="14"/>
    <s v="No"/>
    <n v="3"/>
  </r>
  <r>
    <n v="95"/>
    <s v="Alarm"/>
    <s v="Setpoint"/>
    <s v="Modification Needed"/>
    <m/>
    <d v="2021-01-14T00:00:00"/>
    <s v="N/A"/>
    <x v="1"/>
    <m/>
    <m/>
    <m/>
    <m/>
    <m/>
    <m/>
    <s v="Concentration set point not achieved"/>
    <s v="Filtrate removal deadband calculation issue"/>
    <s v="Update deadband"/>
    <s v="R. Fornier"/>
    <d v="2021-03-01T00:00:00"/>
    <d v="2021-01-27T00:00:00"/>
    <s v="Closed"/>
    <n v="2021"/>
    <n v="1"/>
    <x v="8"/>
    <x v="20"/>
    <s v="2021-01"/>
    <n v="46"/>
    <n v="13"/>
    <s v="Yes"/>
    <n v="-33"/>
  </r>
  <r>
    <n v="94"/>
    <s v="Alarm"/>
    <s v="Pressure"/>
    <s v="Modification Needed"/>
    <m/>
    <d v="2021-01-14T00:00:00"/>
    <s v="N/A"/>
    <x v="1"/>
    <m/>
    <m/>
    <s v="UF"/>
    <m/>
    <m/>
    <m/>
    <s v="Pressure alarms during Final UF"/>
    <s v="Setpoint ramp function can ramp the setpoint past the target value "/>
    <s v="Change Control:  Update PAS Equipment Module Setpoint _x000a_Ramping and CM confirmations"/>
    <s v="R. Fornier"/>
    <d v="2021-03-01T00:00:00"/>
    <d v="2021-02-05T00:00:00"/>
    <s v="Closed"/>
    <n v="2021"/>
    <n v="1"/>
    <x v="8"/>
    <x v="20"/>
    <s v="2021-01"/>
    <n v="46"/>
    <n v="22"/>
    <s v="Yes"/>
    <n v="-24"/>
  </r>
  <r>
    <n v="99"/>
    <s v="Delay"/>
    <s v="DDRM"/>
    <s v="Vendor"/>
    <m/>
    <d v="2021-01-26T00:00:00"/>
    <s v="Delivery"/>
    <x v="5"/>
    <m/>
    <m/>
    <s v="HPLC"/>
    <m/>
    <m/>
    <m/>
    <s v="HPLC Column Reassembly Delay"/>
    <s v="Frits damaged (DDRM)"/>
    <s v="DDRM investigation"/>
    <s v="C. Rizzo"/>
    <d v="2021-02-26T00:00:00"/>
    <d v="2021-02-05T00:00:00"/>
    <s v="Closed"/>
    <n v="2021"/>
    <n v="1"/>
    <x v="8"/>
    <x v="11"/>
    <s v="2021-01"/>
    <n v="31"/>
    <n v="10"/>
    <s v="Yes"/>
    <n v="-21"/>
  </r>
  <r>
    <n v="103"/>
    <s v="Substance Hazard"/>
    <s v="Leak"/>
    <s v="Needed Tightening"/>
    <m/>
    <d v="2021-02-02T00:00:00"/>
    <s v="Safety"/>
    <x v="2"/>
    <m/>
    <m/>
    <m/>
    <m/>
    <m/>
    <m/>
    <s v="Small leak from Deblock Cycletainer # 3 supply connections during installation"/>
    <s v="Adjustment needed to torque application"/>
    <s v="Connection tightened; no further leaks"/>
    <s v="J. Kubiak"/>
    <d v="2021-02-10T00:00:00"/>
    <d v="2021-02-10T00:00:00"/>
    <s v="Closed"/>
    <n v="2021"/>
    <n v="2"/>
    <x v="0"/>
    <x v="0"/>
    <s v="2021-02"/>
    <n v="8"/>
    <n v="8"/>
    <s v="Yes"/>
    <n v="0"/>
  </r>
  <r>
    <n v="254"/>
    <m/>
    <m/>
    <m/>
    <m/>
    <d v="2021-01-20T00:00:00"/>
    <s v="Quality"/>
    <x v="0"/>
    <s v="QE-003120"/>
    <m/>
    <m/>
    <m/>
    <s v="Minor"/>
    <m/>
    <s v="Steris Vesta-Syde SQ 64 DDRM Material 60000462 Batch 202432 &amp; 202434 Leaking Container, and Missing, or Illegible Lot Numbers."/>
    <m/>
    <m/>
    <s v="David Santoro"/>
    <d v="2021-02-19T00:00:00"/>
    <d v="2021-02-10T00:00:00"/>
    <s v="Closed"/>
    <n v="2021"/>
    <n v="1"/>
    <x v="8"/>
    <x v="24"/>
    <s v="2021-01"/>
    <m/>
    <m/>
    <m/>
    <m/>
  </r>
  <r>
    <n v="108"/>
    <s v="Operational Error"/>
    <s v="Evacuation of Material"/>
    <s v="Insufficient Instruction"/>
    <m/>
    <d v="2021-02-08T00:00:00"/>
    <s v="Quality"/>
    <x v="0"/>
    <s v="QE-003262"/>
    <m/>
    <m/>
    <m/>
    <s v="Minor"/>
    <m/>
    <s v="Deviation QE-003262: Evacuation through train 1 exterior _x000a_door "/>
    <s v="Material; Insufficient Instruction"/>
    <s v="N/A"/>
    <s v="J. Kubiak"/>
    <d v="2021-03-11T00:00:00"/>
    <d v="2021-02-23T00:00:00"/>
    <s v="Closed"/>
    <n v="2021"/>
    <n v="2"/>
    <x v="0"/>
    <x v="23"/>
    <s v="2021-02"/>
    <n v="31"/>
    <n v="15"/>
    <s v="Yes"/>
    <n v="-16"/>
  </r>
  <r>
    <n v="102"/>
    <s v="Operational Error"/>
    <s v="Crossflow Quality Alarm"/>
    <s v="Insufficient Instruction"/>
    <m/>
    <d v="2021-01-28T00:00:00"/>
    <s v="Quality"/>
    <x v="0"/>
    <s v="QE-003202"/>
    <s v="X-1370"/>
    <s v="Crude UF"/>
    <s v="300129-12"/>
    <s v="Minor"/>
    <m/>
    <s v="Deviation QE-003202: Crude UF batch 300129-12 held during diafiltration resulting in a crossflow quality alarm"/>
    <s v="Method; Insufficient Instruction (SOP-00936, “Operation of Train 1 Crude UF”)"/>
    <s v="CAPA QE-003326: Update SOP-00936 &quot;Operation of the Train 1_x000a_Crude UF&quot;"/>
    <s v="C. Rizzo"/>
    <d v="2021-02-28T00:00:00"/>
    <d v="2021-02-24T00:00:00"/>
    <s v="Closed"/>
    <n v="2021"/>
    <n v="1"/>
    <x v="8"/>
    <x v="14"/>
    <s v="2021-01"/>
    <n v="31"/>
    <n v="27"/>
    <s v="Yes"/>
    <n v="-4"/>
  </r>
  <r>
    <n v="253"/>
    <m/>
    <m/>
    <m/>
    <m/>
    <d v="2021-01-26T00:00:00"/>
    <s v="Quality"/>
    <x v="0"/>
    <s v="QE-003179"/>
    <m/>
    <m/>
    <m/>
    <s v="Minor"/>
    <m/>
    <s v="AKB DDRM (PN 60000535, batch 202142, 202143)-frits found distorted upon opening"/>
    <m/>
    <m/>
    <s v="Christopher Rizzo"/>
    <d v="2021-02-26T00:00:00"/>
    <d v="2021-02-24T00:00:00"/>
    <s v="Closed"/>
    <n v="2021"/>
    <n v="1"/>
    <x v="8"/>
    <x v="11"/>
    <s v="2021-01"/>
    <m/>
    <m/>
    <m/>
    <m/>
  </r>
  <r>
    <n v="84"/>
    <s v="Substance Hazard"/>
    <s v="Leak"/>
    <s v="Needed Tightening"/>
    <m/>
    <d v="2020-12-08T00:00:00"/>
    <s v="Safety"/>
    <x v="2"/>
    <m/>
    <s v="V-1170"/>
    <s v="Synthesis"/>
    <m/>
    <m/>
    <m/>
    <s v="Small leak from Amidite Vessel (V-1170) "/>
    <s v="Rupture disc connection"/>
    <s v="Update torque spec; assess pressure test with engineering "/>
    <s v="J. Kubiak"/>
    <d v="2021-02-26T00:00:00"/>
    <d v="2021-02-25T00:00:00"/>
    <s v="Closed"/>
    <n v="2020"/>
    <n v="12"/>
    <x v="7"/>
    <x v="23"/>
    <s v="2020-12"/>
    <n v="80"/>
    <n v="79"/>
    <s v="Yes"/>
    <n v="-1"/>
  </r>
  <r>
    <n v="113"/>
    <s v="Operational Error"/>
    <s v="Incorrect Procedure"/>
    <s v="Insufficient Instruction"/>
    <m/>
    <d v="2021-02-11T00:00:00"/>
    <s v="Quality"/>
    <x v="0"/>
    <s v="QE-003281"/>
    <s v="CUF Skid"/>
    <s v="Crude UF"/>
    <s v="300129-14"/>
    <s v="Minor"/>
    <m/>
    <s v="Deviation QE-003281: Crude UF did not transition to diafiltration"/>
    <s v="Method; Insufficient Instruction (CUF Recipe)_x000a_"/>
    <s v="Change Control QE-003278: Update UF Concentration &amp;_x000a_Diafiltration Phase Parallel Running and Hold Logic"/>
    <s v="C. Rizzo"/>
    <d v="2021-03-14T00:00:00"/>
    <d v="2021-02-25T00:00:00"/>
    <s v="Closed"/>
    <n v="2021"/>
    <n v="2"/>
    <x v="0"/>
    <x v="18"/>
    <s v="2021-02"/>
    <n v="31"/>
    <n v="14"/>
    <s v="Yes"/>
    <n v="-17"/>
  </r>
  <r>
    <n v="111"/>
    <s v="Alarm"/>
    <s v="Vent Relief"/>
    <s v="Unknown"/>
    <m/>
    <d v="2021-02-10T00:00:00"/>
    <s v="Safety"/>
    <x v="2"/>
    <m/>
    <m/>
    <m/>
    <m/>
    <m/>
    <m/>
    <s v="Alarm came into the PAS for O2 in the vent relief_x000a_header"/>
    <m/>
    <s v="ECR 144 has been implemented related to the O2 alarms"/>
    <s v="K. Kelliher"/>
    <d v="2021-03-10T00:00:00"/>
    <d v="2021-03-01T00:00:00"/>
    <s v="Closed"/>
    <n v="2021"/>
    <n v="2"/>
    <x v="0"/>
    <x v="3"/>
    <s v="2021-02"/>
    <n v="28"/>
    <n v="19"/>
    <s v="Yes"/>
    <n v="-9"/>
  </r>
  <r>
    <n v="101"/>
    <s v="Delay"/>
    <s v="Manufacturing"/>
    <m/>
    <m/>
    <d v="2021-01-27T00:00:00"/>
    <s v="N/A"/>
    <x v="1"/>
    <m/>
    <m/>
    <s v="C&amp;D"/>
    <m/>
    <m/>
    <m/>
    <s v="Hygenic status synthesis column changed when C&amp;D pressure test performed"/>
    <s v="Mock run changed status"/>
    <s v="WO to correct issue; Rich evaluating longer term fixes (update_x000a_ code, or create separate pressure test recipe)"/>
    <s v="R. Fornier"/>
    <d v="2021-03-15T00:00:00"/>
    <d v="2021-03-03T00:00:00"/>
    <s v="Closed"/>
    <n v="2021"/>
    <n v="1"/>
    <x v="8"/>
    <x v="15"/>
    <s v="2021-01"/>
    <n v="47"/>
    <n v="35"/>
    <s v="Yes"/>
    <n v="-12"/>
  </r>
  <r>
    <n v="104"/>
    <s v="Substance Hazard"/>
    <s v="Dry Link"/>
    <s v="Equipment Failure"/>
    <m/>
    <d v="2021-02-03T00:00:00"/>
    <s v="Safety"/>
    <x v="2"/>
    <m/>
    <s v="X-1010; 101-SP-025"/>
    <s v="Synthesis"/>
    <m/>
    <m/>
    <m/>
    <s v="Drylink 101-sp-025 (station 1) on synthesizer X-1010 was _x000a_found to have a small leak"/>
    <s v="Drylink issue"/>
    <s v="Repair during synthesizer PM"/>
    <s v="J. Kubiak"/>
    <d v="2021-03-15T00:00:00"/>
    <d v="2021-03-03T00:00:00"/>
    <s v="Closed"/>
    <n v="2021"/>
    <n v="2"/>
    <x v="0"/>
    <x v="9"/>
    <s v="2021-02"/>
    <n v="40"/>
    <n v="28"/>
    <s v="Yes"/>
    <n v="-12"/>
  </r>
  <r>
    <n v="105"/>
    <s v="Equipment Defect"/>
    <s v="Hose"/>
    <s v="Damage"/>
    <m/>
    <d v="2021-02-05T00:00:00"/>
    <s v="Quality"/>
    <x v="0"/>
    <s v="QE-003254"/>
    <s v="132-SP-010"/>
    <s v="C&amp;D"/>
    <s v="N/A"/>
    <s v="Minor"/>
    <m/>
    <s v="Deviation QE-003254: Scratches identified on hose 132-SP-010"/>
    <s v="Equipment; Material Damaged"/>
    <s v="CAPA QE-003387: Update receipt/pre-installation hose inspection instructions"/>
    <s v="Z. Foster"/>
    <d v="2021-03-07T00:00:00"/>
    <d v="2021-03-03T00:00:00"/>
    <s v="Closed"/>
    <n v="2021"/>
    <n v="2"/>
    <x v="0"/>
    <x v="21"/>
    <s v="2021-02"/>
    <n v="30"/>
    <n v="26"/>
    <s v="Yes"/>
    <n v="-4"/>
  </r>
  <r>
    <n v="106"/>
    <s v="Alarm"/>
    <s v="Low Oxygen"/>
    <s v="Unknown"/>
    <m/>
    <d v="2021-02-08T00:00:00"/>
    <s v="Safety"/>
    <x v="2"/>
    <m/>
    <m/>
    <m/>
    <m/>
    <m/>
    <m/>
    <s v="Low Oxygen Alarm occurred in Rm 1214 "/>
    <m/>
    <s v="Analysis of room on-going"/>
    <s v="J. Kelliher"/>
    <d v="2021-03-08T00:00:00"/>
    <d v="2021-03-03T00:00:00"/>
    <s v="Closed"/>
    <n v="2021"/>
    <n v="2"/>
    <x v="0"/>
    <x v="23"/>
    <s v="2021-02"/>
    <n v="28"/>
    <n v="23"/>
    <s v="Yes"/>
    <n v="-5"/>
  </r>
  <r>
    <n v="109"/>
    <s v="Substance Hazard"/>
    <s v="Dry Link"/>
    <s v="Equipment Failure"/>
    <m/>
    <d v="2021-02-08T00:00:00"/>
    <s v="Safety"/>
    <x v="2"/>
    <m/>
    <s v="SP-022; V-1240"/>
    <m/>
    <m/>
    <m/>
    <m/>
    <s v="Small leak dry-link connector (SP-022 to SP-008) on V-1240 "/>
    <s v="O-ring on ACN supply side"/>
    <s v="Working with vendor"/>
    <s v="Z. Foster"/>
    <d v="2021-03-15T00:00:00"/>
    <d v="2021-03-03T00:00:00"/>
    <s v="Closed"/>
    <n v="2021"/>
    <n v="2"/>
    <x v="0"/>
    <x v="23"/>
    <s v="2021-02"/>
    <n v="35"/>
    <n v="23"/>
    <s v="Yes"/>
    <n v="-12"/>
  </r>
  <r>
    <n v="116"/>
    <s v="Substance Hazard"/>
    <s v="Leak"/>
    <s v="Unknown"/>
    <m/>
    <d v="2021-02-18T00:00:00"/>
    <s v="Safety"/>
    <x v="2"/>
    <m/>
    <m/>
    <s v="Purification"/>
    <m/>
    <m/>
    <m/>
    <s v="Slow leak of Buffer B was observed on Buffer B filter housing"/>
    <m/>
    <s v="ETP testing planning with new gasket before next run. Change_x000a_ proposal to CCRB on 3/3 contingent on successful testing"/>
    <s v="Z. Foster"/>
    <d v="2021-03-03T00:00:00"/>
    <d v="2021-03-03T00:00:00"/>
    <s v="Closed"/>
    <n v="2021"/>
    <n v="2"/>
    <x v="0"/>
    <x v="19"/>
    <s v="2021-02"/>
    <n v="13"/>
    <n v="13"/>
    <s v="Yes"/>
    <n v="0"/>
  </r>
  <r>
    <n v="117"/>
    <s v="Substance Hazard"/>
    <s v="Leak"/>
    <s v="Unknown"/>
    <m/>
    <d v="2021-02-24T00:00:00"/>
    <s v="Safety"/>
    <x v="2"/>
    <s v="2021-29"/>
    <m/>
    <s v="Purification"/>
    <m/>
    <m/>
    <m/>
    <s v="EHS Incident 2021-29: Slow leak of Buffer B was observed on _x000a_Buffer B filter housing"/>
    <m/>
    <s v="ETP testing planning with new gasket before next run. Change_x000a_ proposal to CCRB on 3/3 contingent on successful testing"/>
    <s v="Z. Foster"/>
    <d v="2021-03-03T00:00:00"/>
    <d v="2021-03-03T00:00:00"/>
    <s v="Closed"/>
    <n v="2021"/>
    <n v="2"/>
    <x v="0"/>
    <x v="30"/>
    <s v="2021-02"/>
    <n v="7"/>
    <n v="7"/>
    <s v="Yes"/>
    <n v="0"/>
  </r>
  <r>
    <n v="97"/>
    <s v="Delay"/>
    <s v="Manufacturing"/>
    <s v="Modification Needed"/>
    <m/>
    <d v="2021-01-25T00:00:00"/>
    <s v="Delivery"/>
    <x v="3"/>
    <m/>
    <m/>
    <s v="Lyophilization"/>
    <m/>
    <m/>
    <m/>
    <s v="Lyo issue during run"/>
    <s v="Solenoid valve and refreidgerant line "/>
    <s v="IMA sending a new relay for the solenoid valve "/>
    <s v="Z. Foster"/>
    <d v="2021-03-31T00:00:00"/>
    <d v="2021-03-04T00:00:00"/>
    <s v="Closed"/>
    <n v="2021"/>
    <n v="1"/>
    <x v="8"/>
    <x v="2"/>
    <s v="2021-01"/>
    <n v="65"/>
    <n v="38"/>
    <s v="Yes"/>
    <n v="-27"/>
  </r>
  <r>
    <n v="110"/>
    <s v="Documentation"/>
    <s v="Formatting"/>
    <s v="Operator Error"/>
    <m/>
    <d v="2021-02-09T00:00:00"/>
    <s v="Quality"/>
    <x v="0"/>
    <s v="QE-003274"/>
    <m/>
    <m/>
    <s v="202507; 202508"/>
    <s v="Minor"/>
    <m/>
    <s v="Deviation QE-003274: Veeva header/footer not on two FRM-00320 (Material Control and Disposition) forms"/>
    <s v="Personnel; Inattention to Detail"/>
    <s v="N/A"/>
    <s v="A. Malgieri"/>
    <d v="2021-03-12T00:00:00"/>
    <d v="2021-03-04T00:00:00"/>
    <s v="Closed"/>
    <n v="2021"/>
    <n v="2"/>
    <x v="0"/>
    <x v="1"/>
    <s v="2021-02"/>
    <n v="31"/>
    <n v="23"/>
    <s v="Yes"/>
    <n v="-8"/>
  </r>
  <r>
    <n v="112"/>
    <s v="Operational Error"/>
    <s v="Incorrect Procedure"/>
    <s v="Insufficient Instruction"/>
    <m/>
    <d v="2021-02-11T00:00:00"/>
    <s v="Quality"/>
    <x v="0"/>
    <s v="QE-003280"/>
    <s v="SC-1364"/>
    <s v="Crude UF"/>
    <s v="300129-15"/>
    <s v="Minor"/>
    <m/>
    <s v="Deviation QE-003280: Missed Scale Weight Check"/>
    <s v="Method; Insufficient Instruction (SOP-00936, “Operation of Train 1 Crude _x000a_UF”)"/>
    <s v="CAPA QE-003326: Update SOP-00936 &quot;Operation of the Train 1_x000a_Crude UF&quot;"/>
    <s v="C. Rizzo"/>
    <d v="2021-03-14T00:00:00"/>
    <d v="2021-03-04T00:00:00"/>
    <s v="Closed"/>
    <n v="2021"/>
    <n v="2"/>
    <x v="0"/>
    <x v="18"/>
    <s v="2021-02"/>
    <n v="31"/>
    <n v="21"/>
    <s v="Yes"/>
    <n v="-10"/>
  </r>
  <r>
    <n v="251"/>
    <m/>
    <m/>
    <m/>
    <m/>
    <d v="2021-02-09T00:00:00"/>
    <s v="Quality"/>
    <x v="0"/>
    <s v="QE-003264"/>
    <m/>
    <m/>
    <m/>
    <s v="Minor"/>
    <m/>
    <s v="Corning DDRM Piipette, Serological 50mL 60000469 202539 one unit cracked tip"/>
    <m/>
    <m/>
    <s v="Liang Noinala"/>
    <d v="2021-03-11T00:00:00"/>
    <d v="2021-03-04T00:00:00"/>
    <s v="Closed"/>
    <n v="2021"/>
    <n v="2"/>
    <x v="0"/>
    <x v="1"/>
    <s v="2021-02"/>
    <m/>
    <m/>
    <m/>
    <m/>
  </r>
  <r>
    <n v="252"/>
    <m/>
    <m/>
    <m/>
    <m/>
    <d v="2020-12-16T00:00:00"/>
    <s v="Quality"/>
    <x v="0"/>
    <s v="QE-003014"/>
    <m/>
    <m/>
    <m/>
    <s v="Minor"/>
    <m/>
    <s v="Stoppage of Unicorn method during AGT01 sense synthesis DEA wash due to high pressure alarms"/>
    <m/>
    <m/>
    <s v="Michael Farrell"/>
    <d v="2021-03-05T00:00:00"/>
    <d v="2021-03-04T00:00:00"/>
    <s v="Closed"/>
    <n v="2020"/>
    <n v="12"/>
    <x v="7"/>
    <x v="6"/>
    <s v="2020-12"/>
    <m/>
    <m/>
    <m/>
    <m/>
  </r>
  <r>
    <n v="121"/>
    <s v="Personnel Incident"/>
    <s v="Fall"/>
    <s v="Operator Error"/>
    <m/>
    <d v="2021-03-04T00:00:00"/>
    <s v="Safety"/>
    <x v="2"/>
    <s v="2021-32"/>
    <m/>
    <m/>
    <m/>
    <m/>
    <m/>
    <s v="EHS Incident 2021-32: Personnel fell on stairs enroute to the_x000a_M350 Interstitial"/>
    <s v="Shoe came off causing incident"/>
    <s v="N/A"/>
    <s v="J. Kaminski"/>
    <d v="2021-03-09T00:00:00"/>
    <d v="2021-03-09T00:00:00"/>
    <s v="Closed"/>
    <n v="2021"/>
    <n v="3"/>
    <x v="9"/>
    <x v="26"/>
    <s v="2021-03"/>
    <n v="5"/>
    <n v="5"/>
    <s v="Yes"/>
    <n v="0"/>
  </r>
  <r>
    <n v="115"/>
    <s v="Operational Error"/>
    <s v="HPLC"/>
    <s v="Unicorn Method"/>
    <m/>
    <d v="2021-02-18T00:00:00"/>
    <s v="Quality"/>
    <x v="0"/>
    <s v="QE-003312"/>
    <s v="Outlet 3"/>
    <s v="HPLC"/>
    <s v="300129-17"/>
    <s v="Minor"/>
    <m/>
    <s v="Deviation QE-003312: AGT01 Sense Strand HPLC Method Error"/>
    <s v="Method; No Instruction (Management of Unicorn Methods)"/>
    <s v="CAPA QE-003395: Create procedure for managing Unicorn methods for the Train 1 HPLC skid"/>
    <s v="M. Roulleau"/>
    <d v="2021-03-20T00:00:00"/>
    <d v="2021-03-10T00:00:00"/>
    <s v="Closed"/>
    <n v="2021"/>
    <n v="2"/>
    <x v="0"/>
    <x v="19"/>
    <s v="2021-02"/>
    <n v="30"/>
    <n v="20"/>
    <s v="Yes"/>
    <n v="-10"/>
  </r>
  <r>
    <n v="107"/>
    <s v="Alarm"/>
    <s v="High level"/>
    <s v="Open Valve"/>
    <m/>
    <d v="2021-02-08T00:00:00"/>
    <s v="Safety"/>
    <x v="2"/>
    <s v="2021-18"/>
    <s v="V-1240"/>
    <m/>
    <m/>
    <m/>
    <m/>
    <s v="EHS Incident 2021-18: High level alarm in V-1240 during CIP"/>
    <s v="Operator error bottom valve left open"/>
    <s v="N/A"/>
    <s v="J. Anderson"/>
    <d v="2021-03-15T00:00:00"/>
    <d v="2021-03-15T00:00:00"/>
    <s v="Closed"/>
    <n v="2021"/>
    <n v="2"/>
    <x v="0"/>
    <x v="23"/>
    <s v="2021-02"/>
    <n v="35"/>
    <n v="35"/>
    <s v="Yes"/>
    <n v="0"/>
  </r>
  <r>
    <n v="249"/>
    <m/>
    <m/>
    <m/>
    <m/>
    <d v="2021-02-18T00:00:00"/>
    <s v="Quality"/>
    <x v="0"/>
    <s v="QE-003306"/>
    <m/>
    <m/>
    <m/>
    <s v="Minor"/>
    <m/>
    <s v="Steris VestaSyde SQ 64 DDRM Material 60000462 Batch 202568 &amp; 202569 found with missing Lot Numbers."/>
    <m/>
    <m/>
    <s v="David Santoro"/>
    <d v="2021-03-20T00:00:00"/>
    <d v="2021-03-15T00:00:00"/>
    <s v="Closed"/>
    <n v="2021"/>
    <n v="2"/>
    <x v="0"/>
    <x v="19"/>
    <s v="2021-02"/>
    <m/>
    <m/>
    <m/>
    <m/>
  </r>
  <r>
    <n v="250"/>
    <m/>
    <m/>
    <m/>
    <m/>
    <d v="2021-02-16T00:00:00"/>
    <s v="Quality"/>
    <x v="0"/>
    <s v="QE-003294"/>
    <m/>
    <m/>
    <m/>
    <s v="Minor"/>
    <m/>
    <s v="DDRM Carboy, Polypropylene, 80L Acuity Process Solutions (Part 60000532, Batch 202402)"/>
    <m/>
    <m/>
    <s v="Christopher Rizzo"/>
    <d v="2021-03-18T00:00:00"/>
    <d v="2021-03-15T00:00:00"/>
    <s v="Closed"/>
    <n v="2021"/>
    <n v="2"/>
    <x v="0"/>
    <x v="6"/>
    <s v="2021-02"/>
    <m/>
    <m/>
    <m/>
    <m/>
  </r>
  <r>
    <n v="119"/>
    <s v="Alarm"/>
    <s v="Vent Relief"/>
    <s v="Automation"/>
    <m/>
    <d v="2021-02-24T00:00:00"/>
    <s v="Safety"/>
    <x v="2"/>
    <s v="2021-28"/>
    <m/>
    <m/>
    <m/>
    <m/>
    <m/>
    <s v="EHS Incident 2021-28: Alarm came into the PAS for O2 in the vent relief header"/>
    <s v="Nuissance alarms needed adjustment"/>
    <s v="Changes made to O2 alarm levels"/>
    <s v="M. Menard"/>
    <d v="2021-03-16T00:00:00"/>
    <d v="2021-03-16T00:00:00"/>
    <s v="Closed"/>
    <n v="2021"/>
    <n v="2"/>
    <x v="0"/>
    <x v="30"/>
    <s v="2021-02"/>
    <n v="20"/>
    <n v="20"/>
    <s v="Yes"/>
    <n v="0"/>
  </r>
  <r>
    <n v="96"/>
    <s v="Product Processing"/>
    <s v="Spill"/>
    <m/>
    <m/>
    <d v="2021-01-21T00:00:00"/>
    <s v="N/A"/>
    <x v="1"/>
    <m/>
    <m/>
    <s v="Purification"/>
    <m/>
    <m/>
    <m/>
    <s v="WFI Volume Issue NaOH Buffer A Prep"/>
    <s v="FS changed for quicker WFI addition"/>
    <s v="FS Corrected"/>
    <s v="J. Anderson"/>
    <d v="2021-02-22T00:00:00"/>
    <d v="2021-03-17T00:00:00"/>
    <s v="Closed"/>
    <n v="2021"/>
    <n v="1"/>
    <x v="8"/>
    <x v="7"/>
    <s v="2021-01"/>
    <n v="32"/>
    <n v="55"/>
    <s v="No"/>
    <n v="23"/>
  </r>
  <r>
    <n v="126"/>
    <s v="Operational Error"/>
    <s v="Excessive Material"/>
    <s v="Insufficient Instruction"/>
    <m/>
    <d v="2021-03-18T00:00:00"/>
    <s v="Quality"/>
    <x v="0"/>
    <s v="QE-003454"/>
    <s v="UF Skid"/>
    <s v="UF"/>
    <s v="300129-23"/>
    <s v="Minor"/>
    <m/>
    <s v="Deviation QE-003454: AGT01 Sense Strand Purification UF_x000a_Final Volume Exceeded Capacity of Annealing Vessel"/>
    <s v="Method; Insufficient Instruction"/>
    <s v="N/A"/>
    <s v="M. Roulleau"/>
    <d v="2021-04-17T00:00:00"/>
    <d v="2021-03-18T00:00:00"/>
    <s v="Closed"/>
    <n v="2021"/>
    <n v="3"/>
    <x v="9"/>
    <x v="19"/>
    <s v="2021-03"/>
    <n v="30"/>
    <n v="0"/>
    <s v="Yes"/>
    <n v="-30"/>
  </r>
  <r>
    <n v="118"/>
    <s v="Product Processing"/>
    <s v="Low Liquid Level"/>
    <s v="Unknown"/>
    <m/>
    <d v="2021-02-24T00:00:00"/>
    <s v="Quality"/>
    <x v="0"/>
    <s v="QE-003340"/>
    <s v="HPLC Skid"/>
    <s v="HPLC"/>
    <m/>
    <s v="Minor"/>
    <m/>
    <s v="Deviation QE-003340: Train 1 HPLC skid Air Trap Liquid Level Low"/>
    <s v="Inconclusive"/>
    <s v="CAPA QE-003462: Update SOP-00940 to add instruction for_x000a_manually executing the Air Trap Fill Inline command on the HPLC skid"/>
    <s v="M. Roulleau"/>
    <d v="2021-03-27T00:00:00"/>
    <d v="2021-03-22T00:00:00"/>
    <s v="Closed"/>
    <n v="2021"/>
    <n v="2"/>
    <x v="0"/>
    <x v="30"/>
    <s v="2021-02"/>
    <n v="31"/>
    <n v="26"/>
    <s v="Yes"/>
    <n v="-5"/>
  </r>
  <r>
    <n v="124"/>
    <s v="Documentation"/>
    <s v="Review"/>
    <s v="Operator Error"/>
    <m/>
    <d v="2021-03-16T00:00:00"/>
    <s v="Quality"/>
    <x v="0"/>
    <s v="QE-003444"/>
    <m/>
    <m/>
    <s v="N/A"/>
    <s v="Minor"/>
    <m/>
    <s v="Deviation QE-003444: Late Review Pest Control Logbook "/>
    <s v="Personnel; Failure"/>
    <s v="N/A"/>
    <s v="J. Kubiak"/>
    <d v="2021-04-15T00:00:00"/>
    <d v="2021-03-22T00:00:00"/>
    <s v="Closed"/>
    <n v="2021"/>
    <n v="3"/>
    <x v="9"/>
    <x v="6"/>
    <s v="2021-03"/>
    <n v="30"/>
    <n v="6"/>
    <s v="Yes"/>
    <n v="-24"/>
  </r>
  <r>
    <n v="100"/>
    <s v="Delay"/>
    <s v="Manufacturing"/>
    <s v="Automation"/>
    <m/>
    <d v="2021-01-27T00:00:00"/>
    <s v="N/A"/>
    <x v="1"/>
    <m/>
    <s v="192-MV-020"/>
    <m/>
    <m/>
    <m/>
    <m/>
    <s v="Return pump COP for Evaporator vessel"/>
    <s v="The automation is trying to detect presence of water before starting the _x000a_CIPR pump; No continuous level measurement in the vessel "/>
    <s v="Short Term: Throttle 192-MV-020; Long Term: Add a level switch to the suction side of the CIPR pump so it will start when fluid is first introduced with pump"/>
    <s v="Z. Foster"/>
    <d v="2021-03-31T00:00:00"/>
    <d v="2021-03-24T00:00:00"/>
    <s v="Closed"/>
    <n v="2021"/>
    <n v="1"/>
    <x v="8"/>
    <x v="15"/>
    <s v="2021-01"/>
    <n v="63"/>
    <n v="56"/>
    <s v="Yes"/>
    <n v="-7"/>
  </r>
  <r>
    <n v="248"/>
    <m/>
    <m/>
    <m/>
    <m/>
    <d v="2021-02-26T00:00:00"/>
    <s v="Quality"/>
    <x v="0"/>
    <s v="QE-003376"/>
    <m/>
    <m/>
    <m/>
    <s v="Minor"/>
    <m/>
    <s v="Sartorius DDRM Flexsafe 2D 20L Bag 60000502 202650 three units with hair contamination"/>
    <m/>
    <m/>
    <s v="Liang Noinala"/>
    <d v="2021-03-31T00:00:00"/>
    <d v="2021-03-24T00:00:00"/>
    <s v="Closed"/>
    <n v="2021"/>
    <n v="2"/>
    <x v="0"/>
    <x v="11"/>
    <s v="2021-02"/>
    <m/>
    <m/>
    <m/>
    <m/>
  </r>
  <r>
    <n v="129"/>
    <s v="Substance Hazard"/>
    <s v="Material Exposure"/>
    <s v="Inadequate Disposal"/>
    <m/>
    <d v="2021-03-22T00:00:00"/>
    <s v="Safety"/>
    <x v="2"/>
    <s v="2021-37"/>
    <m/>
    <s v="Synthesis"/>
    <m/>
    <m/>
    <m/>
    <s v="EHS Incident 2021-37: Residual ACN in synthesizer during PM"/>
    <s v="Inadequately flushed prior to PM"/>
    <s v="Update PM"/>
    <s v="J. Kubiak"/>
    <d v="2021-04-02T00:00:00"/>
    <d v="2021-03-26T00:00:00"/>
    <s v="Closed"/>
    <n v="2021"/>
    <n v="3"/>
    <x v="9"/>
    <x v="8"/>
    <s v="2021-03"/>
    <n v="11"/>
    <n v="4"/>
    <s v="Yes"/>
    <n v="-7"/>
  </r>
  <r>
    <n v="134"/>
    <s v="Personnel Incident"/>
    <s v="Abrasion"/>
    <s v="Broken Glass"/>
    <m/>
    <d v="2021-03-26T00:00:00"/>
    <s v="Safety"/>
    <x v="2"/>
    <s v="2021-42"/>
    <m/>
    <m/>
    <m/>
    <m/>
    <m/>
    <s v="EHS Incident 2021-42: Injury (cut) during calibration of sampling pumps"/>
    <s v="Broken glass ampule"/>
    <s v="New device "/>
    <s v="J. Kubiak"/>
    <d v="2021-04-02T00:00:00"/>
    <d v="2021-04-02T00:00:00"/>
    <s v="Closed"/>
    <n v="2021"/>
    <n v="3"/>
    <x v="9"/>
    <x v="11"/>
    <s v="2021-03"/>
    <n v="7"/>
    <n v="7"/>
    <s v="Yes"/>
    <n v="0"/>
  </r>
  <r>
    <n v="122"/>
    <s v="Operational Error"/>
    <s v="Consumption Error"/>
    <s v="Insufficient Instruction"/>
    <m/>
    <d v="2021-03-09T00:00:00"/>
    <s v="Quality"/>
    <x v="0"/>
    <s v="QE-003428"/>
    <m/>
    <m/>
    <s v="202544; 202242; 202546; 202244; 202545; 202240; 202237"/>
    <s v="Minor"/>
    <m/>
    <s v="Deviation QE-003428: Released Raw Materials that were sampled were not decremented from SAP"/>
    <s v="Method; Lacking Instruction "/>
    <s v="CAPA QE-003521: Provide personnel with SAP Access"/>
    <s v="M. Poch"/>
    <d v="2021-04-10T00:00:00"/>
    <d v="2021-04-06T00:00:00"/>
    <s v="Closed"/>
    <n v="2021"/>
    <n v="3"/>
    <x v="9"/>
    <x v="1"/>
    <s v="2021-03"/>
    <n v="32"/>
    <n v="28"/>
    <s v="Yes"/>
    <n v="-4"/>
  </r>
  <r>
    <n v="132"/>
    <s v="Operational Error"/>
    <s v="HPLC"/>
    <s v="Operator Error"/>
    <m/>
    <d v="2021-03-25T00:00:00"/>
    <s v="Quality"/>
    <x v="0"/>
    <s v="QE-003506"/>
    <s v="HPLC Skid"/>
    <s v="HPLC"/>
    <s v="3000136-13"/>
    <s v="Minor"/>
    <m/>
    <s v="Deviation QE-003506: HPLC Column Inlet High Temperature Excursion During Load Flush Step for AGT01 Antisense Strand Batch 3000136-13"/>
    <s v="Personnel; Inattention to Detail"/>
    <s v="N/A"/>
    <s v="M. Roulleau"/>
    <d v="2021-04-25T00:00:00"/>
    <d v="2021-04-06T00:00:00"/>
    <s v="Closed"/>
    <n v="2021"/>
    <n v="3"/>
    <x v="9"/>
    <x v="2"/>
    <s v="2021-03"/>
    <n v="31"/>
    <n v="12"/>
    <s v="Yes"/>
    <n v="-19"/>
  </r>
  <r>
    <n v="130"/>
    <s v="Out of Tolerance"/>
    <m/>
    <s v="Unknown"/>
    <m/>
    <d v="2021-03-24T00:00:00"/>
    <s v="N/A"/>
    <x v="1"/>
    <s v="OOT 38471"/>
    <s v="UV-1010-132"/>
    <m/>
    <m/>
    <m/>
    <m/>
    <s v="OOT # 38471 UV-1010-132"/>
    <s v="N/A"/>
    <s v="N/A"/>
    <s v="J. Anderson"/>
    <d v="2021-04-23T00:00:00"/>
    <d v="2021-04-07T00:00:00"/>
    <s v="Closed"/>
    <n v="2021"/>
    <n v="3"/>
    <x v="9"/>
    <x v="30"/>
    <s v="2021-03"/>
    <n v="30"/>
    <n v="14"/>
    <s v="Yes"/>
    <n v="-16"/>
  </r>
  <r>
    <n v="114"/>
    <s v="Contamination Risk"/>
    <s v="Residue"/>
    <s v="Defective Equipment"/>
    <m/>
    <d v="2021-02-12T00:00:00"/>
    <s v="Quality"/>
    <x v="0"/>
    <s v="QE-003282"/>
    <s v="132-SP-002; 132-SP-005"/>
    <s v="C&amp;D"/>
    <s v="300129-04; 300136-07"/>
    <s v="Minor"/>
    <m/>
    <s v="Deviation QE-003282: Residue found on 132-SP-002 and 132-SP-005"/>
    <s v="Material; Material Defective"/>
    <s v="CAPA QE-003555: Ensure that drylink adapter and coupler disc_x000a_are free of nickel plating._x000a_CAPA QE-003556: Explore additional connectors for the C&amp;D to synthesis column."/>
    <s v="Z. Foster"/>
    <d v="2021-04-09T00:00:00"/>
    <d v="2021-04-08T00:00:00"/>
    <s v="Closed"/>
    <n v="2021"/>
    <n v="2"/>
    <x v="0"/>
    <x v="16"/>
    <s v="2021-02"/>
    <n v="56"/>
    <n v="55"/>
    <s v="Yes"/>
    <n v="-1"/>
  </r>
  <r>
    <n v="123"/>
    <s v="Extension"/>
    <s v="Review"/>
    <s v="Vendor"/>
    <m/>
    <d v="2021-03-14T00:00:00"/>
    <s v="Quality"/>
    <x v="7"/>
    <s v="N/A"/>
    <m/>
    <m/>
    <m/>
    <s v="Minor"/>
    <m/>
    <s v="Deviation QE-003282 Extended"/>
    <s v="Waiting for vendor information"/>
    <s v="N/A"/>
    <s v="Z. Foster"/>
    <d v="2021-03-15T00:00:00"/>
    <d v="2021-04-08T00:00:00"/>
    <s v="Closed"/>
    <n v="2021"/>
    <n v="3"/>
    <x v="9"/>
    <x v="20"/>
    <s v="2021-03"/>
    <n v="1"/>
    <n v="25"/>
    <s v="No"/>
    <n v="24"/>
  </r>
  <r>
    <n v="128"/>
    <s v="Documentation"/>
    <s v="Incorrect Procedure"/>
    <s v="Insufficient Instruction"/>
    <m/>
    <d v="2021-03-18T00:00:00"/>
    <s v="Quality"/>
    <x v="0"/>
    <s v="QE-003477"/>
    <s v="Concentration 1 Vessel"/>
    <s v="UF"/>
    <m/>
    <s v="Minor"/>
    <m/>
    <s v="Deviation QE-003477: Incorrect Recipe Parameters in Norton PAS"/>
    <s v="Method; Insufficient Instruction (SOP-01183, Norton Batch Administration_x000a_Procedure)"/>
    <s v="CAPA QE-003566: Update Norton Batch Administration _x000a_Procedure"/>
    <s v="R. Fornier"/>
    <d v="2021-04-23T00:00:00"/>
    <d v="2021-04-12T00:00:00"/>
    <s v="Closed"/>
    <n v="2021"/>
    <n v="3"/>
    <x v="9"/>
    <x v="19"/>
    <s v="2021-03"/>
    <n v="36"/>
    <n v="25"/>
    <s v="Yes"/>
    <n v="-11"/>
  </r>
  <r>
    <n v="125"/>
    <s v="Operational Error"/>
    <s v="Excessive Material"/>
    <s v="Insufficient Instruction"/>
    <m/>
    <d v="2021-03-17T00:00:00"/>
    <s v="Quality"/>
    <x v="0"/>
    <s v="QE-003463"/>
    <s v="C&amp;D Skid"/>
    <s v="C&amp;D"/>
    <s v="300136-07"/>
    <s v="Minor"/>
    <m/>
    <s v="Deviation QE-003463: Additional Ammonium Hydroxide added to Cleavage and Deprotection Vessel"/>
    <s v="Method; Insufficient Instruction (SPEC-01137, CS for Train 1 C&amp;D Skid at the Norton MFG facility) "/>
    <s v="CAPA QE-003582: Update spec-01137 for AGT NH4OH required _x000a_amount for Antisense recipe"/>
    <s v="J. Anderson"/>
    <d v="2021-04-18T00:00:00"/>
    <d v="2021-04-14T00:00:00"/>
    <s v="Closed"/>
    <n v="2021"/>
    <n v="3"/>
    <x v="9"/>
    <x v="27"/>
    <s v="2021-03"/>
    <n v="32"/>
    <n v="28"/>
    <s v="Yes"/>
    <n v="-4"/>
  </r>
  <r>
    <n v="133"/>
    <s v="Substance Hazard"/>
    <s v="Leak"/>
    <s v="Incorrect Installation"/>
    <m/>
    <d v="2021-03-25T00:00:00"/>
    <s v="Safety"/>
    <x v="2"/>
    <s v="2021-40"/>
    <m/>
    <s v="HPLC"/>
    <m/>
    <m/>
    <m/>
    <s v="pH probe leak during HPLC Operations "/>
    <s v="Incorrect installation of the o-ring between the probe tip and the metal sleeve"/>
    <s v="N/A"/>
    <s v="M. Roulleau"/>
    <d v="2021-04-26T00:00:00"/>
    <d v="2021-04-15T00:00:00"/>
    <s v="Closed"/>
    <n v="2021"/>
    <n v="3"/>
    <x v="9"/>
    <x v="2"/>
    <s v="2021-03"/>
    <n v="32"/>
    <n v="21"/>
    <s v="Yes"/>
    <n v="-11"/>
  </r>
  <r>
    <n v="138"/>
    <s v="Delay"/>
    <s v="CIP"/>
    <s v="RTS Issue"/>
    <m/>
    <d v="2021-04-05T00:00:00"/>
    <s v="Delivery"/>
    <x v="3"/>
    <m/>
    <m/>
    <s v="Purification UF"/>
    <m/>
    <m/>
    <m/>
    <s v="Final UF CIP did not complete"/>
    <s v="RTS issue"/>
    <s v="New recipe for RTS pressure tests"/>
    <s v="J. Kubiak"/>
    <d v="2021-04-30T00:00:00"/>
    <d v="2021-04-15T00:00:00"/>
    <s v="Closed"/>
    <n v="2021"/>
    <n v="4"/>
    <x v="10"/>
    <x v="21"/>
    <s v="2021-04"/>
    <n v="25"/>
    <n v="10"/>
    <s v="Yes"/>
    <n v="-15"/>
  </r>
  <r>
    <n v="139"/>
    <s v="Substance Hazard"/>
    <s v="Leak"/>
    <s v="RTS Issue"/>
    <m/>
    <d v="2021-04-05T00:00:00"/>
    <s v="Safety"/>
    <x v="2"/>
    <s v="2021-48"/>
    <s v="UF System 1520"/>
    <s v="Purification"/>
    <m/>
    <m/>
    <m/>
    <s v="EH&amp;S Incident 2021-48: Caustic leak during CIP of Purification_x000a_UF System 1520 "/>
    <s v="RTS issue"/>
    <s v="New recipe for RTS pressure tests"/>
    <s v="J. Kubiak"/>
    <d v="2021-04-30T00:00:00"/>
    <d v="2021-04-15T00:00:00"/>
    <s v="Closed"/>
    <n v="2021"/>
    <n v="4"/>
    <x v="10"/>
    <x v="21"/>
    <s v="2021-04"/>
    <n v="25"/>
    <n v="10"/>
    <s v="Yes"/>
    <n v="-15"/>
  </r>
  <r>
    <n v="143"/>
    <s v="Substance Hazard"/>
    <s v="Leak"/>
    <s v="Insufficient Training"/>
    <m/>
    <d v="2021-04-07T00:00:00"/>
    <s v="Safety"/>
    <x v="2"/>
    <s v="2021-50"/>
    <m/>
    <m/>
    <m/>
    <m/>
    <m/>
    <s v="EH&amp;S Incident 2021-50: Organic Chloride Waste leak"/>
    <s v="Insufficient training"/>
    <s v="Re-training"/>
    <s v="K. Kaminski"/>
    <d v="2021-04-15T00:00:00"/>
    <d v="2021-04-15T00:00:00"/>
    <s v="Closed"/>
    <n v="2021"/>
    <n v="4"/>
    <x v="10"/>
    <x v="28"/>
    <s v="2021-04"/>
    <n v="8"/>
    <n v="8"/>
    <s v="Yes"/>
    <n v="0"/>
  </r>
  <r>
    <n v="247"/>
    <m/>
    <m/>
    <m/>
    <m/>
    <d v="2021-03-19T00:00:00"/>
    <s v="Quality"/>
    <x v="0"/>
    <s v="QE-003468"/>
    <m/>
    <m/>
    <m/>
    <s v="Minor"/>
    <m/>
    <s v="Sartorius Stedim Flexsafe 2D 20L Bag Material 60000502 Batch 202713 hairs and fibers found on 5 units."/>
    <m/>
    <m/>
    <s v="Kristina Fushi"/>
    <d v="2021-04-21T00:00:00"/>
    <d v="2021-04-15T00:00:00"/>
    <s v="Closed"/>
    <n v="2021"/>
    <n v="3"/>
    <x v="9"/>
    <x v="29"/>
    <s v="2021-03"/>
    <m/>
    <m/>
    <m/>
    <m/>
  </r>
  <r>
    <n v="98"/>
    <s v="Delay"/>
    <s v="CIP"/>
    <s v="Operator Error"/>
    <m/>
    <d v="2021-01-25T00:00:00"/>
    <s v="N/A"/>
    <x v="1"/>
    <m/>
    <m/>
    <s v="Crude UF"/>
    <m/>
    <m/>
    <m/>
    <s v="Crude UF CIP issue"/>
    <s v="Agitator not plugged in for RTS"/>
    <s v="Direction to not remove locks until turnover"/>
    <s v="J. Kubiak"/>
    <d v="2021-04-20T00:00:00"/>
    <d v="2021-04-16T00:00:00"/>
    <s v="Closed"/>
    <n v="2021"/>
    <n v="1"/>
    <x v="8"/>
    <x v="2"/>
    <s v="2021-01"/>
    <n v="85"/>
    <n v="81"/>
    <s v="Yes"/>
    <n v="-4"/>
  </r>
  <r>
    <n v="146"/>
    <s v="Personnel Incident"/>
    <s v="Spill"/>
    <s v="Insufficient Instruction"/>
    <m/>
    <d v="2021-04-15T00:00:00"/>
    <s v="Safety"/>
    <x v="2"/>
    <s v="2021-54"/>
    <m/>
    <m/>
    <m/>
    <m/>
    <m/>
    <s v="EH&amp;S Incident 2021-54: Hose detached from WFI drop while the WFI Supply Valve was still open"/>
    <s v="N/A"/>
    <s v="Discussed with operator; can be closed"/>
    <s v="J. Kubiak"/>
    <d v="2021-04-21T00:00:00"/>
    <d v="2021-04-19T00:00:00"/>
    <s v="Closed"/>
    <n v="2021"/>
    <n v="4"/>
    <x v="10"/>
    <x v="5"/>
    <s v="2021-04"/>
    <n v="6"/>
    <n v="4"/>
    <s v="Yes"/>
    <n v="-2"/>
  </r>
  <r>
    <n v="142"/>
    <s v="Substance Hazard"/>
    <s v="Spill"/>
    <s v="Operator Error"/>
    <m/>
    <d v="2021-04-07T00:00:00"/>
    <s v="Safety"/>
    <x v="2"/>
    <s v="2021-49"/>
    <m/>
    <m/>
    <m/>
    <m/>
    <m/>
    <s v="EH&amp;S Incident 2021-49: Spill of solution containing 15% ACN"/>
    <s v="One of the fraction carts had hooked on to one of the tri clamp lines and _x000a_pulled off the line when the cart was moved"/>
    <s v="Actions created"/>
    <s v="J. Kaminski"/>
    <d v="2021-04-20T00:00:00"/>
    <d v="2021-04-20T00:00:00"/>
    <s v="Closed"/>
    <n v="2021"/>
    <n v="4"/>
    <x v="10"/>
    <x v="28"/>
    <s v="2021-04"/>
    <n v="13"/>
    <n v="13"/>
    <s v="Yes"/>
    <n v="0"/>
  </r>
  <r>
    <n v="120"/>
    <s v="Storage Hazard"/>
    <s v="Disposal"/>
    <s v="Inadequate Disposal"/>
    <m/>
    <d v="2021-02-25T00:00:00"/>
    <s v="Safety"/>
    <x v="2"/>
    <s v="2021-30"/>
    <m/>
    <s v="Purification"/>
    <m/>
    <m/>
    <m/>
    <s v="EHS Incident 2021-30: Buffer filters not flushed adequately "/>
    <s v="Filters not flushed adequately "/>
    <s v="Retrieve filters from waste, take FID readings; reference CC"/>
    <s v="M. Roulleau"/>
    <d v="2021-04-26T00:00:00"/>
    <d v="2021-04-26T00:00:00"/>
    <s v="Closed"/>
    <n v="2021"/>
    <n v="2"/>
    <x v="0"/>
    <x v="2"/>
    <s v="2021-02"/>
    <n v="60"/>
    <n v="60"/>
    <s v="Yes"/>
    <n v="0"/>
  </r>
  <r>
    <n v="136"/>
    <s v="Out of Tolerance"/>
    <m/>
    <s v="Unknown"/>
    <m/>
    <d v="2021-03-31T00:00:00"/>
    <s v="N/A"/>
    <x v="1"/>
    <s v="OOT 38783"/>
    <s v="AIT-1010-102"/>
    <m/>
    <m/>
    <m/>
    <m/>
    <s v="OOT # 38783 AIT-1010-102"/>
    <s v="N/A"/>
    <s v="N/A"/>
    <s v="M. Roulleau"/>
    <d v="2021-04-30T00:00:00"/>
    <d v="2021-04-26T00:00:00"/>
    <s v="Closed"/>
    <n v="2021"/>
    <n v="3"/>
    <x v="9"/>
    <x v="13"/>
    <s v="2021-03"/>
    <n v="30"/>
    <n v="26"/>
    <s v="Yes"/>
    <n v="-4"/>
  </r>
  <r>
    <n v="137"/>
    <s v="Out of Tolerance"/>
    <m/>
    <s v="Unknown"/>
    <m/>
    <d v="2021-03-31T00:00:00"/>
    <s v="N/A"/>
    <x v="1"/>
    <s v="OOT 38782"/>
    <s v="AIT-1010-101"/>
    <m/>
    <m/>
    <m/>
    <m/>
    <s v="OOT # 38782 AIT-1010-101"/>
    <s v="N/A"/>
    <s v="N/A"/>
    <s v="M. Roulleau"/>
    <d v="2021-04-30T00:00:00"/>
    <d v="2021-04-26T00:00:00"/>
    <s v="Closed"/>
    <n v="2021"/>
    <n v="3"/>
    <x v="9"/>
    <x v="13"/>
    <s v="2021-03"/>
    <n v="30"/>
    <n v="26"/>
    <s v="Yes"/>
    <n v="-4"/>
  </r>
  <r>
    <n v="140"/>
    <s v="Out of Tolerance"/>
    <m/>
    <s v="Unknown"/>
    <m/>
    <d v="2021-04-05T00:00:00"/>
    <s v="N/A"/>
    <x v="1"/>
    <s v="OOT 38994"/>
    <s v="PIT-1520-02"/>
    <m/>
    <m/>
    <m/>
    <m/>
    <s v="OOT # 38994 PIT-1520-02"/>
    <s v="N/A"/>
    <s v="N/A"/>
    <s v="M. Roulleau"/>
    <d v="2021-05-05T00:00:00"/>
    <d v="2021-04-29T00:00:00"/>
    <s v="Closed"/>
    <n v="2021"/>
    <n v="4"/>
    <x v="10"/>
    <x v="21"/>
    <s v="2021-04"/>
    <n v="30"/>
    <n v="24"/>
    <s v="Yes"/>
    <n v="-6"/>
  </r>
  <r>
    <n v="144"/>
    <s v="Operational Error"/>
    <s v="Concentration"/>
    <s v="Insufficient Instruction"/>
    <m/>
    <d v="2021-04-08T00:00:00"/>
    <s v="Quality"/>
    <x v="0"/>
    <s v="QE-003576"/>
    <s v="X-1530"/>
    <s v="UF"/>
    <m/>
    <m/>
    <m/>
    <s v="Deviation QE-003576: Purification Ultrafiltration skid X-1530 continued concentrating past the Concentration 1 step setpoint during AGT01 antisense strand batch 300136-15"/>
    <s v="Method; Insufficient Instruction"/>
    <s v="N/A"/>
    <s v="R. Fournier"/>
    <d v="2021-05-12T00:00:00"/>
    <d v="2021-05-05T00:00:00"/>
    <s v="Closed"/>
    <n v="2021"/>
    <n v="4"/>
    <x v="10"/>
    <x v="23"/>
    <s v="2021-04"/>
    <n v="34"/>
    <n v="27"/>
    <s v="Yes"/>
    <n v="-7"/>
  </r>
  <r>
    <n v="145"/>
    <s v="Delay"/>
    <s v="Reassembly"/>
    <s v="Insufficient Instruction"/>
    <m/>
    <d v="2021-04-12T00:00:00"/>
    <s v="Delivery"/>
    <x v="4"/>
    <m/>
    <m/>
    <s v="Synthesis"/>
    <m/>
    <m/>
    <m/>
    <s v="Delay reassembly of synthesis column"/>
    <s v="Insufficient Instruction"/>
    <s v="N/A"/>
    <s v="M. Roulleau"/>
    <d v="2021-05-12T00:00:00"/>
    <d v="2021-05-05T00:00:00"/>
    <s v="Closed"/>
    <n v="2021"/>
    <n v="4"/>
    <x v="10"/>
    <x v="16"/>
    <s v="2021-04"/>
    <n v="30"/>
    <n v="23"/>
    <s v="Yes"/>
    <n v="-7"/>
  </r>
  <r>
    <n v="156"/>
    <s v="Operational Error"/>
    <s v="Cleaning"/>
    <s v="Operator Error"/>
    <m/>
    <d v="2021-05-06T00:00:00"/>
    <s v="Quality"/>
    <x v="0"/>
    <s v="QE-003697"/>
    <m/>
    <s v="Facilities"/>
    <m/>
    <s v="Minor"/>
    <m/>
    <s v="Deviation QE-003697: Expired Cleaning Materials used during cleaning of Train 1 room 1300 CNC area"/>
    <m/>
    <m/>
    <s v="J. Kubiak"/>
    <d v="2021-05-05T00:00:00"/>
    <d v="2021-05-11T00:00:00"/>
    <s v="Closed"/>
    <n v="2021"/>
    <n v="5"/>
    <x v="11"/>
    <x v="22"/>
    <s v="2021-05"/>
    <s v="N/A"/>
    <n v="5"/>
    <s v="N/A"/>
    <s v=""/>
  </r>
  <r>
    <n v="135"/>
    <s v="Product Processing"/>
    <s v="Temperature"/>
    <s v="Equipment Failure"/>
    <m/>
    <d v="2021-03-31T00:00:00"/>
    <s v="Quality"/>
    <x v="0"/>
    <s v="QE-003527"/>
    <s v="HPLC Skid"/>
    <s v="HPLC"/>
    <s v="300136-14"/>
    <s v="Minor"/>
    <m/>
    <s v="Deviation QE-003527: HPLC Column Inlet High Temperature  Excursion During Gradient 2 Step for AGT01 Antisense Strand Batch 3000136-14"/>
    <s v="Equipment; Failure"/>
    <s v="CAPA QE-003725: Change steam pressure regulator setting to _x000a_10psi. "/>
    <s v="M. Roulleau"/>
    <d v="2021-05-14T00:00:00"/>
    <d v="2021-05-13T00:00:00"/>
    <s v="Closed"/>
    <n v="2021"/>
    <n v="3"/>
    <x v="9"/>
    <x v="13"/>
    <s v="2021-03"/>
    <n v="44"/>
    <n v="43"/>
    <s v="Yes"/>
    <n v="-1"/>
  </r>
  <r>
    <n v="151"/>
    <s v="Extension"/>
    <m/>
    <m/>
    <m/>
    <d v="2021-04-30T00:00:00"/>
    <s v="Quality"/>
    <x v="7"/>
    <s v="N/A"/>
    <m/>
    <m/>
    <m/>
    <s v="Minor"/>
    <m/>
    <s v="Deviation QE-003527 Extended"/>
    <s v="Root cause not yet determined"/>
    <s v="Additional troubleshooting / testing required"/>
    <s v="M. Roulleau"/>
    <d v="2021-04-30T00:00:00"/>
    <d v="2021-05-13T00:00:00"/>
    <s v="Closed"/>
    <n v="2021"/>
    <n v="4"/>
    <x v="10"/>
    <x v="12"/>
    <s v="2021-04"/>
    <n v="0"/>
    <n v="13"/>
    <s v="No"/>
    <n v="13"/>
  </r>
  <r>
    <n v="153"/>
    <s v="Elevated Readings"/>
    <s v="Temperature"/>
    <s v="Unknown"/>
    <m/>
    <d v="2021-05-04T00:00:00"/>
    <s v="Safety"/>
    <x v="2"/>
    <s v="2021-62"/>
    <m/>
    <s v="C&amp;D"/>
    <m/>
    <m/>
    <m/>
    <s v="EH&amp;S Incident 2021-62: C&amp;D temperature issue"/>
    <m/>
    <m/>
    <s v="R. Fournier"/>
    <d v="2021-06-03T00:00:00"/>
    <d v="2021-05-13T00:00:00"/>
    <s v="Closed"/>
    <n v="2021"/>
    <n v="5"/>
    <x v="11"/>
    <x v="26"/>
    <s v="2021-05"/>
    <n v="30"/>
    <n v="9"/>
    <s v="Yes"/>
    <n v="-21"/>
  </r>
  <r>
    <n v="150"/>
    <s v="Delay"/>
    <s v="CIP"/>
    <s v="RTS Issue"/>
    <m/>
    <d v="2021-04-28T00:00:00"/>
    <s v="Delivery"/>
    <x v="3"/>
    <m/>
    <m/>
    <s v="C&amp;D"/>
    <m/>
    <m/>
    <m/>
    <s v="Delay of C&amp;D Skid CIP"/>
    <s v="Delay RTS of CIP Skid / Resource constraints"/>
    <s v="Evaluate CIP RTS requirements / timing of CIP PM"/>
    <s v="J. Kubiak"/>
    <d v="2021-05-26T00:00:00"/>
    <d v="2021-05-17T00:00:00"/>
    <s v="Closed"/>
    <n v="2021"/>
    <n v="4"/>
    <x v="10"/>
    <x v="14"/>
    <s v="2021-04"/>
    <n v="28"/>
    <n v="19"/>
    <s v="Yes"/>
    <n v="-9"/>
  </r>
  <r>
    <n v="155"/>
    <s v="Personnel Incident"/>
    <s v="Falling Object"/>
    <s v="Modification Needed"/>
    <m/>
    <d v="2021-05-05T00:00:00"/>
    <s v="Safety"/>
    <x v="2"/>
    <s v="2021-63"/>
    <m/>
    <m/>
    <m/>
    <m/>
    <m/>
    <s v="EH&amp;S Incident 2021-63: Operator was moving a 100L bagholder with solution onto the floor scale and the front end of the bagholder went off the scale"/>
    <s v="No backstops on scales"/>
    <s v="Backstops for floor scales"/>
    <s v="Z. Foster"/>
    <d v="2021-06-04T00:00:00"/>
    <d v="2021-05-17T00:00:00"/>
    <s v="Closed"/>
    <n v="2021"/>
    <n v="5"/>
    <x v="11"/>
    <x v="21"/>
    <s v="2021-05"/>
    <n v="30"/>
    <n v="12"/>
    <s v="Yes"/>
    <n v="-18"/>
  </r>
  <r>
    <n v="148"/>
    <s v="Delay"/>
    <s v="Equipment Shortage"/>
    <s v="Vendor"/>
    <m/>
    <d v="2021-04-27T00:00:00"/>
    <s v="N/A"/>
    <x v="1"/>
    <m/>
    <m/>
    <m/>
    <m/>
    <m/>
    <m/>
    <s v="Single use reducers not available"/>
    <s v="Vendor supply chain issues"/>
    <s v="Use stainless steel reducers (change control)"/>
    <s v="Z. Foster"/>
    <d v="2021-05-26T00:00:00"/>
    <d v="2021-05-19T00:00:00"/>
    <s v="Closed"/>
    <n v="2021"/>
    <n v="4"/>
    <x v="10"/>
    <x v="15"/>
    <s v="2021-04"/>
    <n v="29"/>
    <n v="22"/>
    <s v="Yes"/>
    <n v="-7"/>
  </r>
  <r>
    <n v="127"/>
    <s v="Product Processing"/>
    <s v="Extraneous Material"/>
    <s v="Teflon Tape"/>
    <m/>
    <d v="2021-03-18T00:00:00"/>
    <s v="N/A"/>
    <x v="1"/>
    <m/>
    <m/>
    <m/>
    <m/>
    <m/>
    <m/>
    <s v="Extraneous material identified in surge vessels "/>
    <s v="Teflon tape from cycletainers"/>
    <s v="Develop technical report / white paper (expected result)"/>
    <s v="Z. Foster"/>
    <d v="2021-05-20T00:00:00"/>
    <d v="2021-05-20T00:00:00"/>
    <s v="Closed"/>
    <n v="2021"/>
    <n v="3"/>
    <x v="9"/>
    <x v="19"/>
    <s v="2021-03"/>
    <n v="63"/>
    <n v="63"/>
    <s v="Yes"/>
    <n v="0"/>
  </r>
  <r>
    <n v="157"/>
    <s v="Delay"/>
    <s v="Equipment Shortage"/>
    <s v="Vendor"/>
    <m/>
    <d v="2021-05-10T00:00:00"/>
    <s v="N/A"/>
    <x v="1"/>
    <m/>
    <m/>
    <m/>
    <m/>
    <m/>
    <m/>
    <s v="Y Connector material delay"/>
    <s v="Vendor supply chain issues"/>
    <s v="Discuss at weekly meeting, solutions TBD"/>
    <s v="J. Borges"/>
    <d v="2021-05-30T00:00:00"/>
    <d v="2021-05-26T00:00:00"/>
    <s v="Closed"/>
    <n v="2021"/>
    <n v="5"/>
    <x v="11"/>
    <x v="3"/>
    <s v="2021-05"/>
    <n v="20"/>
    <n v="16"/>
    <s v="Yes"/>
    <n v="-4"/>
  </r>
  <r>
    <n v="163"/>
    <s v="Operational Error"/>
    <s v="Consumption Error"/>
    <s v="Operator Error"/>
    <m/>
    <d v="2021-05-18T00:00:00"/>
    <s v="Quality"/>
    <x v="0"/>
    <s v="QE-003764"/>
    <m/>
    <s v="Documentation"/>
    <m/>
    <s v="Minor"/>
    <m/>
    <s v="Deviation QE-003764: Misplaced Raw Material Controlled Copy  forms FRM-00287 Component Data Sheet for Batch Disposition"/>
    <s v="Personnel; Inattention to Detail"/>
    <s v="N/A"/>
    <s v="J. Markell"/>
    <d v="2021-06-18T00:00:00"/>
    <d v="2021-05-27T00:00:00"/>
    <s v="Closed"/>
    <n v="2021"/>
    <n v="5"/>
    <x v="11"/>
    <x v="19"/>
    <s v="2021-05"/>
    <n v="31"/>
    <n v="9"/>
    <s v="Yes"/>
    <n v="-22"/>
  </r>
  <r>
    <n v="149"/>
    <s v="Substance Hazard"/>
    <s v="Dry Link"/>
    <s v="Equipment Failure"/>
    <m/>
    <d v="2021-04-27T00:00:00"/>
    <s v="Safety"/>
    <x v="2"/>
    <s v="2021-59"/>
    <s v="124-SP-023"/>
    <m/>
    <m/>
    <m/>
    <m/>
    <s v="EH&amp;S Incident 2021-59: Small leak from DryLink 124-SP-023"/>
    <s v="Main seal failure"/>
    <s v="WO 39785"/>
    <s v="J. Kubiak"/>
    <d v="2021-05-26T00:00:00"/>
    <d v="2021-05-28T00:00:00"/>
    <s v="Closed"/>
    <n v="2021"/>
    <n v="4"/>
    <x v="10"/>
    <x v="15"/>
    <s v="2021-04"/>
    <n v="29"/>
    <n v="31"/>
    <s v="No"/>
    <n v="2"/>
  </r>
  <r>
    <n v="164"/>
    <s v="Alarm"/>
    <s v="Vent Relief"/>
    <s v="Incorrect Label"/>
    <m/>
    <d v="2021-05-19T00:00:00"/>
    <s v="Safety"/>
    <x v="2"/>
    <s v="2021-68"/>
    <m/>
    <m/>
    <m/>
    <m/>
    <m/>
    <s v="EH&amp;S Incident 2021-68: Low oxygen/fire alarm following _x000a_replacement of BAS automation controller"/>
    <s v="Incorrect label on control panel"/>
    <s v="Updated label on control panel"/>
    <s v="J. Kelliher"/>
    <d v="2021-05-28T00:00:00"/>
    <d v="2021-05-28T00:00:00"/>
    <s v="Closed"/>
    <n v="2021"/>
    <n v="5"/>
    <x v="11"/>
    <x v="29"/>
    <s v="2021-05"/>
    <n v="9"/>
    <n v="9"/>
    <s v="Yes"/>
    <n v="0"/>
  </r>
  <r>
    <n v="245"/>
    <m/>
    <m/>
    <m/>
    <m/>
    <d v="2021-05-05T00:00:00"/>
    <s v="Quality"/>
    <x v="0"/>
    <s v="QE-003690"/>
    <m/>
    <m/>
    <m/>
    <s v="Minor"/>
    <m/>
    <s v="BMP Medical Sterile 8 Ounce Scoop 60000206 202820 1 unit with particulate contamination"/>
    <m/>
    <m/>
    <s v="Liang Noinala"/>
    <d v="2021-06-04T00:00:00"/>
    <d v="2021-05-28T00:00:00"/>
    <s v="Closed"/>
    <n v="2021"/>
    <n v="5"/>
    <x v="11"/>
    <x v="21"/>
    <s v="2021-05"/>
    <m/>
    <m/>
    <m/>
    <m/>
  </r>
  <r>
    <n v="246"/>
    <m/>
    <m/>
    <m/>
    <m/>
    <d v="2021-05-04T00:00:00"/>
    <s v="Quality"/>
    <x v="0"/>
    <s v="QE-003680"/>
    <m/>
    <m/>
    <m/>
    <s v="Minor"/>
    <m/>
    <s v="Gore Lyo Tray Material # 60000441 Batch ID # 202824 Compromised primary packaging"/>
    <m/>
    <m/>
    <s v="David Santoro"/>
    <d v="2021-06-03T00:00:00"/>
    <d v="2021-06-01T00:00:00"/>
    <s v="Closed"/>
    <n v="2021"/>
    <n v="5"/>
    <x v="11"/>
    <x v="26"/>
    <s v="2021-05"/>
    <m/>
    <m/>
    <m/>
    <m/>
  </r>
  <r>
    <n v="154"/>
    <s v="Product Processing"/>
    <s v="Manufacturing"/>
    <s v="Modification Needed"/>
    <m/>
    <d v="2021-05-04T00:00:00"/>
    <s v="Quality"/>
    <x v="0"/>
    <s v="QE-003687"/>
    <m/>
    <s v="Facilities"/>
    <n v="300137"/>
    <s v="Minor"/>
    <m/>
    <s v="Deviation QE-003687: Missing Environmental and Critical Utility monitoring sites"/>
    <s v="Equipment; Equipment Not Available"/>
    <s v="N/A"/>
    <s v="M. Poch"/>
    <d v="2021-06-04T00:00:00"/>
    <d v="2021-06-02T00:00:00"/>
    <s v="Closed"/>
    <n v="2021"/>
    <n v="5"/>
    <x v="11"/>
    <x v="26"/>
    <s v="2021-05"/>
    <n v="31"/>
    <n v="29"/>
    <s v="Yes"/>
    <n v="-2"/>
  </r>
  <r>
    <n v="160"/>
    <s v="Delay"/>
    <s v="Cleaning"/>
    <s v="WFI"/>
    <m/>
    <d v="2021-05-14T00:00:00"/>
    <s v="Delivery"/>
    <x v="3"/>
    <m/>
    <m/>
    <s v="Buffer Prep"/>
    <m/>
    <m/>
    <m/>
    <s v="Delay Buffer Tank cleaning"/>
    <s v="Pause due to WFI"/>
    <s v="WFI maitenance performed"/>
    <s v="M. Roulleau"/>
    <d v="2021-06-03T00:00:00"/>
    <d v="2021-06-03T00:00:00"/>
    <s v="Closed"/>
    <n v="2021"/>
    <n v="5"/>
    <x v="11"/>
    <x v="20"/>
    <s v="2021-05"/>
    <n v="20"/>
    <n v="20"/>
    <s v="Yes"/>
    <n v="0"/>
  </r>
  <r>
    <n v="131"/>
    <s v="Operational Error"/>
    <s v="Incorrect Procedure"/>
    <s v="Unknown"/>
    <m/>
    <d v="2021-03-24T00:00:00"/>
    <s v="Quality"/>
    <x v="0"/>
    <s v="QE-003761"/>
    <m/>
    <s v="Purification"/>
    <s v="300136-01"/>
    <s v="Minor"/>
    <m/>
    <s v="Deviation QE-003761: Incorrect column volume used in batch _x000a_record calculations"/>
    <m/>
    <m/>
    <s v="J. Anderson"/>
    <d v="2021-06-17T00:00:00"/>
    <d v="2021-06-09T00:00:00"/>
    <s v="Closed"/>
    <n v="2021"/>
    <n v="3"/>
    <x v="9"/>
    <x v="30"/>
    <s v="2021-03"/>
    <n v="85"/>
    <n v="77"/>
    <s v="Yes"/>
    <n v="-8"/>
  </r>
  <r>
    <n v="147"/>
    <s v="Substance Hazard"/>
    <s v="Leak"/>
    <s v="Needed Tightening"/>
    <m/>
    <d v="2021-04-21T00:00:00"/>
    <s v="Safety"/>
    <x v="2"/>
    <m/>
    <s v="103-MV-003; CC-1031"/>
    <m/>
    <m/>
    <m/>
    <m/>
    <s v="Small leak from bottom valve 103-MV-003 of CC-1031"/>
    <s v="Bolts not tight enough before packing"/>
    <s v="Procedure update - check bolts tight prior to packing"/>
    <s v="M. Roulleau"/>
    <d v="2021-06-20T00:00:00"/>
    <d v="2021-06-09T00:00:00"/>
    <s v="Closed"/>
    <n v="2021"/>
    <n v="4"/>
    <x v="10"/>
    <x v="7"/>
    <s v="2021-04"/>
    <n v="60"/>
    <n v="49"/>
    <s v="Yes"/>
    <n v="-11"/>
  </r>
  <r>
    <n v="158"/>
    <s v="Substance Hazard"/>
    <s v="Waste"/>
    <s v="Insufficient Instruction"/>
    <m/>
    <d v="2021-05-10T00:00:00"/>
    <s v="Safety"/>
    <x v="2"/>
    <s v="2021-67"/>
    <m/>
    <m/>
    <m/>
    <m/>
    <m/>
    <s v="EH&amp;S Incident 2021-67: Aqeuous organic waste line check valve not closed completely resulting in back flow from waste line"/>
    <s v="Ball valve not closed after pumping to AOR resulting in back flow from the waste line"/>
    <s v="Include closing ball valve after pumping waste and prior to disconnecting in SOP."/>
    <s v="M. Roulleau"/>
    <d v="2021-06-09T00:00:00"/>
    <d v="2021-06-09T00:00:00"/>
    <s v="Closed"/>
    <n v="2021"/>
    <n v="5"/>
    <x v="11"/>
    <x v="3"/>
    <s v="2021-05"/>
    <n v="30"/>
    <n v="30"/>
    <s v="Yes"/>
    <n v="0"/>
  </r>
  <r>
    <n v="159"/>
    <s v="Substance Hazard"/>
    <s v="Leak"/>
    <s v="Insufficient Instruction"/>
    <m/>
    <d v="2021-05-10T00:00:00"/>
    <s v="Safety"/>
    <x v="2"/>
    <s v="2021-66"/>
    <m/>
    <s v="HPLC"/>
    <m/>
    <m/>
    <m/>
    <s v="EH&amp;S Incident 2021-66: HPLC fraction waste leaked on floor"/>
    <s v="Outlet bag clamp of a fraction bag was not pinched closed before removing end cap"/>
    <s v="Update SOP"/>
    <s v="M. Roulleau"/>
    <d v="2021-06-09T00:00:00"/>
    <d v="2021-06-09T00:00:00"/>
    <s v="Closed"/>
    <n v="2021"/>
    <n v="5"/>
    <x v="11"/>
    <x v="3"/>
    <s v="2021-05"/>
    <n v="30"/>
    <n v="30"/>
    <s v="Yes"/>
    <n v="0"/>
  </r>
  <r>
    <n v="165"/>
    <s v="Substance Hazard"/>
    <s v="Dry Link"/>
    <s v="Needed Tightening"/>
    <m/>
    <d v="2021-05-24T00:00:00"/>
    <s v="Safety"/>
    <x v="2"/>
    <s v="2021-70"/>
    <s v="XV-1060-06"/>
    <m/>
    <m/>
    <m/>
    <m/>
    <s v="EH&amp;S Incident 2021-70: Small leak of ACN from XV-1060-06_x000a_coupler and DryLink"/>
    <s v="DryLink connection did not provide 100% seal.  Connection was re-seated and no leak found for repeat of the activity."/>
    <s v="Retightening to correct leak; long term change of design"/>
    <s v="Z. Foster"/>
    <d v="2021-09-01T00:00:00"/>
    <d v="2021-06-09T00:00:00"/>
    <s v="Closed"/>
    <n v="2021"/>
    <n v="5"/>
    <x v="11"/>
    <x v="30"/>
    <s v="2021-05"/>
    <n v="100"/>
    <n v="16"/>
    <s v="Yes"/>
    <n v="-84"/>
  </r>
  <r>
    <n v="166"/>
    <s v="Substance Hazard"/>
    <s v="Dry Link"/>
    <s v="Needed Tightening"/>
    <m/>
    <d v="2021-05-25T00:00:00"/>
    <s v="Safety"/>
    <x v="2"/>
    <s v="2021-71"/>
    <s v="SP-008; SP-002"/>
    <m/>
    <m/>
    <m/>
    <m/>
    <s v="EH&amp;S Incident 2021-71: ACN leak between the drylink connector SP-008 and drylink SP-002"/>
    <s v="DryLink connection did not provide 100% seal.  Connection was re-seated and no leak found for repeat of the activity."/>
    <s v="DryLink connection was re-seated after initial leak.  No leak was observed after the connection was re-seated.  Design changes as part of Project Sci may help prevent this in the future."/>
    <s v="J. Kubiak"/>
    <d v="2021-06-26T00:00:00"/>
    <d v="2021-06-09T00:00:00"/>
    <s v="Closed"/>
    <n v="2021"/>
    <n v="5"/>
    <x v="11"/>
    <x v="2"/>
    <s v="2021-05"/>
    <n v="32"/>
    <n v="15"/>
    <s v="Yes"/>
    <n v="-17"/>
  </r>
  <r>
    <n v="141"/>
    <s v="Substance Hazard"/>
    <s v="Leak"/>
    <s v="Overflow"/>
    <m/>
    <d v="2021-04-06T00:00:00"/>
    <s v="Safety"/>
    <x v="2"/>
    <s v="2021-47"/>
    <m/>
    <m/>
    <m/>
    <m/>
    <m/>
    <s v="EH&amp;S Incident 2021-47: Leak ~100 mL ACN onto the floor in the COP station Rm. 1317"/>
    <s v="Overfill of the vessel due to valve position opened to 100% (normal operation is 30%)"/>
    <s v="Automation changes regarding CMs (Change Control Process to be followed)/SOP Updates to Synthesis Prep and Syn COP SOPs to include verification in &quot;program mode&quot;"/>
    <s v="J. Anderson"/>
    <d v="2021-06-17T00:00:00"/>
    <d v="2021-06-17T00:00:00"/>
    <s v="Closed"/>
    <n v="2021"/>
    <n v="4"/>
    <x v="10"/>
    <x v="22"/>
    <s v="2021-04"/>
    <n v="72"/>
    <n v="72"/>
    <s v="Yes"/>
    <n v="0"/>
  </r>
  <r>
    <n v="161"/>
    <s v="Delay"/>
    <s v="Prepping"/>
    <s v="Operator Error"/>
    <m/>
    <d v="2021-05-17T00:00:00"/>
    <s v="Delivery"/>
    <x v="4"/>
    <m/>
    <m/>
    <s v="Synthesis"/>
    <m/>
    <m/>
    <m/>
    <s v="Delay/rework monomer prep"/>
    <s v="Operator Error: Bottom valve left open"/>
    <s v="After action review with team; SOP revision"/>
    <s v="J. Anderson"/>
    <d v="2021-06-17T00:00:00"/>
    <d v="2021-06-17T00:00:00"/>
    <s v="Closed"/>
    <n v="2021"/>
    <n v="5"/>
    <x v="11"/>
    <x v="27"/>
    <s v="2021-05"/>
    <n v="31"/>
    <n v="31"/>
    <s v="Yes"/>
    <n v="0"/>
  </r>
  <r>
    <n v="162"/>
    <s v="Delay"/>
    <s v="Prepping"/>
    <s v="Operator Error"/>
    <m/>
    <d v="2021-05-18T00:00:00"/>
    <s v="Delivery"/>
    <x v="4"/>
    <m/>
    <m/>
    <s v="Synthesis"/>
    <m/>
    <m/>
    <m/>
    <s v="Delay/rework monomer prep"/>
    <s v="Operator Error: Material not verified before weighing"/>
    <s v="After action review with team; SOP revision"/>
    <s v="M. Roulleau"/>
    <d v="2021-06-17T00:00:00"/>
    <d v="2021-06-17T00:00:00"/>
    <s v="Closed"/>
    <n v="2021"/>
    <n v="5"/>
    <x v="11"/>
    <x v="19"/>
    <s v="2021-05"/>
    <n v="30"/>
    <n v="30"/>
    <s v="Yes"/>
    <n v="0"/>
  </r>
  <r>
    <n v="244"/>
    <m/>
    <m/>
    <m/>
    <m/>
    <d v="2021-05-24T00:00:00"/>
    <s v="Quality"/>
    <x v="0"/>
    <s v="QE-003792"/>
    <m/>
    <m/>
    <m/>
    <s v="Minor"/>
    <m/>
    <s v="DDRM - High Purity New England Inc. DDRM Material 60000491 Batch 202869 Y Connector, Sterile, Missing Irradiation Indicator Sticker."/>
    <s v="External issue - supplier"/>
    <s v="DDRM Notification Sent Out"/>
    <s v="David Santoro"/>
    <d v="2021-06-23T00:00:00"/>
    <d v="2021-06-18T00:00:00"/>
    <s v="Closed"/>
    <n v="2021"/>
    <n v="5"/>
    <x v="11"/>
    <x v="30"/>
    <s v="2021-05"/>
    <m/>
    <m/>
    <m/>
    <m/>
  </r>
  <r>
    <n v="174"/>
    <s v="Extension"/>
    <m/>
    <m/>
    <m/>
    <d v="2021-06-23T00:00:00"/>
    <s v="Quality"/>
    <x v="8"/>
    <s v="QE-002721"/>
    <m/>
    <m/>
    <m/>
    <m/>
    <m/>
    <s v="Extension Change Control QE-002721"/>
    <s v="Due date set based on estimation of disposition date. "/>
    <s v="Provide additional buffer for future change controls (1 month after c of a testing &amp; disposition)"/>
    <s v="G. Hattoy"/>
    <d v="2021-06-23T00:00:00"/>
    <d v="2021-06-23T00:00:00"/>
    <s v="Closed"/>
    <n v="2021"/>
    <n v="6"/>
    <x v="1"/>
    <x v="17"/>
    <s v="2021-06"/>
    <n v="0"/>
    <n v="0"/>
    <s v="Yes"/>
    <n v="0"/>
  </r>
  <r>
    <n v="170"/>
    <s v="Alarm"/>
    <s v="CIP"/>
    <s v="None"/>
    <m/>
    <d v="2021-06-15T00:00:00"/>
    <s v="N/A"/>
    <x v="1"/>
    <m/>
    <m/>
    <s v="UF"/>
    <m/>
    <m/>
    <m/>
    <s v="Alarm during Final UF CIP"/>
    <s v="CIP Watch Dog Timer"/>
    <s v="No actions required; CIP could have been restarted without issue"/>
    <s v="J. Kubiak"/>
    <d v="2021-06-21T00:00:00"/>
    <d v="2021-06-25T00:00:00"/>
    <s v="Closed"/>
    <n v="2021"/>
    <n v="6"/>
    <x v="1"/>
    <x v="5"/>
    <s v="2021-06"/>
    <n v="6"/>
    <n v="10"/>
    <s v="No"/>
    <n v="4"/>
  </r>
  <r>
    <n v="173"/>
    <s v="Substance Hazard"/>
    <s v="Leak"/>
    <s v="Equipment Failure"/>
    <m/>
    <d v="2021-06-22T00:00:00"/>
    <s v="Safety"/>
    <x v="2"/>
    <s v="2021-80"/>
    <s v="705-SP-006"/>
    <m/>
    <m/>
    <m/>
    <m/>
    <s v="EH&amp;S Incident 2021-80: Small leak on fitting 705-SP-006 during deblock cycletainer install"/>
    <s v="Possible damage during connection (twisting/force needed to connect)"/>
    <s v="WO completed to address leak (fittings replaced)"/>
    <s v="Z. Foster"/>
    <d v="2021-07-21T00:00:00"/>
    <d v="2021-06-28T00:00:00"/>
    <s v="Closed"/>
    <n v="2021"/>
    <n v="6"/>
    <x v="1"/>
    <x v="8"/>
    <s v="2021-06"/>
    <n v="29"/>
    <n v="6"/>
    <s v="Yes"/>
    <n v="-23"/>
  </r>
  <r>
    <n v="175"/>
    <s v="Substance Hazard"/>
    <s v="Leak"/>
    <s v="Equipment Failure"/>
    <m/>
    <d v="2021-06-25T00:00:00"/>
    <s v="Safety"/>
    <x v="2"/>
    <s v="2021-83"/>
    <s v="705-SP-009"/>
    <m/>
    <m/>
    <m/>
    <m/>
    <s v="EH&amp;S Incident 2021-83: Slow leak on deblock cycletainer _x000a_connection 705-SP-009"/>
    <s v="Possible damage during connection (twisting/force needed to connect)"/>
    <s v="WO completed to address leak (fittings replaced)"/>
    <s v="Z. Foster"/>
    <d v="2021-07-21T00:00:00"/>
    <d v="2021-06-28T00:00:00"/>
    <s v="Closed"/>
    <n v="2021"/>
    <n v="6"/>
    <x v="1"/>
    <x v="2"/>
    <s v="2021-06"/>
    <n v="26"/>
    <n v="3"/>
    <s v="Yes"/>
    <n v="-23"/>
  </r>
  <r>
    <n v="176"/>
    <s v="Substance Hazard"/>
    <s v="Odor"/>
    <s v="Defective Equipment"/>
    <m/>
    <d v="2021-06-28T00:00:00"/>
    <s v="Safety"/>
    <x v="2"/>
    <s v="2021-84"/>
    <m/>
    <s v="Synthesis"/>
    <m/>
    <m/>
    <m/>
    <s v="EH&amp;S Incident 2021-84: Solvent smell observed in Synthesis Room Interstitial Space"/>
    <s v="N/A"/>
    <s v="N/A"/>
    <s v="J. Kaminski"/>
    <d v="2021-06-28T00:00:00"/>
    <d v="2021-06-28T00:00:00"/>
    <s v="Closed"/>
    <n v="2021"/>
    <n v="6"/>
    <x v="1"/>
    <x v="14"/>
    <s v="2021-06"/>
    <n v="0"/>
    <n v="0"/>
    <s v="Yes"/>
    <n v="0"/>
  </r>
  <r>
    <n v="152"/>
    <s v="Operational Error"/>
    <s v="Visual Inspection Failure"/>
    <s v="Insufficient Instruction"/>
    <m/>
    <d v="2021-04-30T00:00:00"/>
    <s v="Quality"/>
    <x v="0"/>
    <s v="QE-003672"/>
    <s v="V-1180"/>
    <s v="Synthesis"/>
    <n v="300150"/>
    <s v="Minor"/>
    <m/>
    <s v="Deviation QE-003672: V-1180 Visual Inspection Failure"/>
    <s v="Method; Insufficient Instruction"/>
    <s v="Update SOP-00921, &quot;Assembly of Sanitary Gaskets and O-rings&quot; to _x000a_include additional instructions and guidance for use of FEP-encapsulated o-rings."/>
    <s v="Z. Foster"/>
    <d v="2021-07-01T00:00:00"/>
    <d v="2021-06-30T00:00:00"/>
    <s v="Closed"/>
    <n v="2021"/>
    <n v="4"/>
    <x v="10"/>
    <x v="12"/>
    <s v="2021-04"/>
    <n v="62"/>
    <n v="61"/>
    <s v="Yes"/>
    <n v="-1"/>
  </r>
  <r>
    <n v="167"/>
    <s v="Extension"/>
    <m/>
    <s v="Unknown"/>
    <m/>
    <d v="2021-06-02T00:00:00"/>
    <s v="Quality"/>
    <x v="7"/>
    <s v="N/A"/>
    <m/>
    <m/>
    <m/>
    <s v="Minor"/>
    <m/>
    <s v="Deviation QE-003672 Extended"/>
    <s v="Pending McCrone Data; Additional event added"/>
    <s v="N/A"/>
    <s v="Z. Foster"/>
    <d v="2021-06-04T00:00:00"/>
    <d v="2021-06-30T00:00:00"/>
    <s v="Closed"/>
    <n v="2021"/>
    <n v="6"/>
    <x v="1"/>
    <x v="0"/>
    <s v="2021-06"/>
    <n v="2"/>
    <n v="28"/>
    <s v="No"/>
    <n v="26"/>
  </r>
  <r>
    <n v="171"/>
    <s v="Substance Hazard"/>
    <s v="Material Exposure"/>
    <s v="Insufficient PPE"/>
    <m/>
    <d v="2021-06-21T00:00:00"/>
    <s v="Safety"/>
    <x v="2"/>
    <s v="2021-79"/>
    <m/>
    <m/>
    <m/>
    <m/>
    <m/>
    <s v="EH&amp;S Incident 2021-79: Potential powder exposure to eye _x000a_while weighing amidites"/>
    <m/>
    <m/>
    <m/>
    <m/>
    <d v="2021-06-30T00:00:00"/>
    <s v="Closed"/>
    <n v="2021"/>
    <n v="6"/>
    <x v="1"/>
    <x v="7"/>
    <s v="2021-06"/>
    <s v="N/A"/>
    <n v="9"/>
    <s v="N/A"/>
    <s v=""/>
  </r>
  <r>
    <n v="169"/>
    <s v="Substance Hazard"/>
    <s v="Leak"/>
    <s v="Insufficient Instruction"/>
    <m/>
    <d v="2021-06-11T00:00:00"/>
    <s v="Safety"/>
    <x v="2"/>
    <s v="2021-74"/>
    <s v="V-1170"/>
    <m/>
    <m/>
    <m/>
    <m/>
    <s v="EH&amp;S Incident 2021-74: Leak - manway V-1170 during CIP "/>
    <s v="SOP needs additional instruction; material not optimal for adequate seal"/>
    <s v="Update SOP. Change material to EPDM"/>
    <s v="J. Kubiak"/>
    <d v="2021-07-09T00:00:00"/>
    <d v="2021-07-09T00:00:00"/>
    <s v="Closed"/>
    <n v="2021"/>
    <n v="6"/>
    <x v="1"/>
    <x v="18"/>
    <s v="2021-06"/>
    <n v="28"/>
    <n v="28"/>
    <s v="Yes"/>
    <n v="0"/>
  </r>
  <r>
    <n v="243"/>
    <m/>
    <m/>
    <s v="Material"/>
    <s v="Material Defective"/>
    <d v="2021-06-16T00:00:00"/>
    <s v="Quality"/>
    <x v="0"/>
    <s v="QE-003938"/>
    <m/>
    <m/>
    <m/>
    <s v="Minor"/>
    <m/>
    <s v="DDRM - Alnylam PN 60000371 Batch 202925: Resin, TSK Gel Super Q-5PW, 1L illegible lot numbers"/>
    <s v="External issue - supplier"/>
    <s v="DDRM Notification Sent Out"/>
    <s v="David Santoro"/>
    <d v="2021-07-16T00:00:00"/>
    <d v="2021-07-15T00:00:00"/>
    <s v="Closed"/>
    <n v="2021"/>
    <n v="6"/>
    <x v="1"/>
    <x v="6"/>
    <s v="2021-06"/>
    <m/>
    <m/>
    <m/>
    <m/>
  </r>
  <r>
    <n v="172"/>
    <s v="Alarm"/>
    <s v="HWFI"/>
    <m/>
    <m/>
    <d v="2021-06-21T00:00:00"/>
    <s v="Quality"/>
    <x v="0"/>
    <s v="QE-003974"/>
    <s v="AIT-9890-62"/>
    <m/>
    <m/>
    <s v="Minor"/>
    <m/>
    <s v="Deviation QE-003974: High conductivity HWFI distribution loop return quality alarm"/>
    <s v="Measurement Failure"/>
    <s v="Replace conductivity sensor AIT-9890-62"/>
    <s v="J. Kubiak"/>
    <d v="2021-07-23T00:00:00"/>
    <d v="2021-07-16T00:00:00"/>
    <s v="Closed"/>
    <n v="2021"/>
    <n v="6"/>
    <x v="1"/>
    <x v="7"/>
    <s v="2021-06"/>
    <n v="32"/>
    <n v="25"/>
    <s v="Yes"/>
    <n v="-7"/>
  </r>
  <r>
    <n v="177"/>
    <s v="Extension"/>
    <m/>
    <m/>
    <m/>
    <d v="2021-06-30T00:00:00"/>
    <s v="Quality"/>
    <x v="0"/>
    <s v="QE-004018"/>
    <s v="P-1661; VP-1673"/>
    <s v="Facilities"/>
    <m/>
    <s v="Minor"/>
    <m/>
    <s v="Deviation QE-004018: Third extension of work order 20664, 12M PM of TCU-1660"/>
    <s v="Method Failure"/>
    <s v="_x000a_Completion of PM WO 20664 prior to next use of TCU-1660 for GMP use"/>
    <s v="J. Kubiak"/>
    <d v="2021-07-30T00:00:00"/>
    <d v="2021-07-16T00:00:00"/>
    <s v="Closed"/>
    <n v="2021"/>
    <n v="6"/>
    <x v="1"/>
    <x v="12"/>
    <s v="2021-06"/>
    <n v="30"/>
    <n v="16"/>
    <s v="Yes"/>
    <n v="-14"/>
  </r>
  <r>
    <n v="179"/>
    <s v="Alarm"/>
    <s v="Water Quality"/>
    <m/>
    <m/>
    <d v="2021-07-01T00:00:00"/>
    <s v="Quality"/>
    <x v="0"/>
    <s v="QE-004031"/>
    <s v="X-9800"/>
    <s v="Laboratory"/>
    <m/>
    <s v="Minor"/>
    <m/>
    <s v="Deviation QE-004031: Lab Water low resistivity quality alarm"/>
    <s v="Equipment; Equipment Not Available"/>
    <s v="CAPA QE-004031: Modify the electrical power configuration for the Lab Purified Water System (X-9800)"/>
    <s v="J. Kubiak"/>
    <d v="2021-07-31T00:00:00"/>
    <d v="2021-07-20T00:00:00"/>
    <s v="Closed"/>
    <n v="2021"/>
    <n v="7"/>
    <x v="2"/>
    <x v="25"/>
    <s v="2021-07"/>
    <n v="30"/>
    <n v="19"/>
    <s v="Yes"/>
    <n v="-11"/>
  </r>
  <r>
    <n v="181"/>
    <s v="Alarm"/>
    <s v="Dry Link"/>
    <m/>
    <m/>
    <d v="2021-07-08T00:00:00"/>
    <s v="Safety"/>
    <x v="2"/>
    <s v="2021-91"/>
    <s v="101-SP-023"/>
    <m/>
    <m/>
    <m/>
    <m/>
    <s v="EH&amp;S Incident 2021-91: DryLink connection (101-SP-023) leak"/>
    <m/>
    <m/>
    <s v="M. Farrell"/>
    <d v="2021-08-11T00:00:00"/>
    <d v="2021-07-20T00:00:00"/>
    <s v="Closed"/>
    <n v="2021"/>
    <n v="7"/>
    <x v="2"/>
    <x v="23"/>
    <s v="2021-07"/>
    <n v="34"/>
    <n v="12"/>
    <s v="Yes"/>
    <n v="-22"/>
  </r>
  <r>
    <n v="186"/>
    <s v="Delay"/>
    <s v="Prepping"/>
    <m/>
    <m/>
    <d v="2021-07-19T00:00:00"/>
    <s v="Delivery"/>
    <x v="3"/>
    <m/>
    <m/>
    <m/>
    <m/>
    <m/>
    <m/>
    <s v="Delay: Visual inspections unable to be performed"/>
    <s v="Resource conflict"/>
    <s v="N/A"/>
    <s v="M. Roulleau"/>
    <d v="2021-07-20T00:00:00"/>
    <d v="2021-07-20T00:00:00"/>
    <s v="Closed"/>
    <n v="2021"/>
    <n v="7"/>
    <x v="2"/>
    <x v="29"/>
    <s v="2021-07"/>
    <n v="1"/>
    <n v="1"/>
    <s v="Yes"/>
    <n v="0"/>
  </r>
  <r>
    <n v="188"/>
    <s v="Delay"/>
    <s v="Manufacturing"/>
    <s v="Material Shortage"/>
    <m/>
    <d v="2021-07-20T00:00:00"/>
    <s v="Delivery"/>
    <x v="3"/>
    <m/>
    <m/>
    <s v="Crude UF"/>
    <m/>
    <m/>
    <m/>
    <s v="Delay: Post-use Crude UF Load VI"/>
    <s v="Resources unavailable for WO"/>
    <s v="Perform WO"/>
    <s v="J. Kubiak"/>
    <d v="2021-07-21T00:00:00"/>
    <d v="2021-07-21T00:00:00"/>
    <s v="Closed"/>
    <n v="2021"/>
    <n v="7"/>
    <x v="2"/>
    <x v="24"/>
    <s v="2021-07"/>
    <n v="1"/>
    <n v="1"/>
    <s v="Yes"/>
    <n v="0"/>
  </r>
  <r>
    <n v="242"/>
    <m/>
    <m/>
    <s v="Material"/>
    <s v="Material Defective"/>
    <d v="2021-06-30T00:00:00"/>
    <s v="Quality"/>
    <x v="0"/>
    <s v="QE-004023"/>
    <m/>
    <m/>
    <m/>
    <s v="Minor"/>
    <m/>
    <s v="DDRM - Sartorius Stedim 50L Flexsafe Magnetic Mixer Bag Material 60000503 Batch 202946 black spec on one unit."/>
    <s v="External issue - supplier"/>
    <s v="DDRM Notification Sent Out"/>
    <s v="Kristina Fushi"/>
    <d v="2021-07-30T00:00:00"/>
    <d v="2021-07-26T00:00:00"/>
    <s v="Closed"/>
    <n v="2021"/>
    <n v="6"/>
    <x v="1"/>
    <x v="12"/>
    <s v="2021-06"/>
    <m/>
    <m/>
    <m/>
    <m/>
  </r>
  <r>
    <n v="184"/>
    <s v="Substance Hazard"/>
    <s v="Dry Link"/>
    <s v="Defective Equipment"/>
    <m/>
    <d v="2021-07-13T00:00:00"/>
    <s v="Safety"/>
    <x v="2"/>
    <m/>
    <m/>
    <m/>
    <m/>
    <m/>
    <m/>
    <s v="EH&amp;S Incident 2021-94: Dry Link leak during synthesis COP of the sulfurization vessel V-1070"/>
    <s v="Dry link main seal failed"/>
    <s v="WO # 43339 main seal replaced and pressure tested"/>
    <s v="J. Kubiak"/>
    <d v="2021-08-12T00:00:00"/>
    <d v="2021-07-30T00:00:00"/>
    <s v="Closed"/>
    <n v="2021"/>
    <n v="7"/>
    <x v="2"/>
    <x v="4"/>
    <s v="2021-07"/>
    <n v="30"/>
    <n v="17"/>
    <s v="Yes"/>
    <n v="-13"/>
  </r>
  <r>
    <n v="241"/>
    <m/>
    <m/>
    <s v="Material"/>
    <s v="Material Defective"/>
    <d v="2021-07-20T00:00:00"/>
    <s v="Quality"/>
    <x v="0"/>
    <s v="QE-004093"/>
    <m/>
    <m/>
    <m/>
    <s v="Minor"/>
    <m/>
    <s v="DDRM - High Purity New England Transfer Tube Set Sterile 144” Material 60000494 Batch 203046 hair  on one unit."/>
    <s v="External issue - supplier"/>
    <s v="DDRM Notification Sent Out"/>
    <s v="Kristina Fushi"/>
    <d v="2021-08-19T00:00:00"/>
    <d v="2021-08-03T00:00:00"/>
    <s v="Closed"/>
    <n v="2021"/>
    <n v="7"/>
    <x v="2"/>
    <x v="24"/>
    <s v="2021-07"/>
    <m/>
    <m/>
    <m/>
    <m/>
  </r>
  <r>
    <n v="180"/>
    <s v="Documentation"/>
    <s v="Changeout"/>
    <m/>
    <m/>
    <d v="2021-07-07T00:00:00"/>
    <s v="Quality"/>
    <x v="0"/>
    <s v="QE-004040"/>
    <s v="V-1160"/>
    <s v="Synthesis"/>
    <s v="300162-07"/>
    <s v="Minor"/>
    <m/>
    <s v="Deviation QE-004040: Changeout documentation not documented for an amidite vessel"/>
    <s v="Method; Insufficient Instruction"/>
    <s v="CAPA QE-004127: Revise SOP-00906 and SOP-00899 to clarify _x000a_equipment status during changeover"/>
    <s v="J. Anderson"/>
    <d v="2021-08-06T00:00:00"/>
    <d v="2021-08-04T00:00:00"/>
    <s v="Closed"/>
    <n v="2021"/>
    <n v="7"/>
    <x v="2"/>
    <x v="28"/>
    <s v="2021-07"/>
    <n v="30"/>
    <n v="28"/>
    <s v="Yes"/>
    <n v="-2"/>
  </r>
  <r>
    <n v="185"/>
    <s v="Product Processing"/>
    <m/>
    <m/>
    <m/>
    <d v="2021-07-14T00:00:00"/>
    <s v="Quality"/>
    <x v="0"/>
    <s v="QE-004080"/>
    <s v="X-9890; UF-1374"/>
    <s v="Crude UF"/>
    <n v="300161"/>
    <s v="Minor"/>
    <m/>
    <s v="Deviation QE-004080: Transient power losses during Crude UF Operations"/>
    <s v="Equipment; Equipment Not Available"/>
    <s v="N/A"/>
    <s v="B. Van Luinen"/>
    <d v="2021-08-14T00:00:00"/>
    <d v="2021-08-10T00:00:00"/>
    <s v="Closed"/>
    <n v="2021"/>
    <n v="7"/>
    <x v="2"/>
    <x v="20"/>
    <s v="2021-07"/>
    <n v="31"/>
    <n v="27"/>
    <s v="Yes"/>
    <n v="-4"/>
  </r>
  <r>
    <n v="189"/>
    <m/>
    <m/>
    <m/>
    <m/>
    <d v="2021-07-21T00:00:00"/>
    <s v="Quality"/>
    <x v="0"/>
    <s v="QE-004101"/>
    <m/>
    <m/>
    <m/>
    <s v="Minor"/>
    <m/>
    <s v="Deviation QE-004101: Instrument replaced prior to  performance of exit and initial calibration"/>
    <s v="Personnel; Inattention to Detail"/>
    <s v="N/A"/>
    <s v="B. Van Luinen"/>
    <d v="2021-08-21T00:00:00"/>
    <d v="2021-08-11T00:00:00"/>
    <s v="Closed"/>
    <n v="2021"/>
    <n v="7"/>
    <x v="2"/>
    <x v="7"/>
    <s v="2021-07"/>
    <n v="31"/>
    <n v="21"/>
    <s v="Yes"/>
    <n v="-10"/>
  </r>
  <r>
    <n v="194"/>
    <m/>
    <m/>
    <m/>
    <m/>
    <d v="2021-08-12T00:00:00"/>
    <s v="Delivery"/>
    <x v="3"/>
    <m/>
    <m/>
    <s v="Crude UF"/>
    <m/>
    <m/>
    <m/>
    <s v="Crude UF membranes leaking during CIP"/>
    <s v="Unknown"/>
    <s v="Reinstall membranes; Restart CIP"/>
    <s v="M. Roulleau"/>
    <d v="2021-08-12T00:00:00"/>
    <d v="2021-08-12T00:00:00"/>
    <s v="Closed"/>
    <n v="2021"/>
    <n v="8"/>
    <x v="3"/>
    <x v="16"/>
    <s v="2021-08"/>
    <n v="0"/>
    <n v="0"/>
    <s v="Yes"/>
    <n v="0"/>
  </r>
  <r>
    <n v="183"/>
    <s v="Documentation"/>
    <s v="Incorrect Procedure"/>
    <m/>
    <m/>
    <d v="2021-07-13T00:00:00"/>
    <s v="Quality"/>
    <x v="0"/>
    <s v="QE-004089"/>
    <m/>
    <m/>
    <m/>
    <s v="Minor"/>
    <m/>
    <s v="Deviation QE-004089: Unlabeled Oxidation Cycletainer"/>
    <s v="Method; Insufficient Instruction"/>
    <s v="Update SOP-00298 and SOP-00778"/>
    <s v="M. Farrell"/>
    <d v="2021-08-18T00:00:00"/>
    <d v="2021-08-17T00:00:00"/>
    <s v="Closed"/>
    <n v="2021"/>
    <n v="7"/>
    <x v="2"/>
    <x v="4"/>
    <s v="2021-07"/>
    <n v="36"/>
    <n v="35"/>
    <s v="Yes"/>
    <n v="-1"/>
  </r>
  <r>
    <n v="196"/>
    <s v="CAPA Extended"/>
    <m/>
    <s v="Scope Increase"/>
    <m/>
    <d v="2021-08-18T00:00:00"/>
    <s v="Quality"/>
    <x v="9"/>
    <m/>
    <m/>
    <m/>
    <m/>
    <m/>
    <m/>
    <s v="CAPA QE-003395 Extended"/>
    <s v="Scope of CAPA increased to include HPLC"/>
    <s v="N/A"/>
    <s v="M. Roulleau"/>
    <d v="2021-08-18T00:00:00"/>
    <d v="2021-08-18T00:00:00"/>
    <s v="Closed"/>
    <n v="2021"/>
    <n v="8"/>
    <x v="3"/>
    <x v="19"/>
    <s v="2021-08"/>
    <n v="0"/>
    <n v="0"/>
    <m/>
    <n v="0"/>
  </r>
  <r>
    <n v="190"/>
    <m/>
    <m/>
    <s v="Personnel"/>
    <s v="Decision Error"/>
    <d v="2021-07-22T00:00:00"/>
    <s v="Quality"/>
    <x v="0"/>
    <s v="QE-004125"/>
    <m/>
    <m/>
    <m/>
    <s v="Minor"/>
    <m/>
    <s v="Deviation QE-004125: PAS Controller Download Performed  Before WO Approved"/>
    <s v="Misinterpretation of the requirements listed in SOP-01131 and SOP-00784"/>
    <s v="CAPA QE-004216: Automation Engineering group to retrain on Automation Change Management (SOP-01131) and CMMS Workflow (SOP-00784) SOPs"/>
    <s v="R. Fournier"/>
    <d v="2021-08-27T00:00:00"/>
    <d v="2021-08-23T00:00:00"/>
    <s v="Closed"/>
    <n v="2021"/>
    <n v="7"/>
    <x v="2"/>
    <x v="8"/>
    <s v="2021-07"/>
    <n v="36"/>
    <n v="32"/>
    <s v="Yes"/>
    <n v="-4"/>
  </r>
  <r>
    <n v="204"/>
    <m/>
    <m/>
    <m/>
    <m/>
    <d v="2021-08-27T00:00:00"/>
    <s v="Quality"/>
    <x v="9"/>
    <m/>
    <m/>
    <m/>
    <m/>
    <m/>
    <m/>
    <s v="CAPA QE-003582 Extended"/>
    <s v="Additional time needed to approve the associated CS and make the changes to the PAS"/>
    <s v="N/A"/>
    <s v="Z. Foster"/>
    <d v="2021-08-27T00:00:00"/>
    <d v="2021-08-27T00:00:00"/>
    <s v="Closed"/>
    <n v="2021"/>
    <n v="8"/>
    <x v="3"/>
    <x v="15"/>
    <s v="2021-08"/>
    <n v="0"/>
    <n v="0"/>
    <m/>
    <m/>
  </r>
  <r>
    <n v="205"/>
    <s v="Training Overdue"/>
    <m/>
    <m/>
    <m/>
    <d v="2021-08-29T00:00:00"/>
    <s v="Quality"/>
    <x v="10"/>
    <m/>
    <m/>
    <m/>
    <m/>
    <m/>
    <m/>
    <s v="Overdue Training"/>
    <s v="Person out of office"/>
    <s v="N/A"/>
    <s v="A. Girard"/>
    <d v="2021-09-06T00:00:00"/>
    <d v="2021-09-06T00:00:00"/>
    <s v="Closed"/>
    <n v="2021"/>
    <n v="8"/>
    <x v="3"/>
    <x v="10"/>
    <s v="2021-08"/>
    <n v="8"/>
    <n v="8"/>
    <m/>
    <m/>
  </r>
  <r>
    <n v="197"/>
    <m/>
    <m/>
    <s v="Personnel"/>
    <s v="Inattention to Detail"/>
    <d v="2021-08-11T00:00:00"/>
    <s v="Quality"/>
    <x v="0"/>
    <s v="QE-004199"/>
    <s v="DY-9502A"/>
    <s v="Preventative Maintenance"/>
    <m/>
    <s v="Minor"/>
    <m/>
    <s v="Deviation QE-004199: Preventative Maintenance activity not completed on DY-9502A prior to due date"/>
    <s v="SOP-00784 Not followed"/>
    <s v="Awareness training provided"/>
    <s v="M. Menard"/>
    <d v="2021-09-11T00:00:00"/>
    <d v="2021-09-08T00:00:00"/>
    <s v="Closed"/>
    <n v="2021"/>
    <n v="8"/>
    <x v="3"/>
    <x v="18"/>
    <s v="2021-08"/>
    <n v="31"/>
    <n v="28"/>
    <m/>
    <n v="-3"/>
  </r>
  <r>
    <n v="206"/>
    <m/>
    <m/>
    <m/>
    <m/>
    <d v="2021-08-31T00:00:00"/>
    <s v="Delivery"/>
    <x v="3"/>
    <m/>
    <m/>
    <m/>
    <m/>
    <m/>
    <m/>
    <s v="Crude UF membranes leaking during CIP"/>
    <s v="Cause to be investigated in DDRM"/>
    <s v="Install membranes from new lot; DDRM"/>
    <s v="R. Lavoie"/>
    <d v="2021-09-09T00:00:00"/>
    <d v="2021-09-08T00:00:00"/>
    <s v="Closed"/>
    <n v="2021"/>
    <n v="8"/>
    <x v="3"/>
    <x v="13"/>
    <s v="2021-08"/>
    <n v="9"/>
    <n v="8"/>
    <m/>
    <m/>
  </r>
  <r>
    <n v="213"/>
    <s v="Injury"/>
    <m/>
    <m/>
    <m/>
    <d v="2021-09-08T00:00:00"/>
    <s v="Safety"/>
    <x v="2"/>
    <s v="2021 ALNY Incident 115 "/>
    <m/>
    <s v="Tank Farm"/>
    <m/>
    <m/>
    <s v="Tier 2"/>
    <s v="While working outside in the tank farm supporting work on the pH neutralization skid an employees was stung by a bee"/>
    <s v="Act of nature"/>
    <s v="Notify pest vendor"/>
    <s v="J. Kubiak"/>
    <d v="2021-09-09T00:00:00"/>
    <d v="2021-09-09T00:00:00"/>
    <s v="Closed"/>
    <n v="2021"/>
    <n v="9"/>
    <x v="4"/>
    <x v="23"/>
    <s v="2021-09"/>
    <n v="1"/>
    <n v="1"/>
    <m/>
    <m/>
  </r>
  <r>
    <n v="240"/>
    <m/>
    <m/>
    <m/>
    <m/>
    <d v="2021-07-07T00:00:00"/>
    <s v="Quality"/>
    <x v="0"/>
    <s v="QE-004190"/>
    <m/>
    <m/>
    <s v="300162-03"/>
    <s v="Minor"/>
    <m/>
    <s v="QT signed as verifier during employee OJT"/>
    <s v="Misunderstanding regarding signature requirements for regulated documentation during training activites "/>
    <s v="CAPA QE-004127 to ensure clarity of training requirements is understood"/>
    <s v="Robin Lavoie"/>
    <d v="2021-09-09T00:00:00"/>
    <d v="2021-09-09T00:00:00"/>
    <s v="Closed"/>
    <n v="2021"/>
    <n v="7"/>
    <x v="2"/>
    <x v="28"/>
    <s v="2021-07"/>
    <m/>
    <m/>
    <m/>
    <m/>
  </r>
  <r>
    <n v="238"/>
    <m/>
    <m/>
    <s v="Method"/>
    <s v="Insufficient Instruction"/>
    <d v="2021-10-20T00:00:00"/>
    <s v="Quality"/>
    <x v="0"/>
    <s v="QE-004552"/>
    <m/>
    <m/>
    <n v="300163"/>
    <s v="Minor"/>
    <m/>
    <s v="Incorrect expiry listed in SAP for APOC3 DS Batch 300163"/>
    <s v="Lack of detailed instructions for operators to check specification for expiration"/>
    <s v="SOP update to include expiry verification"/>
    <s v="Michael Farrell"/>
    <d v="2021-11-19T00:00:00"/>
    <d v="2021-11-16T00:00:00"/>
    <s v="Closed"/>
    <n v="2021"/>
    <n v="10"/>
    <x v="5"/>
    <x v="24"/>
    <s v="2021-10"/>
    <m/>
    <m/>
    <m/>
    <m/>
  </r>
  <r>
    <n v="289"/>
    <s v="Non-Hazardous Material Spill/Release "/>
    <s v=""/>
    <s v=""/>
    <s v=""/>
    <d v="2021-11-17T00:00:00"/>
    <s v="Safety"/>
    <x v="2"/>
    <s v="2021 ALNY Incident 164 "/>
    <s v=""/>
    <s v=""/>
    <s v=""/>
    <s v=""/>
    <s v=""/>
    <s v="While conducting Exterior patrol, Officer McKnight observed several stains that appeared to be oil stains on the ground of the loading dock."/>
    <s v="Vehicle oil"/>
    <s v="Cleanup spill"/>
    <s v="Jeff Kaminski"/>
    <d v="2021-11-18T00:00:00"/>
    <d v="2021-11-19T00:00:00"/>
    <s v="Closed"/>
    <n v="2021"/>
    <n v="11"/>
    <x v="6"/>
    <x v="27"/>
    <s v="2021-11"/>
    <m/>
    <m/>
    <m/>
    <m/>
  </r>
  <r>
    <n v="282"/>
    <m/>
    <m/>
    <s v="Equipment"/>
    <s v="Equipment not available"/>
    <d v="2021-10-27T00:00:00"/>
    <s v="Quality"/>
    <x v="0"/>
    <s v="QE-004606"/>
    <m/>
    <m/>
    <m/>
    <s v="Minor"/>
    <m/>
    <s v="Lab Water Low resistivity quality alarm"/>
    <s v="Loss of power caused the alarm condition"/>
    <s v="CAPA QE-004082 Add UPS backup"/>
    <s v="Brian Van Luinen"/>
    <d v="2021-11-27T00:00:00"/>
    <d v="2021-11-22T00:00:00"/>
    <s v="Closed"/>
    <n v="2021"/>
    <n v="10"/>
    <x v="5"/>
    <x v="15"/>
    <s v="2021-10"/>
    <m/>
    <m/>
    <m/>
    <m/>
  </r>
  <r>
    <n v="283"/>
    <m/>
    <m/>
    <s v="Equipment"/>
    <s v="Failure"/>
    <d v="2021-10-19T00:00:00"/>
    <s v="Quality"/>
    <x v="0"/>
    <s v="QE-004610"/>
    <s v="X-1370"/>
    <m/>
    <m/>
    <s v="Minor"/>
    <m/>
    <s v="Crude UF (X-1370) Retentate Pressure Transmitter (PIT-1370-03) Out of Tolerance"/>
    <s v="Pressure transmitter failed for unknown reasons "/>
    <s v="Perform vendor investigation of transmitter"/>
    <s v="Z. Foster"/>
    <d v="2021-11-28T00:00:00"/>
    <d v="2021-11-17T00:00:00"/>
    <s v="Closed"/>
    <n v="2021"/>
    <n v="10"/>
    <x v="5"/>
    <x v="29"/>
    <s v="2021-10"/>
    <m/>
    <m/>
    <m/>
    <m/>
  </r>
  <r>
    <n v="198"/>
    <s v="Hazardous Material Spill/Release (Indoors) "/>
    <s v="Leak"/>
    <m/>
    <m/>
    <d v="2021-08-19T00:00:00"/>
    <s v="Safety"/>
    <x v="2"/>
    <s v="2021 ALNY Incident 107"/>
    <m/>
    <s v="HPLC"/>
    <m/>
    <m/>
    <m/>
    <s v="Caustic leak from conductivity/temperature sensor connection on HPLC skid"/>
    <s v="Potential for overtightening (4-bolt fittings)"/>
    <s v="WO 45433 changed O-ring after batch"/>
    <s v="J. Kubiak"/>
    <d v="2021-09-15T00:00:00"/>
    <d v="2021-09-15T00:00:00"/>
    <s v="Closed"/>
    <n v="2021"/>
    <n v="8"/>
    <x v="3"/>
    <x v="29"/>
    <s v="2021-08"/>
    <n v="27"/>
    <n v="27"/>
    <m/>
    <n v="0"/>
  </r>
  <r>
    <n v="208"/>
    <m/>
    <m/>
    <m/>
    <m/>
    <d v="2021-09-02T00:00:00"/>
    <s v="Safety"/>
    <x v="2"/>
    <s v="2021 ALNY Incident 112 "/>
    <s v="V-1350"/>
    <s v="Crude UF"/>
    <m/>
    <m/>
    <m/>
    <s v="Crude UF Retentate Vessel rupture disk tri-clamp leak during CIP"/>
    <s v="Loose tri-clamp connection"/>
    <s v="WO 45901 Clamp tightened "/>
    <s v="J. Kubiak"/>
    <d v="2021-09-15T00:00:00"/>
    <d v="2021-09-15T00:00:00"/>
    <s v="Closed"/>
    <n v="2021"/>
    <n v="9"/>
    <x v="4"/>
    <x v="0"/>
    <s v="2021-09"/>
    <n v="13"/>
    <n v="13"/>
    <m/>
    <m/>
  </r>
  <r>
    <n v="210"/>
    <m/>
    <m/>
    <m/>
    <m/>
    <d v="2021-09-07T00:00:00"/>
    <s v="Safety"/>
    <x v="2"/>
    <s v="2021 ALNY Incident 113 "/>
    <s v="V-1340 "/>
    <s v="Crude UF"/>
    <m/>
    <m/>
    <m/>
    <s v="Crude UF Load Vessel rupture disk tri-clamp leak during COP"/>
    <s v="Needs a spool to prevent issue"/>
    <s v="WO 46049 Replaced rupture disk"/>
    <s v="J. Kubiak"/>
    <d v="2021-09-15T00:00:00"/>
    <d v="2021-09-15T00:00:00"/>
    <s v="Closed"/>
    <n v="2021"/>
    <n v="9"/>
    <x v="4"/>
    <x v="28"/>
    <s v="2021-09"/>
    <n v="8"/>
    <n v="8"/>
    <m/>
    <m/>
  </r>
  <r>
    <n v="199"/>
    <m/>
    <m/>
    <s v="Equipment"/>
    <s v="Failure"/>
    <d v="2021-08-19T00:00:00"/>
    <s v="Quality"/>
    <x v="0"/>
    <s v="QE-004244"/>
    <s v="X-1460"/>
    <s v="HPLC"/>
    <m/>
    <m/>
    <m/>
    <s v="Low temperature excursion for APOC3 sense strand HPLC batch 300162-21"/>
    <s v="The most probable root cause of QE-004244 was the TCV-241 valve momentarily sticking closed, leading to a temperature drop. "/>
    <s v="N/A"/>
    <s v="Z. Foster"/>
    <d v="2021-09-19T00:00:00"/>
    <d v="2021-09-17T00:00:00"/>
    <s v="Closed"/>
    <n v="2021"/>
    <n v="8"/>
    <x v="3"/>
    <x v="29"/>
    <s v="2021-08"/>
    <n v="31"/>
    <n v="29"/>
    <m/>
    <n v="-2"/>
  </r>
  <r>
    <n v="220"/>
    <m/>
    <m/>
    <m/>
    <m/>
    <d v="2021-09-17T00:00:00"/>
    <s v="Quality"/>
    <x v="7"/>
    <s v="N/A"/>
    <m/>
    <m/>
    <m/>
    <s v="Major"/>
    <m/>
    <s v="Deviation QE-004050 Extended"/>
    <s v="Additional investigation needed"/>
    <s v="N/A"/>
    <s v="M. Farrell"/>
    <d v="2021-09-17T00:00:00"/>
    <d v="2021-09-17T00:00:00"/>
    <s v="Closed"/>
    <n v="2021"/>
    <n v="9"/>
    <x v="4"/>
    <x v="27"/>
    <s v="2021-09"/>
    <n v="0"/>
    <n v="0"/>
    <m/>
    <m/>
  </r>
  <r>
    <n v="212"/>
    <m/>
    <m/>
    <m/>
    <m/>
    <d v="2021-09-09T00:00:00"/>
    <s v="Quality"/>
    <x v="7"/>
    <s v="N/A"/>
    <m/>
    <m/>
    <m/>
    <s v="Minor"/>
    <m/>
    <s v="Deviation QE-004191 Extended"/>
    <s v="New excursion report (REP-03734) added to scope of deviation. Trend reports are still in review."/>
    <s v="N/A"/>
    <s v="M. Poch"/>
    <d v="2021-09-09T00:00:00"/>
    <d v="2021-09-21T00:00:00"/>
    <s v="Closed"/>
    <n v="2021"/>
    <n v="9"/>
    <x v="4"/>
    <x v="1"/>
    <s v="2021-09"/>
    <n v="0"/>
    <n v="12"/>
    <m/>
    <m/>
  </r>
  <r>
    <n v="218"/>
    <s v="Overdue Task"/>
    <m/>
    <s v="Method"/>
    <s v="Lacking Instruction"/>
    <d v="2021-08-10T00:00:00"/>
    <s v="Quality"/>
    <x v="0"/>
    <s v="QE-004191"/>
    <m/>
    <s v="QC Micro"/>
    <m/>
    <m/>
    <m/>
    <s v="Excursion Investigation and Q1 2021 Quarterly trend reports not completed in a timely manner."/>
    <s v="There are no instructions in either procedure to document an extension if unable to meet the time requirement."/>
    <s v="1. Track the approval of outstanding excursion report (REP-03734) and trend reports (REP-03779 and REP-03791). _x000a_2. Create a form-based extension process. _x000a_3. Create a VEEVA excursion investigation workflow."/>
    <s v="M. Poch"/>
    <d v="2021-10-15T00:00:00"/>
    <d v="2021-09-21T00:00:00"/>
    <s v="Closed"/>
    <n v="2021"/>
    <n v="8"/>
    <x v="3"/>
    <x v="3"/>
    <s v="2021-08"/>
    <n v="66"/>
    <n v="42"/>
    <m/>
    <m/>
  </r>
  <r>
    <n v="201"/>
    <m/>
    <m/>
    <s v="Personnel"/>
    <s v="Decision Error"/>
    <d v="2021-08-24T00:00:00"/>
    <s v="Quality"/>
    <x v="0"/>
    <s v="QE-004271"/>
    <s v="X-1060"/>
    <s v="Synthesis"/>
    <n v="300162"/>
    <s v="Minor"/>
    <m/>
    <s v="Train 1 Synthesis COP station (X-1060) was used to clean an amidite vessel prior to being returned for return to service"/>
    <s v="Personnel used equiptment regardless of tag of &quot;out of service&quot;"/>
    <s v="Review process with staff involved with deviation"/>
    <s v="G. Hattoy"/>
    <d v="2021-09-24T00:00:00"/>
    <d v="2021-09-24T00:00:00"/>
    <s v="Closed"/>
    <n v="2021"/>
    <n v="8"/>
    <x v="3"/>
    <x v="30"/>
    <s v="2021-08"/>
    <n v="31"/>
    <n v="31"/>
    <m/>
    <n v="0"/>
  </r>
  <r>
    <n v="226"/>
    <s v="Hazardous Material Spill/Release (Outdoors) "/>
    <m/>
    <m/>
    <m/>
    <d v="2021-09-27T00:00:00"/>
    <s v="Safety"/>
    <x v="2"/>
    <s v="2021 ALNY Incident 129 "/>
    <m/>
    <m/>
    <m/>
    <m/>
    <m/>
    <s v="While responding to cleanup a large oil leak in the parking lot, it was observed that there was an oil leak in the security vehicle parking spot as well. "/>
    <s v="N/A"/>
    <s v="Cleaned and car repaired"/>
    <s v="J. Kaminski"/>
    <d v="2021-09-27T00:00:00"/>
    <d v="2021-09-27T00:00:00"/>
    <s v="Closed"/>
    <n v="2021"/>
    <n v="9"/>
    <x v="4"/>
    <x v="15"/>
    <s v="2021-09"/>
    <n v="0"/>
    <n v="0"/>
    <m/>
    <m/>
  </r>
  <r>
    <n v="227"/>
    <s v="Hazardous Material Spill/Release (Outdoors) "/>
    <m/>
    <m/>
    <m/>
    <d v="2021-09-27T00:00:00"/>
    <s v="Safety"/>
    <x v="2"/>
    <s v="2021 ALNY Incident 128"/>
    <m/>
    <m/>
    <m/>
    <m/>
    <m/>
    <s v="While walking through the parking lot, Security Shift Supervisor DiBlasio observed a large oil leak coming from a black Nissan SUV, MA tags 2BBM 35. "/>
    <s v="N/A"/>
    <s v="Cleaned and monitored area"/>
    <s v="J. Kaminski"/>
    <d v="2021-09-27T00:00:00"/>
    <d v="2021-09-27T00:00:00"/>
    <s v="Closed"/>
    <n v="2021"/>
    <n v="9"/>
    <x v="4"/>
    <x v="15"/>
    <s v="2021-09"/>
    <n v="0"/>
    <n v="0"/>
    <m/>
    <m/>
  </r>
  <r>
    <n v="178"/>
    <s v="Product Processing"/>
    <m/>
    <s v="Equipment"/>
    <s v="Failure"/>
    <d v="2021-06-30T00:00:00"/>
    <s v="Quality"/>
    <x v="0"/>
    <s v="QE-004087"/>
    <n v="7088"/>
    <s v="Solvents"/>
    <s v="300161; 300162"/>
    <s v="Major"/>
    <m/>
    <s v="Unexpected Deblock Color"/>
    <s v="A leak on the 316SS MNPTxTC adapter allowed the deblock to become more corrosive outside of the process boundary, and allowed some color back into the deblock system."/>
    <s v="Update Deblock PM to Include Pressure Testing and Line Flushing if Hoses or Quick Connects are Replaced"/>
    <s v="Z. Foster"/>
    <d v="2021-09-28T00:00:00"/>
    <d v="2021-09-28T00:00:00"/>
    <s v="Closed"/>
    <n v="2021"/>
    <n v="6"/>
    <x v="1"/>
    <x v="12"/>
    <s v="2021-06"/>
    <n v="90"/>
    <m/>
    <s v="Yes"/>
    <m/>
  </r>
  <r>
    <n v="195"/>
    <s v="Deviation Extended"/>
    <m/>
    <s v="Pending Sample Results"/>
    <m/>
    <d v="2021-08-15T00:00:00"/>
    <s v="Quality"/>
    <x v="7"/>
    <s v="N/A"/>
    <m/>
    <m/>
    <m/>
    <s v="Major"/>
    <m/>
    <s v="Deviation QE-004087 Extended"/>
    <s v="Investigation pending sample analysis and in-process results"/>
    <s v="N/A"/>
    <s v="Z. Foster"/>
    <d v="2021-08-15T00:00:00"/>
    <d v="2021-09-28T00:00:00"/>
    <s v="Closed"/>
    <n v="2021"/>
    <n v="8"/>
    <x v="3"/>
    <x v="5"/>
    <s v="2021-08"/>
    <n v="0"/>
    <n v="44"/>
    <s v="No"/>
    <n v="44"/>
  </r>
  <r>
    <n v="200"/>
    <m/>
    <m/>
    <s v="Method"/>
    <s v="Insufficient Instruction"/>
    <d v="2021-08-19T00:00:00"/>
    <s v="Quality"/>
    <x v="0"/>
    <s v="QE-004245"/>
    <s v="X-1460"/>
    <s v="HPLC"/>
    <n v="300162"/>
    <s v="Minor"/>
    <m/>
    <s v="HPLC Pre-sanitization prompt acknowledged at wrong time"/>
    <s v="After Section L step 4.10 of SOP-00940 gives no subsequent instructions or referrals are given to not acknowledge the final prompt until step 13.1 for the completion of the pre-sanitization of the HPLC skid. "/>
    <s v="Revision of SOP-00940"/>
    <s v="M. Farrell"/>
    <d v="2021-09-29T00:00:00"/>
    <d v="2021-09-29T00:00:00"/>
    <s v="Closed"/>
    <n v="2021"/>
    <n v="8"/>
    <x v="3"/>
    <x v="29"/>
    <s v="2021-08"/>
    <n v="41"/>
    <n v="41"/>
    <m/>
    <n v="0"/>
  </r>
  <r>
    <n v="216"/>
    <s v="Hazardous Material Spill/Release (Indoors) "/>
    <m/>
    <m/>
    <m/>
    <d v="2021-09-13T00:00:00"/>
    <s v="Safety"/>
    <x v="2"/>
    <s v="2021 ALNY Incident 119 "/>
    <m/>
    <m/>
    <m/>
    <m/>
    <m/>
    <s v="When performing the removal of the oxidation pipe for a work order, there was still a small amount of liquid left in the pipe. When it was removed, approximately 10-20mL of oxidation solution leaked onto the floor."/>
    <m/>
    <m/>
    <s v="J. Kaminski"/>
    <d v="2021-09-28T00:00:00"/>
    <d v="2021-09-29T00:00:00"/>
    <s v="Closed"/>
    <n v="2021"/>
    <n v="9"/>
    <x v="4"/>
    <x v="4"/>
    <s v="2021-09"/>
    <n v="15"/>
    <n v="16"/>
    <m/>
    <m/>
  </r>
  <r>
    <n v="221"/>
    <m/>
    <m/>
    <m/>
    <m/>
    <d v="2021-09-19T00:00:00"/>
    <s v="Quality"/>
    <x v="7"/>
    <s v="N/A"/>
    <m/>
    <m/>
    <m/>
    <s v="Minor"/>
    <m/>
    <s v="Deviation QE-004245 Extended"/>
    <s v="Additional investigation needed"/>
    <s v="N/A"/>
    <s v="M. Farrell"/>
    <d v="2021-09-19T00:00:00"/>
    <d v="2021-09-29T00:00:00"/>
    <s v="Closed"/>
    <n v="2021"/>
    <n v="9"/>
    <x v="4"/>
    <x v="29"/>
    <s v="2021-09"/>
    <n v="0"/>
    <n v="10"/>
    <m/>
    <m/>
  </r>
  <r>
    <n v="191"/>
    <m/>
    <m/>
    <s v="Equipment"/>
    <s v="Automation"/>
    <d v="2021-07-30T00:00:00"/>
    <s v="Quality"/>
    <x v="0"/>
    <s v="QE-004142"/>
    <n v="1000"/>
    <m/>
    <m/>
    <s v="Minor"/>
    <m/>
    <s v="Review of Facilities Quality Alarms Identified Missing Comments, Required per SOP"/>
    <s v="The primary root cause is determined to be the Facilities Alarm Summary screen not showing all of the alarms that should have been responded to and acknowledged."/>
    <s v="A corrective action will be initiated for facilities to perform a periodic alarm review to ensure that alarms are being responded to, acknowledged and commented as required by SOP-00935. "/>
    <s v="R. Fournier"/>
    <d v="2021-09-30T00:00:00"/>
    <d v="2021-09-30T00:00:00"/>
    <s v="Closed"/>
    <n v="2021"/>
    <n v="7"/>
    <x v="2"/>
    <x v="12"/>
    <s v="2021-07"/>
    <n v="62"/>
    <n v="62"/>
    <s v="Yes"/>
    <n v="0"/>
  </r>
  <r>
    <n v="202"/>
    <s v="Critical Alarm or Sensor "/>
    <m/>
    <m/>
    <m/>
    <d v="2021-08-25T00:00:00"/>
    <s v="Safety"/>
    <x v="2"/>
    <s v="2021 ALNY Incident 108"/>
    <m/>
    <m/>
    <m/>
    <m/>
    <s v="Tier 2"/>
    <s v="Carbon Bed Vent System Oxygen high and high-high alarms"/>
    <s v="Procedure Insufficient"/>
    <s v="Update procedure; close out EH&amp;S incident"/>
    <s v="J. Carter"/>
    <d v="2021-09-30T00:00:00"/>
    <d v="2021-09-30T00:00:00"/>
    <s v="Closed"/>
    <n v="2021"/>
    <n v="8"/>
    <x v="3"/>
    <x v="2"/>
    <s v="2021-08"/>
    <n v="36"/>
    <n v="36"/>
    <m/>
    <n v="0"/>
  </r>
  <r>
    <n v="203"/>
    <m/>
    <m/>
    <m/>
    <m/>
    <d v="2021-08-29T00:00:00"/>
    <s v="Quality"/>
    <x v="7"/>
    <s v="N/A"/>
    <m/>
    <m/>
    <m/>
    <s v="Minor"/>
    <m/>
    <s v="Deviation QE-004142 Extended"/>
    <s v="Additional time needed to finalize the review of all non-process quality alarms to determine impact"/>
    <s v="N/A"/>
    <s v="R. Fournier"/>
    <d v="2021-08-30T00:00:00"/>
    <d v="2021-09-30T00:00:00"/>
    <s v="Closed"/>
    <n v="2021"/>
    <n v="8"/>
    <x v="3"/>
    <x v="10"/>
    <s v="2021-08"/>
    <n v="1"/>
    <n v="32"/>
    <m/>
    <m/>
  </r>
  <r>
    <n v="211"/>
    <m/>
    <m/>
    <s v="Equipment"/>
    <s v="Equipment not available"/>
    <d v="2021-09-07T00:00:00"/>
    <s v="Quality"/>
    <x v="0"/>
    <s v="QE-004319"/>
    <s v="X-9800"/>
    <s v="Utilities"/>
    <m/>
    <s v="Minor"/>
    <m/>
    <s v="Lab Water low resistivity quality alarm"/>
    <s v="Loss of power caused the alarm condition"/>
    <s v="Modify electrical power configuration in panel"/>
    <s v="B. Van Luinen"/>
    <d v="2021-10-07T00:00:00"/>
    <d v="2021-10-04T00:00:00"/>
    <s v="Closed"/>
    <n v="2021"/>
    <n v="9"/>
    <x v="4"/>
    <x v="28"/>
    <s v="2021-09"/>
    <n v="30"/>
    <n v="27"/>
    <m/>
    <m/>
  </r>
  <r>
    <n v="214"/>
    <s v="Hazardous Material Spill/Release (Indoors) "/>
    <m/>
    <m/>
    <m/>
    <d v="2021-09-10T00:00:00"/>
    <s v="Safety"/>
    <x v="2"/>
    <s v="2021 ALNY Incident 118 "/>
    <s v="X-1010"/>
    <s v="Synthesis"/>
    <m/>
    <m/>
    <m/>
    <s v="During Functional Tests on the Synthesizer, an alarm occurred and operators could smell Deblock vapors. Operators immediately left the room and contacted safety. It was observed that XV-049 and/or XV-050 had blown (Valves on the outlet line of P201 and P2020), and there seemed to be orange residue on the ground underneath and at other spots on the Synthesizer, some of which had been there previously."/>
    <s v="Reference 2021 ALNY Incident 131"/>
    <s v="Reference 2021 ALNY Incident 131"/>
    <s v="Z. Foster"/>
    <d v="2021-10-08T00:00:00"/>
    <d v="2021-10-08T00:00:00"/>
    <s v="Closed"/>
    <n v="2021"/>
    <n v="9"/>
    <x v="4"/>
    <x v="3"/>
    <s v="2021-09"/>
    <n v="28"/>
    <n v="28"/>
    <m/>
    <m/>
  </r>
  <r>
    <n v="217"/>
    <s v="Hazardous Material Spill/Release (Indoors) "/>
    <m/>
    <m/>
    <m/>
    <d v="2021-09-15T00:00:00"/>
    <s v="Safety"/>
    <x v="2"/>
    <s v="2021 ALNY Incident 121 "/>
    <s v="X-1010"/>
    <s v="Synthesis"/>
    <m/>
    <m/>
    <s v="Tier 1"/>
    <s v="Dilute ACN leak when opening header for PM"/>
    <s v="Expected result (PPE worn and collection containers used)"/>
    <s v="No actions needed"/>
    <s v="J. Kubiak"/>
    <d v="2021-10-08T00:00:00"/>
    <d v="2021-10-08T00:00:00"/>
    <s v="Closed"/>
    <n v="2021"/>
    <n v="9"/>
    <x v="4"/>
    <x v="5"/>
    <s v="2021-09"/>
    <n v="23"/>
    <n v="23"/>
    <m/>
    <m/>
  </r>
  <r>
    <n v="222"/>
    <m/>
    <m/>
    <m/>
    <m/>
    <d v="2021-09-20T00:00:00"/>
    <s v="Safety"/>
    <x v="2"/>
    <s v="2021 ALNY Incident 124 "/>
    <m/>
    <m/>
    <m/>
    <m/>
    <m/>
    <s v="At 1002 facilities received an Oxygen High-High Alarm on the Carbon Bed Vent System. Manufacturing resin defining at the time the alarms started coming in. "/>
    <s v="Reference 2021 ALNY Incident 131"/>
    <s v="Reference 2021 ALNY Incident 131"/>
    <s v="Z. Foster"/>
    <d v="2021-10-08T00:00:00"/>
    <d v="2021-10-08T00:00:00"/>
    <s v="Closed"/>
    <n v="2021"/>
    <n v="9"/>
    <x v="4"/>
    <x v="24"/>
    <s v="2021-09"/>
    <n v="18"/>
    <n v="18"/>
    <m/>
    <m/>
  </r>
  <r>
    <n v="223"/>
    <m/>
    <m/>
    <m/>
    <m/>
    <d v="2021-09-21T00:00:00"/>
    <s v="N/A"/>
    <x v="1"/>
    <m/>
    <m/>
    <m/>
    <m/>
    <m/>
    <m/>
    <s v="Vacuum pump alarm due to delay at beginning on concentration step. "/>
    <s v="The pump did not start due to a hardwired aux interlock on the VFD. "/>
    <s v="Correct condition"/>
    <s v="R. Fournier"/>
    <d v="2021-10-08T00:00:00"/>
    <d v="2021-10-08T00:00:00"/>
    <s v="Closed"/>
    <n v="2021"/>
    <n v="9"/>
    <x v="4"/>
    <x v="7"/>
    <s v="2021-09"/>
    <n v="17"/>
    <n v="17"/>
    <m/>
    <m/>
  </r>
  <r>
    <n v="224"/>
    <m/>
    <m/>
    <m/>
    <m/>
    <d v="2021-09-21T00:00:00"/>
    <s v="N/A"/>
    <x v="1"/>
    <m/>
    <m/>
    <m/>
    <m/>
    <m/>
    <m/>
    <s v="Watchdog timer alarms and N2 supply vent malfunction during Start Up recipe when trying to reach it's process value."/>
    <s v="Automation issue "/>
    <s v="WO- 46776 "/>
    <s v="R. Fournier"/>
    <d v="2021-10-08T00:00:00"/>
    <d v="2021-10-08T00:00:00"/>
    <s v="Closed"/>
    <n v="2021"/>
    <n v="9"/>
    <x v="4"/>
    <x v="7"/>
    <s v="2021-09"/>
    <n v="17"/>
    <n v="17"/>
    <m/>
    <m/>
  </r>
  <r>
    <n v="225"/>
    <s v="Critical Alarm or Sensor "/>
    <m/>
    <m/>
    <m/>
    <d v="2021-09-24T00:00:00"/>
    <s v="Safety"/>
    <x v="2"/>
    <s v="2021 ALNY Incident 130 "/>
    <m/>
    <m/>
    <m/>
    <m/>
    <m/>
    <s v="At 1626 on 24SEP2021 facilities received a Carbon Bed Vent System Oxygen High-High Alarm which has a alarm point alarming at 10% oxygen"/>
    <s v="Reference 2021 ALNY Incident 131"/>
    <s v="Reference 2021 ALNY Incident 131"/>
    <s v="M. Menard"/>
    <d v="2021-10-08T00:00:00"/>
    <d v="2021-10-08T00:00:00"/>
    <s v="Closed"/>
    <n v="2021"/>
    <n v="9"/>
    <x v="4"/>
    <x v="30"/>
    <s v="2021-09"/>
    <n v="14"/>
    <n v="14"/>
    <m/>
    <m/>
  </r>
  <r>
    <n v="215"/>
    <m/>
    <m/>
    <s v="Method"/>
    <s v="Restricted Parameter"/>
    <d v="2021-09-13T00:00:00"/>
    <s v="Quality"/>
    <x v="0"/>
    <s v="QE-004344"/>
    <n v="100696"/>
    <s v="QC Micro"/>
    <m/>
    <s v="Minor"/>
    <m/>
    <s v="OOT for QC 22.5C incubator (100696) located in room 1224"/>
    <s v="The initial incorrect value was an oversight when the calibration requirements were first established for the equipment."/>
    <s v="No CAPA is required. A WO was opened to revise the calibration tolerance."/>
    <s v="M. Poch"/>
    <d v="2021-10-13T00:00:00"/>
    <d v="2021-10-12T00:00:00"/>
    <s v="Closed"/>
    <n v="2021"/>
    <n v="9"/>
    <x v="4"/>
    <x v="4"/>
    <s v="2021-09"/>
    <n v="30"/>
    <n v="29"/>
    <m/>
    <m/>
  </r>
  <r>
    <n v="207"/>
    <m/>
    <m/>
    <s v="Personnel"/>
    <s v="Inattention to Detail"/>
    <d v="2021-09-01T00:00:00"/>
    <s v="Quality"/>
    <x v="0"/>
    <s v="QE-004305"/>
    <s v="X-1010"/>
    <s v="Synthesis"/>
    <m/>
    <s v="Minor"/>
    <m/>
    <s v="Effectiveness Check EFF-000139 Deemed Ineffective"/>
    <s v="Task missed to edit and review methods to remove unnecessary delays "/>
    <s v="WO to correct delays; extended to 15oct21"/>
    <s v="M. Farrell"/>
    <d v="2021-10-15T00:00:00"/>
    <d v="2021-10-14T00:00:00"/>
    <s v="Closed"/>
    <n v="2021"/>
    <n v="9"/>
    <x v="4"/>
    <x v="25"/>
    <s v="2021-09"/>
    <n v="44"/>
    <n v="43"/>
    <m/>
    <m/>
  </r>
  <r>
    <n v="231"/>
    <m/>
    <m/>
    <m/>
    <m/>
    <d v="2021-09-30T00:00:00"/>
    <s v="Quality"/>
    <x v="7"/>
    <s v="N/A"/>
    <m/>
    <m/>
    <m/>
    <m/>
    <m/>
    <s v="Deviation QE-004305 Extended"/>
    <s v="Additional time needed for impact assessment and investigation"/>
    <s v="N/A"/>
    <s v="M. Farrell"/>
    <d v="2021-09-30T00:00:00"/>
    <d v="2021-10-14T00:00:00"/>
    <s v="Closed"/>
    <n v="2021"/>
    <n v="9"/>
    <x v="4"/>
    <x v="12"/>
    <s v="2021-09"/>
    <m/>
    <m/>
    <m/>
    <m/>
  </r>
  <r>
    <n v="239"/>
    <m/>
    <m/>
    <s v="Material"/>
    <s v="Material Defective"/>
    <d v="2021-09-01T00:00:00"/>
    <s v="Quality"/>
    <x v="0"/>
    <s v="QE-004308"/>
    <m/>
    <s v="Crude UF"/>
    <m/>
    <s v="Minor"/>
    <m/>
    <s v="DDRM-Sartorius, Part Number 60000440, Batch 201948: Membrane cassettes leak during the rinse of the Crude UF rinse phase."/>
    <s v="External issue - supplier"/>
    <s v="DDRM Notification Sent Out"/>
    <s v="Robin Lavoie"/>
    <d v="2021-10-22T00:00:00"/>
    <d v="2021-10-22T00:00:00"/>
    <s v="Closed"/>
    <n v="2021"/>
    <n v="9"/>
    <x v="4"/>
    <x v="25"/>
    <s v="2021-09"/>
    <m/>
    <m/>
    <m/>
    <m/>
  </r>
  <r>
    <n v="284"/>
    <m/>
    <m/>
    <m/>
    <m/>
    <d v="2021-10-22T00:00:00"/>
    <s v="Delivery"/>
    <x v="3"/>
    <s v="N/A"/>
    <m/>
    <m/>
    <m/>
    <m/>
    <m/>
    <s v="Delay - did not complete pre-use synthesis COP runs on the amidite vessels "/>
    <s v="Leak on the dry-link that could not be repaired that day; The “rinse only” cycle automation glitch had not been addressed"/>
    <s v="Leak corrected and automation cycle addressed"/>
    <s v="J. Kubiak"/>
    <d v="2021-10-26T00:00:00"/>
    <d v="2021-10-26T00:00:00"/>
    <s v="Closed"/>
    <n v="2021"/>
    <n v="10"/>
    <x v="5"/>
    <x v="8"/>
    <s v="2021-10"/>
    <m/>
    <m/>
    <m/>
    <m/>
  </r>
  <r>
    <n v="228"/>
    <s v="Critical Alarm or Sensor "/>
    <m/>
    <m/>
    <m/>
    <d v="2021-09-28T00:00:00"/>
    <s v="Safety"/>
    <x v="2"/>
    <s v="2021 ALNY Incident 131"/>
    <m/>
    <m/>
    <m/>
    <m/>
    <m/>
    <s v="At 1120 on 28SEP2021 facilities received a Carbon Bed Vent System Oxygen High-High Alarm which has an alarm point alarming at 10% oxygen"/>
    <s v="Compressed air used instead of N2 during operation"/>
    <s v="HAZOP update"/>
    <s v="J. Kaminski"/>
    <d v="2021-10-29T00:00:00"/>
    <d v="2021-10-27T00:00:00"/>
    <s v="Closed"/>
    <n v="2021"/>
    <n v="9"/>
    <x v="4"/>
    <x v="14"/>
    <s v="2021-09"/>
    <n v="31"/>
    <n v="29"/>
    <m/>
    <m/>
  </r>
  <r>
    <n v="192"/>
    <s v="Product Processing"/>
    <m/>
    <s v="Equipment"/>
    <s v="Automation"/>
    <d v="2021-08-05T00:00:00"/>
    <s v="Quality"/>
    <x v="0"/>
    <s v="QE-004170"/>
    <s v="X-1530"/>
    <s v="Purification"/>
    <s v="300161-16"/>
    <s v="Minor"/>
    <m/>
    <s v="Purification UF Skid Did not Transition  from Concentration 1 Step to Diafiltration Step as Expected"/>
    <s v="The automation as programmed would not allow the phase to continue to the Diafiltration portion of the recipe"/>
    <s v="1) Alter parameter Permeate Bag Max Volume parameter to be greater than the volume which will be processed on either the Crude or Purification UF skid_x000a_2) Alter the logic of the Concentration and Diafiltration Phase (for both the Crude and Purification UF) to disable the continuous logic condition at various points within the recipe."/>
    <s v="Z. Foster"/>
    <d v="2021-10-29T00:00:00"/>
    <d v="2021-10-28T00:00:00"/>
    <s v="Closed"/>
    <n v="2021"/>
    <n v="8"/>
    <x v="3"/>
    <x v="21"/>
    <s v="2021-08"/>
    <n v="85"/>
    <n v="84"/>
    <s v="Yes"/>
    <n v="-1"/>
  </r>
  <r>
    <n v="209"/>
    <m/>
    <m/>
    <m/>
    <m/>
    <d v="2021-09-04T00:00:00"/>
    <s v="Quality"/>
    <x v="7"/>
    <s v="N/A"/>
    <m/>
    <m/>
    <m/>
    <s v="Minor"/>
    <m/>
    <s v="Deviation QE-004170 Extended"/>
    <s v="Additional time needed to complete QC testing of the complimentary strand"/>
    <s v="N/A"/>
    <s v="Z. Foster"/>
    <d v="2021-09-04T00:00:00"/>
    <d v="2021-10-28T00:00:00"/>
    <s v="Closed"/>
    <n v="2021"/>
    <n v="9"/>
    <x v="4"/>
    <x v="26"/>
    <s v="2021-09"/>
    <n v="0"/>
    <n v="54"/>
    <m/>
    <m/>
  </r>
  <r>
    <n v="219"/>
    <m/>
    <m/>
    <s v="Method"/>
    <s v="Insufficient Instruction"/>
    <d v="2021-10-01T00:00:00"/>
    <s v="Quality"/>
    <x v="0"/>
    <s v="QE-004461"/>
    <s v="V-1400; V-1410"/>
    <s v="Buffer Prep"/>
    <n v="300161"/>
    <s v="Minor"/>
    <s v="N/A"/>
    <s v="Buffer vessel visual inspection not performed per cleaning verification form"/>
    <s v="Change in form contents; misinterpretation of form"/>
    <s v="No CAPA required. Mitigation was addressed during investigation."/>
    <s v="J. Anderson"/>
    <d v="2021-10-31T00:00:00"/>
    <d v="2021-10-28T00:00:00"/>
    <s v="Closed"/>
    <n v="2021"/>
    <n v="10"/>
    <x v="5"/>
    <x v="25"/>
    <s v="2021-10"/>
    <n v="30"/>
    <n v="27"/>
    <m/>
    <m/>
  </r>
  <r>
    <n v="285"/>
    <m/>
    <m/>
    <m/>
    <m/>
    <d v="2021-10-27T00:00:00"/>
    <s v="Delivery"/>
    <x v="3"/>
    <s v="N/A"/>
    <m/>
    <m/>
    <m/>
    <m/>
    <m/>
    <s v="Delay synthesis"/>
    <s v="Power outage concern during operations"/>
    <s v="Wait for weather to subside"/>
    <s v="J. Kelliher"/>
    <d v="2021-10-28T00:00:00"/>
    <d v="2021-10-28T00:00:00"/>
    <s v="Closed"/>
    <n v="2021"/>
    <n v="10"/>
    <x v="5"/>
    <x v="15"/>
    <s v="2021-10"/>
    <m/>
    <m/>
    <m/>
    <m/>
  </r>
  <r>
    <n v="182"/>
    <s v="Alarm"/>
    <s v="CIP"/>
    <s v="Unknown"/>
    <m/>
    <d v="2021-07-09T00:00:00"/>
    <s v="Quality"/>
    <x v="0"/>
    <s v="QE-004050"/>
    <s v="X-1010"/>
    <s v="Synthesis"/>
    <n v="300162"/>
    <s v="Major"/>
    <s v="N/A"/>
    <s v="Synthesis Extended Exposure to DEA"/>
    <s v="Internal changes in pressure within the synthesizer could trigger a  redundant No Air Supply Alarm"/>
    <s v="CAPA QE-004605 to disable the alarm"/>
    <s v="M. Farrell"/>
    <d v="2021-10-29T00:00:00"/>
    <d v="2021-10-29T00:00:00"/>
    <s v="Closed"/>
    <n v="2021"/>
    <n v="7"/>
    <x v="2"/>
    <x v="1"/>
    <s v="2021-07"/>
    <n v="112"/>
    <n v="112"/>
    <s v="Yes"/>
    <n v="0"/>
  </r>
  <r>
    <n v="229"/>
    <m/>
    <m/>
    <s v="Method"/>
    <s v="No Instruction"/>
    <d v="2021-10-07T00:00:00"/>
    <s v="Quality"/>
    <x v="0"/>
    <s v="QE-004497"/>
    <s v="V-1210; V-1270; V-1260; _x000a_V-1220; V-1230"/>
    <s v="Synthesis"/>
    <n v="300181"/>
    <s v="Minor"/>
    <s v="N/A"/>
    <s v="Oxidation Surge Vessel Failed Startup Procedure Pressure Test"/>
    <s v="SOP-01093 insufficient"/>
    <s v="CAPA: QE-004604: _x000a_SOP-01093, Solvent Systems Purging, Flushing Forms Update"/>
    <s v="Z. Foster"/>
    <d v="2021-11-06T00:00:00"/>
    <d v="2021-11-05T00:00:00"/>
    <s v="Closed"/>
    <n v="2021"/>
    <n v="10"/>
    <x v="5"/>
    <x v="28"/>
    <s v="2021-10"/>
    <n v="30"/>
    <n v="29"/>
    <m/>
    <m/>
  </r>
  <r>
    <m/>
    <m/>
    <m/>
    <s v="N/A"/>
    <s v="N/A"/>
    <d v="2021-11-06T00:00:00"/>
    <s v="Quality"/>
    <x v="7"/>
    <s v="N/A"/>
    <s v="N/A"/>
    <s v="N/A"/>
    <s v="N/A"/>
    <s v="N/A"/>
    <s v="N/A"/>
    <s v="Deviation QE-004492 Extended"/>
    <s v="Additional time needed to assess the failure and how it impacts collected data"/>
    <s v="N/A"/>
    <s v="M. Poch"/>
    <d v="2021-11-06T00:00:00"/>
    <d v="2021-11-06T00:00:00"/>
    <s v="Closed"/>
    <n v="2021"/>
    <n v="11"/>
    <x v="6"/>
    <x v="22"/>
    <s v="2021-11"/>
    <m/>
    <m/>
    <m/>
    <m/>
  </r>
  <r>
    <n v="235"/>
    <m/>
    <m/>
    <m/>
    <m/>
    <d v="2021-10-14T00:00:00"/>
    <s v="Safety"/>
    <x v="2"/>
    <s v="2021 ALNY Incident 139 "/>
    <m/>
    <m/>
    <m/>
    <m/>
    <m/>
    <s v="While contractor was performing PM task on chiller 8702 he reached through piping and was cut by insulation strap."/>
    <s v="Reference 2021 ALNY Incident 139"/>
    <s v="Condition corrected"/>
    <s v="M. Menard"/>
    <d v="2021-11-08T00:00:00"/>
    <d v="2021-11-08T00:00:00"/>
    <s v="Closed"/>
    <n v="2021"/>
    <n v="10"/>
    <x v="5"/>
    <x v="20"/>
    <s v="2021-10"/>
    <m/>
    <m/>
    <m/>
    <m/>
  </r>
  <r>
    <n v="232"/>
    <m/>
    <m/>
    <s v="Personnel"/>
    <s v="Personnel – Inattention to detail"/>
    <d v="2021-10-12T00:00:00"/>
    <s v="Quality"/>
    <x v="0"/>
    <s v="QE-004513"/>
    <s v="N/A"/>
    <s v="N/A"/>
    <s v="N/A"/>
    <s v="Minor"/>
    <m/>
    <s v="Invalid Assay open for longer than the 30 Day allotted amount of time per SOP-00269 Documentation and Trending of Invalid Assays"/>
    <s v="Invalid documentation was overlooked / thought to be previously completed. "/>
    <s v="Review invalids at QC MDI"/>
    <s v="M. Poch"/>
    <d v="2021-11-12T00:00:00"/>
    <d v="2021-11-09T00:00:00"/>
    <s v="Closed"/>
    <n v="2021"/>
    <n v="10"/>
    <x v="5"/>
    <x v="16"/>
    <s v="2021-10"/>
    <m/>
    <m/>
    <m/>
    <m/>
  </r>
  <r>
    <m/>
    <m/>
    <m/>
    <m/>
    <m/>
    <d v="2021-11-08T00:00:00"/>
    <s v="Safety"/>
    <x v="2"/>
    <s v="2021 ALNY Incident 151 "/>
    <m/>
    <m/>
    <m/>
    <m/>
    <m/>
    <s v="While removing a high pressure clamp for the flow meter calibrations at the tank farm, knuckle and two thumbs cut on the plating that surrounds the clamp."/>
    <s v="Sharp point near clamp"/>
    <s v="Reference 2021 ALNY Incident 151"/>
    <s v="J. Kaminski"/>
    <d v="2021-11-09T00:00:00"/>
    <d v="2021-11-09T00:00:00"/>
    <s v="Closed"/>
    <n v="2021"/>
    <n v="11"/>
    <x v="6"/>
    <x v="23"/>
    <s v="2021-11"/>
    <m/>
    <m/>
    <m/>
    <m/>
  </r>
  <r>
    <n v="234"/>
    <m/>
    <m/>
    <s v="Method"/>
    <s v="Insufficient Instruction"/>
    <d v="2021-10-09T00:00:00"/>
    <s v="Quality"/>
    <x v="0"/>
    <s v="QE-004523"/>
    <s v="V-9860; X-9870; X-9890"/>
    <s v="WFI System"/>
    <s v="N/A"/>
    <s v="Minor"/>
    <s v="N/A"/>
    <s v="Metal particulates in WFI system"/>
    <s v="Metal shavings derived from welding debris present from start-up. WFI flush per SP-15204 failed to remove particulates."/>
    <s v="Add task of removing and inspecting spray balls to equiptment PM to confirm no material is caught within them"/>
    <s v="Z. Foster"/>
    <d v="2021-11-13T00:00:00"/>
    <d v="2021-11-12T00:00:00"/>
    <s v="Closed"/>
    <n v="2021"/>
    <n v="10"/>
    <x v="5"/>
    <x v="1"/>
    <s v="2021-10"/>
    <m/>
    <m/>
    <m/>
    <m/>
  </r>
  <r>
    <n v="286"/>
    <m/>
    <m/>
    <s v="Measurement"/>
    <s v="Failure"/>
    <d v="2021-10-12T00:00:00"/>
    <s v="Quality"/>
    <x v="0"/>
    <s v="QE-004619"/>
    <m/>
    <m/>
    <m/>
    <m/>
    <m/>
    <s v="Metrology Out of Tolerance - Conductivity Analyzer/Sensor - AE-9890-62"/>
    <s v="Bad seal on sensor shaft"/>
    <s v="Replace with identical probe"/>
    <s v="Mitchell Menard"/>
    <d v="2021-12-01T00:00:00"/>
    <d v="2021-11-30T00:00:00"/>
    <s v="Closed"/>
    <n v="2021"/>
    <n v="10"/>
    <x v="5"/>
    <x v="16"/>
    <s v="2021-10"/>
    <m/>
    <m/>
    <m/>
    <m/>
  </r>
  <r>
    <n v="287"/>
    <m/>
    <m/>
    <s v="Personnel"/>
    <s v="Inattention to Detail"/>
    <d v="2021-09-16T00:00:00"/>
    <s v="Quality"/>
    <x v="0"/>
    <s v="QE-004675"/>
    <m/>
    <m/>
    <n v="300182"/>
    <s v="Minor"/>
    <m/>
    <s v="Missed Verification"/>
    <s v="Failure to confirm that the step was signed by both the performer and verifier before continuing with titration "/>
    <s v="N/A"/>
    <s v="Joe Maganda"/>
    <d v="2021-12-09T00:00:00"/>
    <d v="2021-12-03T00:00:00"/>
    <s v="Closed"/>
    <n v="2021"/>
    <n v="9"/>
    <x v="4"/>
    <x v="6"/>
    <s v="2021-09"/>
    <m/>
    <m/>
    <m/>
    <m/>
  </r>
  <r>
    <n v="288"/>
    <m/>
    <m/>
    <s v="Equipment"/>
    <s v="Material Damaged"/>
    <d v="2021-11-10T00:00:00"/>
    <s v="Quality"/>
    <x v="0"/>
    <s v="QE-004689"/>
    <m/>
    <m/>
    <m/>
    <s v="Minor"/>
    <m/>
    <s v="Adverse pest event in room 1318"/>
    <s v="The building shell system’s exterior door of train 1 was identified as the access point for the pests due to the lack of door seal integrity."/>
    <s v="PM plan updated, new door sweeps and weather stripping added"/>
    <s v="Joseph Kubiak"/>
    <d v="2021-12-11T00:00:00"/>
    <d v="2021-12-07T00:00:00"/>
    <s v="Closed"/>
    <n v="2021"/>
    <n v="11"/>
    <x v="6"/>
    <x v="3"/>
    <s v="2021-11"/>
    <m/>
    <m/>
    <m/>
    <m/>
  </r>
  <r>
    <n v="168"/>
    <s v="Delay"/>
    <s v="Manufacturing"/>
    <s v="Modification Needed"/>
    <m/>
    <d v="2021-06-10T00:00:00"/>
    <s v="Delivery"/>
    <x v="11"/>
    <m/>
    <m/>
    <s v="Purification UF"/>
    <m/>
    <m/>
    <m/>
    <s v="Delay completion Final UF"/>
    <s v="Multiple batch alams / holds during operation"/>
    <s v="Checked PCV before instaling membranes; _x000a_replace GEMU limit switch"/>
    <s v="Z. Foster"/>
    <d v="2021-07-12T00:00:00"/>
    <d v="2021-12-07T00:00:00"/>
    <s v="Closed"/>
    <n v="2021"/>
    <n v="6"/>
    <x v="1"/>
    <x v="3"/>
    <s v="2021-06"/>
    <n v="32"/>
    <n v="180"/>
    <s v="No"/>
    <n v="148"/>
  </r>
  <r>
    <n v="10"/>
    <s v="Equipment Defect"/>
    <s v="COP"/>
    <s v="Unknown"/>
    <m/>
    <d v="2020-07-20T00:00:00"/>
    <s v="N/A"/>
    <x v="1"/>
    <m/>
    <m/>
    <s v="Synthesis"/>
    <m/>
    <m/>
    <m/>
    <s v="Post-COP visual inspection failures amidite vessels "/>
    <s v="Investigation in progress"/>
    <s v="Cycle development"/>
    <s v="J. Diyora"/>
    <s v="N/A"/>
    <s v="N/A"/>
    <s v="Closed"/>
    <n v="2020"/>
    <n v="7"/>
    <x v="2"/>
    <x v="24"/>
    <s v="2020-07"/>
    <s v="N/A"/>
    <s v="N/A"/>
    <s v="N/A"/>
    <s v=""/>
  </r>
  <r>
    <n v="289"/>
    <m/>
    <m/>
    <s v="Other"/>
    <s v="No Instruction"/>
    <d v="2021-11-15T00:00:00"/>
    <s v="Quality"/>
    <x v="0"/>
    <s v="QE-004708"/>
    <m/>
    <m/>
    <m/>
    <s v="Minor"/>
    <m/>
    <s v="Annual Operational Qualification for FTIR instrument QC-4049 exceeded due date of 31OCT21.Instrument was not taken out of service and used for testing"/>
    <s v="Lack of work order for annual OQ"/>
    <s v="Annual WO created"/>
    <s v="Vasu Garikapati"/>
    <d v="2021-12-15T00:00:00"/>
    <d v="2021-12-08T00:00:00"/>
    <s v="Closed"/>
    <n v="2021"/>
    <n v="11"/>
    <x v="6"/>
    <x v="5"/>
    <s v="2021-11"/>
    <m/>
    <m/>
    <m/>
    <m/>
  </r>
  <r>
    <n v="289"/>
    <s v=""/>
    <s v=""/>
    <m/>
    <m/>
    <d v="2021-11-18T00:00:00"/>
    <s v="Safety"/>
    <x v="2"/>
    <s v="2021 ALNY Incident 165 "/>
    <s v=""/>
    <s v=""/>
    <s v=""/>
    <s v=""/>
    <s v=""/>
    <s v="Acetonitrile suppy drylink coupler 105-SP-011 on the Synthesis Prep Station was not in use and moved in order to connect DMF to the organic waste header. Approx. 1mL of Acetonitrile dripped on the floor. "/>
    <m/>
    <s v="The acetonitrile was wiped with a Kimwipe and the wipe discarded in a Hazardous Waste bucket. "/>
    <s v="Jeff Kaminski"/>
    <d v="2021-12-18T00:00:00"/>
    <m/>
    <s v="Open"/>
    <n v="2021"/>
    <n v="11"/>
    <x v="6"/>
    <x v="19"/>
    <s v="2021-11"/>
    <m/>
    <m/>
    <m/>
    <m/>
  </r>
  <r>
    <n v="281"/>
    <m/>
    <m/>
    <m/>
    <m/>
    <d v="2021-10-25T00:00:00"/>
    <s v="Quality"/>
    <x v="0"/>
    <s v="QE-004584"/>
    <m/>
    <m/>
    <m/>
    <s v="Minor"/>
    <m/>
    <s v="Training not confirmed prior to granting badge access to Train 1"/>
    <m/>
    <m/>
    <s v="Greg Hattoy"/>
    <d v="2021-12-20T00:00:00"/>
    <m/>
    <s v="Open"/>
    <n v="2021"/>
    <n v="10"/>
    <x v="5"/>
    <x v="2"/>
    <s v="2021-10"/>
    <m/>
    <m/>
    <m/>
    <m/>
  </r>
  <r>
    <n v="193"/>
    <s v="Product Processing"/>
    <s v="Low Liquid Level"/>
    <m/>
    <m/>
    <d v="2021-08-05T00:00:00"/>
    <s v="Proactive Measure"/>
    <x v="1"/>
    <s v="N/A"/>
    <m/>
    <s v="Purification"/>
    <m/>
    <m/>
    <m/>
    <s v="WFI drop issue during Final UF"/>
    <s v="The EM goes into an Operator Lock state that causes phase alarms on the WFI Distribution system"/>
    <s v="QE-004701"/>
    <s v="R. Fournier"/>
    <d v="2022-01-31T00:00:00"/>
    <d v="2021-11-15T00:00:00"/>
    <s v="Closed"/>
    <n v="2021"/>
    <n v="8"/>
    <x v="3"/>
    <x v="21"/>
    <s v="2021-08"/>
    <n v="179"/>
    <n v="102"/>
    <s v="Yes"/>
    <n v="-77"/>
  </r>
  <r>
    <n v="289"/>
    <s v="Hazardous Material Spill/Release (Indoors)"/>
    <m/>
    <s v=""/>
    <s v=""/>
    <d v="2021-11-22T00:00:00"/>
    <s v="Safety"/>
    <x v="2"/>
    <s v="2021 ALNY Incident 167 "/>
    <s v=""/>
    <s v="Crude UF"/>
    <s v=""/>
    <s v=""/>
    <s v=""/>
    <s v="The triclamp was disconnected prior to closing the bottom outlet valve which resulted in appoximately 2L of caustic flowing out of the vessel onto the floor"/>
    <s v="Operators erroneously disconnected the transfer tubing from the reducer that was connected to the bottom outlet of the vessel. "/>
    <m/>
    <s v="Jeff Anderson"/>
    <d v="2021-12-20T00:00:00"/>
    <m/>
    <s v="Open"/>
    <n v="2021"/>
    <n v="11"/>
    <x v="6"/>
    <x v="8"/>
    <s v="2021-11"/>
    <m/>
    <m/>
    <m/>
    <m/>
  </r>
  <r>
    <m/>
    <m/>
    <m/>
    <m/>
    <m/>
    <d v="2021-11-11T00:00:00"/>
    <s v="Safety"/>
    <x v="2"/>
    <s v="2021 ALNY Incident 156 "/>
    <m/>
    <m/>
    <m/>
    <m/>
    <m/>
    <s v="Large oil spot on the ground in the parking lot on the side of Train 2. "/>
    <s v="N/A"/>
    <s v="Oil cleaned and vehicle owner notified"/>
    <s v="J. Kaminski"/>
    <d v="2021-11-12T00:00:00"/>
    <d v="2021-11-12T00:00:00"/>
    <s v="Closed"/>
    <n v="2021"/>
    <n v="11"/>
    <x v="6"/>
    <x v="18"/>
    <s v="2021-11"/>
    <m/>
    <m/>
    <m/>
    <m/>
  </r>
  <r>
    <m/>
    <m/>
    <m/>
    <m/>
    <m/>
    <d v="2021-11-10T00:00:00"/>
    <s v="Safety"/>
    <x v="2"/>
    <s v="2021 ALNY Incident 155 "/>
    <m/>
    <m/>
    <m/>
    <m/>
    <m/>
    <s v="Oil spots found in parking lot"/>
    <s v="N/A"/>
    <s v="Used the oil-only spill pads to remove any free liquid"/>
    <s v="J. Kaminski"/>
    <d v="2021-11-12T00:00:00"/>
    <d v="2021-11-12T00:00:00"/>
    <s v="Closed"/>
    <n v="2021"/>
    <n v="11"/>
    <x v="6"/>
    <x v="3"/>
    <s v="2021-11"/>
    <m/>
    <m/>
    <m/>
    <m/>
  </r>
  <r>
    <n v="230"/>
    <m/>
    <m/>
    <m/>
    <m/>
    <d v="2021-10-06T00:00:00"/>
    <s v="Quality"/>
    <x v="0"/>
    <s v="QE-004492"/>
    <m/>
    <m/>
    <m/>
    <m/>
    <m/>
    <s v="Out of Tolerance of 0.5 um particle size Counting Efficiency and Size Calibration and Verification of Size Setting for the E0346 Particle Counter"/>
    <m/>
    <m/>
    <s v="M. Poch"/>
    <d v="2021-12-22T00:00:00"/>
    <m/>
    <s v="Open"/>
    <n v="2021"/>
    <n v="10"/>
    <x v="5"/>
    <x v="22"/>
    <s v="2021-10"/>
    <n v="77"/>
    <s v="N/A"/>
    <m/>
    <m/>
  </r>
  <r>
    <n v="290"/>
    <m/>
    <m/>
    <m/>
    <m/>
    <d v="2021-11-24T00:00:00"/>
    <s v="Quality"/>
    <x v="0"/>
    <s v="QE-004764"/>
    <m/>
    <m/>
    <m/>
    <s v="Minor"/>
    <m/>
    <s v="Incorrect batch number on manufacturing label in batch record"/>
    <m/>
    <m/>
    <s v="Mara Broberg"/>
    <d v="2021-12-24T00:00:00"/>
    <m/>
    <s v="Open"/>
    <n v="2021"/>
    <n v="11"/>
    <x v="6"/>
    <x v="30"/>
    <s v="2021-11"/>
    <m/>
    <m/>
    <m/>
    <m/>
  </r>
  <r>
    <n v="187"/>
    <s v="Delay"/>
    <s v="HPLC"/>
    <s v="Insufficient Instruction"/>
    <m/>
    <d v="2021-07-20T00:00:00"/>
    <s v="Delivery"/>
    <x v="4"/>
    <s v="N/A"/>
    <s v="V-1400"/>
    <s v="Buffer Prep"/>
    <m/>
    <m/>
    <m/>
    <s v="Delay: AS Strand HPLC 1 Buffer A prep "/>
    <s v="Filter not removed during CIP"/>
    <s v="SOP update / date will chage change control delayed until December"/>
    <s v="M. Roulleau"/>
    <d v="2022-01-31T00:00:00"/>
    <m/>
    <s v="Open"/>
    <n v="2021"/>
    <n v="7"/>
    <x v="2"/>
    <x v="24"/>
    <s v="2021-07"/>
    <n v="195"/>
    <s v="N/A"/>
    <s v="N/A"/>
    <s v=""/>
  </r>
  <r>
    <m/>
    <m/>
    <m/>
    <m/>
    <m/>
    <d v="2021-11-10T00:00:00"/>
    <s v="Delivery"/>
    <x v="3"/>
    <s v="N/A"/>
    <m/>
    <m/>
    <m/>
    <m/>
    <m/>
    <s v="Delay - Post use cleaning final UF"/>
    <s v="Leaks identified during run (rupture disk &amp; jacket); leak Crude UF retentate vessel. Gasket material of construction (encapsulated PTFE) does not provide  adequate seal "/>
    <s v="EPDM funtional equivalent; replace where applicable"/>
    <s v="Z. Foster"/>
    <d v="2022-03-01T00:00:00"/>
    <m/>
    <s v="Open"/>
    <n v="2021"/>
    <n v="11"/>
    <x v="6"/>
    <x v="3"/>
    <s v="2021-11"/>
    <m/>
    <m/>
    <m/>
    <m/>
  </r>
  <r>
    <n v="289"/>
    <s v="Hazardous Material Spill/Release (Outdoors) "/>
    <s v=""/>
    <s v=""/>
    <s v=""/>
    <d v="2021-11-22T00:00:00"/>
    <s v="Safety"/>
    <x v="2"/>
    <s v="2021 ALNY Incident 166"/>
    <s v=""/>
    <s v=""/>
    <s v=""/>
    <s v=""/>
    <s v=""/>
    <s v="Large oil type slick at the back loading dox exterior lot of 20 commerce way."/>
    <s v="Contractor truck belonging to LBG. "/>
    <s v="Cleanup spill"/>
    <s v="Jeff Kaminski"/>
    <d v="2021-11-23T00:00:00"/>
    <d v="2021-11-23T00:00:00"/>
    <s v="Closed"/>
    <n v="2021"/>
    <n v="11"/>
    <x v="6"/>
    <x v="8"/>
    <s v="2021-11"/>
    <m/>
    <m/>
    <m/>
    <m/>
  </r>
  <r>
    <n v="30"/>
    <s v="Storage Hazard"/>
    <s v="Labelling"/>
    <m/>
    <m/>
    <d v="2020-08-12T00:00:00"/>
    <s v="Safety"/>
    <x v="2"/>
    <m/>
    <m/>
    <m/>
    <m/>
    <m/>
    <m/>
    <s v="HazComm Labelling "/>
    <m/>
    <m/>
    <s v="J. Kaminski"/>
    <d v="2020-08-12T00:00:00"/>
    <d v="2020-08-12T00:00:00"/>
    <s v="Closed"/>
    <n v="2020"/>
    <n v="8"/>
    <x v="3"/>
    <x v="16"/>
    <s v="2020-08"/>
    <n v="0"/>
    <n v="0"/>
    <s v="Yes"/>
    <n v="0"/>
  </r>
  <r>
    <n v="237"/>
    <m/>
    <m/>
    <m/>
    <m/>
    <d v="2021-10-20T00:00:00"/>
    <s v="Proactive Measure"/>
    <x v="1"/>
    <s v="N/A"/>
    <m/>
    <m/>
    <m/>
    <m/>
    <m/>
    <s v="Synthesizer pump issue"/>
    <m/>
    <m/>
    <m/>
    <m/>
    <m/>
    <s v="Open"/>
    <n v="2021"/>
    <n v="10"/>
    <x v="5"/>
    <x v="24"/>
    <s v="2021-10"/>
    <m/>
    <m/>
    <m/>
    <m/>
  </r>
  <r>
    <n v="291"/>
    <m/>
    <m/>
    <m/>
    <m/>
    <d v="2021-10-22T00:00:00"/>
    <s v="Quality"/>
    <x v="0"/>
    <s v="QE-004791"/>
    <m/>
    <m/>
    <m/>
    <m/>
    <m/>
    <s v="Excursion notification not submitted within 7 days of identification for site 1740-5S(#3927)."/>
    <m/>
    <m/>
    <s v="Luis Galvez"/>
    <d v="2021-12-31T00:00:00"/>
    <m/>
    <s v="Open"/>
    <n v="2021"/>
    <n v="10"/>
    <x v="5"/>
    <x v="8"/>
    <s v="2021-10"/>
    <m/>
    <m/>
    <m/>
    <m/>
  </r>
  <r>
    <n v="291"/>
    <s v="Hazardous Material Spill/Release (Indoors) "/>
    <s v=""/>
    <s v=""/>
    <s v=""/>
    <d v="2021-12-03T00:00:00"/>
    <s v="Safety"/>
    <x v="2"/>
    <s v="2021 ALNY Incident 166 "/>
    <s v=""/>
    <s v=""/>
    <s v=""/>
    <s v=""/>
    <s v=""/>
    <s v="Spill 2L solution of 20mM Sodium Phosphate,10% Acetonitrile, pH 11.0 in a chemical fume hood. Contents spilled in the fume hood and leaked outside of the hood, coming in contact with employee's lab coat and shoes. "/>
    <s v="Prior to transferring the contents from a 2L volumetric flask to a 2L bottle for filtering, the bottom of the flask broke"/>
    <s v="Spill cleaned"/>
    <s v="Jeff Kaminski"/>
    <d v="2022-01-04T00:00:00"/>
    <m/>
    <s v="Open"/>
    <n v="2021"/>
    <n v="12"/>
    <x v="7"/>
    <x v="9"/>
    <s v="2021-12"/>
    <m/>
    <m/>
    <m/>
    <m/>
  </r>
  <r>
    <n v="292"/>
    <m/>
    <m/>
    <m/>
    <m/>
    <d v="2021-12-08T00:00:00"/>
    <s v="Quality"/>
    <x v="0"/>
    <s v="QE-004817"/>
    <m/>
    <m/>
    <m/>
    <s v="Minor"/>
    <m/>
    <s v="Annual Operational Qualification for HPLC-4065 exceeded due date of 30SEP21.Instrument was not taken out of service and used for testing."/>
    <m/>
    <m/>
    <s v="Meredith Fields"/>
    <d v="2022-01-07T00:00:00"/>
    <m/>
    <s v="Open"/>
    <n v="2021"/>
    <n v="12"/>
    <x v="7"/>
    <x v="23"/>
    <s v="2021-12"/>
    <m/>
    <m/>
    <m/>
    <m/>
  </r>
  <r>
    <n v="292"/>
    <s v="Hazardous Material Spill/Release (Indoors) "/>
    <s v=""/>
    <s v=""/>
    <s v=""/>
    <d v="2021-12-09T00:00:00"/>
    <s v="Safety"/>
    <x v="2"/>
    <s v="2021 ALNY Incident 174 "/>
    <s v="SC-1059"/>
    <s v="Synthesis"/>
    <s v=""/>
    <s v=""/>
    <s v=""/>
    <s v="During the preparation of 0.2M PADS solution for Synthesis operations (300198-02), a leak was observed on dry link connection 105-SP-018 (lutidine line) and 107-SP-001 (vessel diptube) for the addition of lutidine on vessel V-1070. The leak was observed as soon as the dry link connection was opened (slow drip from middle of dry link), and operators immediatley closed the dry link and evacuated the room. A total of approxmately 5 mLs of lutidine leaked out of the connection."/>
    <m/>
    <m/>
    <s v="Jeff Kaminski"/>
    <d v="2021-01-10T00:00:00"/>
    <m/>
    <s v="Open"/>
    <n v="2021"/>
    <n v="12"/>
    <x v="7"/>
    <x v="1"/>
    <s v="2021-12"/>
    <m/>
    <m/>
    <m/>
    <m/>
  </r>
  <r>
    <n v="292"/>
    <s v=""/>
    <s v=""/>
    <s v=""/>
    <s v=""/>
    <d v="2021-12-09T00:00:00"/>
    <s v="Delivery"/>
    <x v="3"/>
    <s v="N/A"/>
    <s v=""/>
    <s v=""/>
    <s v=""/>
    <s v=""/>
    <s v=""/>
    <s v="Delay evaporator/annealing vessel cleaning"/>
    <m/>
    <m/>
    <s v="Zach Foster"/>
    <d v="2021-12-17T00:00:00"/>
    <m/>
    <s v="Open"/>
    <n v="2021"/>
    <n v="12"/>
    <x v="7"/>
    <x v="1"/>
    <s v="2021-12"/>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n v="280"/>
    <s v="Issue Tier 1 Tag 1"/>
    <s v="Issue Tier 2 Tag 1"/>
    <s v="Cause Category 1"/>
    <x v="0"/>
    <x v="0"/>
    <x v="0"/>
    <s v="Quality KPI 1"/>
    <s v="Entry ID - 52"/>
    <s v=""/>
    <m/>
    <m/>
    <m/>
    <m/>
    <s v="Issue Descr 1"/>
    <s v="Cause Descr 1"/>
    <s v="Countermeasure Descr 1"/>
    <s v="Owner 1"/>
    <d v="2020-03-04T00:00:00"/>
    <d v="2020-03-04T00:00:00"/>
    <s v="Closed"/>
    <x v="0"/>
    <n v="2"/>
    <s v="February"/>
    <n v="2"/>
    <x v="0"/>
    <m/>
    <m/>
    <m/>
    <m/>
  </r>
  <r>
    <n v="3"/>
    <s v="Issue Tier 1 Tag 2"/>
    <s v="Issue Tier 2 Tag 2"/>
    <s v="Cause Category 2"/>
    <x v="1"/>
    <x v="1"/>
    <x v="1"/>
    <s v="N/A"/>
    <s v=""/>
    <s v=""/>
    <s v="Stage 1"/>
    <m/>
    <m/>
    <m/>
    <s v="Issue Descr 2"/>
    <s v="Cause Descr 2"/>
    <s v="Countermeasure Descr 2"/>
    <s v="Owner 2"/>
    <d v="2020-06-25T00:00:00"/>
    <d v="2020-06-25T00:00:00"/>
    <s v="Closed"/>
    <x v="0"/>
    <n v="6"/>
    <s v="June"/>
    <n v="9"/>
    <x v="1"/>
    <n v="16"/>
    <n v="16"/>
    <s v="Yes"/>
    <n v="0"/>
  </r>
  <r>
    <n v="279"/>
    <s v="Issue Tier 1 Tag 3"/>
    <s v="Issue Tier 2 Tag 3"/>
    <s v="Cause Category 3"/>
    <x v="2"/>
    <x v="2"/>
    <x v="0"/>
    <s v="Quality KPI 1"/>
    <s v="Entry ID - 53"/>
    <s v=""/>
    <m/>
    <m/>
    <s v="Minor"/>
    <m/>
    <s v="Issue Descr 3"/>
    <s v="Cause Descr 3"/>
    <s v="Countermeasure Descr 3"/>
    <s v="Owner 3"/>
    <d v="2020-07-26T00:00:00"/>
    <d v="2020-07-09T00:00:00"/>
    <s v="Closed"/>
    <x v="0"/>
    <n v="6"/>
    <s v="June"/>
    <n v="25"/>
    <x v="1"/>
    <m/>
    <m/>
    <m/>
    <m/>
  </r>
  <r>
    <n v="5"/>
    <s v="Issue Tier 1 Tag 4"/>
    <s v="Issue Tier 2 Tag 4"/>
    <s v="Cause Category 4"/>
    <x v="3"/>
    <x v="3"/>
    <x v="2"/>
    <s v="Safety KPI 1"/>
    <s v=""/>
    <s v="Primary Equipment 35"/>
    <m/>
    <m/>
    <m/>
    <m/>
    <s v="Issue Descr 4"/>
    <s v="Cause Descr 4"/>
    <s v="Countermeasure Descr 4"/>
    <s v="Owner 4"/>
    <d v="2020-07-24T00:00:00"/>
    <d v="2020-07-13T00:00:00"/>
    <s v="Closed"/>
    <x v="0"/>
    <n v="7"/>
    <s v="July"/>
    <n v="10"/>
    <x v="2"/>
    <n v="14"/>
    <n v="3"/>
    <s v="Yes"/>
    <n v="-11"/>
  </r>
  <r>
    <n v="6"/>
    <s v="Issue Tier 1 Tag 5"/>
    <s v="Issue Tier 2 Tag 5"/>
    <s v="Cause Category 5"/>
    <x v="4"/>
    <x v="4"/>
    <x v="3"/>
    <s v="Delivery KPI 1"/>
    <s v=""/>
    <s v="Primary Equipment 35"/>
    <s v="Stage 2"/>
    <m/>
    <m/>
    <m/>
    <s v="Issue Descr 5"/>
    <s v="Cause Descr 5"/>
    <s v="Countermeasure Descr 5"/>
    <s v="Owner 5"/>
    <d v="2020-07-17T00:00:00"/>
    <d v="2020-07-17T00:00:00"/>
    <s v="Closed"/>
    <x v="0"/>
    <n v="7"/>
    <s v="July"/>
    <n v="13"/>
    <x v="2"/>
    <n v="4"/>
    <n v="4"/>
    <s v="Yes"/>
    <n v="0"/>
  </r>
  <r>
    <n v="8"/>
    <s v="Issue Tier 1 Tag 6"/>
    <s v="Issue Tier 2 Tag 6"/>
    <s v="Cause Category 1"/>
    <x v="5"/>
    <x v="5"/>
    <x v="3"/>
    <s v="Delivery KPI 3"/>
    <s v=""/>
    <s v=""/>
    <s v="Stage 1"/>
    <m/>
    <m/>
    <m/>
    <s v="Issue Descr 6"/>
    <s v="Cause Descr 6"/>
    <s v="Countermeasure Descr 6"/>
    <s v="Owner 5"/>
    <d v="2020-07-17T00:00:00"/>
    <d v="2020-07-17T00:00:00"/>
    <s v="Closed"/>
    <x v="0"/>
    <n v="7"/>
    <s v="July"/>
    <n v="15"/>
    <x v="2"/>
    <n v="2"/>
    <n v="2"/>
    <s v="Yes"/>
    <n v="0"/>
  </r>
  <r>
    <n v="9"/>
    <s v="Issue Tier 1 Tag 7"/>
    <s v="Issue Tier 2 Tag 7"/>
    <s v="Cause Category 2"/>
    <x v="6"/>
    <x v="6"/>
    <x v="3"/>
    <s v="Delivery KPI 1"/>
    <s v=""/>
    <s v=""/>
    <s v="Stage 1"/>
    <m/>
    <m/>
    <m/>
    <s v="Issue Descr 7"/>
    <s v="Cause Descr 7"/>
    <s v="Countermeasure Descr 7"/>
    <s v="Owner 6"/>
    <d v="2020-07-24T00:00:00"/>
    <d v="2020-07-17T00:00:00"/>
    <s v="Closed"/>
    <x v="0"/>
    <n v="7"/>
    <s v="July"/>
    <n v="16"/>
    <x v="2"/>
    <n v="8"/>
    <n v="1"/>
    <s v="Yes"/>
    <n v="-7"/>
  </r>
  <r>
    <n v="12"/>
    <s v="Issue Tier 1 Tag 8"/>
    <s v="Issue Tier 2 Tag 8"/>
    <s v="Cause Category 3"/>
    <x v="7"/>
    <x v="7"/>
    <x v="3"/>
    <s v="Delivery KPI 1"/>
    <s v=""/>
    <s v=""/>
    <s v="Stage 1"/>
    <m/>
    <m/>
    <m/>
    <s v="Issue Descr 8"/>
    <s v="Cause Descr 8"/>
    <s v="Countermeasure Descr 8"/>
    <s v="Owner 8"/>
    <d v="2020-07-21T00:00:00"/>
    <d v="2020-07-21T00:00:00"/>
    <s v="Closed"/>
    <x v="0"/>
    <n v="7"/>
    <s v="July"/>
    <n v="21"/>
    <x v="2"/>
    <n v="0"/>
    <n v="0"/>
    <s v="Yes"/>
    <n v="0"/>
  </r>
  <r>
    <n v="7"/>
    <s v="Issue Tier 1 Tag 9"/>
    <s v="Issue Tier 2 Tag 9"/>
    <s v="Cause Category 4"/>
    <x v="0"/>
    <x v="5"/>
    <x v="2"/>
    <s v="Safety KPI 1"/>
    <s v=""/>
    <s v=""/>
    <s v="Stage 2"/>
    <m/>
    <m/>
    <m/>
    <s v="Issue Descr 9"/>
    <s v="Cause Descr 9"/>
    <s v="Countermeasure Descr 9"/>
    <s v="Owner 9"/>
    <d v="2020-07-22T00:00:00"/>
    <d v="2020-07-22T00:00:00"/>
    <s v="Closed"/>
    <x v="0"/>
    <n v="7"/>
    <s v="July"/>
    <n v="15"/>
    <x v="2"/>
    <n v="7"/>
    <n v="7"/>
    <s v="Yes"/>
    <n v="0"/>
  </r>
  <r>
    <n v="13"/>
    <s v="Issue Tier 1 Tag 10"/>
    <s v="Issue Tier 2 Tag 10"/>
    <s v="Cause Category 5"/>
    <x v="1"/>
    <x v="8"/>
    <x v="3"/>
    <s v="Delivery KPI 1"/>
    <s v=""/>
    <s v=""/>
    <s v="Stage 3"/>
    <m/>
    <m/>
    <m/>
    <s v="Issue Descr 10"/>
    <s v="Cause Descr 10"/>
    <s v="Countermeasure Descr 10"/>
    <s v="Owner 5"/>
    <d v="2020-07-22T00:00:00"/>
    <d v="2020-07-23T00:00:00"/>
    <s v="Closed"/>
    <x v="0"/>
    <n v="7"/>
    <s v="July"/>
    <n v="22"/>
    <x v="2"/>
    <n v="0"/>
    <n v="1"/>
    <s v="No"/>
    <n v="1"/>
  </r>
  <r>
    <n v="2"/>
    <s v="Issue Tier 1 Tag 1"/>
    <s v="Issue Tier 2 Tag 11"/>
    <s v="Cause Category 1"/>
    <x v="2"/>
    <x v="9"/>
    <x v="1"/>
    <s v="N/A"/>
    <s v=""/>
    <s v=""/>
    <s v="Stage 4"/>
    <m/>
    <m/>
    <m/>
    <s v="Issue Descr 11"/>
    <s v="Cause Descr 11"/>
    <s v="Countermeasure Descr 11"/>
    <s v="Owner 4"/>
    <d v="2020-07-24T00:00:00"/>
    <d v="2020-07-24T00:00:00"/>
    <s v="Closed"/>
    <x v="0"/>
    <n v="6"/>
    <s v="June"/>
    <n v="3"/>
    <x v="1"/>
    <n v="51"/>
    <n v="51"/>
    <s v="Yes"/>
    <n v="0"/>
  </r>
  <r>
    <n v="276"/>
    <s v="Issue Tier 1 Tag 2"/>
    <s v="Issue Tier 2 Tag 12"/>
    <s v="Cause Category 2"/>
    <x v="3"/>
    <x v="4"/>
    <x v="0"/>
    <s v="Quality KPI 1"/>
    <s v="Entry ID - 50"/>
    <s v=""/>
    <m/>
    <m/>
    <s v="Minor"/>
    <m/>
    <s v="Issue Descr 12"/>
    <s v="Cause Descr 12"/>
    <s v="Countermeasure Descr 12"/>
    <s v="Owner 10"/>
    <d v="2020-08-13T00:00:00"/>
    <d v="2020-07-27T00:00:00"/>
    <s v="Closed"/>
    <x v="0"/>
    <n v="7"/>
    <s v="July"/>
    <n v="13"/>
    <x v="2"/>
    <m/>
    <m/>
    <m/>
    <m/>
  </r>
  <r>
    <n v="277"/>
    <s v="Issue Tier 1 Tag 3"/>
    <s v="Issue Tier 2 Tag 13"/>
    <s v="Cause Category 3"/>
    <x v="4"/>
    <x v="10"/>
    <x v="0"/>
    <s v="Quality KPI 1"/>
    <s v="Entry ID - 51"/>
    <s v=""/>
    <m/>
    <m/>
    <s v="Minor"/>
    <m/>
    <s v="Issue Descr 13"/>
    <s v="Cause Descr 13"/>
    <s v="Countermeasure Descr 13"/>
    <s v="Owner 10"/>
    <d v="2020-07-30T00:00:00"/>
    <d v="2020-07-27T00:00:00"/>
    <s v="Closed"/>
    <x v="0"/>
    <n v="6"/>
    <s v="June"/>
    <n v="29"/>
    <x v="1"/>
    <m/>
    <m/>
    <m/>
    <m/>
  </r>
  <r>
    <n v="278"/>
    <s v="Issue Tier 1 Tag 4"/>
    <s v="Issue Tier 2 Tag 14"/>
    <s v="Cause Category 4"/>
    <x v="5"/>
    <x v="11"/>
    <x v="0"/>
    <s v="Quality KPI 1"/>
    <s v="Entry ID - 54"/>
    <s v=""/>
    <m/>
    <m/>
    <s v="Minor"/>
    <m/>
    <s v="Issue Descr 14"/>
    <s v="Cause Descr 14"/>
    <s v="Countermeasure Descr 14"/>
    <s v="Owner 10"/>
    <d v="2020-07-29T00:00:00"/>
    <d v="2020-07-27T00:00:00"/>
    <s v="Closed"/>
    <x v="0"/>
    <n v="6"/>
    <s v="June"/>
    <n v="26"/>
    <x v="1"/>
    <m/>
    <m/>
    <m/>
    <m/>
  </r>
  <r>
    <n v="18"/>
    <s v="Issue Tier 1 Tag 5"/>
    <s v="Issue Tier 2 Tag 15"/>
    <s v="Cause Category 5"/>
    <x v="6"/>
    <x v="12"/>
    <x v="2"/>
    <s v="Safety KPI 1"/>
    <s v=""/>
    <s v=""/>
    <s v="Stage 1"/>
    <m/>
    <m/>
    <m/>
    <s v="Issue Descr 15"/>
    <s v="Cause Descr 15"/>
    <s v="Countermeasure Descr 15"/>
    <s v="Owner 11"/>
    <d v="2020-07-30T00:00:00"/>
    <d v="2020-07-30T00:00:00"/>
    <s v="Closed"/>
    <x v="0"/>
    <n v="7"/>
    <s v="July"/>
    <n v="29"/>
    <x v="2"/>
    <n v="1"/>
    <n v="1"/>
    <s v="Yes"/>
    <n v="0"/>
  </r>
  <r>
    <n v="19"/>
    <s v="Issue Tier 1 Tag 6"/>
    <s v="Issue Tier 2 Tag 16"/>
    <s v="Cause Category 1"/>
    <x v="7"/>
    <x v="13"/>
    <x v="3"/>
    <s v="Delivery KPI 1"/>
    <s v=""/>
    <s v=""/>
    <s v="Stage 5"/>
    <m/>
    <m/>
    <m/>
    <s v="Issue Descr 16"/>
    <s v="Cause Descr 16"/>
    <s v="Countermeasure Descr 16"/>
    <s v="Owner 12"/>
    <d v="2020-07-31T00:00:00"/>
    <d v="2020-07-31T00:00:00"/>
    <s v="Closed"/>
    <x v="0"/>
    <n v="7"/>
    <s v="July"/>
    <n v="30"/>
    <x v="2"/>
    <n v="1"/>
    <n v="1"/>
    <s v="Yes"/>
    <n v="0"/>
  </r>
  <r>
    <n v="20"/>
    <s v="Issue Tier 1 Tag 7"/>
    <s v="Issue Tier 2 Tag 17"/>
    <s v="Cause Category 2"/>
    <x v="0"/>
    <x v="14"/>
    <x v="3"/>
    <s v="Delivery KPI 1"/>
    <s v=""/>
    <s v=""/>
    <s v="Stage 3"/>
    <m/>
    <m/>
    <m/>
    <s v="Issue Descr 17"/>
    <s v="Cause Descr 17"/>
    <s v="Countermeasure Descr 17"/>
    <s v="Owner 12"/>
    <d v="2020-07-31T00:00:00"/>
    <d v="2020-07-31T00:00:00"/>
    <s v="Closed"/>
    <x v="0"/>
    <n v="7"/>
    <s v="July"/>
    <n v="31"/>
    <x v="2"/>
    <n v="0"/>
    <n v="0"/>
    <s v="Yes"/>
    <n v="0"/>
  </r>
  <r>
    <n v="17"/>
    <s v="Issue Tier 1 Tag 8"/>
    <s v="Issue Tier 2 Tag 18"/>
    <s v="Cause Category 3"/>
    <x v="1"/>
    <x v="15"/>
    <x v="3"/>
    <s v="Delivery KPI 2"/>
    <s v=""/>
    <s v=""/>
    <m/>
    <m/>
    <m/>
    <m/>
    <s v="Issue Descr 18"/>
    <s v="Cause Descr 18"/>
    <s v="Countermeasure Descr 18"/>
    <s v="Owner 13"/>
    <d v="2020-08-08T00:00:00"/>
    <d v="2020-08-06T00:00:00"/>
    <s v="Closed"/>
    <x v="0"/>
    <n v="7"/>
    <s v="July"/>
    <n v="28"/>
    <x v="2"/>
    <n v="11"/>
    <n v="9"/>
    <s v="Yes"/>
    <n v="-2"/>
  </r>
  <r>
    <n v="21"/>
    <s v="Issue Tier 1 Tag 9"/>
    <s v="Issue Tier 2 Tag 19"/>
    <s v="Cause Category 4"/>
    <x v="2"/>
    <x v="16"/>
    <x v="2"/>
    <s v="Safety KPI 1"/>
    <s v=""/>
    <s v="Primary Equipment 35"/>
    <m/>
    <m/>
    <m/>
    <m/>
    <s v="Issue Descr 19"/>
    <s v="Cause Descr 19"/>
    <s v="Countermeasure Descr 19"/>
    <s v="Owner 14"/>
    <d v="2020-08-07T00:00:00"/>
    <d v="2020-08-06T00:00:00"/>
    <s v="Closed"/>
    <x v="0"/>
    <n v="8"/>
    <s v="August"/>
    <n v="3"/>
    <x v="3"/>
    <n v="4"/>
    <n v="3"/>
    <s v="Yes"/>
    <n v="-1"/>
  </r>
  <r>
    <n v="24"/>
    <s v="Issue Tier 1 Tag 10"/>
    <s v="Issue Tier 2 Tag 20"/>
    <s v="Cause Category 5"/>
    <x v="3"/>
    <x v="17"/>
    <x v="2"/>
    <s v="Safety KPI 1"/>
    <s v=""/>
    <s v=""/>
    <m/>
    <m/>
    <m/>
    <m/>
    <s v="Issue Descr 20"/>
    <s v="Cause Descr 20"/>
    <s v="Countermeasure Descr 20"/>
    <s v="Owner 9"/>
    <d v="2020-08-10T00:00:00"/>
    <d v="2020-08-10T00:00:00"/>
    <s v="Closed"/>
    <x v="0"/>
    <n v="8"/>
    <s v="August"/>
    <n v="10"/>
    <x v="3"/>
    <n v="0"/>
    <n v="0"/>
    <s v="Yes"/>
    <n v="0"/>
  </r>
  <r>
    <n v="275"/>
    <s v="Issue Tier 1 Tag 1"/>
    <s v="Issue Tier 2 Tag 1"/>
    <s v="Cause Category 1"/>
    <x v="4"/>
    <x v="18"/>
    <x v="0"/>
    <s v="Quality KPI 1"/>
    <s v="Entry ID - 57"/>
    <s v=""/>
    <m/>
    <m/>
    <s v="Minor"/>
    <m/>
    <s v="Issue Descr 21"/>
    <s v="Cause Descr 21"/>
    <s v="Countermeasure Descr 21"/>
    <s v="Owner 10"/>
    <d v="2020-08-26T00:00:00"/>
    <d v="2020-08-10T00:00:00"/>
    <s v="Closed"/>
    <x v="0"/>
    <n v="7"/>
    <s v="July"/>
    <n v="27"/>
    <x v="2"/>
    <m/>
    <m/>
    <m/>
    <m/>
  </r>
  <r>
    <n v="25"/>
    <s v="Issue Tier 1 Tag 2"/>
    <s v="Issue Tier 2 Tag 2"/>
    <s v="Cause Category 2"/>
    <x v="5"/>
    <x v="17"/>
    <x v="2"/>
    <s v="Safety KPI 1"/>
    <s v=""/>
    <s v=""/>
    <s v="Stage 1"/>
    <m/>
    <m/>
    <m/>
    <s v="Issue Descr 22"/>
    <s v="Cause Descr 22"/>
    <s v="Countermeasure Descr 22"/>
    <s v="Owner 8"/>
    <d v="2020-08-11T00:00:00"/>
    <d v="2020-08-11T00:00:00"/>
    <s v="Closed"/>
    <x v="0"/>
    <n v="8"/>
    <s v="August"/>
    <n v="10"/>
    <x v="3"/>
    <n v="1"/>
    <n v="1"/>
    <s v="Yes"/>
    <n v="0"/>
  </r>
  <r>
    <n v="26"/>
    <s v="Issue Tier 1 Tag 3"/>
    <s v="Issue Tier 2 Tag 3"/>
    <s v="Cause Category 3"/>
    <x v="6"/>
    <x v="17"/>
    <x v="2"/>
    <s v="Safety KPI 1"/>
    <s v=""/>
    <s v=""/>
    <m/>
    <m/>
    <m/>
    <m/>
    <s v="Issue Descr 23"/>
    <s v="Cause Descr 23"/>
    <s v="Countermeasure Descr 23"/>
    <s v="Owner 15"/>
    <d v="2020-08-11T00:00:00"/>
    <d v="2020-08-11T00:00:00"/>
    <s v="Closed"/>
    <x v="0"/>
    <n v="8"/>
    <s v="August"/>
    <n v="10"/>
    <x v="3"/>
    <n v="1"/>
    <n v="1"/>
    <s v="Yes"/>
    <n v="0"/>
  </r>
  <r>
    <n v="274"/>
    <s v="Issue Tier 1 Tag 4"/>
    <s v="Issue Tier 2 Tag 4"/>
    <s v="Cause Category 4"/>
    <x v="7"/>
    <x v="16"/>
    <x v="0"/>
    <s v="Quality KPI 1"/>
    <s v="Entry ID - 58"/>
    <s v=""/>
    <m/>
    <m/>
    <s v="Minor"/>
    <m/>
    <s v="Issue Descr 24"/>
    <s v="Cause Descr 24"/>
    <s v="Countermeasure Descr 24"/>
    <s v="Owner 3"/>
    <d v="2020-09-02T00:00:00"/>
    <d v="2020-08-12T00:00:00"/>
    <s v="Closed"/>
    <x v="0"/>
    <n v="8"/>
    <s v="August"/>
    <n v="3"/>
    <x v="3"/>
    <m/>
    <m/>
    <m/>
    <m/>
  </r>
  <r>
    <n v="29"/>
    <s v="Issue Tier 1 Tag 5"/>
    <s v="Issue Tier 2 Tag 5"/>
    <s v="Cause Category 5"/>
    <x v="0"/>
    <x v="19"/>
    <x v="3"/>
    <s v="Delivery KPI 1"/>
    <s v=""/>
    <s v=""/>
    <s v="Stage 2"/>
    <m/>
    <m/>
    <m/>
    <s v="Issue Descr 25"/>
    <s v="Cause Descr 25"/>
    <s v="Countermeasure Descr 25"/>
    <s v="Owner 12"/>
    <d v="2020-08-14T00:00:00"/>
    <d v="2020-08-14T00:00:00"/>
    <s v="Closed"/>
    <x v="0"/>
    <n v="8"/>
    <s v="August"/>
    <n v="12"/>
    <x v="3"/>
    <n v="2"/>
    <n v="2"/>
    <s v="Yes"/>
    <n v="0"/>
  </r>
  <r>
    <n v="32"/>
    <s v="Issue Tier 1 Tag 6"/>
    <s v="Issue Tier 2 Tag 6"/>
    <s v="Cause Category 1"/>
    <x v="1"/>
    <x v="20"/>
    <x v="3"/>
    <s v="Delivery KPI 1"/>
    <s v=""/>
    <s v=""/>
    <s v="Stage 4"/>
    <m/>
    <m/>
    <m/>
    <s v="Issue Descr 26"/>
    <s v="Cause Descr 26"/>
    <s v="Countermeasure Descr 26"/>
    <s v="Owner 16"/>
    <d v="2020-08-14T00:00:00"/>
    <d v="2020-08-14T00:00:00"/>
    <s v="Closed"/>
    <x v="0"/>
    <n v="8"/>
    <s v="August"/>
    <n v="13"/>
    <x v="3"/>
    <n v="1"/>
    <n v="1"/>
    <s v="Yes"/>
    <n v="0"/>
  </r>
  <r>
    <n v="33"/>
    <s v="Issue Tier 1 Tag 7"/>
    <s v="Issue Tier 2 Tag 7"/>
    <s v="Cause Category 2"/>
    <x v="2"/>
    <x v="20"/>
    <x v="2"/>
    <s v="Safety KPI 1"/>
    <s v=""/>
    <s v=""/>
    <s v="Stage 2"/>
    <m/>
    <m/>
    <m/>
    <s v="Issue Descr 27"/>
    <s v="Cause Descr 27"/>
    <s v="Countermeasure Descr 27"/>
    <s v="Owner 17"/>
    <d v="2020-08-14T00:00:00"/>
    <d v="2020-08-14T00:00:00"/>
    <s v="Closed"/>
    <x v="0"/>
    <n v="8"/>
    <s v="August"/>
    <n v="13"/>
    <x v="3"/>
    <n v="1"/>
    <n v="1"/>
    <s v="Yes"/>
    <n v="0"/>
  </r>
  <r>
    <n v="15"/>
    <s v="Issue Tier 1 Tag 8"/>
    <s v="Issue Tier 2 Tag 8"/>
    <s v="Cause Category 3"/>
    <x v="3"/>
    <x v="21"/>
    <x v="2"/>
    <s v="Safety KPI 1"/>
    <s v=""/>
    <s v=""/>
    <s v="Stage 3"/>
    <m/>
    <m/>
    <m/>
    <s v="Issue Descr 28"/>
    <s v="Cause Descr 28"/>
    <s v="Countermeasure Descr 28"/>
    <s v="Owner 8"/>
    <d v="2020-08-24T00:00:00"/>
    <d v="2020-08-20T00:00:00"/>
    <s v="Closed"/>
    <x v="0"/>
    <n v="7"/>
    <s v="July"/>
    <n v="23"/>
    <x v="2"/>
    <n v="32"/>
    <n v="28"/>
    <s v="Yes"/>
    <n v="-4"/>
  </r>
  <r>
    <n v="28"/>
    <s v="Issue Tier 1 Tag 9"/>
    <s v="Issue Tier 2 Tag 9"/>
    <s v="Cause Category 4"/>
    <x v="4"/>
    <x v="19"/>
    <x v="3"/>
    <s v="Delivery KPI 1"/>
    <s v=""/>
    <s v=""/>
    <s v="Stage 4"/>
    <m/>
    <m/>
    <m/>
    <s v="Issue Descr 29"/>
    <s v="Cause Descr 29"/>
    <s v="Countermeasure Descr 29"/>
    <s v="Owner 6"/>
    <d v="2020-08-27T00:00:00"/>
    <d v="2020-08-20T00:00:00"/>
    <s v="Closed"/>
    <x v="0"/>
    <n v="8"/>
    <s v="August"/>
    <n v="12"/>
    <x v="3"/>
    <n v="15"/>
    <n v="8"/>
    <s v="Yes"/>
    <n v="-7"/>
  </r>
  <r>
    <n v="27"/>
    <s v="Issue Tier 1 Tag 10"/>
    <s v="Issue Tier 2 Tag 10"/>
    <s v="Cause Category 5"/>
    <x v="5"/>
    <x v="22"/>
    <x v="2"/>
    <s v="Safety KPI 1"/>
    <s v=""/>
    <s v=""/>
    <m/>
    <m/>
    <m/>
    <m/>
    <s v="Issue Descr 30"/>
    <s v="Cause Descr 30"/>
    <s v="Countermeasure Descr 30"/>
    <s v="Owner 9"/>
    <d v="2020-08-31T00:00:00"/>
    <d v="2020-08-21T00:00:00"/>
    <s v="Closed"/>
    <x v="0"/>
    <n v="8"/>
    <s v="August"/>
    <n v="11"/>
    <x v="3"/>
    <n v="20"/>
    <n v="10"/>
    <s v="Yes"/>
    <n v="-10"/>
  </r>
  <r>
    <n v="273"/>
    <s v="Issue Tier 1 Tag 1"/>
    <s v="Issue Tier 2 Tag 11"/>
    <s v="Cause Category 1"/>
    <x v="6"/>
    <x v="23"/>
    <x v="0"/>
    <s v="Quality KPI 1"/>
    <s v="Entry ID - 55"/>
    <s v=""/>
    <m/>
    <m/>
    <s v="Minor"/>
    <m/>
    <s v="Issue Descr 31"/>
    <s v="Cause Descr 31"/>
    <s v="Countermeasure Descr 31"/>
    <s v="Owner 10"/>
    <d v="2020-09-17T00:00:00"/>
    <d v="2020-08-21T00:00:00"/>
    <s v="Closed"/>
    <x v="0"/>
    <n v="8"/>
    <s v="August"/>
    <n v="18"/>
    <x v="3"/>
    <m/>
    <m/>
    <m/>
    <m/>
  </r>
  <r>
    <n v="4"/>
    <s v="Issue Tier 1 Tag 2"/>
    <s v="Issue Tier 2 Tag 12"/>
    <s v="Cause Category 2"/>
    <x v="7"/>
    <x v="3"/>
    <x v="2"/>
    <s v="Safety KPI 1"/>
    <s v=""/>
    <s v="Primary Equipment 19"/>
    <m/>
    <m/>
    <m/>
    <m/>
    <s v="Issue Descr 32"/>
    <s v="Cause Descr 32"/>
    <s v="Countermeasure Descr 32"/>
    <s v="Owner 6"/>
    <d v="2020-08-31T00:00:00"/>
    <d v="2020-08-27T00:00:00"/>
    <s v="Closed"/>
    <x v="0"/>
    <n v="7"/>
    <s v="July"/>
    <n v="10"/>
    <x v="2"/>
    <n v="52"/>
    <n v="48"/>
    <s v="Yes"/>
    <n v="-4"/>
  </r>
  <r>
    <n v="14"/>
    <s v="Issue Tier 1 Tag 3"/>
    <s v="Issue Tier 2 Tag 13"/>
    <s v="Cause Category 3"/>
    <x v="0"/>
    <x v="21"/>
    <x v="2"/>
    <s v="Safety KPI 1"/>
    <s v=""/>
    <s v=""/>
    <m/>
    <m/>
    <m/>
    <m/>
    <s v="Issue Descr 33"/>
    <s v="Cause Descr 33"/>
    <s v="Countermeasure Descr 33"/>
    <s v="Owner 6"/>
    <d v="2020-08-31T00:00:00"/>
    <d v="2020-08-27T00:00:00"/>
    <s v="Closed"/>
    <x v="0"/>
    <n v="7"/>
    <s v="July"/>
    <n v="23"/>
    <x v="2"/>
    <n v="39"/>
    <n v="35"/>
    <s v="Yes"/>
    <n v="-4"/>
  </r>
  <r>
    <n v="16"/>
    <s v="Issue Tier 1 Tag 4"/>
    <s v="Issue Tier 2 Tag 14"/>
    <s v="Cause Category 4"/>
    <x v="1"/>
    <x v="18"/>
    <x v="2"/>
    <s v="Safety KPI 1"/>
    <s v=""/>
    <s v="Primary Equipment 29"/>
    <m/>
    <m/>
    <m/>
    <m/>
    <s v="Issue Descr 34"/>
    <s v="Cause Descr 34"/>
    <s v="Countermeasure Descr 34"/>
    <s v="Owner 6"/>
    <d v="2020-08-31T00:00:00"/>
    <d v="2020-08-27T00:00:00"/>
    <s v="Closed"/>
    <x v="0"/>
    <n v="7"/>
    <s v="July"/>
    <n v="27"/>
    <x v="2"/>
    <n v="35"/>
    <n v="31"/>
    <s v="Yes"/>
    <n v="-4"/>
  </r>
  <r>
    <n v="36"/>
    <s v="Issue Tier 1 Tag 5"/>
    <s v="Issue Tier 2 Tag 15"/>
    <s v="Cause Category 5"/>
    <x v="2"/>
    <x v="24"/>
    <x v="3"/>
    <s v="Delivery KPI 3"/>
    <s v=""/>
    <s v=""/>
    <s v="Stage 3"/>
    <m/>
    <m/>
    <m/>
    <s v="Issue Descr 35"/>
    <s v="Cause Descr 35"/>
    <s v="Countermeasure Descr 35"/>
    <s v="Owner 5"/>
    <d v="2020-08-27T00:00:00"/>
    <d v="2020-08-27T00:00:00"/>
    <s v="Closed"/>
    <x v="0"/>
    <n v="8"/>
    <s v="August"/>
    <n v="26"/>
    <x v="3"/>
    <n v="1"/>
    <n v="1"/>
    <s v="Yes"/>
    <n v="0"/>
  </r>
  <r>
    <n v="37"/>
    <s v="Issue Tier 1 Tag 6"/>
    <s v="Issue Tier 2 Tag 16"/>
    <s v="Cause Category 1"/>
    <x v="3"/>
    <x v="25"/>
    <x v="2"/>
    <s v="Safety KPI 1"/>
    <s v=""/>
    <s v="Primary Equipment 68"/>
    <s v="Stage 2"/>
    <m/>
    <m/>
    <m/>
    <s v="Issue Descr 36"/>
    <s v="Cause Descr 36"/>
    <s v="Countermeasure Descr 36"/>
    <s v="Owner 8"/>
    <d v="2020-08-28T00:00:00"/>
    <d v="2020-08-28T00:00:00"/>
    <s v="Closed"/>
    <x v="0"/>
    <n v="8"/>
    <s v="August"/>
    <n v="27"/>
    <x v="3"/>
    <n v="1"/>
    <n v="1"/>
    <s v="Yes"/>
    <n v="0"/>
  </r>
  <r>
    <n v="34"/>
    <s v="Issue Tier 1 Tag 7"/>
    <s v="Issue Tier 2 Tag 17"/>
    <s v="Cause Category 2"/>
    <x v="4"/>
    <x v="26"/>
    <x v="3"/>
    <s v="Delivery KPI 1"/>
    <s v=""/>
    <s v=""/>
    <s v="Stage 4"/>
    <m/>
    <m/>
    <m/>
    <s v="Issue Descr 37"/>
    <s v="Cause Descr 37"/>
    <s v="Countermeasure Descr 37"/>
    <s v="Owner 17"/>
    <d v="2020-09-18T00:00:00"/>
    <d v="2020-09-01T00:00:00"/>
    <s v="Closed"/>
    <x v="0"/>
    <n v="8"/>
    <s v="August"/>
    <n v="14"/>
    <x v="3"/>
    <n v="35"/>
    <n v="18"/>
    <s v="Yes"/>
    <n v="-17"/>
  </r>
  <r>
    <n v="40"/>
    <s v="Issue Tier 1 Tag 8"/>
    <s v="Issue Tier 2 Tag 18"/>
    <s v="Cause Category 3"/>
    <x v="5"/>
    <x v="27"/>
    <x v="2"/>
    <s v="Safety KPI 1"/>
    <s v=""/>
    <s v=""/>
    <s v="Stage 1"/>
    <m/>
    <m/>
    <m/>
    <s v="Issue Descr 38"/>
    <s v="Cause Descr 38"/>
    <s v="Countermeasure Descr 38"/>
    <s v="Owner 5"/>
    <d v="2020-09-01T00:00:00"/>
    <d v="2020-09-01T00:00:00"/>
    <s v="Closed"/>
    <x v="0"/>
    <n v="8"/>
    <s v="August"/>
    <n v="31"/>
    <x v="3"/>
    <n v="1"/>
    <n v="1"/>
    <s v="Yes"/>
    <n v="0"/>
  </r>
  <r>
    <n v="22"/>
    <s v="Issue Tier 1 Tag 9"/>
    <s v="Issue Tier 2 Tag 19"/>
    <s v="Cause Category 4"/>
    <x v="6"/>
    <x v="28"/>
    <x v="2"/>
    <s v="Safety KPI 1"/>
    <s v=""/>
    <s v=""/>
    <s v="Stage 4"/>
    <m/>
    <m/>
    <m/>
    <s v="Issue Descr 39"/>
    <s v="Cause Descr 39"/>
    <s v="Countermeasure Descr 39"/>
    <s v="Owner 6"/>
    <d v="2020-09-30T00:00:00"/>
    <d v="2020-09-03T00:00:00"/>
    <s v="Closed"/>
    <x v="0"/>
    <n v="8"/>
    <s v="August"/>
    <n v="5"/>
    <x v="3"/>
    <n v="56"/>
    <n v="29"/>
    <s v="Yes"/>
    <n v="-27"/>
  </r>
  <r>
    <n v="23"/>
    <s v="Issue Tier 1 Tag 10"/>
    <s v="Issue Tier 2 Tag 20"/>
    <s v="Cause Category 5"/>
    <x v="7"/>
    <x v="29"/>
    <x v="2"/>
    <s v="Safety KPI 1"/>
    <s v=""/>
    <s v=""/>
    <s v="Stage 4"/>
    <m/>
    <m/>
    <m/>
    <s v="Issue Descr 40"/>
    <s v="Cause Descr 40"/>
    <s v="Countermeasure Descr 40"/>
    <s v="Owner 6"/>
    <d v="2020-09-30T00:00:00"/>
    <d v="2020-09-03T00:00:00"/>
    <s v="Closed"/>
    <x v="0"/>
    <n v="8"/>
    <s v="August"/>
    <n v="6"/>
    <x v="3"/>
    <n v="55"/>
    <n v="28"/>
    <s v="Yes"/>
    <n v="-27"/>
  </r>
  <r>
    <n v="41"/>
    <s v="Issue Tier 1 Tag 1"/>
    <s v="Issue Tier 2 Tag 1"/>
    <s v="Cause Category 1"/>
    <x v="0"/>
    <x v="27"/>
    <x v="2"/>
    <s v="Safety KPI 1"/>
    <s v=""/>
    <s v="Primary Equipment 34"/>
    <m/>
    <m/>
    <m/>
    <m/>
    <s v="Issue Descr 41"/>
    <s v="Cause Descr 41"/>
    <s v="Countermeasure Descr 41"/>
    <s v="Owner 17"/>
    <d v="2020-09-30T00:00:00"/>
    <d v="2020-09-03T00:00:00"/>
    <s v="Closed"/>
    <x v="0"/>
    <n v="8"/>
    <s v="August"/>
    <n v="31"/>
    <x v="3"/>
    <n v="30"/>
    <n v="3"/>
    <s v="Yes"/>
    <n v="-27"/>
  </r>
  <r>
    <n v="45"/>
    <s v="Issue Tier 1 Tag 2"/>
    <s v="Issue Tier 2 Tag 2"/>
    <s v="Cause Category 2"/>
    <x v="1"/>
    <x v="30"/>
    <x v="3"/>
    <s v="Delivery KPI 1"/>
    <s v=""/>
    <s v=""/>
    <s v="Stage 1"/>
    <m/>
    <m/>
    <m/>
    <s v="Issue Descr 42"/>
    <s v="Cause Descr 42"/>
    <s v="Countermeasure Descr 42"/>
    <s v="Owner 5"/>
    <d v="2020-09-09T00:00:00"/>
    <d v="2020-09-09T00:00:00"/>
    <s v="Closed"/>
    <x v="0"/>
    <n v="9"/>
    <s v="September"/>
    <n v="8"/>
    <x v="4"/>
    <n v="1"/>
    <n v="1"/>
    <s v="Yes"/>
    <n v="0"/>
  </r>
  <r>
    <n v="11"/>
    <s v="Issue Tier 1 Tag 3"/>
    <s v="Issue Tier 2 Tag 3"/>
    <s v="Cause Category 3"/>
    <x v="2"/>
    <x v="31"/>
    <x v="3"/>
    <s v="Delivery KPI 2"/>
    <s v=""/>
    <s v=""/>
    <s v="Stage 1"/>
    <m/>
    <m/>
    <m/>
    <s v="Issue Descr 43"/>
    <s v="Cause Descr 43"/>
    <s v="Countermeasure Descr 43"/>
    <s v="Owner 13"/>
    <d v="2020-09-10T00:00:00"/>
    <d v="2020-09-10T00:00:00"/>
    <s v="Closed"/>
    <x v="0"/>
    <n v="7"/>
    <s v="July"/>
    <n v="20"/>
    <x v="2"/>
    <n v="52"/>
    <n v="52"/>
    <s v="Yes"/>
    <n v="0"/>
  </r>
  <r>
    <n v="269"/>
    <s v="Issue Tier 1 Tag 4"/>
    <s v="Issue Tier 2 Tag 4"/>
    <s v="Cause Category 4"/>
    <x v="3"/>
    <x v="32"/>
    <x v="0"/>
    <s v="Quality KPI 1"/>
    <s v="Entry ID - 56"/>
    <s v=""/>
    <m/>
    <m/>
    <s v="Minor"/>
    <m/>
    <s v="Issue Descr 44"/>
    <s v="Cause Descr 44"/>
    <s v="Countermeasure Descr 44"/>
    <s v="Owner 10"/>
    <d v="2020-10-02T00:00:00"/>
    <d v="2020-09-10T00:00:00"/>
    <s v="Closed"/>
    <x v="0"/>
    <n v="9"/>
    <s v="September"/>
    <n v="1"/>
    <x v="4"/>
    <m/>
    <m/>
    <m/>
    <m/>
  </r>
  <r>
    <n v="43"/>
    <s v="Issue Tier 1 Tag 5"/>
    <s v="Issue Tier 2 Tag 5"/>
    <s v="Cause Category 5"/>
    <x v="4"/>
    <x v="33"/>
    <x v="2"/>
    <s v="Safety KPI 1"/>
    <s v="Entry ID - 49"/>
    <s v=""/>
    <m/>
    <m/>
    <m/>
    <m/>
    <s v="Issue Descr 45"/>
    <s v="Cause Descr 45"/>
    <s v="Countermeasure Descr 45"/>
    <s v="Owner 9"/>
    <d v="2020-09-11T00:00:00"/>
    <d v="2020-09-11T00:00:00"/>
    <s v="Closed"/>
    <x v="0"/>
    <n v="9"/>
    <s v="September"/>
    <n v="4"/>
    <x v="4"/>
    <n v="7"/>
    <n v="7"/>
    <s v="Yes"/>
    <n v="0"/>
  </r>
  <r>
    <n v="272"/>
    <s v="Issue Tier 1 Tag 6"/>
    <s v="Issue Tier 2 Tag 6"/>
    <s v="Cause Category 1"/>
    <x v="5"/>
    <x v="34"/>
    <x v="0"/>
    <s v="Quality KPI 1"/>
    <s v="Entry ID - 42"/>
    <s v=""/>
    <m/>
    <m/>
    <s v="Minor"/>
    <m/>
    <s v="Issue Descr 46"/>
    <s v="Cause Descr 46"/>
    <s v="Countermeasure Descr 46"/>
    <s v="Owner 18"/>
    <d v="2020-09-17T00:00:00"/>
    <d v="2020-09-14T00:00:00"/>
    <s v="Closed"/>
    <x v="0"/>
    <n v="8"/>
    <s v="August"/>
    <n v="17"/>
    <x v="3"/>
    <m/>
    <m/>
    <m/>
    <m/>
  </r>
  <r>
    <n v="46"/>
    <s v="Issue Tier 1 Tag 7"/>
    <s v="Issue Tier 2 Tag 7"/>
    <s v="Cause Category 2"/>
    <x v="6"/>
    <x v="35"/>
    <x v="3"/>
    <s v="Delivery KPI 1"/>
    <s v=""/>
    <s v=""/>
    <s v="Stage 1"/>
    <m/>
    <m/>
    <m/>
    <s v="Issue Descr 47"/>
    <s v="Cause Descr 47"/>
    <s v="Countermeasure Descr 47"/>
    <s v="Owner 6"/>
    <d v="2020-09-14T00:00:00"/>
    <d v="2020-09-15T00:00:00"/>
    <s v="Closed"/>
    <x v="0"/>
    <n v="9"/>
    <s v="September"/>
    <n v="9"/>
    <x v="4"/>
    <n v="5"/>
    <n v="6"/>
    <s v="No"/>
    <n v="1"/>
  </r>
  <r>
    <n v="270"/>
    <s v="Issue Tier 1 Tag 8"/>
    <s v="Issue Tier 2 Tag 8"/>
    <s v="Cause Category 3"/>
    <x v="7"/>
    <x v="27"/>
    <x v="0"/>
    <s v="Quality KPI 1"/>
    <s v="Entry ID - 43"/>
    <s v=""/>
    <m/>
    <m/>
    <s v="Minor"/>
    <m/>
    <s v="Issue Descr 48"/>
    <s v="Cause Descr 48"/>
    <s v="Countermeasure Descr 48"/>
    <s v="Owner 10"/>
    <d v="2020-10-01T00:00:00"/>
    <d v="2020-09-15T00:00:00"/>
    <s v="Closed"/>
    <x v="0"/>
    <n v="8"/>
    <s v="August"/>
    <n v="31"/>
    <x v="3"/>
    <m/>
    <m/>
    <m/>
    <m/>
  </r>
  <r>
    <n v="35"/>
    <s v="Issue Tier 1 Tag 9"/>
    <s v="Issue Tier 2 Tag 9"/>
    <s v="Cause Category 4"/>
    <x v="0"/>
    <x v="36"/>
    <x v="2"/>
    <s v="Safety KPI 1"/>
    <s v=""/>
    <s v=""/>
    <s v="Stage 3"/>
    <m/>
    <m/>
    <m/>
    <s v="Issue Descr 49"/>
    <s v="Cause Descr 49"/>
    <s v="Countermeasure Descr 49"/>
    <s v="Owner 14"/>
    <d v="2020-09-18T00:00:00"/>
    <d v="2020-09-16T00:00:00"/>
    <s v="Closed"/>
    <x v="0"/>
    <n v="8"/>
    <s v="August"/>
    <n v="25"/>
    <x v="3"/>
    <n v="24"/>
    <n v="22"/>
    <s v="Yes"/>
    <n v="-2"/>
  </r>
  <r>
    <n v="48"/>
    <s v="Issue Tier 1 Tag 10"/>
    <s v="Issue Tier 2 Tag 10"/>
    <s v="Cause Category 5"/>
    <x v="1"/>
    <x v="37"/>
    <x v="3"/>
    <s v="Delivery KPI 1"/>
    <s v=""/>
    <s v=""/>
    <s v="Stage 1"/>
    <m/>
    <m/>
    <m/>
    <s v="Issue Descr 50"/>
    <s v="Cause Descr 50"/>
    <s v="Countermeasure Descr 50"/>
    <s v="Owner 6"/>
    <d v="2020-09-15T00:00:00"/>
    <d v="2020-09-16T00:00:00"/>
    <s v="Closed"/>
    <x v="0"/>
    <n v="9"/>
    <s v="September"/>
    <n v="14"/>
    <x v="4"/>
    <n v="1"/>
    <n v="2"/>
    <s v="No"/>
    <n v="1"/>
  </r>
  <r>
    <n v="31"/>
    <s v="Issue Tier 1 Tag 1"/>
    <s v="Issue Tier 2 Tag 11"/>
    <s v="Cause Category 1"/>
    <x v="2"/>
    <x v="19"/>
    <x v="3"/>
    <s v="Delivery KPI 1"/>
    <s v=""/>
    <s v=""/>
    <s v="Stage 5"/>
    <m/>
    <m/>
    <m/>
    <s v="Issue Descr 51"/>
    <s v="Cause Descr 51"/>
    <s v="Countermeasure Descr 51"/>
    <s v="Owner 6"/>
    <d v="2020-09-18T00:00:00"/>
    <d v="2020-09-17T00:00:00"/>
    <s v="Closed"/>
    <x v="0"/>
    <n v="8"/>
    <s v="August"/>
    <n v="12"/>
    <x v="3"/>
    <n v="37"/>
    <n v="36"/>
    <s v="Yes"/>
    <n v="-1"/>
  </r>
  <r>
    <n v="38"/>
    <s v="Issue Tier 1 Tag 2"/>
    <s v="Issue Tier 2 Tag 12"/>
    <s v="Cause Category 2"/>
    <x v="3"/>
    <x v="25"/>
    <x v="2"/>
    <s v="Safety KPI 1"/>
    <s v=""/>
    <s v=""/>
    <s v="Stage 5"/>
    <m/>
    <m/>
    <m/>
    <s v="Issue Descr 52"/>
    <s v="Cause Descr 52"/>
    <s v="Countermeasure Descr 52"/>
    <s v="Owner 6"/>
    <d v="2020-09-18T00:00:00"/>
    <d v="2020-09-17T00:00:00"/>
    <s v="Closed"/>
    <x v="0"/>
    <n v="8"/>
    <s v="August"/>
    <n v="27"/>
    <x v="3"/>
    <n v="22"/>
    <n v="21"/>
    <s v="Yes"/>
    <n v="-1"/>
  </r>
  <r>
    <n v="39"/>
    <s v="Issue Tier 1 Tag 3"/>
    <s v="Issue Tier 2 Tag 13"/>
    <s v="Cause Category 3"/>
    <x v="4"/>
    <x v="25"/>
    <x v="3"/>
    <s v="Delivery KPI 1"/>
    <s v=""/>
    <s v=""/>
    <s v="Stage 5"/>
    <m/>
    <m/>
    <m/>
    <s v="Issue Descr 53"/>
    <s v="Cause Descr 53"/>
    <s v="Countermeasure Descr 53"/>
    <s v="Owner 6"/>
    <d v="2020-09-25T00:00:00"/>
    <d v="2020-09-17T00:00:00"/>
    <s v="Closed"/>
    <x v="0"/>
    <n v="8"/>
    <s v="August"/>
    <n v="27"/>
    <x v="3"/>
    <n v="29"/>
    <n v="21"/>
    <s v="Yes"/>
    <n v="-8"/>
  </r>
  <r>
    <n v="49"/>
    <s v="Issue Tier 1 Tag 4"/>
    <s v="Issue Tier 2 Tag 14"/>
    <s v="Cause Category 4"/>
    <x v="5"/>
    <x v="38"/>
    <x v="3"/>
    <s v="Delivery KPI 1"/>
    <s v=""/>
    <s v=""/>
    <s v="Stage 1"/>
    <m/>
    <m/>
    <m/>
    <s v="Issue Descr 54"/>
    <s v="Cause Descr 54"/>
    <s v="Countermeasure Descr 54"/>
    <s v="Owner 6"/>
    <d v="2020-09-17T00:00:00"/>
    <d v="2020-09-18T00:00:00"/>
    <s v="Closed"/>
    <x v="0"/>
    <n v="9"/>
    <s v="September"/>
    <n v="16"/>
    <x v="4"/>
    <n v="1"/>
    <n v="2"/>
    <s v="No"/>
    <n v="1"/>
  </r>
  <r>
    <n v="50"/>
    <s v="Issue Tier 1 Tag 5"/>
    <s v="Issue Tier 2 Tag 15"/>
    <s v="Cause Category 5"/>
    <x v="6"/>
    <x v="39"/>
    <x v="3"/>
    <s v="Delivery KPI 1"/>
    <s v=""/>
    <s v=""/>
    <s v="Stage 1"/>
    <m/>
    <m/>
    <m/>
    <s v="Issue Descr 55"/>
    <s v="Cause Descr 55"/>
    <s v="Countermeasure Descr 55"/>
    <s v="Owner 6"/>
    <d v="2020-09-21T00:00:00"/>
    <d v="2020-09-21T00:00:00"/>
    <s v="Closed"/>
    <x v="0"/>
    <n v="9"/>
    <s v="September"/>
    <n v="17"/>
    <x v="4"/>
    <n v="4"/>
    <n v="4"/>
    <s v="Yes"/>
    <n v="0"/>
  </r>
  <r>
    <n v="52"/>
    <s v="Issue Tier 1 Tag 6"/>
    <s v="Issue Tier 2 Tag 16"/>
    <s v="Cause Category 1"/>
    <x v="7"/>
    <x v="40"/>
    <x v="2"/>
    <s v="Safety KPI 1"/>
    <s v=""/>
    <s v="Primary Equipment 37"/>
    <m/>
    <m/>
    <m/>
    <m/>
    <s v="Issue Descr 56"/>
    <s v="Cause Descr 56"/>
    <s v="Countermeasure Descr 56"/>
    <s v="Owner 8"/>
    <d v="2020-09-23T00:00:00"/>
    <d v="2020-09-23T00:00:00"/>
    <s v="Closed"/>
    <x v="0"/>
    <n v="9"/>
    <s v="September"/>
    <n v="21"/>
    <x v="4"/>
    <n v="2"/>
    <n v="2"/>
    <s v="Yes"/>
    <n v="0"/>
  </r>
  <r>
    <n v="54"/>
    <s v="Issue Tier 1 Tag 7"/>
    <s v="Issue Tier 2 Tag 17"/>
    <s v="Cause Category 2"/>
    <x v="0"/>
    <x v="41"/>
    <x v="2"/>
    <s v="Safety KPI 1"/>
    <s v=""/>
    <s v=""/>
    <m/>
    <m/>
    <m/>
    <m/>
    <s v="Issue Descr 57"/>
    <s v="Cause Descr 57"/>
    <s v="Countermeasure Descr 57"/>
    <s v="Owner 19"/>
    <d v="2020-09-24T00:00:00"/>
    <d v="2020-09-24T00:00:00"/>
    <s v="Closed"/>
    <x v="0"/>
    <n v="9"/>
    <s v="September"/>
    <n v="23"/>
    <x v="4"/>
    <n v="1"/>
    <n v="1"/>
    <s v="Yes"/>
    <n v="0"/>
  </r>
  <r>
    <n v="44"/>
    <s v="Issue Tier 1 Tag 8"/>
    <s v="Issue Tier 2 Tag 18"/>
    <s v="Cause Category 3"/>
    <x v="1"/>
    <x v="33"/>
    <x v="2"/>
    <s v="Safety KPI 1"/>
    <s v=""/>
    <s v=""/>
    <m/>
    <m/>
    <m/>
    <m/>
    <s v="Issue Descr 58"/>
    <s v="Cause Descr 58"/>
    <s v="Countermeasure Descr 58"/>
    <s v="Owner 9"/>
    <d v="2020-09-25T00:00:00"/>
    <d v="2020-09-25T00:00:00"/>
    <s v="Closed"/>
    <x v="0"/>
    <n v="9"/>
    <s v="September"/>
    <n v="4"/>
    <x v="4"/>
    <n v="21"/>
    <n v="21"/>
    <s v="Yes"/>
    <n v="0"/>
  </r>
  <r>
    <n v="47"/>
    <s v="Issue Tier 1 Tag 9"/>
    <s v="Issue Tier 2 Tag 19"/>
    <s v="Cause Category 4"/>
    <x v="2"/>
    <x v="35"/>
    <x v="2"/>
    <s v="Safety KPI 1"/>
    <s v=""/>
    <s v=""/>
    <m/>
    <m/>
    <m/>
    <m/>
    <s v="Issue Descr 59"/>
    <s v="Cause Descr 59"/>
    <s v="Countermeasure Descr 59"/>
    <s v="Owner 9"/>
    <d v="2020-09-25T00:00:00"/>
    <d v="2020-09-25T00:00:00"/>
    <s v="Closed"/>
    <x v="0"/>
    <n v="9"/>
    <s v="September"/>
    <n v="9"/>
    <x v="4"/>
    <n v="16"/>
    <n v="16"/>
    <s v="Yes"/>
    <n v="0"/>
  </r>
  <r>
    <n v="53"/>
    <s v="Issue Tier 1 Tag 10"/>
    <s v="Issue Tier 2 Tag 20"/>
    <s v="Cause Category 5"/>
    <x v="3"/>
    <x v="42"/>
    <x v="2"/>
    <s v="Safety KPI 1"/>
    <s v=""/>
    <s v=""/>
    <s v="Stage 1"/>
    <m/>
    <m/>
    <m/>
    <s v="Issue Descr 60"/>
    <s v="Cause Descr 60"/>
    <s v="Countermeasure Descr 60"/>
    <s v="Owner 12"/>
    <d v="2020-09-25T00:00:00"/>
    <d v="2020-09-25T00:00:00"/>
    <s v="Closed"/>
    <x v="0"/>
    <n v="9"/>
    <s v="September"/>
    <n v="22"/>
    <x v="4"/>
    <n v="3"/>
    <n v="3"/>
    <s v="Yes"/>
    <n v="0"/>
  </r>
  <r>
    <n v="55"/>
    <s v="Issue Tier 1 Tag 1"/>
    <s v="Issue Tier 2 Tag 1"/>
    <s v="Cause Category 1"/>
    <x v="4"/>
    <x v="41"/>
    <x v="2"/>
    <s v="Safety KPI 1"/>
    <s v=""/>
    <s v="Primary Equipment 37"/>
    <m/>
    <m/>
    <m/>
    <m/>
    <s v="Issue Descr 61"/>
    <s v="Cause Descr 61"/>
    <s v="Countermeasure Descr 61"/>
    <s v="Owner 8"/>
    <d v="2020-09-29T00:00:00"/>
    <d v="2020-09-29T00:00:00"/>
    <s v="Closed"/>
    <x v="0"/>
    <n v="9"/>
    <s v="September"/>
    <n v="23"/>
    <x v="4"/>
    <n v="6"/>
    <n v="6"/>
    <s v="Yes"/>
    <n v="0"/>
  </r>
  <r>
    <n v="56"/>
    <s v="Issue Tier 1 Tag 2"/>
    <s v="Issue Tier 2 Tag 2"/>
    <s v="Cause Category 2"/>
    <x v="5"/>
    <x v="41"/>
    <x v="3"/>
    <s v="Delivery KPI 1"/>
    <s v=""/>
    <s v=""/>
    <s v="Stage 6"/>
    <m/>
    <m/>
    <m/>
    <s v="Issue Descr 62"/>
    <s v="Cause Descr 62"/>
    <s v="Countermeasure Descr 62"/>
    <s v="Owner 8"/>
    <d v="2020-10-01T00:00:00"/>
    <d v="2020-09-30T00:00:00"/>
    <s v="Closed"/>
    <x v="0"/>
    <n v="9"/>
    <s v="September"/>
    <n v="23"/>
    <x v="4"/>
    <n v="8"/>
    <n v="7"/>
    <s v="Yes"/>
    <n v="-1"/>
  </r>
  <r>
    <n v="57"/>
    <s v="Issue Tier 1 Tag 3"/>
    <s v="Issue Tier 2 Tag 3"/>
    <s v="Cause Category 3"/>
    <x v="6"/>
    <x v="43"/>
    <x v="2"/>
    <s v="Safety KPI 1"/>
    <s v=""/>
    <s v="Primary Equipment 35"/>
    <s v="Stage 2"/>
    <m/>
    <m/>
    <m/>
    <s v="Issue Descr 63"/>
    <s v="Cause Descr 63"/>
    <s v="Countermeasure Descr 63"/>
    <s v="Owner 8"/>
    <d v="2020-10-02T00:00:00"/>
    <d v="2020-09-30T00:00:00"/>
    <s v="Closed"/>
    <x v="0"/>
    <n v="9"/>
    <s v="September"/>
    <n v="25"/>
    <x v="4"/>
    <n v="7"/>
    <n v="5"/>
    <s v="Yes"/>
    <n v="-2"/>
  </r>
  <r>
    <n v="271"/>
    <s v="Issue Tier 1 Tag 4"/>
    <s v="Issue Tier 2 Tag 4"/>
    <s v="Cause Category 4"/>
    <x v="7"/>
    <x v="44"/>
    <x v="0"/>
    <s v="Quality KPI 1"/>
    <s v="Entry ID - 40"/>
    <s v=""/>
    <m/>
    <m/>
    <s v="Minor"/>
    <m/>
    <s v="Issue Descr 64"/>
    <s v="Cause Descr 64"/>
    <s v="Countermeasure Descr 64"/>
    <s v="Owner 20"/>
    <d v="2020-10-01T00:00:00"/>
    <d v="2020-10-01T00:00:00"/>
    <s v="Closed"/>
    <x v="0"/>
    <n v="8"/>
    <s v="August"/>
    <n v="28"/>
    <x v="3"/>
    <m/>
    <m/>
    <m/>
    <m/>
  </r>
  <r>
    <n v="58"/>
    <s v="Issue Tier 1 Tag 5"/>
    <s v="Issue Tier 2 Tag 5"/>
    <s v="Cause Category 5"/>
    <x v="0"/>
    <x v="45"/>
    <x v="2"/>
    <s v="Safety KPI 1"/>
    <s v=""/>
    <s v=""/>
    <m/>
    <m/>
    <m/>
    <m/>
    <s v="Issue Descr 65"/>
    <s v="Cause Descr 65"/>
    <s v="Countermeasure Descr 65"/>
    <s v="Owner 4"/>
    <d v="2020-10-02T00:00:00"/>
    <d v="2020-10-02T00:00:00"/>
    <s v="Closed"/>
    <x v="0"/>
    <n v="10"/>
    <s v="October"/>
    <n v="1"/>
    <x v="5"/>
    <n v="1"/>
    <n v="1"/>
    <s v="Yes"/>
    <n v="0"/>
  </r>
  <r>
    <n v="42"/>
    <s v="Issue Tier 1 Tag 6"/>
    <s v="Issue Tier 2 Tag 6"/>
    <s v="Cause Category 1"/>
    <x v="1"/>
    <x v="46"/>
    <x v="2"/>
    <s v="Safety KPI 1"/>
    <s v=""/>
    <s v=""/>
    <s v="Stage 5"/>
    <m/>
    <m/>
    <m/>
    <s v="Issue Descr 66"/>
    <s v="Cause Descr 66"/>
    <s v="Countermeasure Descr 66"/>
    <s v="Owner 5"/>
    <d v="2020-10-07T00:00:00"/>
    <d v="2020-10-06T00:00:00"/>
    <s v="Closed"/>
    <x v="0"/>
    <n v="9"/>
    <s v="September"/>
    <n v="3"/>
    <x v="4"/>
    <n v="34"/>
    <n v="33"/>
    <s v="Yes"/>
    <n v="-1"/>
  </r>
  <r>
    <n v="267"/>
    <s v="Issue Tier 1 Tag 7"/>
    <s v="Issue Tier 2 Tag 7"/>
    <s v="Cause Category 2"/>
    <x v="2"/>
    <x v="42"/>
    <x v="0"/>
    <s v="Quality KPI 1"/>
    <s v="Entry ID - 41"/>
    <s v=""/>
    <m/>
    <m/>
    <s v="Minor"/>
    <m/>
    <s v="Issue Descr 67"/>
    <s v="Cause Descr 67"/>
    <s v="Countermeasure Descr 67"/>
    <s v="Owner 3"/>
    <d v="2020-10-23T00:00:00"/>
    <d v="2020-10-09T00:00:00"/>
    <s v="Closed"/>
    <x v="0"/>
    <n v="9"/>
    <s v="September"/>
    <n v="22"/>
    <x v="4"/>
    <m/>
    <m/>
    <m/>
    <m/>
  </r>
  <r>
    <n v="59"/>
    <s v="Issue Tier 1 Tag 8"/>
    <s v="Issue Tier 2 Tag 8"/>
    <s v="Cause Category 3"/>
    <x v="3"/>
    <x v="47"/>
    <x v="2"/>
    <s v="Safety KPI 1"/>
    <s v=""/>
    <s v=""/>
    <m/>
    <m/>
    <m/>
    <m/>
    <s v="Issue Descr 68"/>
    <s v="Cause Descr 68"/>
    <s v="Countermeasure Descr 68"/>
    <s v="Owner 11"/>
    <d v="2020-10-10T00:00:00"/>
    <d v="2020-10-10T00:00:00"/>
    <s v="Closed"/>
    <x v="0"/>
    <n v="10"/>
    <s v="October"/>
    <n v="7"/>
    <x v="5"/>
    <n v="3"/>
    <n v="3"/>
    <s v="Yes"/>
    <n v="0"/>
  </r>
  <r>
    <n v="265"/>
    <s v="Issue Tier 1 Tag 9"/>
    <s v="Issue Tier 2 Tag 9"/>
    <s v="Cause Category 4"/>
    <x v="4"/>
    <x v="45"/>
    <x v="0"/>
    <s v="Quality KPI 1"/>
    <s v="Entry ID - 44"/>
    <s v=""/>
    <m/>
    <m/>
    <s v="Minor"/>
    <m/>
    <s v="Issue Descr 69"/>
    <s v="Cause Descr 69"/>
    <s v="Countermeasure Descr 69"/>
    <s v="Owner 10"/>
    <d v="2020-10-31T00:00:00"/>
    <d v="2020-10-12T00:00:00"/>
    <s v="Closed"/>
    <x v="0"/>
    <n v="10"/>
    <s v="October"/>
    <n v="1"/>
    <x v="5"/>
    <m/>
    <m/>
    <m/>
    <m/>
  </r>
  <r>
    <n v="266"/>
    <s v="Issue Tier 1 Tag 10"/>
    <s v="Issue Tier 2 Tag 10"/>
    <s v="Cause Category 5"/>
    <x v="5"/>
    <x v="48"/>
    <x v="0"/>
    <s v="Quality KPI 1"/>
    <s v="Entry ID - 47"/>
    <s v=""/>
    <m/>
    <m/>
    <s v="Minor"/>
    <m/>
    <s v="Issue Descr 70"/>
    <s v="Cause Descr 70"/>
    <s v="Countermeasure Descr 70"/>
    <s v="Owner 10"/>
    <d v="2020-10-29T00:00:00"/>
    <d v="2020-10-12T00:00:00"/>
    <s v="Closed"/>
    <x v="0"/>
    <n v="9"/>
    <s v="September"/>
    <n v="28"/>
    <x v="4"/>
    <m/>
    <m/>
    <m/>
    <m/>
  </r>
  <r>
    <n v="268"/>
    <s v="Issue Tier 1 Tag 1"/>
    <s v="Issue Tier 2 Tag 11"/>
    <s v="Cause Category 1"/>
    <x v="6"/>
    <x v="49"/>
    <x v="0"/>
    <s v="Quality KPI 1"/>
    <s v="Entry ID - 48"/>
    <s v=""/>
    <m/>
    <m/>
    <s v="Minor"/>
    <m/>
    <s v="Issue Descr 71"/>
    <s v="Cause Descr 71"/>
    <s v="Countermeasure Descr 71"/>
    <s v="Owner 10"/>
    <d v="2020-10-15T00:00:00"/>
    <d v="2020-10-12T00:00:00"/>
    <s v="Closed"/>
    <x v="0"/>
    <n v="9"/>
    <s v="September"/>
    <n v="15"/>
    <x v="4"/>
    <m/>
    <m/>
    <m/>
    <m/>
  </r>
  <r>
    <n v="61"/>
    <s v="Issue Tier 1 Tag 2"/>
    <s v="Issue Tier 2 Tag 12"/>
    <s v="Cause Category 2"/>
    <x v="7"/>
    <x v="50"/>
    <x v="2"/>
    <s v="Safety KPI 1"/>
    <s v=""/>
    <s v=""/>
    <m/>
    <m/>
    <m/>
    <m/>
    <s v="Issue Descr 72"/>
    <s v="Cause Descr 72"/>
    <s v="Countermeasure Descr 72"/>
    <s v="Owner 5"/>
    <d v="2020-10-15T00:00:00"/>
    <d v="2020-10-15T00:00:00"/>
    <s v="Closed"/>
    <x v="0"/>
    <n v="10"/>
    <s v="October"/>
    <n v="12"/>
    <x v="5"/>
    <n v="3"/>
    <n v="3"/>
    <s v="Yes"/>
    <n v="0"/>
  </r>
  <r>
    <n v="62"/>
    <s v="Issue Tier 1 Tag 3"/>
    <s v="Issue Tier 2 Tag 13"/>
    <s v="Cause Category 3"/>
    <x v="0"/>
    <x v="50"/>
    <x v="2"/>
    <s v="Safety KPI 1"/>
    <s v=""/>
    <s v=""/>
    <m/>
    <m/>
    <m/>
    <m/>
    <s v="Issue Descr 73"/>
    <s v="Cause Descr 73"/>
    <s v="Countermeasure Descr 73"/>
    <s v="Owner 11"/>
    <d v="2020-10-16T00:00:00"/>
    <d v="2020-10-15T00:00:00"/>
    <s v="Closed"/>
    <x v="0"/>
    <n v="10"/>
    <s v="October"/>
    <n v="12"/>
    <x v="5"/>
    <n v="4"/>
    <n v="3"/>
    <s v="Yes"/>
    <n v="-1"/>
  </r>
  <r>
    <n v="51"/>
    <s v="Issue Tier 1 Tag 4"/>
    <s v="Issue Tier 2 Tag 14"/>
    <s v="Cause Category 4"/>
    <x v="1"/>
    <x v="51"/>
    <x v="3"/>
    <s v="Delivery KPI 1"/>
    <s v=""/>
    <s v=""/>
    <s v="Stage 1"/>
    <m/>
    <m/>
    <m/>
    <s v="Issue Descr 74"/>
    <s v="Cause Descr 74"/>
    <s v="Countermeasure Descr 74"/>
    <s v="Owner 6"/>
    <d v="2020-10-20T00:00:00"/>
    <d v="2020-10-20T00:00:00"/>
    <s v="Closed"/>
    <x v="0"/>
    <n v="9"/>
    <s v="September"/>
    <n v="18"/>
    <x v="4"/>
    <n v="32"/>
    <n v="32"/>
    <s v="Yes"/>
    <n v="0"/>
  </r>
  <r>
    <n v="60"/>
    <s v="Issue Tier 1 Tag 5"/>
    <s v="Issue Tier 2 Tag 15"/>
    <s v="Cause Category 5"/>
    <x v="2"/>
    <x v="52"/>
    <x v="2"/>
    <s v="Safety KPI 1"/>
    <s v=""/>
    <s v=""/>
    <s v="Stage 7"/>
    <m/>
    <m/>
    <m/>
    <s v="Issue Descr 75"/>
    <s v="Cause Descr 75"/>
    <s v="Countermeasure Descr 75"/>
    <s v="Owner 6"/>
    <d v="2020-10-20T00:00:00"/>
    <d v="2020-10-20T00:00:00"/>
    <s v="Closed"/>
    <x v="0"/>
    <n v="10"/>
    <s v="October"/>
    <n v="9"/>
    <x v="5"/>
    <n v="11"/>
    <n v="11"/>
    <s v="Yes"/>
    <n v="0"/>
  </r>
  <r>
    <n v="63"/>
    <s v="Issue Tier 1 Tag 6"/>
    <s v="Issue Tier 2 Tag 16"/>
    <s v="Cause Category 1"/>
    <x v="3"/>
    <x v="50"/>
    <x v="2"/>
    <s v="Safety KPI 1"/>
    <s v=""/>
    <s v="Primary Equipment 35"/>
    <m/>
    <m/>
    <m/>
    <m/>
    <s v="Issue Descr 76"/>
    <s v="Cause Descr 76"/>
    <s v="Countermeasure Descr 76"/>
    <s v="Owner 21"/>
    <d v="2020-10-20T00:00:00"/>
    <d v="2020-10-20T00:00:00"/>
    <s v="Closed"/>
    <x v="0"/>
    <n v="10"/>
    <s v="October"/>
    <n v="12"/>
    <x v="5"/>
    <n v="8"/>
    <n v="8"/>
    <s v="Yes"/>
    <n v="0"/>
  </r>
  <r>
    <n v="68"/>
    <s v="Issue Tier 1 Tag 7"/>
    <s v="Issue Tier 2 Tag 17"/>
    <s v="Cause Category 2"/>
    <x v="4"/>
    <x v="53"/>
    <x v="2"/>
    <s v="Safety KPI 1"/>
    <s v=""/>
    <s v=""/>
    <m/>
    <m/>
    <m/>
    <m/>
    <s v="Issue Descr 77"/>
    <s v="Cause Descr 77"/>
    <s v="Countermeasure Descr 77"/>
    <s v="Owner 11"/>
    <d v="2020-10-23T00:00:00"/>
    <d v="2020-10-23T00:00:00"/>
    <s v="Closed"/>
    <x v="0"/>
    <n v="10"/>
    <s v="October"/>
    <n v="23"/>
    <x v="5"/>
    <n v="0"/>
    <n v="0"/>
    <s v="Yes"/>
    <n v="0"/>
  </r>
  <r>
    <n v="264"/>
    <s v="Issue Tier 1 Tag 8"/>
    <s v="Issue Tier 2 Tag 18"/>
    <s v="Cause Category 3"/>
    <x v="5"/>
    <x v="52"/>
    <x v="0"/>
    <s v="Quality KPI 1"/>
    <s v="Entry ID - 45"/>
    <s v=""/>
    <m/>
    <m/>
    <s v="Minor"/>
    <m/>
    <s v="Issue Descr 78"/>
    <s v="Cause Descr 78"/>
    <s v="Countermeasure Descr 78"/>
    <s v="Owner 22"/>
    <d v="2020-11-08T00:00:00"/>
    <d v="2020-10-28T00:00:00"/>
    <s v="Closed"/>
    <x v="0"/>
    <n v="10"/>
    <s v="October"/>
    <n v="9"/>
    <x v="5"/>
    <m/>
    <m/>
    <m/>
    <m/>
  </r>
  <r>
    <n v="64"/>
    <s v="Issue Tier 1 Tag 9"/>
    <s v="Issue Tier 2 Tag 19"/>
    <s v="Cause Category 4"/>
    <x v="6"/>
    <x v="54"/>
    <x v="2"/>
    <s v="Safety KPI 1"/>
    <s v=""/>
    <s v=""/>
    <m/>
    <m/>
    <m/>
    <m/>
    <s v="Issue Descr 79"/>
    <s v="Cause Descr 79"/>
    <s v="Countermeasure Descr 79"/>
    <s v="Owner 14"/>
    <d v="2020-10-30T00:00:00"/>
    <d v="2020-10-30T00:00:00"/>
    <s v="Closed"/>
    <x v="0"/>
    <n v="10"/>
    <s v="October"/>
    <n v="14"/>
    <x v="5"/>
    <n v="16"/>
    <n v="16"/>
    <s v="Yes"/>
    <n v="0"/>
  </r>
  <r>
    <n v="69"/>
    <s v="Issue Tier 1 Tag 10"/>
    <s v="Issue Tier 2 Tag 20"/>
    <s v="Cause Category 5"/>
    <x v="7"/>
    <x v="55"/>
    <x v="2"/>
    <s v="Safety KPI 1"/>
    <s v=""/>
    <s v=""/>
    <m/>
    <m/>
    <m/>
    <m/>
    <s v="Issue Descr 80"/>
    <s v="Cause Descr 80"/>
    <s v="Countermeasure Descr 80"/>
    <s v="Owner 21"/>
    <d v="2020-11-16T00:00:00"/>
    <d v="2020-10-30T00:00:00"/>
    <s v="Closed"/>
    <x v="0"/>
    <n v="10"/>
    <s v="October"/>
    <n v="28"/>
    <x v="5"/>
    <n v="19"/>
    <n v="2"/>
    <s v="Yes"/>
    <n v="-17"/>
  </r>
  <r>
    <n v="66"/>
    <s v="Issue Tier 1 Tag 1"/>
    <s v="Issue Tier 2 Tag 1"/>
    <s v="Cause Category 1"/>
    <x v="0"/>
    <x v="56"/>
    <x v="2"/>
    <s v="Safety KPI 1"/>
    <s v=""/>
    <s v=""/>
    <s v="Stage 1"/>
    <m/>
    <m/>
    <m/>
    <s v="Issue Descr 81"/>
    <s v="Cause Descr 81"/>
    <s v="Countermeasure Descr 81"/>
    <s v="Owner 12"/>
    <d v="2020-11-13T00:00:00"/>
    <d v="2020-11-04T00:00:00"/>
    <s v="Closed"/>
    <x v="0"/>
    <n v="10"/>
    <s v="October"/>
    <n v="20"/>
    <x v="5"/>
    <n v="24"/>
    <n v="15"/>
    <s v="Yes"/>
    <n v="-9"/>
  </r>
  <r>
    <n v="67"/>
    <s v="Issue Tier 1 Tag 2"/>
    <s v="Issue Tier 2 Tag 2"/>
    <s v="Cause Category 2"/>
    <x v="1"/>
    <x v="57"/>
    <x v="2"/>
    <s v="Safety KPI 1"/>
    <s v=""/>
    <s v=""/>
    <m/>
    <m/>
    <m/>
    <m/>
    <s v="Issue Descr 82"/>
    <s v="Cause Descr 82"/>
    <s v="Countermeasure Descr 82"/>
    <s v="Owner 4"/>
    <d v="2020-11-04T00:00:00"/>
    <d v="2020-11-04T00:00:00"/>
    <s v="Closed"/>
    <x v="0"/>
    <n v="10"/>
    <s v="October"/>
    <n v="22"/>
    <x v="5"/>
    <n v="13"/>
    <n v="13"/>
    <s v="Yes"/>
    <n v="0"/>
  </r>
  <r>
    <n v="71"/>
    <s v="Issue Tier 1 Tag 3"/>
    <s v="Issue Tier 2 Tag 3"/>
    <s v="Cause Category 3"/>
    <x v="2"/>
    <x v="58"/>
    <x v="2"/>
    <s v="Safety KPI 1"/>
    <s v=""/>
    <s v=""/>
    <s v="Stage 3"/>
    <m/>
    <m/>
    <m/>
    <s v="Issue Descr 83"/>
    <s v="Cause Descr 83"/>
    <s v="Countermeasure Descr 83"/>
    <s v="Owner 8"/>
    <d v="2020-11-09T00:00:00"/>
    <d v="2020-11-09T00:00:00"/>
    <s v="Closed"/>
    <x v="0"/>
    <n v="11"/>
    <s v="November"/>
    <n v="6"/>
    <x v="6"/>
    <n v="3"/>
    <n v="3"/>
    <s v="Yes"/>
    <n v="0"/>
  </r>
  <r>
    <n v="72"/>
    <s v="Issue Tier 1 Tag 4"/>
    <s v="Issue Tier 2 Tag 4"/>
    <s v="Cause Category 4"/>
    <x v="3"/>
    <x v="58"/>
    <x v="2"/>
    <s v="Safety KPI 1"/>
    <s v=""/>
    <s v=""/>
    <m/>
    <m/>
    <m/>
    <m/>
    <s v="Issue Descr 84"/>
    <s v="Cause Descr 84"/>
    <s v="Countermeasure Descr 84"/>
    <s v="Owner 14"/>
    <d v="2020-11-09T00:00:00"/>
    <d v="2020-11-09T00:00:00"/>
    <s v="Closed"/>
    <x v="0"/>
    <n v="11"/>
    <s v="November"/>
    <n v="6"/>
    <x v="6"/>
    <n v="3"/>
    <n v="3"/>
    <s v="Yes"/>
    <n v="0"/>
  </r>
  <r>
    <n v="65"/>
    <s v="Issue Tier 1 Tag 5"/>
    <s v="Issue Tier 2 Tag 5"/>
    <s v="Cause Category 5"/>
    <x v="4"/>
    <x v="54"/>
    <x v="2"/>
    <s v="Safety KPI 1"/>
    <s v=""/>
    <s v="Primary Equipment 29"/>
    <m/>
    <m/>
    <m/>
    <m/>
    <s v="Issue Descr 85"/>
    <s v="Cause Descr 85"/>
    <s v="Countermeasure Descr 85"/>
    <s v="Owner 6"/>
    <d v="2020-11-16T00:00:00"/>
    <d v="2020-11-10T00:00:00"/>
    <s v="Closed"/>
    <x v="0"/>
    <n v="10"/>
    <s v="October"/>
    <n v="14"/>
    <x v="5"/>
    <n v="33"/>
    <n v="27"/>
    <s v="Yes"/>
    <n v="-6"/>
  </r>
  <r>
    <n v="75"/>
    <s v="Issue Tier 1 Tag 6"/>
    <s v="Issue Tier 2 Tag 6"/>
    <s v="Cause Category 1"/>
    <x v="5"/>
    <x v="59"/>
    <x v="3"/>
    <s v="Delivery KPI 1"/>
    <s v=""/>
    <s v=""/>
    <s v="Stage 5"/>
    <m/>
    <m/>
    <m/>
    <s v="Issue Descr 86"/>
    <s v="Cause Descr 86"/>
    <s v="Countermeasure Descr 86"/>
    <s v="Owner 6"/>
    <d v="2020-11-16T00:00:00"/>
    <d v="2020-11-16T00:00:00"/>
    <s v="Closed"/>
    <x v="0"/>
    <n v="11"/>
    <s v="November"/>
    <n v="13"/>
    <x v="6"/>
    <n v="3"/>
    <n v="3"/>
    <s v="Yes"/>
    <n v="0"/>
  </r>
  <r>
    <n v="77"/>
    <s v="Issue Tier 1 Tag 7"/>
    <s v="Issue Tier 2 Tag 7"/>
    <s v="Cause Category 2"/>
    <x v="6"/>
    <x v="60"/>
    <x v="2"/>
    <s v="Safety KPI 1"/>
    <s v=""/>
    <s v=""/>
    <m/>
    <m/>
    <m/>
    <m/>
    <s v="Issue Descr 87"/>
    <s v="Cause Descr 87"/>
    <s v="Countermeasure Descr 87"/>
    <s v="Owner 16"/>
    <d v="2020-11-20T00:00:00"/>
    <d v="2020-11-20T00:00:00"/>
    <s v="Closed"/>
    <x v="0"/>
    <n v="11"/>
    <s v="November"/>
    <n v="19"/>
    <x v="6"/>
    <n v="1"/>
    <n v="1"/>
    <s v="Yes"/>
    <n v="0"/>
  </r>
  <r>
    <n v="261"/>
    <s v="Issue Tier 1 Tag 8"/>
    <s v="Issue Tier 2 Tag 8"/>
    <s v="Cause Category 3"/>
    <x v="7"/>
    <x v="61"/>
    <x v="0"/>
    <s v="Quality KPI 1"/>
    <s v="Entry ID - 46"/>
    <s v=""/>
    <m/>
    <m/>
    <s v="Minor"/>
    <m/>
    <s v="Issue Descr 88"/>
    <s v="Cause Descr 88"/>
    <s v="Countermeasure Descr 88"/>
    <s v="Owner 3"/>
    <d v="2020-12-02T00:00:00"/>
    <d v="2020-11-20T00:00:00"/>
    <s v="Closed"/>
    <x v="0"/>
    <n v="11"/>
    <s v="November"/>
    <n v="2"/>
    <x v="6"/>
    <m/>
    <m/>
    <m/>
    <m/>
  </r>
  <r>
    <n v="263"/>
    <s v="Issue Tier 1 Tag 9"/>
    <s v="Issue Tier 2 Tag 9"/>
    <s v="Cause Category 4"/>
    <x v="0"/>
    <x v="62"/>
    <x v="0"/>
    <s v="Quality KPI 1"/>
    <s v="Entry ID - 59"/>
    <s v=""/>
    <m/>
    <m/>
    <s v="Minor"/>
    <m/>
    <s v="Issue Descr 89"/>
    <s v="Cause Descr 89"/>
    <s v="Countermeasure Descr 89"/>
    <s v="Owner 10"/>
    <d v="2020-11-25T00:00:00"/>
    <d v="2020-11-20T00:00:00"/>
    <s v="Closed"/>
    <x v="0"/>
    <n v="10"/>
    <s v="October"/>
    <n v="26"/>
    <x v="5"/>
    <m/>
    <m/>
    <m/>
    <m/>
  </r>
  <r>
    <n v="79"/>
    <s v="Issue Tier 1 Tag 10"/>
    <s v="Issue Tier 2 Tag 10"/>
    <s v="Cause Category 5"/>
    <x v="1"/>
    <x v="63"/>
    <x v="3"/>
    <s v="Delivery KPI 3"/>
    <s v=""/>
    <s v=""/>
    <s v="Stage 7"/>
    <m/>
    <m/>
    <m/>
    <s v="Issue Descr 90"/>
    <s v="Cause Descr 90"/>
    <s v="Countermeasure Descr 90"/>
    <s v="Owner 5"/>
    <d v="2020-12-01T00:00:00"/>
    <d v="2020-12-01T00:00:00"/>
    <s v="Closed"/>
    <x v="0"/>
    <n v="11"/>
    <s v="November"/>
    <n v="30"/>
    <x v="6"/>
    <n v="1"/>
    <n v="1"/>
    <s v="Yes"/>
    <n v="0"/>
  </r>
  <r>
    <n v="260"/>
    <s v="Issue Tier 1 Tag 1"/>
    <s v="Issue Tier 2 Tag 11"/>
    <s v="Cause Category 1"/>
    <x v="2"/>
    <x v="59"/>
    <x v="0"/>
    <s v="Quality KPI 1"/>
    <s v="Entry ID - 72"/>
    <s v=""/>
    <m/>
    <m/>
    <s v="Minor"/>
    <m/>
    <s v="Issue Descr 91"/>
    <s v="Cause Descr 91"/>
    <s v="Countermeasure Descr 91"/>
    <s v="Owner 23"/>
    <d v="2020-12-16T00:00:00"/>
    <d v="2020-12-01T00:00:00"/>
    <s v="Closed"/>
    <x v="0"/>
    <n v="11"/>
    <s v="November"/>
    <n v="13"/>
    <x v="6"/>
    <m/>
    <m/>
    <m/>
    <m/>
  </r>
  <r>
    <n v="262"/>
    <s v="Issue Tier 1 Tag 2"/>
    <s v="Issue Tier 2 Tag 12"/>
    <s v="Cause Category 2"/>
    <x v="3"/>
    <x v="61"/>
    <x v="0"/>
    <s v="Quality KPI 1"/>
    <s v="Entry ID - 73"/>
    <s v=""/>
    <m/>
    <m/>
    <s v="Minor"/>
    <m/>
    <s v="Issue Descr 92"/>
    <s v="Cause Descr 92"/>
    <s v="Countermeasure Descr 92"/>
    <s v="Owner 3"/>
    <d v="2020-12-02T00:00:00"/>
    <d v="2020-12-02T00:00:00"/>
    <s v="Closed"/>
    <x v="0"/>
    <n v="11"/>
    <s v="November"/>
    <n v="2"/>
    <x v="6"/>
    <m/>
    <m/>
    <m/>
    <m/>
  </r>
  <r>
    <n v="70"/>
    <s v="Issue Tier 1 Tag 3"/>
    <s v="Issue Tier 2 Tag 13"/>
    <s v="Cause Category 3"/>
    <x v="4"/>
    <x v="64"/>
    <x v="1"/>
    <s v="N/A"/>
    <s v=""/>
    <s v=""/>
    <s v="Stage 8"/>
    <m/>
    <m/>
    <m/>
    <s v="Issue Descr 93"/>
    <s v="Cause Descr 93"/>
    <s v="Countermeasure Descr 93"/>
    <s v="Owner 12"/>
    <d v="2020-12-04T00:00:00"/>
    <d v="2020-12-04T00:00:00"/>
    <s v="Closed"/>
    <x v="0"/>
    <n v="11"/>
    <s v="November"/>
    <n v="5"/>
    <x v="6"/>
    <n v="29"/>
    <n v="29"/>
    <s v="Yes"/>
    <n v="0"/>
  </r>
  <r>
    <n v="76"/>
    <s v="Issue Tier 1 Tag 4"/>
    <s v="Issue Tier 2 Tag 14"/>
    <s v="Cause Category 4"/>
    <x v="5"/>
    <x v="65"/>
    <x v="2"/>
    <s v="Safety KPI 1"/>
    <s v=""/>
    <s v=""/>
    <s v="Stage 2"/>
    <m/>
    <m/>
    <m/>
    <s v="Issue Descr 94"/>
    <s v="Cause Descr 94"/>
    <s v="Countermeasure Descr 94"/>
    <s v="Owner 6"/>
    <d v="2020-12-04T00:00:00"/>
    <d v="2020-12-04T00:00:00"/>
    <s v="Closed"/>
    <x v="0"/>
    <n v="11"/>
    <s v="November"/>
    <n v="18"/>
    <x v="6"/>
    <n v="16"/>
    <n v="16"/>
    <s v="Yes"/>
    <n v="0"/>
  </r>
  <r>
    <n v="81"/>
    <s v="Issue Tier 1 Tag 5"/>
    <s v="Issue Tier 2 Tag 15"/>
    <s v="Cause Category 5"/>
    <x v="6"/>
    <x v="66"/>
    <x v="2"/>
    <s v="Safety KPI 2"/>
    <s v=""/>
    <s v=""/>
    <m/>
    <m/>
    <m/>
    <m/>
    <s v="Issue Descr 95"/>
    <s v="Cause Descr 95"/>
    <s v="Countermeasure Descr 95"/>
    <s v="Owner 11"/>
    <d v="2020-12-04T00:00:00"/>
    <d v="2020-12-04T00:00:00"/>
    <s v="Closed"/>
    <x v="0"/>
    <n v="12"/>
    <s v="December"/>
    <n v="3"/>
    <x v="7"/>
    <n v="1"/>
    <n v="1"/>
    <s v="Yes"/>
    <n v="0"/>
  </r>
  <r>
    <n v="83"/>
    <s v="Issue Tier 1 Tag 6"/>
    <s v="Issue Tier 2 Tag 16"/>
    <s v="Cause Category 1"/>
    <x v="7"/>
    <x v="66"/>
    <x v="3"/>
    <s v="Delivery KPI 2"/>
    <s v=""/>
    <s v=""/>
    <m/>
    <m/>
    <m/>
    <m/>
    <s v="Issue Descr 96"/>
    <s v="Cause Descr 96"/>
    <s v="Countermeasure Descr 96"/>
    <s v="Owner 13"/>
    <d v="2020-12-09T00:00:00"/>
    <d v="2020-12-08T00:00:00"/>
    <s v="Closed"/>
    <x v="0"/>
    <n v="12"/>
    <s v="December"/>
    <n v="3"/>
    <x v="7"/>
    <n v="6"/>
    <n v="5"/>
    <s v="Yes"/>
    <n v="-1"/>
  </r>
  <r>
    <n v="1"/>
    <s v="Issue Tier 1 Tag 7"/>
    <s v="Issue Tier 2 Tag 17"/>
    <s v="Cause Category 2"/>
    <x v="0"/>
    <x v="67"/>
    <x v="2"/>
    <s v="Safety KPI 1"/>
    <s v=""/>
    <s v=""/>
    <s v="Stage 2"/>
    <m/>
    <m/>
    <m/>
    <s v="Issue Descr 97"/>
    <s v="Cause Descr 97"/>
    <s v="Countermeasure Descr 97"/>
    <s v="Owner 4"/>
    <d v="2020-12-11T00:00:00"/>
    <d v="2020-12-10T00:00:00"/>
    <s v="Closed"/>
    <x v="0"/>
    <n v="1"/>
    <s v="January"/>
    <n v="9"/>
    <x v="8"/>
    <n v="337"/>
    <n v="336"/>
    <s v="Yes"/>
    <n v="-1"/>
  </r>
  <r>
    <n v="74"/>
    <s v="Issue Tier 1 Tag 8"/>
    <s v="Issue Tier 2 Tag 18"/>
    <s v="Cause Category 3"/>
    <x v="1"/>
    <x v="68"/>
    <x v="2"/>
    <s v="Safety KPI 1"/>
    <s v=""/>
    <s v=""/>
    <m/>
    <m/>
    <m/>
    <m/>
    <s v="Issue Descr 98"/>
    <s v="Cause Descr 98"/>
    <s v="Countermeasure Descr 98"/>
    <s v="Owner 6"/>
    <d v="2020-12-11T00:00:00"/>
    <d v="2020-12-11T00:00:00"/>
    <s v="Closed"/>
    <x v="0"/>
    <n v="11"/>
    <s v="November"/>
    <n v="10"/>
    <x v="6"/>
    <n v="31"/>
    <n v="31"/>
    <s v="Yes"/>
    <n v="0"/>
  </r>
  <r>
    <n v="78"/>
    <s v="Issue Tier 1 Tag 9"/>
    <s v="Issue Tier 2 Tag 19"/>
    <s v="Cause Category 4"/>
    <x v="2"/>
    <x v="69"/>
    <x v="2"/>
    <s v="Safety KPI 1"/>
    <s v=""/>
    <s v=""/>
    <s v="Stage 5"/>
    <m/>
    <m/>
    <m/>
    <s v="Issue Descr 99"/>
    <s v="Cause Descr 99"/>
    <s v="Countermeasure Descr 99"/>
    <s v="Owner 8"/>
    <d v="2020-12-22T00:00:00"/>
    <d v="2020-12-11T00:00:00"/>
    <s v="Closed"/>
    <x v="0"/>
    <n v="11"/>
    <s v="November"/>
    <n v="24"/>
    <x v="6"/>
    <n v="28"/>
    <n v="17"/>
    <s v="Yes"/>
    <n v="-11"/>
  </r>
  <r>
    <n v="258"/>
    <s v="Issue Tier 1 Tag 10"/>
    <s v="Issue Tier 2 Tag 20"/>
    <s v="Cause Category 5"/>
    <x v="3"/>
    <x v="60"/>
    <x v="0"/>
    <s v="Quality KPI 1"/>
    <s v="Entry ID - 70"/>
    <s v=""/>
    <m/>
    <m/>
    <s v="Minor"/>
    <m/>
    <s v="Issue Descr 100"/>
    <s v="Cause Descr 100"/>
    <s v="Countermeasure Descr 100"/>
    <s v="Owner 22"/>
    <d v="2020-12-19T00:00:00"/>
    <d v="2020-12-15T00:00:00"/>
    <s v="Closed"/>
    <x v="0"/>
    <n v="11"/>
    <s v="November"/>
    <n v="19"/>
    <x v="6"/>
    <m/>
    <m/>
    <m/>
    <m/>
  </r>
  <r>
    <n v="259"/>
    <s v="Issue Tier 1 Tag 1"/>
    <s v="Issue Tier 2 Tag 1"/>
    <s v="Cause Category 1"/>
    <x v="4"/>
    <x v="70"/>
    <x v="0"/>
    <s v="Quality KPI 1"/>
    <s v="Entry ID - 71"/>
    <s v=""/>
    <m/>
    <m/>
    <s v="Minor"/>
    <m/>
    <s v="Issue Descr 101"/>
    <s v="Cause Descr 101"/>
    <s v="Countermeasure Descr 101"/>
    <s v="Owner 24"/>
    <d v="2020-12-17T00:00:00"/>
    <d v="2020-12-15T00:00:00"/>
    <s v="Closed"/>
    <x v="0"/>
    <n v="11"/>
    <s v="November"/>
    <n v="11"/>
    <x v="6"/>
    <m/>
    <m/>
    <m/>
    <m/>
  </r>
  <r>
    <n v="87"/>
    <s v="Issue Tier 1 Tag 2"/>
    <s v="Issue Tier 2 Tag 2"/>
    <s v="Cause Category 2"/>
    <x v="5"/>
    <x v="71"/>
    <x v="2"/>
    <s v="Safety KPI 1"/>
    <s v=""/>
    <s v="Primary Equipment 35"/>
    <m/>
    <m/>
    <m/>
    <m/>
    <s v="Issue Descr 102"/>
    <s v="Cause Descr 102"/>
    <s v="Countermeasure Descr 102"/>
    <s v="Owner 16"/>
    <d v="2020-12-16T00:00:00"/>
    <d v="2020-12-16T00:00:00"/>
    <s v="Closed"/>
    <x v="0"/>
    <n v="12"/>
    <s v="December"/>
    <n v="16"/>
    <x v="7"/>
    <n v="0"/>
    <n v="0"/>
    <s v="Yes"/>
    <n v="0"/>
  </r>
  <r>
    <n v="73"/>
    <s v="Issue Tier 1 Tag 3"/>
    <s v="Issue Tier 2 Tag 3"/>
    <s v="Cause Category 3"/>
    <x v="6"/>
    <x v="72"/>
    <x v="2"/>
    <s v="Safety KPI 1"/>
    <s v=""/>
    <s v=""/>
    <m/>
    <m/>
    <m/>
    <m/>
    <s v="Issue Descr 103"/>
    <s v="Cause Descr 103"/>
    <s v="Countermeasure Descr 103"/>
    <s v="Owner 14"/>
    <d v="2020-12-14T00:00:00"/>
    <d v="2020-12-17T00:00:00"/>
    <s v="Closed"/>
    <x v="0"/>
    <n v="11"/>
    <s v="November"/>
    <n v="9"/>
    <x v="6"/>
    <n v="35"/>
    <n v="38"/>
    <s v="No"/>
    <n v="3"/>
  </r>
  <r>
    <n v="257"/>
    <s v="Issue Tier 1 Tag 4"/>
    <s v="Issue Tier 2 Tag 4"/>
    <s v="Cause Category 4"/>
    <x v="7"/>
    <x v="66"/>
    <x v="0"/>
    <s v="Quality KPI 1"/>
    <s v="Entry ID - 74"/>
    <s v=""/>
    <m/>
    <m/>
    <s v="Minor"/>
    <m/>
    <s v="Issue Descr 104"/>
    <s v="Cause Descr 104"/>
    <s v="Countermeasure Descr 104"/>
    <s v="Owner 22"/>
    <d v="2021-01-02T00:00:00"/>
    <d v="2020-12-17T00:00:00"/>
    <s v="Closed"/>
    <x v="0"/>
    <n v="12"/>
    <s v="December"/>
    <n v="3"/>
    <x v="7"/>
    <m/>
    <m/>
    <m/>
    <m/>
  </r>
  <r>
    <n v="88"/>
    <s v="Issue Tier 1 Tag 5"/>
    <s v="Issue Tier 2 Tag 5"/>
    <s v="Cause Category 5"/>
    <x v="0"/>
    <x v="73"/>
    <x v="2"/>
    <s v="Safety KPI 1"/>
    <s v=""/>
    <s v=""/>
    <m/>
    <m/>
    <m/>
    <m/>
    <s v="Issue Descr 105"/>
    <s v="Cause Descr 105"/>
    <s v="Countermeasure Descr 105"/>
    <s v="Owner 8"/>
    <d v="2020-12-21T00:00:00"/>
    <d v="2020-12-21T00:00:00"/>
    <s v="Closed"/>
    <x v="0"/>
    <n v="12"/>
    <s v="December"/>
    <n v="21"/>
    <x v="7"/>
    <n v="0"/>
    <n v="0"/>
    <s v="Yes"/>
    <n v="0"/>
  </r>
  <r>
    <n v="89"/>
    <s v="Issue Tier 1 Tag 6"/>
    <s v="Issue Tier 2 Tag 6"/>
    <s v="Cause Category 1"/>
    <x v="1"/>
    <x v="74"/>
    <x v="2"/>
    <s v="Safety KPI 1"/>
    <s v=""/>
    <s v=""/>
    <m/>
    <m/>
    <m/>
    <m/>
    <s v="Issue Descr 106"/>
    <s v="Cause Descr 106"/>
    <s v="Countermeasure Descr 106"/>
    <s v="Owner 14"/>
    <d v="2020-12-28T00:00:00"/>
    <d v="2020-12-28T00:00:00"/>
    <s v="Closed"/>
    <x v="0"/>
    <n v="12"/>
    <s v="December"/>
    <n v="28"/>
    <x v="7"/>
    <n v="0"/>
    <n v="0"/>
    <s v="Yes"/>
    <n v="0"/>
  </r>
  <r>
    <n v="90"/>
    <s v="Issue Tier 1 Tag 7"/>
    <s v="Issue Tier 2 Tag 7"/>
    <s v="Cause Category 2"/>
    <x v="2"/>
    <x v="75"/>
    <x v="2"/>
    <s v="Safety KPI 2"/>
    <s v=""/>
    <s v=""/>
    <m/>
    <m/>
    <m/>
    <m/>
    <s v="Issue Descr 107"/>
    <s v="Cause Descr 107"/>
    <s v="Countermeasure Descr 107"/>
    <s v="Owner 11"/>
    <d v="2020-12-30T00:00:00"/>
    <d v="2020-12-30T00:00:00"/>
    <s v="Closed"/>
    <x v="0"/>
    <n v="12"/>
    <s v="December"/>
    <n v="30"/>
    <x v="7"/>
    <n v="0"/>
    <n v="0"/>
    <s v="Yes"/>
    <n v="0"/>
  </r>
  <r>
    <n v="80"/>
    <s v="Issue Tier 1 Tag 8"/>
    <s v="Issue Tier 2 Tag 8"/>
    <s v="Cause Category 3"/>
    <x v="3"/>
    <x v="76"/>
    <x v="3"/>
    <s v="Delivery KPI 1"/>
    <s v=""/>
    <s v=""/>
    <s v="Stage 3"/>
    <m/>
    <m/>
    <m/>
    <s v="Issue Descr 108"/>
    <s v="Cause Descr 108"/>
    <s v="Countermeasure Descr 108"/>
    <s v="Owner 6"/>
    <d v="2021-01-15T00:00:00"/>
    <d v="2021-01-06T00:00:00"/>
    <s v="Closed"/>
    <x v="0"/>
    <n v="12"/>
    <s v="December"/>
    <n v="2"/>
    <x v="7"/>
    <n v="44"/>
    <n v="35"/>
    <s v="Yes"/>
    <n v="-9"/>
  </r>
  <r>
    <n v="85"/>
    <s v="Issue Tier 1 Tag 9"/>
    <s v="Issue Tier 2 Tag 9"/>
    <s v="Cause Category 4"/>
    <x v="4"/>
    <x v="77"/>
    <x v="3"/>
    <s v="Delivery KPI 3"/>
    <s v=""/>
    <s v=""/>
    <m/>
    <m/>
    <m/>
    <m/>
    <s v="Issue Descr 109"/>
    <s v="Cause Descr 109"/>
    <s v="Countermeasure Descr 109"/>
    <s v="Owner 5"/>
    <d v="2021-01-15T00:00:00"/>
    <d v="2021-01-06T00:00:00"/>
    <s v="Closed"/>
    <x v="0"/>
    <n v="12"/>
    <s v="December"/>
    <n v="14"/>
    <x v="7"/>
    <n v="32"/>
    <n v="23"/>
    <s v="Yes"/>
    <n v="-9"/>
  </r>
  <r>
    <n v="82"/>
    <s v="Issue Tier 1 Tag 10"/>
    <s v="Issue Tier 2 Tag 10"/>
    <s v="Cause Category 5"/>
    <x v="5"/>
    <x v="66"/>
    <x v="2"/>
    <s v="Safety KPI 1"/>
    <s v=""/>
    <s v=""/>
    <s v="Stage 1"/>
    <m/>
    <m/>
    <m/>
    <s v="Issue Descr 110"/>
    <s v="Cause Descr 110"/>
    <s v="Countermeasure Descr 110"/>
    <s v="Owner 21"/>
    <d v="2021-01-15T00:00:00"/>
    <d v="2021-01-08T00:00:00"/>
    <s v="Closed"/>
    <x v="0"/>
    <n v="12"/>
    <s v="December"/>
    <n v="3"/>
    <x v="7"/>
    <n v="43"/>
    <n v="36"/>
    <s v="Yes"/>
    <n v="-7"/>
  </r>
  <r>
    <n v="86"/>
    <s v="Issue Tier 1 Tag 1"/>
    <s v="Issue Tier 2 Tag 11"/>
    <s v="Cause Category 1"/>
    <x v="6"/>
    <x v="71"/>
    <x v="2"/>
    <s v="Safety KPI 1"/>
    <s v=""/>
    <s v=""/>
    <m/>
    <m/>
    <m/>
    <m/>
    <s v="Issue Descr 111"/>
    <s v="Cause Descr 111"/>
    <s v="Countermeasure Descr 111"/>
    <s v="Owner 21"/>
    <d v="2021-01-15T00:00:00"/>
    <d v="2021-01-08T00:00:00"/>
    <s v="Closed"/>
    <x v="0"/>
    <n v="12"/>
    <s v="December"/>
    <n v="16"/>
    <x v="7"/>
    <n v="30"/>
    <n v="23"/>
    <s v="Yes"/>
    <n v="-7"/>
  </r>
  <r>
    <n v="93"/>
    <s v="Issue Tier 1 Tag 2"/>
    <s v="Issue Tier 2 Tag 12"/>
    <s v="Cause Category 2"/>
    <x v="7"/>
    <x v="78"/>
    <x v="2"/>
    <s v="Safety KPI 1"/>
    <s v=""/>
    <s v="Primary Equipment 29"/>
    <m/>
    <m/>
    <m/>
    <m/>
    <s v="Issue Descr 112"/>
    <s v="Cause Descr 112"/>
    <s v="Countermeasure Descr 112"/>
    <s v="Owner 4"/>
    <d v="2021-01-13T00:00:00"/>
    <d v="2021-01-13T00:00:00"/>
    <s v="Closed"/>
    <x v="1"/>
    <n v="1"/>
    <s v="January"/>
    <n v="12"/>
    <x v="9"/>
    <n v="1"/>
    <n v="1"/>
    <s v="Yes"/>
    <n v="0"/>
  </r>
  <r>
    <n v="256"/>
    <s v="Issue Tier 1 Tag 3"/>
    <s v="Issue Tier 2 Tag 13"/>
    <s v="Cause Category 3"/>
    <x v="0"/>
    <x v="71"/>
    <x v="0"/>
    <s v="Quality KPI 1"/>
    <s v="Entry ID - 77"/>
    <s v=""/>
    <m/>
    <m/>
    <s v="Minor"/>
    <m/>
    <s v="Issue Descr 113"/>
    <s v="Cause Descr 113"/>
    <s v="Countermeasure Descr 113"/>
    <s v="Owner 18"/>
    <d v="2021-01-16T00:00:00"/>
    <d v="2021-01-15T00:00:00"/>
    <s v="Closed"/>
    <x v="0"/>
    <n v="12"/>
    <s v="December"/>
    <n v="16"/>
    <x v="7"/>
    <m/>
    <m/>
    <m/>
    <m/>
  </r>
  <r>
    <n v="91"/>
    <s v="Issue Tier 1 Tag 4"/>
    <s v="Issue Tier 2 Tag 14"/>
    <s v="Cause Category 4"/>
    <x v="1"/>
    <x v="79"/>
    <x v="1"/>
    <s v="N/A"/>
    <s v=""/>
    <s v=""/>
    <s v="Stage 3"/>
    <m/>
    <m/>
    <m/>
    <s v="Issue Descr 114"/>
    <s v="Cause Descr 114"/>
    <s v="Countermeasure Descr 114"/>
    <s v="Owner 6"/>
    <d v="2021-02-08T00:00:00"/>
    <d v="2021-01-19T00:00:00"/>
    <s v="Closed"/>
    <x v="1"/>
    <n v="1"/>
    <s v="January"/>
    <n v="7"/>
    <x v="9"/>
    <n v="32"/>
    <n v="12"/>
    <s v="Yes"/>
    <n v="-20"/>
  </r>
  <r>
    <n v="255"/>
    <s v="Issue Tier 1 Tag 5"/>
    <s v="Issue Tier 2 Tag 15"/>
    <s v="Cause Category 5"/>
    <x v="2"/>
    <x v="80"/>
    <x v="0"/>
    <s v="Quality KPI 1"/>
    <s v="Entry ID - 78"/>
    <s v=""/>
    <m/>
    <m/>
    <s v="Minor"/>
    <m/>
    <s v="Issue Descr 115"/>
    <s v="Cause Descr 115"/>
    <s v="Countermeasure Descr 115"/>
    <s v="Owner 10"/>
    <d v="2021-01-21T00:00:00"/>
    <d v="2021-01-19T00:00:00"/>
    <s v="Closed"/>
    <x v="0"/>
    <n v="12"/>
    <s v="December"/>
    <n v="22"/>
    <x v="7"/>
    <m/>
    <m/>
    <m/>
    <m/>
  </r>
  <r>
    <n v="92"/>
    <s v="Issue Tier 1 Tag 6"/>
    <s v="Issue Tier 2 Tag 16"/>
    <s v="Cause Category 1"/>
    <x v="3"/>
    <x v="81"/>
    <x v="2"/>
    <s v="Safety KPI 1"/>
    <s v=""/>
    <s v=""/>
    <m/>
    <m/>
    <m/>
    <m/>
    <s v="Issue Descr 116"/>
    <s v="Cause Descr 116"/>
    <s v="Countermeasure Descr 116"/>
    <s v="Owner 8"/>
    <d v="2021-01-22T00:00:00"/>
    <d v="2021-01-25T00:00:00"/>
    <s v="Closed"/>
    <x v="1"/>
    <n v="1"/>
    <s v="January"/>
    <n v="11"/>
    <x v="9"/>
    <n v="11"/>
    <n v="14"/>
    <s v="No"/>
    <n v="3"/>
  </r>
  <r>
    <n v="95"/>
    <s v="Issue Tier 1 Tag 7"/>
    <s v="Issue Tier 2 Tag 17"/>
    <s v="Cause Category 2"/>
    <x v="4"/>
    <x v="82"/>
    <x v="1"/>
    <s v="N/A"/>
    <s v=""/>
    <s v=""/>
    <m/>
    <m/>
    <m/>
    <m/>
    <s v="Issue Descr 117"/>
    <s v="Cause Descr 117"/>
    <s v="Countermeasure Descr 117"/>
    <s v="Owner 12"/>
    <d v="2021-03-01T00:00:00"/>
    <d v="2021-01-27T00:00:00"/>
    <s v="Closed"/>
    <x v="1"/>
    <n v="1"/>
    <s v="January"/>
    <n v="14"/>
    <x v="9"/>
    <n v="46"/>
    <n v="13"/>
    <s v="Yes"/>
    <n v="-33"/>
  </r>
  <r>
    <n v="94"/>
    <s v="Issue Tier 1 Tag 8"/>
    <s v="Issue Tier 2 Tag 18"/>
    <s v="Cause Category 3"/>
    <x v="5"/>
    <x v="82"/>
    <x v="1"/>
    <s v="N/A"/>
    <s v=""/>
    <s v=""/>
    <s v="Stage 7"/>
    <m/>
    <m/>
    <m/>
    <s v="Issue Descr 118"/>
    <s v="Cause Descr 118"/>
    <s v="Countermeasure Descr 118"/>
    <s v="Owner 12"/>
    <d v="2021-03-01T00:00:00"/>
    <d v="2021-02-05T00:00:00"/>
    <s v="Closed"/>
    <x v="1"/>
    <n v="1"/>
    <s v="January"/>
    <n v="14"/>
    <x v="9"/>
    <n v="46"/>
    <n v="22"/>
    <s v="Yes"/>
    <n v="-24"/>
  </r>
  <r>
    <n v="99"/>
    <s v="Issue Tier 1 Tag 9"/>
    <s v="Issue Tier 2 Tag 19"/>
    <s v="Cause Category 4"/>
    <x v="6"/>
    <x v="83"/>
    <x v="3"/>
    <s v="Delivery KPI 2"/>
    <s v=""/>
    <s v=""/>
    <s v="Stage 3"/>
    <m/>
    <m/>
    <m/>
    <s v="Issue Descr 119"/>
    <s v="Cause Descr 119"/>
    <s v="Countermeasure Descr 119"/>
    <s v="Owner 21"/>
    <d v="2021-02-26T00:00:00"/>
    <d v="2021-02-05T00:00:00"/>
    <s v="Closed"/>
    <x v="1"/>
    <n v="1"/>
    <s v="January"/>
    <n v="26"/>
    <x v="9"/>
    <n v="31"/>
    <n v="10"/>
    <s v="Yes"/>
    <n v="-21"/>
  </r>
  <r>
    <n v="103"/>
    <s v="Issue Tier 1 Tag 10"/>
    <s v="Issue Tier 2 Tag 20"/>
    <s v="Cause Category 5"/>
    <x v="7"/>
    <x v="84"/>
    <x v="2"/>
    <m/>
    <s v=""/>
    <s v=""/>
    <m/>
    <m/>
    <m/>
    <m/>
    <s v="Issue Descr 120"/>
    <s v="Cause Descr 120"/>
    <s v="Countermeasure Descr 120"/>
    <s v="Owner 8"/>
    <d v="2021-02-10T00:00:00"/>
    <d v="2021-02-10T00:00:00"/>
    <s v="Closed"/>
    <x v="1"/>
    <n v="2"/>
    <s v="February"/>
    <n v="2"/>
    <x v="10"/>
    <n v="8"/>
    <n v="8"/>
    <s v="Yes"/>
    <n v="0"/>
  </r>
  <r>
    <n v="254"/>
    <s v="Issue Tier 1 Tag 1"/>
    <s v="Issue Tier 2 Tag 1"/>
    <s v="Cause Category 1"/>
    <x v="0"/>
    <x v="85"/>
    <x v="0"/>
    <s v="Quality KPI 1"/>
    <s v="Entry ID - 75"/>
    <s v=""/>
    <m/>
    <m/>
    <s v="Minor"/>
    <m/>
    <s v="Issue Descr 121"/>
    <s v="Cause Descr 121"/>
    <s v="Countermeasure Descr 121"/>
    <s v="Owner 22"/>
    <d v="2021-02-19T00:00:00"/>
    <d v="2021-02-10T00:00:00"/>
    <s v="Closed"/>
    <x v="1"/>
    <n v="1"/>
    <s v="January"/>
    <n v="20"/>
    <x v="9"/>
    <m/>
    <m/>
    <m/>
    <m/>
  </r>
  <r>
    <n v="108"/>
    <s v="Issue Tier 1 Tag 2"/>
    <s v="Issue Tier 2 Tag 2"/>
    <s v="Cause Category 2"/>
    <x v="1"/>
    <x v="86"/>
    <x v="0"/>
    <s v="Quality KPI 1"/>
    <s v="Entry ID - 76"/>
    <s v=""/>
    <m/>
    <m/>
    <s v="Minor"/>
    <m/>
    <s v="Issue Descr 122"/>
    <s v="Cause Descr 122"/>
    <s v="Countermeasure Descr 122"/>
    <s v="Owner 8"/>
    <d v="2021-03-11T00:00:00"/>
    <d v="2021-02-23T00:00:00"/>
    <s v="Closed"/>
    <x v="1"/>
    <n v="2"/>
    <s v="February"/>
    <n v="8"/>
    <x v="10"/>
    <n v="31"/>
    <n v="15"/>
    <s v="Yes"/>
    <n v="-16"/>
  </r>
  <r>
    <n v="102"/>
    <s v="Issue Tier 1 Tag 3"/>
    <s v="Issue Tier 2 Tag 3"/>
    <s v="Cause Category 3"/>
    <x v="2"/>
    <x v="87"/>
    <x v="0"/>
    <s v="Quality KPI 1"/>
    <s v="Entry ID - 69"/>
    <s v="Primary Equipment 68"/>
    <s v="Stage 5"/>
    <s v="300129-12"/>
    <s v="Minor"/>
    <m/>
    <s v="Issue Descr 123"/>
    <s v="Cause Descr 123"/>
    <s v="Countermeasure Descr 123"/>
    <s v="Owner 21"/>
    <d v="2021-02-28T00:00:00"/>
    <d v="2021-02-24T00:00:00"/>
    <s v="Closed"/>
    <x v="1"/>
    <n v="1"/>
    <s v="January"/>
    <n v="28"/>
    <x v="9"/>
    <n v="31"/>
    <n v="27"/>
    <s v="Yes"/>
    <n v="-4"/>
  </r>
  <r>
    <n v="253"/>
    <s v="Issue Tier 1 Tag 4"/>
    <s v="Issue Tier 2 Tag 4"/>
    <s v="Cause Category 4"/>
    <x v="3"/>
    <x v="83"/>
    <x v="0"/>
    <s v="Quality KPI 1"/>
    <s v="Entry ID - 62"/>
    <s v=""/>
    <m/>
    <m/>
    <s v="Minor"/>
    <m/>
    <s v="Issue Descr 124"/>
    <s v="Cause Descr 124"/>
    <s v="Countermeasure Descr 124"/>
    <s v="Owner 18"/>
    <d v="2021-02-26T00:00:00"/>
    <d v="2021-02-24T00:00:00"/>
    <s v="Closed"/>
    <x v="1"/>
    <n v="1"/>
    <s v="January"/>
    <n v="26"/>
    <x v="9"/>
    <m/>
    <m/>
    <m/>
    <m/>
  </r>
  <r>
    <n v="84"/>
    <s v="Issue Tier 1 Tag 5"/>
    <s v="Issue Tier 2 Tag 5"/>
    <s v="Cause Category 5"/>
    <x v="4"/>
    <x v="88"/>
    <x v="2"/>
    <s v="Safety KPI 1"/>
    <s v=""/>
    <s v="Primary Equipment 35"/>
    <s v="Stage 2"/>
    <m/>
    <m/>
    <m/>
    <s v="Issue Descr 125"/>
    <s v="Cause Descr 125"/>
    <s v="Countermeasure Descr 125"/>
    <s v="Owner 8"/>
    <d v="2021-02-26T00:00:00"/>
    <d v="2021-02-25T00:00:00"/>
    <s v="Closed"/>
    <x v="0"/>
    <n v="12"/>
    <s v="December"/>
    <n v="8"/>
    <x v="7"/>
    <n v="80"/>
    <n v="79"/>
    <s v="Yes"/>
    <n v="-1"/>
  </r>
  <r>
    <n v="113"/>
    <s v="Issue Tier 1 Tag 6"/>
    <s v="Issue Tier 2 Tag 6"/>
    <s v="Cause Category 1"/>
    <x v="5"/>
    <x v="89"/>
    <x v="0"/>
    <s v="Quality KPI 1"/>
    <s v="Entry ID - 63"/>
    <s v="Primary Equipment 35"/>
    <s v="Stage 5"/>
    <s v="300129-14"/>
    <s v="Minor"/>
    <m/>
    <s v="Issue Descr 126"/>
    <s v="Cause Descr 126"/>
    <s v="Countermeasure Descr 126"/>
    <s v="Owner 21"/>
    <d v="2021-03-14T00:00:00"/>
    <d v="2021-02-25T00:00:00"/>
    <s v="Closed"/>
    <x v="1"/>
    <n v="2"/>
    <s v="February"/>
    <n v="11"/>
    <x v="10"/>
    <n v="31"/>
    <n v="14"/>
    <s v="Yes"/>
    <n v="-17"/>
  </r>
  <r>
    <n v="111"/>
    <s v="Issue Tier 1 Tag 7"/>
    <s v="Issue Tier 2 Tag 7"/>
    <s v="Cause Category 2"/>
    <x v="6"/>
    <x v="90"/>
    <x v="2"/>
    <s v="Safety KPI 1"/>
    <s v=""/>
    <s v=""/>
    <m/>
    <m/>
    <m/>
    <m/>
    <s v="Issue Descr 127"/>
    <s v="Cause Descr 127"/>
    <s v="Countermeasure Descr 127"/>
    <s v="Owner 25"/>
    <d v="2021-03-10T00:00:00"/>
    <d v="2021-03-01T00:00:00"/>
    <s v="Closed"/>
    <x v="1"/>
    <n v="2"/>
    <s v="February"/>
    <n v="10"/>
    <x v="10"/>
    <n v="28"/>
    <n v="19"/>
    <s v="Yes"/>
    <n v="-9"/>
  </r>
  <r>
    <n v="101"/>
    <s v="Issue Tier 1 Tag 8"/>
    <s v="Issue Tier 2 Tag 8"/>
    <s v="Cause Category 3"/>
    <x v="7"/>
    <x v="91"/>
    <x v="1"/>
    <s v="N/A"/>
    <s v=""/>
    <s v=""/>
    <s v="Stage 4"/>
    <m/>
    <m/>
    <m/>
    <s v="Issue Descr 128"/>
    <s v="Cause Descr 128"/>
    <s v="Countermeasure Descr 128"/>
    <s v="Owner 12"/>
    <d v="2021-03-15T00:00:00"/>
    <d v="2021-03-03T00:00:00"/>
    <s v="Closed"/>
    <x v="1"/>
    <n v="1"/>
    <s v="January"/>
    <n v="27"/>
    <x v="9"/>
    <n v="47"/>
    <n v="35"/>
    <s v="Yes"/>
    <n v="-12"/>
  </r>
  <r>
    <n v="104"/>
    <s v="Issue Tier 1 Tag 9"/>
    <s v="Issue Tier 2 Tag 9"/>
    <s v="Cause Category 4"/>
    <x v="0"/>
    <x v="92"/>
    <x v="2"/>
    <s v="Safety KPI 1"/>
    <s v=""/>
    <s v="Primary Equipment 68"/>
    <s v="Stage 2"/>
    <m/>
    <m/>
    <m/>
    <s v="Issue Descr 129"/>
    <s v="Cause Descr 129"/>
    <s v="Countermeasure Descr 129"/>
    <s v="Owner 8"/>
    <d v="2021-03-15T00:00:00"/>
    <d v="2021-03-03T00:00:00"/>
    <s v="Closed"/>
    <x v="1"/>
    <n v="2"/>
    <s v="February"/>
    <n v="3"/>
    <x v="10"/>
    <n v="40"/>
    <n v="28"/>
    <s v="Yes"/>
    <n v="-12"/>
  </r>
  <r>
    <n v="105"/>
    <s v="Issue Tier 1 Tag 10"/>
    <s v="Issue Tier 2 Tag 10"/>
    <s v="Cause Category 5"/>
    <x v="1"/>
    <x v="93"/>
    <x v="0"/>
    <s v="Quality KPI 1"/>
    <s v="Entry ID - 60"/>
    <s v="Primary Equipment 29"/>
    <s v="Stage 4"/>
    <s v="N/A"/>
    <s v="Minor"/>
    <m/>
    <s v="Issue Descr 130"/>
    <s v="Cause Descr 130"/>
    <s v="Countermeasure Descr 130"/>
    <s v="Owner 6"/>
    <d v="2021-03-07T00:00:00"/>
    <d v="2021-03-03T00:00:00"/>
    <s v="Closed"/>
    <x v="1"/>
    <n v="2"/>
    <s v="February"/>
    <n v="5"/>
    <x v="10"/>
    <n v="30"/>
    <n v="26"/>
    <s v="Yes"/>
    <n v="-4"/>
  </r>
  <r>
    <n v="106"/>
    <s v="Issue Tier 1 Tag 1"/>
    <s v="Issue Tier 2 Tag 11"/>
    <s v="Cause Category 1"/>
    <x v="2"/>
    <x v="86"/>
    <x v="2"/>
    <s v="Safety KPI 1"/>
    <s v=""/>
    <s v=""/>
    <m/>
    <m/>
    <m/>
    <m/>
    <s v="Issue Descr 131"/>
    <s v="Cause Descr 131"/>
    <s v="Countermeasure Descr 131"/>
    <s v="Owner 14"/>
    <d v="2021-03-08T00:00:00"/>
    <d v="2021-03-03T00:00:00"/>
    <s v="Closed"/>
    <x v="1"/>
    <n v="2"/>
    <s v="February"/>
    <n v="8"/>
    <x v="10"/>
    <n v="28"/>
    <n v="23"/>
    <s v="Yes"/>
    <n v="-5"/>
  </r>
  <r>
    <n v="109"/>
    <s v="Issue Tier 1 Tag 2"/>
    <s v="Issue Tier 2 Tag 12"/>
    <s v="Cause Category 2"/>
    <x v="3"/>
    <x v="86"/>
    <x v="2"/>
    <s v="Safety KPI 1"/>
    <s v=""/>
    <s v="Primary Equipment 35"/>
    <m/>
    <m/>
    <m/>
    <m/>
    <s v="Issue Descr 132"/>
    <s v="Cause Descr 132"/>
    <s v="Countermeasure Descr 132"/>
    <s v="Owner 6"/>
    <d v="2021-03-15T00:00:00"/>
    <d v="2021-03-03T00:00:00"/>
    <s v="Closed"/>
    <x v="1"/>
    <n v="2"/>
    <s v="February"/>
    <n v="8"/>
    <x v="10"/>
    <n v="35"/>
    <n v="23"/>
    <s v="Yes"/>
    <n v="-12"/>
  </r>
  <r>
    <n v="116"/>
    <s v="Issue Tier 1 Tag 3"/>
    <s v="Issue Tier 2 Tag 13"/>
    <s v="Cause Category 3"/>
    <x v="4"/>
    <x v="94"/>
    <x v="2"/>
    <s v="Safety KPI 1"/>
    <s v=""/>
    <s v=""/>
    <s v="Stage 1"/>
    <m/>
    <m/>
    <m/>
    <s v="Issue Descr 133"/>
    <s v="Cause Descr 133"/>
    <s v="Countermeasure Descr 133"/>
    <s v="Owner 6"/>
    <d v="2021-03-03T00:00:00"/>
    <d v="2021-03-03T00:00:00"/>
    <s v="Closed"/>
    <x v="1"/>
    <n v="2"/>
    <s v="February"/>
    <n v="18"/>
    <x v="10"/>
    <n v="13"/>
    <n v="13"/>
    <s v="Yes"/>
    <n v="0"/>
  </r>
  <r>
    <n v="117"/>
    <s v="Issue Tier 1 Tag 4"/>
    <s v="Issue Tier 2 Tag 14"/>
    <s v="Cause Category 4"/>
    <x v="5"/>
    <x v="95"/>
    <x v="2"/>
    <s v="Safety KPI 1"/>
    <s v="Entry ID - 61"/>
    <s v=""/>
    <s v="Stage 1"/>
    <m/>
    <m/>
    <m/>
    <s v="Issue Descr 134"/>
    <s v="Cause Descr 134"/>
    <s v="Countermeasure Descr 134"/>
    <s v="Owner 6"/>
    <d v="2021-03-03T00:00:00"/>
    <d v="2021-03-03T00:00:00"/>
    <s v="Closed"/>
    <x v="1"/>
    <n v="2"/>
    <s v="February"/>
    <n v="24"/>
    <x v="10"/>
    <n v="7"/>
    <n v="7"/>
    <s v="Yes"/>
    <n v="0"/>
  </r>
  <r>
    <n v="97"/>
    <s v="Issue Tier 1 Tag 5"/>
    <s v="Issue Tier 2 Tag 15"/>
    <s v="Cause Category 5"/>
    <x v="6"/>
    <x v="96"/>
    <x v="3"/>
    <s v="Delivery KPI 1"/>
    <s v=""/>
    <s v=""/>
    <s v="Stage 9"/>
    <m/>
    <m/>
    <m/>
    <s v="Issue Descr 135"/>
    <s v="Cause Descr 135"/>
    <s v="Countermeasure Descr 135"/>
    <s v="Owner 6"/>
    <d v="2021-03-31T00:00:00"/>
    <d v="2021-03-04T00:00:00"/>
    <s v="Closed"/>
    <x v="1"/>
    <n v="1"/>
    <s v="January"/>
    <n v="25"/>
    <x v="9"/>
    <n v="65"/>
    <n v="38"/>
    <s v="Yes"/>
    <n v="-27"/>
  </r>
  <r>
    <n v="110"/>
    <s v="Issue Tier 1 Tag 6"/>
    <s v="Issue Tier 2 Tag 16"/>
    <s v="Cause Category 1"/>
    <x v="7"/>
    <x v="97"/>
    <x v="0"/>
    <s v="Quality KPI 1"/>
    <s v="Entry ID - 64"/>
    <s v=""/>
    <m/>
    <s v="202507; 202508"/>
    <s v="Minor"/>
    <m/>
    <s v="Issue Descr 136"/>
    <s v="Cause Descr 136"/>
    <s v="Countermeasure Descr 136"/>
    <s v="Owner 26"/>
    <d v="2021-03-12T00:00:00"/>
    <d v="2021-03-04T00:00:00"/>
    <s v="Closed"/>
    <x v="1"/>
    <n v="2"/>
    <s v="February"/>
    <n v="9"/>
    <x v="10"/>
    <n v="31"/>
    <n v="23"/>
    <s v="Yes"/>
    <n v="-8"/>
  </r>
  <r>
    <n v="112"/>
    <s v="Issue Tier 1 Tag 7"/>
    <s v="Issue Tier 2 Tag 17"/>
    <s v="Cause Category 2"/>
    <x v="0"/>
    <x v="89"/>
    <x v="0"/>
    <s v="Quality KPI 1"/>
    <s v="Entry ID - 67"/>
    <s v="Primary Equipment 35"/>
    <s v="Stage 5"/>
    <s v="300129-15"/>
    <s v="Minor"/>
    <m/>
    <s v="Issue Descr 137"/>
    <s v="Cause Descr 137"/>
    <s v="Countermeasure Descr 137"/>
    <s v="Owner 21"/>
    <d v="2021-03-14T00:00:00"/>
    <d v="2021-03-04T00:00:00"/>
    <s v="Closed"/>
    <x v="1"/>
    <n v="2"/>
    <s v="February"/>
    <n v="11"/>
    <x v="10"/>
    <n v="31"/>
    <n v="21"/>
    <s v="Yes"/>
    <n v="-10"/>
  </r>
  <r>
    <n v="251"/>
    <s v="Issue Tier 1 Tag 8"/>
    <s v="Issue Tier 2 Tag 18"/>
    <s v="Cause Category 3"/>
    <x v="1"/>
    <x v="97"/>
    <x v="0"/>
    <s v="Quality KPI 1"/>
    <s v="Entry ID - 68"/>
    <s v=""/>
    <m/>
    <m/>
    <s v="Minor"/>
    <m/>
    <s v="Issue Descr 138"/>
    <s v="Cause Descr 138"/>
    <s v="Countermeasure Descr 138"/>
    <s v="Owner 3"/>
    <d v="2021-03-11T00:00:00"/>
    <d v="2021-03-04T00:00:00"/>
    <s v="Closed"/>
    <x v="1"/>
    <n v="2"/>
    <s v="February"/>
    <n v="9"/>
    <x v="10"/>
    <m/>
    <m/>
    <m/>
    <m/>
  </r>
  <r>
    <n v="252"/>
    <s v="Issue Tier 1 Tag 9"/>
    <s v="Issue Tier 2 Tag 19"/>
    <s v="Cause Category 4"/>
    <x v="2"/>
    <x v="71"/>
    <x v="0"/>
    <s v="Quality KPI 1"/>
    <s v="Entry ID - 65"/>
    <s v=""/>
    <m/>
    <m/>
    <s v="Minor"/>
    <m/>
    <s v="Issue Descr 139"/>
    <s v="Cause Descr 139"/>
    <s v="Countermeasure Descr 139"/>
    <s v="Owner 27"/>
    <d v="2021-03-05T00:00:00"/>
    <d v="2021-03-04T00:00:00"/>
    <s v="Closed"/>
    <x v="0"/>
    <n v="12"/>
    <s v="December"/>
    <n v="16"/>
    <x v="7"/>
    <m/>
    <m/>
    <m/>
    <m/>
  </r>
  <r>
    <n v="121"/>
    <s v="Issue Tier 1 Tag 10"/>
    <s v="Issue Tier 2 Tag 20"/>
    <s v="Cause Category 5"/>
    <x v="3"/>
    <x v="98"/>
    <x v="2"/>
    <s v="Safety KPI 1"/>
    <s v="Entry ID - 66"/>
    <s v=""/>
    <m/>
    <m/>
    <m/>
    <m/>
    <s v="Issue Descr 140"/>
    <s v="Cause Descr 140"/>
    <s v="Countermeasure Descr 140"/>
    <s v="Owner 11"/>
    <d v="2021-03-09T00:00:00"/>
    <d v="2021-03-09T00:00:00"/>
    <s v="Closed"/>
    <x v="1"/>
    <n v="3"/>
    <s v="March"/>
    <n v="4"/>
    <x v="11"/>
    <n v="5"/>
    <n v="5"/>
    <s v="Yes"/>
    <n v="0"/>
  </r>
  <r>
    <n v="115"/>
    <s v="Issue Tier 1 Tag 1"/>
    <s v="Issue Tier 2 Tag 1"/>
    <s v="Cause Category 1"/>
    <x v="4"/>
    <x v="94"/>
    <x v="0"/>
    <s v="Quality KPI 1"/>
    <s v="Entry ID - 13"/>
    <s v="Primary Equipment 35"/>
    <s v="Stage 3"/>
    <s v="300129-17"/>
    <s v="Minor"/>
    <m/>
    <s v="Issue Descr 141"/>
    <s v="Cause Descr 141"/>
    <s v="Countermeasure Descr 141"/>
    <s v="Owner 5"/>
    <d v="2021-03-20T00:00:00"/>
    <d v="2021-03-10T00:00:00"/>
    <s v="Closed"/>
    <x v="1"/>
    <n v="2"/>
    <s v="February"/>
    <n v="18"/>
    <x v="10"/>
    <n v="30"/>
    <n v="20"/>
    <s v="Yes"/>
    <n v="-10"/>
  </r>
  <r>
    <n v="107"/>
    <s v="Issue Tier 1 Tag 2"/>
    <s v="Issue Tier 2 Tag 2"/>
    <s v="Cause Category 2"/>
    <x v="5"/>
    <x v="86"/>
    <x v="2"/>
    <s v="Safety KPI 1"/>
    <s v="Entry ID - 14"/>
    <s v="Primary Equipment 37"/>
    <m/>
    <m/>
    <m/>
    <m/>
    <s v="Issue Descr 142"/>
    <s v="Cause Descr 142"/>
    <s v="Countermeasure Descr 142"/>
    <s v="Owner 16"/>
    <d v="2021-03-15T00:00:00"/>
    <d v="2021-03-15T00:00:00"/>
    <s v="Closed"/>
    <x v="1"/>
    <n v="2"/>
    <s v="February"/>
    <n v="8"/>
    <x v="10"/>
    <n v="35"/>
    <n v="35"/>
    <s v="Yes"/>
    <n v="0"/>
  </r>
  <r>
    <n v="249"/>
    <s v="Issue Tier 1 Tag 3"/>
    <s v="Issue Tier 2 Tag 3"/>
    <s v="Cause Category 3"/>
    <x v="6"/>
    <x v="94"/>
    <x v="0"/>
    <s v="Quality KPI 1"/>
    <s v="Entry ID - 11"/>
    <s v=""/>
    <m/>
    <m/>
    <s v="Minor"/>
    <m/>
    <s v="Issue Descr 143"/>
    <s v="Cause Descr 143"/>
    <s v="Countermeasure Descr 143"/>
    <s v="Owner 22"/>
    <d v="2021-03-20T00:00:00"/>
    <d v="2021-03-15T00:00:00"/>
    <s v="Closed"/>
    <x v="1"/>
    <n v="2"/>
    <s v="February"/>
    <n v="18"/>
    <x v="10"/>
    <m/>
    <m/>
    <m/>
    <m/>
  </r>
  <r>
    <n v="250"/>
    <s v="Issue Tier 1 Tag 4"/>
    <s v="Issue Tier 2 Tag 4"/>
    <s v="Cause Category 4"/>
    <x v="7"/>
    <x v="99"/>
    <x v="0"/>
    <s v="Quality KPI 1"/>
    <s v="Entry ID - 12"/>
    <s v=""/>
    <m/>
    <m/>
    <s v="Minor"/>
    <m/>
    <s v="Issue Descr 144"/>
    <s v="Cause Descr 144"/>
    <s v="Countermeasure Descr 144"/>
    <s v="Owner 18"/>
    <d v="2021-03-18T00:00:00"/>
    <d v="2021-03-15T00:00:00"/>
    <s v="Closed"/>
    <x v="1"/>
    <n v="2"/>
    <s v="February"/>
    <n v="16"/>
    <x v="10"/>
    <m/>
    <m/>
    <m/>
    <m/>
  </r>
  <r>
    <n v="119"/>
    <s v="Issue Tier 1 Tag 5"/>
    <s v="Issue Tier 2 Tag 5"/>
    <s v="Cause Category 5"/>
    <x v="0"/>
    <x v="95"/>
    <x v="2"/>
    <s v="Safety KPI 1"/>
    <s v="Entry ID - 15"/>
    <s v=""/>
    <m/>
    <m/>
    <m/>
    <m/>
    <s v="Issue Descr 145"/>
    <s v="Cause Descr 145"/>
    <s v="Countermeasure Descr 145"/>
    <s v="Owner 4"/>
    <d v="2021-03-16T00:00:00"/>
    <d v="2021-03-16T00:00:00"/>
    <s v="Closed"/>
    <x v="1"/>
    <n v="2"/>
    <s v="February"/>
    <n v="24"/>
    <x v="10"/>
    <n v="20"/>
    <n v="20"/>
    <s v="Yes"/>
    <n v="0"/>
  </r>
  <r>
    <n v="96"/>
    <s v="Issue Tier 1 Tag 6"/>
    <s v="Issue Tier 2 Tag 6"/>
    <s v="Cause Category 1"/>
    <x v="1"/>
    <x v="100"/>
    <x v="1"/>
    <s v="N/A"/>
    <s v=""/>
    <s v=""/>
    <s v="Stage 8"/>
    <m/>
    <m/>
    <m/>
    <s v="Issue Descr 146"/>
    <s v="Cause Descr 146"/>
    <s v="Countermeasure Descr 146"/>
    <s v="Owner 16"/>
    <d v="2021-02-22T00:00:00"/>
    <d v="2021-03-17T00:00:00"/>
    <s v="Closed"/>
    <x v="1"/>
    <n v="1"/>
    <s v="January"/>
    <n v="21"/>
    <x v="9"/>
    <n v="32"/>
    <n v="55"/>
    <s v="No"/>
    <n v="23"/>
  </r>
  <r>
    <n v="126"/>
    <s v="Issue Tier 1 Tag 7"/>
    <s v="Issue Tier 2 Tag 7"/>
    <s v="Cause Category 2"/>
    <x v="2"/>
    <x v="101"/>
    <x v="0"/>
    <s v="Quality KPI 1"/>
    <s v="Entry ID - 18"/>
    <s v="Primary Equipment 35"/>
    <s v="Stage 7"/>
    <s v="300129-23"/>
    <s v="Minor"/>
    <m/>
    <s v="Issue Descr 147"/>
    <s v="Cause Descr 147"/>
    <s v="Countermeasure Descr 147"/>
    <s v="Owner 5"/>
    <d v="2021-04-17T00:00:00"/>
    <d v="2021-03-18T00:00:00"/>
    <s v="Closed"/>
    <x v="1"/>
    <n v="3"/>
    <s v="March"/>
    <n v="18"/>
    <x v="11"/>
    <n v="30"/>
    <n v="0"/>
    <s v="Yes"/>
    <n v="-30"/>
  </r>
  <r>
    <n v="118"/>
    <s v="Issue Tier 1 Tag 8"/>
    <s v="Issue Tier 2 Tag 8"/>
    <s v="Cause Category 3"/>
    <x v="3"/>
    <x v="95"/>
    <x v="0"/>
    <s v="Quality KPI 1"/>
    <s v="Entry ID - 19"/>
    <s v="Primary Equipment 35"/>
    <s v="Stage 3"/>
    <m/>
    <s v="Minor"/>
    <m/>
    <s v="Issue Descr 148"/>
    <s v="Cause Descr 148"/>
    <s v="Countermeasure Descr 148"/>
    <s v="Owner 5"/>
    <d v="2021-03-27T00:00:00"/>
    <d v="2021-03-22T00:00:00"/>
    <s v="Closed"/>
    <x v="1"/>
    <n v="2"/>
    <s v="February"/>
    <n v="24"/>
    <x v="10"/>
    <n v="31"/>
    <n v="26"/>
    <s v="Yes"/>
    <n v="-5"/>
  </r>
  <r>
    <n v="124"/>
    <s v="Issue Tier 1 Tag 9"/>
    <s v="Issue Tier 2 Tag 9"/>
    <s v="Cause Category 4"/>
    <x v="4"/>
    <x v="102"/>
    <x v="0"/>
    <s v="Quality KPI 1"/>
    <s v="Entry ID - 16"/>
    <s v=""/>
    <m/>
    <s v="N/A"/>
    <s v="Minor"/>
    <m/>
    <s v="Issue Descr 149"/>
    <s v="Cause Descr 149"/>
    <s v="Countermeasure Descr 149"/>
    <s v="Owner 8"/>
    <d v="2021-04-15T00:00:00"/>
    <d v="2021-03-22T00:00:00"/>
    <s v="Closed"/>
    <x v="1"/>
    <n v="3"/>
    <s v="March"/>
    <n v="16"/>
    <x v="11"/>
    <n v="30"/>
    <n v="6"/>
    <s v="Yes"/>
    <n v="-24"/>
  </r>
  <r>
    <n v="100"/>
    <s v="Issue Tier 1 Tag 10"/>
    <s v="Issue Tier 2 Tag 10"/>
    <s v="Cause Category 5"/>
    <x v="5"/>
    <x v="91"/>
    <x v="1"/>
    <s v="N/A"/>
    <s v=""/>
    <s v="Primary Equipment 29"/>
    <m/>
    <m/>
    <m/>
    <m/>
    <s v="Issue Descr 150"/>
    <s v="Cause Descr 150"/>
    <s v="Countermeasure Descr 150"/>
    <s v="Owner 6"/>
    <d v="2021-03-31T00:00:00"/>
    <d v="2021-03-24T00:00:00"/>
    <s v="Closed"/>
    <x v="1"/>
    <n v="1"/>
    <s v="January"/>
    <n v="27"/>
    <x v="9"/>
    <n v="63"/>
    <n v="56"/>
    <s v="Yes"/>
    <n v="-7"/>
  </r>
  <r>
    <n v="248"/>
    <s v="Issue Tier 1 Tag 1"/>
    <s v="Issue Tier 2 Tag 11"/>
    <s v="Cause Category 1"/>
    <x v="6"/>
    <x v="103"/>
    <x v="0"/>
    <s v="Quality KPI 1"/>
    <s v="Entry ID - 17"/>
    <s v=""/>
    <m/>
    <m/>
    <s v="Minor"/>
    <m/>
    <s v="Issue Descr 151"/>
    <s v="Cause Descr 151"/>
    <s v="Countermeasure Descr 151"/>
    <s v="Owner 3"/>
    <d v="2021-03-31T00:00:00"/>
    <d v="2021-03-24T00:00:00"/>
    <s v="Closed"/>
    <x v="1"/>
    <n v="2"/>
    <s v="February"/>
    <n v="26"/>
    <x v="10"/>
    <m/>
    <m/>
    <m/>
    <m/>
  </r>
  <r>
    <n v="129"/>
    <s v="Issue Tier 1 Tag 2"/>
    <s v="Issue Tier 2 Tag 12"/>
    <s v="Cause Category 2"/>
    <x v="7"/>
    <x v="104"/>
    <x v="2"/>
    <s v="Safety KPI 1"/>
    <s v="Entry ID - 10"/>
    <s v=""/>
    <s v="Stage 2"/>
    <m/>
    <m/>
    <m/>
    <s v="Issue Descr 152"/>
    <s v="Cause Descr 152"/>
    <s v="Countermeasure Descr 152"/>
    <s v="Owner 8"/>
    <d v="2021-04-02T00:00:00"/>
    <d v="2021-03-26T00:00:00"/>
    <s v="Closed"/>
    <x v="1"/>
    <n v="3"/>
    <s v="March"/>
    <n v="22"/>
    <x v="11"/>
    <n v="11"/>
    <n v="4"/>
    <s v="Yes"/>
    <n v="-7"/>
  </r>
  <r>
    <n v="134"/>
    <s v="Issue Tier 1 Tag 3"/>
    <s v="Issue Tier 2 Tag 13"/>
    <s v="Cause Category 3"/>
    <x v="0"/>
    <x v="105"/>
    <x v="2"/>
    <s v="Safety KPI 1"/>
    <s v="Entry ID - 4"/>
    <s v=""/>
    <m/>
    <m/>
    <m/>
    <m/>
    <s v="Issue Descr 153"/>
    <s v="Cause Descr 153"/>
    <s v="Countermeasure Descr 153"/>
    <s v="Owner 8"/>
    <d v="2021-04-02T00:00:00"/>
    <d v="2021-04-02T00:00:00"/>
    <s v="Closed"/>
    <x v="1"/>
    <n v="3"/>
    <s v="March"/>
    <n v="26"/>
    <x v="11"/>
    <n v="7"/>
    <n v="7"/>
    <s v="Yes"/>
    <n v="0"/>
  </r>
  <r>
    <n v="122"/>
    <s v="Issue Tier 1 Tag 4"/>
    <s v="Issue Tier 2 Tag 14"/>
    <s v="Cause Category 4"/>
    <x v="1"/>
    <x v="106"/>
    <x v="0"/>
    <s v="Quality KPI 1"/>
    <s v="Entry ID - 5"/>
    <s v=""/>
    <m/>
    <s v="202544; 202242; 202546; 202244; 202545; 202240; 202237"/>
    <s v="Minor"/>
    <m/>
    <s v="Issue Descr 154"/>
    <s v="Cause Descr 154"/>
    <s v="Countermeasure Descr 154"/>
    <s v="Owner 15"/>
    <d v="2021-04-10T00:00:00"/>
    <d v="2021-04-06T00:00:00"/>
    <s v="Closed"/>
    <x v="1"/>
    <n v="3"/>
    <s v="March"/>
    <n v="9"/>
    <x v="11"/>
    <n v="32"/>
    <n v="28"/>
    <s v="Yes"/>
    <n v="-4"/>
  </r>
  <r>
    <n v="132"/>
    <s v="Issue Tier 1 Tag 5"/>
    <s v="Issue Tier 2 Tag 15"/>
    <s v="Cause Category 5"/>
    <x v="2"/>
    <x v="107"/>
    <x v="0"/>
    <s v="Quality KPI 1"/>
    <s v="Entry ID - 3"/>
    <s v="Primary Equipment 35"/>
    <s v="Stage 3"/>
    <s v="3000136-13"/>
    <s v="Minor"/>
    <m/>
    <s v="Issue Descr 155"/>
    <s v="Cause Descr 155"/>
    <s v="Countermeasure Descr 155"/>
    <s v="Owner 5"/>
    <d v="2021-04-25T00:00:00"/>
    <d v="2021-04-06T00:00:00"/>
    <s v="Closed"/>
    <x v="1"/>
    <n v="3"/>
    <s v="March"/>
    <n v="25"/>
    <x v="11"/>
    <n v="31"/>
    <n v="12"/>
    <s v="Yes"/>
    <n v="-19"/>
  </r>
  <r>
    <n v="130"/>
    <s v="Issue Tier 1 Tag 6"/>
    <s v="Issue Tier 2 Tag 16"/>
    <s v="Cause Category 1"/>
    <x v="3"/>
    <x v="108"/>
    <x v="1"/>
    <s v="N/A"/>
    <s v="Entry ID - 2"/>
    <s v="Primary Equipment 35"/>
    <m/>
    <m/>
    <m/>
    <m/>
    <s v="Issue Descr 156"/>
    <s v="Cause Descr 156"/>
    <s v="Countermeasure Descr 156"/>
    <s v="Owner 16"/>
    <d v="2021-04-23T00:00:00"/>
    <d v="2021-04-07T00:00:00"/>
    <s v="Closed"/>
    <x v="1"/>
    <n v="3"/>
    <s v="March"/>
    <n v="24"/>
    <x v="11"/>
    <n v="30"/>
    <n v="14"/>
    <s v="Yes"/>
    <n v="-16"/>
  </r>
  <r>
    <n v="114"/>
    <s v="Issue Tier 1 Tag 7"/>
    <s v="Issue Tier 2 Tag 17"/>
    <s v="Cause Category 2"/>
    <x v="4"/>
    <x v="109"/>
    <x v="0"/>
    <s v="Quality KPI 1"/>
    <s v="Entry ID - 8"/>
    <s v="Primary Equipment 29"/>
    <s v="Stage 4"/>
    <s v="300129-04; 300136-07"/>
    <s v="Minor"/>
    <m/>
    <s v="Issue Descr 157"/>
    <s v="Cause Descr 157"/>
    <s v="Countermeasure Descr 157"/>
    <s v="Owner 6"/>
    <d v="2021-04-09T00:00:00"/>
    <d v="2021-04-08T00:00:00"/>
    <s v="Closed"/>
    <x v="1"/>
    <n v="2"/>
    <s v="February"/>
    <n v="12"/>
    <x v="10"/>
    <n v="56"/>
    <n v="55"/>
    <s v="Yes"/>
    <n v="-1"/>
  </r>
  <r>
    <n v="123"/>
    <s v="Issue Tier 1 Tag 8"/>
    <s v="Issue Tier 2 Tag 18"/>
    <s v="Cause Category 3"/>
    <x v="5"/>
    <x v="110"/>
    <x v="0"/>
    <s v="Quality KPI 2"/>
    <s v="Entry ID - 1"/>
    <s v=""/>
    <m/>
    <m/>
    <s v="Minor"/>
    <m/>
    <s v="Issue Descr 158"/>
    <s v="Cause Descr 158"/>
    <s v="Countermeasure Descr 158"/>
    <s v="Owner 6"/>
    <d v="2021-03-15T00:00:00"/>
    <d v="2021-04-08T00:00:00"/>
    <s v="Closed"/>
    <x v="1"/>
    <n v="3"/>
    <s v="March"/>
    <n v="14"/>
    <x v="11"/>
    <n v="1"/>
    <n v="25"/>
    <s v="No"/>
    <n v="24"/>
  </r>
  <r>
    <n v="128"/>
    <s v="Issue Tier 1 Tag 9"/>
    <s v="Issue Tier 2 Tag 19"/>
    <s v="Cause Category 4"/>
    <x v="6"/>
    <x v="101"/>
    <x v="0"/>
    <s v="Quality KPI 1"/>
    <s v="Entry ID - 9"/>
    <s v="Primary Equipment 35"/>
    <s v="Stage 7"/>
    <m/>
    <s v="Minor"/>
    <m/>
    <s v="Issue Descr 159"/>
    <s v="Cause Descr 159"/>
    <s v="Countermeasure Descr 159"/>
    <s v="Owner 12"/>
    <d v="2021-04-23T00:00:00"/>
    <d v="2021-04-12T00:00:00"/>
    <s v="Closed"/>
    <x v="1"/>
    <n v="3"/>
    <s v="March"/>
    <n v="18"/>
    <x v="11"/>
    <n v="36"/>
    <n v="25"/>
    <s v="Yes"/>
    <n v="-11"/>
  </r>
  <r>
    <n v="125"/>
    <s v="Issue Tier 1 Tag 10"/>
    <s v="Issue Tier 2 Tag 20"/>
    <s v="Cause Category 5"/>
    <x v="7"/>
    <x v="111"/>
    <x v="0"/>
    <s v="Quality KPI 1"/>
    <s v="Entry ID - 6"/>
    <s v="Primary Equipment 35"/>
    <s v="Stage 4"/>
    <s v="300136-07"/>
    <s v="Minor"/>
    <m/>
    <s v="Issue Descr 160"/>
    <s v="Cause Descr 160"/>
    <s v="Countermeasure Descr 160"/>
    <s v="Owner 16"/>
    <d v="2021-04-18T00:00:00"/>
    <d v="2021-04-14T00:00:00"/>
    <s v="Closed"/>
    <x v="1"/>
    <n v="3"/>
    <s v="March"/>
    <n v="17"/>
    <x v="11"/>
    <n v="32"/>
    <n v="28"/>
    <s v="Yes"/>
    <n v="-4"/>
  </r>
  <r>
    <n v="133"/>
    <s v="Issue Tier 1 Tag 1"/>
    <s v="Issue Tier 2 Tag 1"/>
    <s v="Cause Category 1"/>
    <x v="0"/>
    <x v="107"/>
    <x v="2"/>
    <s v="Safety KPI 1"/>
    <s v="Entry ID - 7"/>
    <s v=""/>
    <s v="Stage 3"/>
    <m/>
    <m/>
    <m/>
    <s v="Issue Descr 161"/>
    <s v="Cause Descr 161"/>
    <s v="Countermeasure Descr 161"/>
    <s v="Owner 5"/>
    <d v="2021-04-26T00:00:00"/>
    <d v="2021-04-15T00:00:00"/>
    <s v="Closed"/>
    <x v="1"/>
    <n v="3"/>
    <s v="March"/>
    <n v="25"/>
    <x v="11"/>
    <n v="32"/>
    <n v="21"/>
    <s v="Yes"/>
    <n v="-11"/>
  </r>
  <r>
    <n v="138"/>
    <s v="Issue Tier 1 Tag 2"/>
    <s v="Issue Tier 2 Tag 2"/>
    <s v="Cause Category 2"/>
    <x v="1"/>
    <x v="112"/>
    <x v="3"/>
    <s v="Delivery KPI 1"/>
    <s v=""/>
    <s v=""/>
    <s v="Stage 8 Stage 7"/>
    <m/>
    <m/>
    <m/>
    <s v="Issue Descr 162"/>
    <s v="Cause Descr 162"/>
    <s v="Countermeasure Descr 162"/>
    <s v="Owner 8"/>
    <d v="2021-04-30T00:00:00"/>
    <d v="2021-04-15T00:00:00"/>
    <s v="Closed"/>
    <x v="1"/>
    <n v="4"/>
    <s v="April"/>
    <n v="5"/>
    <x v="12"/>
    <n v="25"/>
    <n v="10"/>
    <s v="Yes"/>
    <n v="-15"/>
  </r>
  <r>
    <n v="139"/>
    <s v="Issue Tier 1 Tag 3"/>
    <s v="Issue Tier 2 Tag 3"/>
    <s v="Cause Category 3"/>
    <x v="2"/>
    <x v="112"/>
    <x v="2"/>
    <s v="Safety KPI 1"/>
    <s v="Entry ID - 20"/>
    <s v="Primary Equipment 35"/>
    <s v="Stage 1"/>
    <m/>
    <m/>
    <m/>
    <s v="Issue Descr 163"/>
    <s v="Cause Descr 163"/>
    <s v="Countermeasure Descr 163"/>
    <s v="Owner 8"/>
    <d v="2021-04-30T00:00:00"/>
    <d v="2021-04-15T00:00:00"/>
    <s v="Closed"/>
    <x v="1"/>
    <n v="4"/>
    <s v="April"/>
    <n v="5"/>
    <x v="12"/>
    <n v="25"/>
    <n v="10"/>
    <s v="Yes"/>
    <n v="-15"/>
  </r>
  <r>
    <n v="143"/>
    <s v="Issue Tier 1 Tag 4"/>
    <s v="Issue Tier 2 Tag 4"/>
    <s v="Cause Category 4"/>
    <x v="3"/>
    <x v="113"/>
    <x v="2"/>
    <s v="Safety KPI 1"/>
    <s v="Entry ID - 33"/>
    <s v=""/>
    <m/>
    <m/>
    <m/>
    <m/>
    <s v="Issue Descr 164"/>
    <s v="Cause Descr 164"/>
    <s v="Countermeasure Descr 164"/>
    <s v="Owner 28"/>
    <d v="2021-04-15T00:00:00"/>
    <d v="2021-04-15T00:00:00"/>
    <s v="Closed"/>
    <x v="1"/>
    <n v="4"/>
    <s v="April"/>
    <n v="7"/>
    <x v="12"/>
    <n v="8"/>
    <n v="8"/>
    <s v="Yes"/>
    <n v="0"/>
  </r>
  <r>
    <n v="247"/>
    <s v="Issue Tier 1 Tag 5"/>
    <s v="Issue Tier 2 Tag 5"/>
    <s v="Cause Category 5"/>
    <x v="4"/>
    <x v="114"/>
    <x v="0"/>
    <s v="Quality KPI 1"/>
    <s v="Entry ID - 34"/>
    <s v=""/>
    <m/>
    <m/>
    <s v="Minor"/>
    <m/>
    <s v="Issue Descr 165"/>
    <s v="Cause Descr 165"/>
    <s v="Countermeasure Descr 165"/>
    <s v="Owner 10"/>
    <d v="2021-04-21T00:00:00"/>
    <d v="2021-04-15T00:00:00"/>
    <s v="Closed"/>
    <x v="1"/>
    <n v="3"/>
    <s v="March"/>
    <n v="19"/>
    <x v="11"/>
    <m/>
    <m/>
    <m/>
    <m/>
  </r>
  <r>
    <n v="98"/>
    <s v="Issue Tier 1 Tag 6"/>
    <s v="Issue Tier 2 Tag 6"/>
    <s v="Cause Category 1"/>
    <x v="5"/>
    <x v="96"/>
    <x v="1"/>
    <s v="N/A"/>
    <s v=""/>
    <s v=""/>
    <s v="Stage 5"/>
    <m/>
    <m/>
    <m/>
    <s v="Issue Descr 166"/>
    <s v="Cause Descr 166"/>
    <s v="Countermeasure Descr 166"/>
    <s v="Owner 8"/>
    <d v="2021-04-20T00:00:00"/>
    <d v="2021-04-16T00:00:00"/>
    <s v="Closed"/>
    <x v="1"/>
    <n v="1"/>
    <s v="January"/>
    <n v="25"/>
    <x v="9"/>
    <n v="85"/>
    <n v="81"/>
    <s v="Yes"/>
    <n v="-4"/>
  </r>
  <r>
    <n v="146"/>
    <s v="Issue Tier 1 Tag 7"/>
    <s v="Issue Tier 2 Tag 7"/>
    <s v="Cause Category 2"/>
    <x v="6"/>
    <x v="115"/>
    <x v="2"/>
    <s v="Safety KPI 1"/>
    <s v="Entry ID - 31"/>
    <s v=""/>
    <m/>
    <m/>
    <m/>
    <m/>
    <s v="Issue Descr 167"/>
    <s v="Cause Descr 167"/>
    <s v="Countermeasure Descr 167"/>
    <s v="Owner 8"/>
    <d v="2021-04-21T00:00:00"/>
    <d v="2021-04-19T00:00:00"/>
    <s v="Closed"/>
    <x v="1"/>
    <n v="4"/>
    <s v="April"/>
    <n v="15"/>
    <x v="12"/>
    <n v="6"/>
    <n v="4"/>
    <s v="Yes"/>
    <n v="-2"/>
  </r>
  <r>
    <n v="142"/>
    <s v="Issue Tier 1 Tag 8"/>
    <s v="Issue Tier 2 Tag 8"/>
    <s v="Cause Category 3"/>
    <x v="7"/>
    <x v="113"/>
    <x v="2"/>
    <s v="Safety KPI 1"/>
    <s v="Entry ID - 32"/>
    <s v=""/>
    <m/>
    <m/>
    <m/>
    <m/>
    <s v="Issue Descr 168"/>
    <s v="Cause Descr 168"/>
    <s v="Countermeasure Descr 168"/>
    <s v="Owner 11"/>
    <d v="2021-04-20T00:00:00"/>
    <d v="2021-04-20T00:00:00"/>
    <s v="Closed"/>
    <x v="1"/>
    <n v="4"/>
    <s v="April"/>
    <n v="7"/>
    <x v="12"/>
    <n v="13"/>
    <n v="13"/>
    <s v="Yes"/>
    <n v="0"/>
  </r>
  <r>
    <n v="120"/>
    <s v="Issue Tier 1 Tag 9"/>
    <s v="Issue Tier 2 Tag 9"/>
    <s v="Cause Category 4"/>
    <x v="0"/>
    <x v="116"/>
    <x v="2"/>
    <s v="Safety KPI 1"/>
    <s v="Entry ID - 35"/>
    <s v=""/>
    <s v="Stage 1"/>
    <m/>
    <m/>
    <m/>
    <s v="Issue Descr 169"/>
    <s v="Cause Descr 169"/>
    <s v="Countermeasure Descr 169"/>
    <s v="Owner 5"/>
    <d v="2021-04-26T00:00:00"/>
    <d v="2021-04-26T00:00:00"/>
    <s v="Closed"/>
    <x v="1"/>
    <n v="2"/>
    <s v="February"/>
    <n v="25"/>
    <x v="10"/>
    <n v="60"/>
    <n v="60"/>
    <s v="Yes"/>
    <n v="0"/>
  </r>
  <r>
    <n v="136"/>
    <s v="Issue Tier 1 Tag 10"/>
    <s v="Issue Tier 2 Tag 10"/>
    <s v="Cause Category 5"/>
    <x v="1"/>
    <x v="117"/>
    <x v="1"/>
    <s v="N/A"/>
    <s v="Entry ID - 38"/>
    <s v="Primary Equipment 35"/>
    <m/>
    <m/>
    <m/>
    <m/>
    <s v="Issue Descr 170"/>
    <s v="Cause Descr 170"/>
    <s v="Countermeasure Descr 170"/>
    <s v="Owner 5"/>
    <d v="2021-04-30T00:00:00"/>
    <d v="2021-04-26T00:00:00"/>
    <s v="Closed"/>
    <x v="1"/>
    <n v="3"/>
    <s v="March"/>
    <n v="31"/>
    <x v="11"/>
    <n v="30"/>
    <n v="26"/>
    <s v="Yes"/>
    <n v="-4"/>
  </r>
  <r>
    <n v="137"/>
    <s v="Issue Tier 1 Tag 1"/>
    <s v="Issue Tier 2 Tag 11"/>
    <s v="Cause Category 1"/>
    <x v="2"/>
    <x v="117"/>
    <x v="1"/>
    <s v="N/A"/>
    <s v="Entry ID - 39"/>
    <s v="Primary Equipment 35"/>
    <m/>
    <m/>
    <m/>
    <m/>
    <s v="Issue Descr 171"/>
    <s v="Cause Descr 171"/>
    <s v="Countermeasure Descr 171"/>
    <s v="Owner 5"/>
    <d v="2021-04-30T00:00:00"/>
    <d v="2021-04-26T00:00:00"/>
    <s v="Closed"/>
    <x v="1"/>
    <n v="3"/>
    <s v="March"/>
    <n v="31"/>
    <x v="11"/>
    <n v="30"/>
    <n v="26"/>
    <s v="Yes"/>
    <n v="-4"/>
  </r>
  <r>
    <n v="140"/>
    <s v="Issue Tier 1 Tag 2"/>
    <s v="Issue Tier 2 Tag 12"/>
    <s v="Cause Category 2"/>
    <x v="3"/>
    <x v="112"/>
    <x v="1"/>
    <s v="N/A"/>
    <s v="Entry ID - 36"/>
    <s v="Primary Equipment 35"/>
    <m/>
    <m/>
    <m/>
    <m/>
    <s v="Issue Descr 172"/>
    <s v="Cause Descr 172"/>
    <s v="Countermeasure Descr 172"/>
    <s v="Owner 5"/>
    <d v="2021-05-05T00:00:00"/>
    <d v="2021-04-29T00:00:00"/>
    <s v="Closed"/>
    <x v="1"/>
    <n v="4"/>
    <s v="April"/>
    <n v="5"/>
    <x v="12"/>
    <n v="30"/>
    <n v="24"/>
    <s v="Yes"/>
    <n v="-6"/>
  </r>
  <r>
    <n v="144"/>
    <s v="Issue Tier 1 Tag 3"/>
    <s v="Issue Tier 2 Tag 13"/>
    <s v="Cause Category 3"/>
    <x v="4"/>
    <x v="118"/>
    <x v="0"/>
    <s v="Quality KPI 1"/>
    <s v="Entry ID - 37"/>
    <s v="Primary Equipment 68"/>
    <s v="Stage 7"/>
    <m/>
    <m/>
    <m/>
    <s v="Issue Descr 173"/>
    <s v="Cause Descr 173"/>
    <s v="Countermeasure Descr 173"/>
    <s v="Owner 29"/>
    <d v="2021-05-12T00:00:00"/>
    <d v="2021-05-05T00:00:00"/>
    <s v="Closed"/>
    <x v="1"/>
    <n v="4"/>
    <s v="April"/>
    <n v="8"/>
    <x v="12"/>
    <n v="34"/>
    <n v="27"/>
    <s v="Yes"/>
    <n v="-7"/>
  </r>
  <r>
    <n v="145"/>
    <s v="Issue Tier 1 Tag 4"/>
    <s v="Issue Tier 2 Tag 14"/>
    <s v="Cause Category 4"/>
    <x v="5"/>
    <x v="119"/>
    <x v="3"/>
    <s v="Delivery KPI 3"/>
    <s v=""/>
    <s v=""/>
    <s v="Stage 1"/>
    <m/>
    <m/>
    <m/>
    <s v="Issue Descr 174"/>
    <s v="Cause Descr 174"/>
    <s v="Countermeasure Descr 174"/>
    <s v="Owner 5"/>
    <d v="2021-05-12T00:00:00"/>
    <d v="2021-05-05T00:00:00"/>
    <s v="Closed"/>
    <x v="1"/>
    <n v="4"/>
    <s v="April"/>
    <n v="12"/>
    <x v="12"/>
    <n v="30"/>
    <n v="23"/>
    <s v="Yes"/>
    <n v="-7"/>
  </r>
  <r>
    <n v="156"/>
    <s v="Issue Tier 1 Tag 5"/>
    <s v="Issue Tier 2 Tag 15"/>
    <s v="Cause Category 5"/>
    <x v="6"/>
    <x v="120"/>
    <x v="0"/>
    <s v="Quality KPI 1"/>
    <s v="Entry ID - 30"/>
    <s v=""/>
    <s v="Stage 11"/>
    <m/>
    <s v="Minor"/>
    <m/>
    <s v="Issue Descr 175"/>
    <s v="Cause Descr 175"/>
    <s v="Countermeasure Descr 175"/>
    <s v="Owner 8"/>
    <d v="2021-05-05T00:00:00"/>
    <d v="2021-05-11T00:00:00"/>
    <s v="Closed"/>
    <x v="1"/>
    <n v="5"/>
    <s v="May"/>
    <n v="6"/>
    <x v="13"/>
    <s v="N/A"/>
    <n v="5"/>
    <s v="N/A"/>
    <s v=""/>
  </r>
  <r>
    <n v="135"/>
    <s v="Issue Tier 1 Tag 6"/>
    <s v="Issue Tier 2 Tag 16"/>
    <s v="Cause Category 1"/>
    <x v="7"/>
    <x v="117"/>
    <x v="0"/>
    <s v="Quality KPI 1"/>
    <s v="Entry ID - 23"/>
    <s v="Primary Equipment 35"/>
    <s v="Stage 3"/>
    <s v="300136-14"/>
    <s v="Minor"/>
    <m/>
    <s v="Issue Descr 176"/>
    <s v="Cause Descr 176"/>
    <s v="Countermeasure Descr 176"/>
    <s v="Owner 5"/>
    <d v="2021-05-14T00:00:00"/>
    <d v="2021-05-13T00:00:00"/>
    <s v="Closed"/>
    <x v="1"/>
    <n v="3"/>
    <s v="March"/>
    <n v="31"/>
    <x v="11"/>
    <n v="44"/>
    <n v="43"/>
    <s v="Yes"/>
    <n v="-1"/>
  </r>
  <r>
    <n v="151"/>
    <s v="Issue Tier 1 Tag 7"/>
    <s v="Issue Tier 2 Tag 17"/>
    <s v="Cause Category 2"/>
    <x v="0"/>
    <x v="121"/>
    <x v="0"/>
    <s v="Quality KPI 2"/>
    <s v="Entry ID - 1"/>
    <s v=""/>
    <m/>
    <m/>
    <s v="Minor"/>
    <m/>
    <s v="Issue Descr 177"/>
    <s v="Cause Descr 177"/>
    <s v="Countermeasure Descr 177"/>
    <s v="Owner 5"/>
    <d v="2021-04-30T00:00:00"/>
    <d v="2021-05-13T00:00:00"/>
    <s v="Closed"/>
    <x v="1"/>
    <n v="4"/>
    <s v="April"/>
    <n v="30"/>
    <x v="12"/>
    <n v="0"/>
    <n v="13"/>
    <s v="No"/>
    <n v="13"/>
  </r>
  <r>
    <n v="153"/>
    <s v="Issue Tier 1 Tag 8"/>
    <s v="Issue Tier 2 Tag 18"/>
    <s v="Cause Category 3"/>
    <x v="1"/>
    <x v="122"/>
    <x v="2"/>
    <s v="Safety KPI 1"/>
    <s v="Entry ID - 24"/>
    <s v=""/>
    <s v="Stage 4"/>
    <m/>
    <m/>
    <m/>
    <s v="Issue Descr 178"/>
    <s v="Cause Descr 178"/>
    <s v="Countermeasure Descr 178"/>
    <s v="Owner 29"/>
    <d v="2021-06-03T00:00:00"/>
    <d v="2021-05-13T00:00:00"/>
    <s v="Closed"/>
    <x v="1"/>
    <n v="5"/>
    <s v="May"/>
    <n v="4"/>
    <x v="13"/>
    <n v="30"/>
    <n v="9"/>
    <s v="Yes"/>
    <n v="-21"/>
  </r>
  <r>
    <n v="150"/>
    <s v="Issue Tier 1 Tag 9"/>
    <s v="Issue Tier 2 Tag 19"/>
    <s v="Cause Category 4"/>
    <x v="2"/>
    <x v="123"/>
    <x v="3"/>
    <s v="Delivery KPI 1"/>
    <s v=""/>
    <s v=""/>
    <s v="Stage 4"/>
    <m/>
    <m/>
    <m/>
    <s v="Issue Descr 179"/>
    <s v="Cause Descr 179"/>
    <s v="Countermeasure Descr 179"/>
    <s v="Owner 8"/>
    <d v="2021-05-26T00:00:00"/>
    <d v="2021-05-17T00:00:00"/>
    <s v="Closed"/>
    <x v="1"/>
    <n v="4"/>
    <s v="April"/>
    <n v="28"/>
    <x v="12"/>
    <n v="28"/>
    <n v="19"/>
    <s v="Yes"/>
    <n v="-9"/>
  </r>
  <r>
    <n v="155"/>
    <s v="Issue Tier 1 Tag 10"/>
    <s v="Issue Tier 2 Tag 20"/>
    <s v="Cause Category 5"/>
    <x v="3"/>
    <x v="124"/>
    <x v="2"/>
    <s v="Safety KPI 1"/>
    <s v="Entry ID - 21"/>
    <s v=""/>
    <m/>
    <m/>
    <m/>
    <m/>
    <s v="Issue Descr 180"/>
    <s v="Cause Descr 180"/>
    <s v="Countermeasure Descr 180"/>
    <s v="Owner 6"/>
    <d v="2021-06-04T00:00:00"/>
    <d v="2021-05-17T00:00:00"/>
    <s v="Closed"/>
    <x v="1"/>
    <n v="5"/>
    <s v="May"/>
    <n v="5"/>
    <x v="13"/>
    <n v="30"/>
    <n v="12"/>
    <s v="Yes"/>
    <n v="-18"/>
  </r>
  <r>
    <n v="148"/>
    <s v="Issue Tier 1 Tag 1"/>
    <s v="Issue Tier 2 Tag 1"/>
    <s v="Cause Category 1"/>
    <x v="4"/>
    <x v="125"/>
    <x v="1"/>
    <s v="N/A"/>
    <s v=""/>
    <s v=""/>
    <m/>
    <m/>
    <m/>
    <m/>
    <s v="Issue Descr 181"/>
    <s v="Cause Descr 181"/>
    <s v="Countermeasure Descr 181"/>
    <s v="Owner 6"/>
    <d v="2021-05-26T00:00:00"/>
    <d v="2021-05-19T00:00:00"/>
    <s v="Closed"/>
    <x v="1"/>
    <n v="4"/>
    <s v="April"/>
    <n v="27"/>
    <x v="12"/>
    <n v="29"/>
    <n v="22"/>
    <s v="Yes"/>
    <n v="-7"/>
  </r>
  <r>
    <n v="127"/>
    <s v="Issue Tier 1 Tag 2"/>
    <s v="Issue Tier 2 Tag 2"/>
    <s v="Cause Category 2"/>
    <x v="5"/>
    <x v="101"/>
    <x v="1"/>
    <s v="N/A"/>
    <s v=""/>
    <s v=""/>
    <m/>
    <m/>
    <m/>
    <m/>
    <s v="Issue Descr 182"/>
    <s v="Cause Descr 182"/>
    <s v="Countermeasure Descr 182"/>
    <s v="Owner 6"/>
    <d v="2021-05-20T00:00:00"/>
    <d v="2021-05-20T00:00:00"/>
    <s v="Closed"/>
    <x v="1"/>
    <n v="3"/>
    <s v="March"/>
    <n v="18"/>
    <x v="11"/>
    <n v="63"/>
    <n v="63"/>
    <s v="Yes"/>
    <n v="0"/>
  </r>
  <r>
    <n v="157"/>
    <s v="Issue Tier 1 Tag 3"/>
    <s v="Issue Tier 2 Tag 3"/>
    <s v="Cause Category 3"/>
    <x v="6"/>
    <x v="126"/>
    <x v="1"/>
    <s v="N/A"/>
    <s v=""/>
    <s v=""/>
    <m/>
    <m/>
    <m/>
    <m/>
    <s v="Issue Descr 183"/>
    <s v="Cause Descr 183"/>
    <s v="Countermeasure Descr 183"/>
    <s v="Owner 13"/>
    <d v="2021-05-30T00:00:00"/>
    <d v="2021-05-26T00:00:00"/>
    <s v="Closed"/>
    <x v="1"/>
    <n v="5"/>
    <s v="May"/>
    <n v="10"/>
    <x v="13"/>
    <n v="20"/>
    <n v="16"/>
    <s v="Yes"/>
    <n v="-4"/>
  </r>
  <r>
    <n v="163"/>
    <s v="Issue Tier 1 Tag 4"/>
    <s v="Issue Tier 2 Tag 4"/>
    <s v="Cause Category 4"/>
    <x v="7"/>
    <x v="127"/>
    <x v="0"/>
    <s v="Quality KPI 1"/>
    <s v="Entry ID - 22"/>
    <s v=""/>
    <s v="Stage 10"/>
    <m/>
    <s v="Minor"/>
    <m/>
    <s v="Issue Descr 184"/>
    <s v="Cause Descr 184"/>
    <s v="Countermeasure Descr 184"/>
    <s v="Owner 19"/>
    <d v="2021-06-18T00:00:00"/>
    <d v="2021-05-27T00:00:00"/>
    <s v="Closed"/>
    <x v="1"/>
    <n v="5"/>
    <s v="May"/>
    <n v="18"/>
    <x v="13"/>
    <n v="31"/>
    <n v="9"/>
    <s v="Yes"/>
    <n v="-22"/>
  </r>
  <r>
    <n v="149"/>
    <s v="Issue Tier 1 Tag 5"/>
    <s v="Issue Tier 2 Tag 5"/>
    <s v="Cause Category 5"/>
    <x v="0"/>
    <x v="125"/>
    <x v="2"/>
    <s v="Safety KPI 1"/>
    <s v="Entry ID - 25"/>
    <s v="Primary Equipment 29"/>
    <m/>
    <m/>
    <m/>
    <m/>
    <s v="Issue Descr 185"/>
    <s v="Cause Descr 185"/>
    <s v="Countermeasure Descr 185"/>
    <s v="Owner 8"/>
    <d v="2021-05-26T00:00:00"/>
    <d v="2021-05-28T00:00:00"/>
    <s v="Closed"/>
    <x v="1"/>
    <n v="4"/>
    <s v="April"/>
    <n v="27"/>
    <x v="12"/>
    <n v="29"/>
    <n v="31"/>
    <s v="No"/>
    <n v="2"/>
  </r>
  <r>
    <n v="164"/>
    <s v="Issue Tier 1 Tag 6"/>
    <s v="Issue Tier 2 Tag 6"/>
    <s v="Cause Category 1"/>
    <x v="1"/>
    <x v="128"/>
    <x v="2"/>
    <s v="Safety KPI 1"/>
    <s v="Entry ID - 28"/>
    <s v=""/>
    <m/>
    <m/>
    <m/>
    <m/>
    <s v="Issue Descr 186"/>
    <s v="Cause Descr 186"/>
    <s v="Countermeasure Descr 186"/>
    <s v="Owner 14"/>
    <d v="2021-05-28T00:00:00"/>
    <d v="2021-05-28T00:00:00"/>
    <s v="Closed"/>
    <x v="1"/>
    <n v="5"/>
    <s v="May"/>
    <n v="19"/>
    <x v="13"/>
    <n v="9"/>
    <n v="9"/>
    <s v="Yes"/>
    <n v="0"/>
  </r>
  <r>
    <n v="245"/>
    <s v="Issue Tier 1 Tag 7"/>
    <s v="Issue Tier 2 Tag 7"/>
    <s v="Cause Category 2"/>
    <x v="2"/>
    <x v="124"/>
    <x v="0"/>
    <s v="Quality KPI 1"/>
    <s v="Entry ID - 29"/>
    <s v=""/>
    <m/>
    <m/>
    <s v="Minor"/>
    <m/>
    <s v="Issue Descr 187"/>
    <s v="Cause Descr 187"/>
    <s v="Countermeasure Descr 187"/>
    <s v="Owner 3"/>
    <d v="2021-06-04T00:00:00"/>
    <d v="2021-05-28T00:00:00"/>
    <s v="Closed"/>
    <x v="1"/>
    <n v="5"/>
    <s v="May"/>
    <n v="5"/>
    <x v="13"/>
    <m/>
    <m/>
    <m/>
    <m/>
  </r>
  <r>
    <n v="246"/>
    <s v="Issue Tier 1 Tag 8"/>
    <s v="Issue Tier 2 Tag 8"/>
    <s v="Cause Category 3"/>
    <x v="3"/>
    <x v="122"/>
    <x v="0"/>
    <s v="Quality KPI 1"/>
    <s v="Entry ID - 26"/>
    <s v=""/>
    <m/>
    <m/>
    <s v="Minor"/>
    <m/>
    <s v="Issue Descr 188"/>
    <s v="Cause Descr 188"/>
    <s v="Countermeasure Descr 188"/>
    <s v="Owner 22"/>
    <d v="2021-06-03T00:00:00"/>
    <d v="2021-06-01T00:00:00"/>
    <s v="Closed"/>
    <x v="1"/>
    <n v="5"/>
    <s v="May"/>
    <n v="4"/>
    <x v="13"/>
    <m/>
    <m/>
    <m/>
    <m/>
  </r>
  <r>
    <n v="154"/>
    <s v="Issue Tier 1 Tag 9"/>
    <s v="Issue Tier 2 Tag 9"/>
    <s v="Cause Category 4"/>
    <x v="4"/>
    <x v="122"/>
    <x v="0"/>
    <s v="Quality KPI 1"/>
    <s v="Entry ID - 27"/>
    <s v=""/>
    <s v="Stage 11"/>
    <n v="300137"/>
    <s v="Minor"/>
    <m/>
    <s v="Issue Descr 189"/>
    <s v="Cause Descr 189"/>
    <s v="Countermeasure Descr 189"/>
    <s v="Owner 15"/>
    <d v="2021-06-04T00:00:00"/>
    <d v="2021-06-02T00:00:00"/>
    <s v="Closed"/>
    <x v="1"/>
    <n v="5"/>
    <s v="May"/>
    <n v="4"/>
    <x v="13"/>
    <n v="31"/>
    <n v="29"/>
    <s v="Yes"/>
    <n v="-2"/>
  </r>
  <r>
    <n v="160"/>
    <s v="Issue Tier 1 Tag 10"/>
    <s v="Issue Tier 2 Tag 10"/>
    <s v="Cause Category 5"/>
    <x v="5"/>
    <x v="129"/>
    <x v="3"/>
    <s v="Delivery KPI 1"/>
    <s v=""/>
    <s v=""/>
    <s v="Stage 6"/>
    <m/>
    <m/>
    <m/>
    <s v="Issue Descr 190"/>
    <s v="Cause Descr 190"/>
    <s v="Countermeasure Descr 190"/>
    <s v="Owner 5"/>
    <d v="2021-06-03T00:00:00"/>
    <d v="2021-06-03T00:00:00"/>
    <s v="Closed"/>
    <x v="1"/>
    <n v="5"/>
    <s v="May"/>
    <n v="14"/>
    <x v="13"/>
    <n v="20"/>
    <n v="20"/>
    <s v="Yes"/>
    <n v="0"/>
  </r>
  <r>
    <n v="131"/>
    <s v="Issue Tier 1 Tag 1"/>
    <s v="Issue Tier 2 Tag 11"/>
    <s v="Cause Category 1"/>
    <x v="6"/>
    <x v="108"/>
    <x v="0"/>
    <s v="Quality KPI 1"/>
    <s v="Entry ID - 79"/>
    <s v=""/>
    <s v="Stage 8"/>
    <s v="300136-01"/>
    <s v="Minor"/>
    <m/>
    <s v="Issue Descr 191"/>
    <s v="Cause Descr 191"/>
    <s v="Countermeasure Descr 191"/>
    <s v="Owner 16"/>
    <d v="2021-06-17T00:00:00"/>
    <d v="2021-06-09T00:00:00"/>
    <s v="Closed"/>
    <x v="1"/>
    <n v="3"/>
    <s v="March"/>
    <n v="24"/>
    <x v="11"/>
    <n v="85"/>
    <n v="77"/>
    <s v="Yes"/>
    <n v="-8"/>
  </r>
  <r>
    <n v="147"/>
    <s v="Issue Tier 1 Tag 2"/>
    <s v="Issue Tier 2 Tag 12"/>
    <s v="Cause Category 2"/>
    <x v="7"/>
    <x v="130"/>
    <x v="2"/>
    <s v="Safety KPI 1"/>
    <s v=""/>
    <s v="Primary Equipment 19"/>
    <m/>
    <m/>
    <m/>
    <m/>
    <s v="Issue Descr 192"/>
    <s v="Cause Descr 192"/>
    <s v="Countermeasure Descr 192"/>
    <s v="Owner 5"/>
    <d v="2021-06-20T00:00:00"/>
    <d v="2021-06-09T00:00:00"/>
    <s v="Closed"/>
    <x v="1"/>
    <n v="4"/>
    <s v="April"/>
    <n v="21"/>
    <x v="12"/>
    <n v="60"/>
    <n v="49"/>
    <s v="Yes"/>
    <n v="-11"/>
  </r>
  <r>
    <n v="158"/>
    <s v="Issue Tier 1 Tag 3"/>
    <s v="Issue Tier 2 Tag 13"/>
    <s v="Cause Category 3"/>
    <x v="0"/>
    <x v="126"/>
    <x v="2"/>
    <s v="Safety KPI 1"/>
    <s v="Entry ID - 131"/>
    <s v=""/>
    <m/>
    <m/>
    <m/>
    <m/>
    <s v="Issue Descr 193"/>
    <s v="Cause Descr 193"/>
    <s v="Countermeasure Descr 193"/>
    <s v="Owner 5"/>
    <d v="2021-06-09T00:00:00"/>
    <d v="2021-06-09T00:00:00"/>
    <s v="Closed"/>
    <x v="1"/>
    <n v="5"/>
    <s v="May"/>
    <n v="10"/>
    <x v="13"/>
    <n v="30"/>
    <n v="30"/>
    <s v="Yes"/>
    <n v="0"/>
  </r>
  <r>
    <n v="159"/>
    <s v="Issue Tier 1 Tag 4"/>
    <s v="Issue Tier 2 Tag 14"/>
    <s v="Cause Category 4"/>
    <x v="1"/>
    <x v="126"/>
    <x v="2"/>
    <s v="Safety KPI 1"/>
    <s v="Entry ID - 132"/>
    <s v=""/>
    <s v="Stage 3"/>
    <m/>
    <m/>
    <m/>
    <s v="Issue Descr 194"/>
    <s v="Cause Descr 194"/>
    <s v="Countermeasure Descr 194"/>
    <s v="Owner 5"/>
    <d v="2021-06-09T00:00:00"/>
    <d v="2021-06-09T00:00:00"/>
    <s v="Closed"/>
    <x v="1"/>
    <n v="5"/>
    <s v="May"/>
    <n v="10"/>
    <x v="13"/>
    <n v="30"/>
    <n v="30"/>
    <s v="Yes"/>
    <n v="0"/>
  </r>
  <r>
    <n v="165"/>
    <s v="Issue Tier 1 Tag 5"/>
    <s v="Issue Tier 2 Tag 15"/>
    <s v="Cause Category 5"/>
    <x v="2"/>
    <x v="131"/>
    <x v="2"/>
    <s v="Safety KPI 1"/>
    <s v="Entry ID - 129"/>
    <s v="Primary Equipment 69"/>
    <m/>
    <m/>
    <m/>
    <m/>
    <s v="Issue Descr 195"/>
    <s v="Cause Descr 195"/>
    <s v="Countermeasure Descr 195"/>
    <s v="Owner 6"/>
    <d v="2021-09-01T00:00:00"/>
    <d v="2021-06-09T00:00:00"/>
    <s v="Closed"/>
    <x v="1"/>
    <n v="5"/>
    <s v="May"/>
    <n v="24"/>
    <x v="13"/>
    <n v="100"/>
    <n v="16"/>
    <s v="Yes"/>
    <n v="-84"/>
  </r>
  <r>
    <n v="166"/>
    <s v="Issue Tier 1 Tag 6"/>
    <s v="Issue Tier 2 Tag 16"/>
    <s v="Cause Category 1"/>
    <x v="3"/>
    <x v="132"/>
    <x v="2"/>
    <s v="Safety KPI 1"/>
    <s v="Entry ID - 130"/>
    <s v="Primary Equipment 35"/>
    <m/>
    <m/>
    <m/>
    <m/>
    <s v="Issue Descr 196"/>
    <s v="Cause Descr 196"/>
    <s v="Countermeasure Descr 196"/>
    <s v="Owner 8"/>
    <d v="2021-06-26T00:00:00"/>
    <d v="2021-06-09T00:00:00"/>
    <s v="Closed"/>
    <x v="1"/>
    <n v="5"/>
    <s v="May"/>
    <n v="25"/>
    <x v="13"/>
    <n v="32"/>
    <n v="15"/>
    <s v="Yes"/>
    <n v="-17"/>
  </r>
  <r>
    <n v="141"/>
    <s v="Issue Tier 1 Tag 7"/>
    <s v="Issue Tier 2 Tag 17"/>
    <s v="Cause Category 2"/>
    <x v="4"/>
    <x v="133"/>
    <x v="2"/>
    <s v="Safety KPI 1"/>
    <s v="Entry ID - 133"/>
    <s v=""/>
    <m/>
    <m/>
    <m/>
    <m/>
    <s v="Issue Descr 197"/>
    <s v="Cause Descr 197"/>
    <s v="Countermeasure Descr 197"/>
    <s v="Owner 16"/>
    <d v="2021-06-17T00:00:00"/>
    <d v="2021-06-17T00:00:00"/>
    <s v="Closed"/>
    <x v="1"/>
    <n v="4"/>
    <s v="April"/>
    <n v="6"/>
    <x v="12"/>
    <n v="72"/>
    <n v="72"/>
    <s v="Yes"/>
    <n v="0"/>
  </r>
  <r>
    <n v="161"/>
    <s v="Issue Tier 1 Tag 8"/>
    <s v="Issue Tier 2 Tag 18"/>
    <s v="Cause Category 3"/>
    <x v="5"/>
    <x v="134"/>
    <x v="3"/>
    <s v="Delivery KPI 3"/>
    <s v=""/>
    <s v=""/>
    <s v="Stage 1"/>
    <m/>
    <m/>
    <m/>
    <s v="Issue Descr 198"/>
    <s v="Cause Descr 198"/>
    <s v="Countermeasure Descr 198"/>
    <s v="Owner 16"/>
    <d v="2021-06-17T00:00:00"/>
    <d v="2021-06-17T00:00:00"/>
    <s v="Closed"/>
    <x v="1"/>
    <n v="5"/>
    <s v="May"/>
    <n v="17"/>
    <x v="13"/>
    <n v="31"/>
    <n v="31"/>
    <s v="Yes"/>
    <n v="0"/>
  </r>
  <r>
    <n v="162"/>
    <s v="Issue Tier 1 Tag 9"/>
    <s v="Issue Tier 2 Tag 19"/>
    <s v="Cause Category 4"/>
    <x v="6"/>
    <x v="127"/>
    <x v="3"/>
    <s v="Delivery KPI 3"/>
    <s v=""/>
    <s v=""/>
    <s v="Stage 1"/>
    <m/>
    <m/>
    <m/>
    <s v="Issue Descr 199"/>
    <s v="Cause Descr 199"/>
    <s v="Countermeasure Descr 199"/>
    <s v="Owner 5"/>
    <d v="2021-06-17T00:00:00"/>
    <d v="2021-06-17T00:00:00"/>
    <s v="Closed"/>
    <x v="1"/>
    <n v="5"/>
    <s v="May"/>
    <n v="18"/>
    <x v="13"/>
    <n v="30"/>
    <n v="30"/>
    <s v="Yes"/>
    <n v="0"/>
  </r>
  <r>
    <n v="244"/>
    <s v="Issue Tier 1 Tag 10"/>
    <s v="Issue Tier 2 Tag 20"/>
    <s v="Cause Category 5"/>
    <x v="7"/>
    <x v="131"/>
    <x v="0"/>
    <s v="Quality KPI 1"/>
    <s v="Entry ID - 136"/>
    <s v=""/>
    <m/>
    <m/>
    <s v="Minor"/>
    <m/>
    <s v="Issue Descr 200"/>
    <s v="Cause Descr 200"/>
    <s v="Countermeasure Descr 200"/>
    <s v="Owner 22"/>
    <d v="2021-06-23T00:00:00"/>
    <d v="2021-06-18T00:00:00"/>
    <s v="Closed"/>
    <x v="1"/>
    <n v="5"/>
    <s v="May"/>
    <n v="24"/>
    <x v="13"/>
    <m/>
    <m/>
    <m/>
    <m/>
  </r>
  <r>
    <n v="174"/>
    <s v="Issue Tier 1 Tag 1"/>
    <s v="Issue Tier 2 Tag 1"/>
    <s v="Cause Category 1"/>
    <x v="0"/>
    <x v="135"/>
    <x v="0"/>
    <s v="Quality KPI 3"/>
    <s v="Entry ID - 137"/>
    <s v=""/>
    <m/>
    <m/>
    <m/>
    <m/>
    <s v="Issue Descr 201"/>
    <s v="Cause Descr 201"/>
    <s v="Countermeasure Descr 201"/>
    <s v="Owner 30"/>
    <d v="2021-06-23T00:00:00"/>
    <d v="2021-06-23T00:00:00"/>
    <s v="Closed"/>
    <x v="1"/>
    <n v="6"/>
    <s v="June"/>
    <n v="23"/>
    <x v="14"/>
    <n v="0"/>
    <n v="0"/>
    <s v="Yes"/>
    <n v="0"/>
  </r>
  <r>
    <n v="170"/>
    <s v="Issue Tier 1 Tag 2"/>
    <s v="Issue Tier 2 Tag 2"/>
    <s v="Cause Category 2"/>
    <x v="1"/>
    <x v="136"/>
    <x v="1"/>
    <s v="N/A"/>
    <s v=""/>
    <s v=""/>
    <s v="Stage 7"/>
    <m/>
    <m/>
    <m/>
    <s v="Issue Descr 202"/>
    <s v="Cause Descr 202"/>
    <s v="Countermeasure Descr 202"/>
    <s v="Owner 8"/>
    <d v="2021-06-21T00:00:00"/>
    <d v="2021-06-25T00:00:00"/>
    <s v="Closed"/>
    <x v="1"/>
    <n v="6"/>
    <s v="June"/>
    <n v="15"/>
    <x v="14"/>
    <n v="6"/>
    <n v="10"/>
    <s v="No"/>
    <n v="4"/>
  </r>
  <r>
    <n v="173"/>
    <s v="Issue Tier 1 Tag 3"/>
    <s v="Issue Tier 2 Tag 3"/>
    <s v="Cause Category 3"/>
    <x v="2"/>
    <x v="137"/>
    <x v="2"/>
    <s v="Safety KPI 1"/>
    <s v="Entry ID - 134"/>
    <s v="Primary Equipment 29"/>
    <m/>
    <m/>
    <m/>
    <m/>
    <s v="Issue Descr 203"/>
    <s v="Cause Descr 203"/>
    <s v="Countermeasure Descr 203"/>
    <s v="Owner 6"/>
    <d v="2021-07-21T00:00:00"/>
    <d v="2021-06-28T00:00:00"/>
    <s v="Closed"/>
    <x v="1"/>
    <n v="6"/>
    <s v="June"/>
    <n v="22"/>
    <x v="14"/>
    <n v="29"/>
    <n v="6"/>
    <s v="Yes"/>
    <n v="-23"/>
  </r>
  <r>
    <n v="175"/>
    <s v="Issue Tier 1 Tag 4"/>
    <s v="Issue Tier 2 Tag 4"/>
    <s v="Cause Category 4"/>
    <x v="3"/>
    <x v="138"/>
    <x v="2"/>
    <s v="Safety KPI 1"/>
    <s v="Entry ID - 135"/>
    <s v="Primary Equipment 29"/>
    <m/>
    <m/>
    <m/>
    <m/>
    <s v="Issue Descr 204"/>
    <s v="Cause Descr 204"/>
    <s v="Countermeasure Descr 204"/>
    <s v="Owner 6"/>
    <d v="2021-07-21T00:00:00"/>
    <d v="2021-06-28T00:00:00"/>
    <s v="Closed"/>
    <x v="1"/>
    <n v="6"/>
    <s v="June"/>
    <n v="25"/>
    <x v="14"/>
    <n v="26"/>
    <n v="3"/>
    <s v="Yes"/>
    <n v="-23"/>
  </r>
  <r>
    <n v="176"/>
    <s v="Issue Tier 1 Tag 5"/>
    <s v="Issue Tier 2 Tag 5"/>
    <s v="Cause Category 5"/>
    <x v="4"/>
    <x v="139"/>
    <x v="2"/>
    <s v="Safety KPI 1"/>
    <s v="Entry ID - 128"/>
    <s v=""/>
    <s v="Stage 2"/>
    <m/>
    <m/>
    <m/>
    <s v="Issue Descr 205"/>
    <s v="Cause Descr 205"/>
    <s v="Countermeasure Descr 205"/>
    <s v="Owner 11"/>
    <d v="2021-06-28T00:00:00"/>
    <d v="2021-06-28T00:00:00"/>
    <s v="Closed"/>
    <x v="1"/>
    <n v="6"/>
    <s v="June"/>
    <n v="28"/>
    <x v="14"/>
    <n v="0"/>
    <n v="0"/>
    <s v="Yes"/>
    <n v="0"/>
  </r>
  <r>
    <n v="152"/>
    <s v="Issue Tier 1 Tag 6"/>
    <s v="Issue Tier 2 Tag 6"/>
    <s v="Cause Category 1"/>
    <x v="5"/>
    <x v="121"/>
    <x v="0"/>
    <s v="Quality KPI 1"/>
    <s v="Entry ID - 121"/>
    <s v="Primary Equipment 35"/>
    <s v="Stage 1"/>
    <n v="300150"/>
    <s v="Minor"/>
    <m/>
    <s v="Issue Descr 206"/>
    <s v="Cause Descr 206"/>
    <s v="Countermeasure Descr 206"/>
    <s v="Owner 6"/>
    <d v="2021-07-01T00:00:00"/>
    <d v="2021-06-30T00:00:00"/>
    <s v="Closed"/>
    <x v="1"/>
    <n v="4"/>
    <s v="April"/>
    <n v="30"/>
    <x v="12"/>
    <n v="62"/>
    <n v="61"/>
    <s v="Yes"/>
    <n v="-1"/>
  </r>
  <r>
    <n v="167"/>
    <s v="Issue Tier 1 Tag 7"/>
    <s v="Issue Tier 2 Tag 7"/>
    <s v="Cause Category 2"/>
    <x v="6"/>
    <x v="140"/>
    <x v="0"/>
    <s v="Quality KPI 2"/>
    <s v="Entry ID - 1"/>
    <s v=""/>
    <m/>
    <m/>
    <s v="Minor"/>
    <m/>
    <s v="Issue Descr 207"/>
    <s v="Cause Descr 207"/>
    <s v="Countermeasure Descr 207"/>
    <s v="Owner 6"/>
    <d v="2021-06-04T00:00:00"/>
    <d v="2021-06-30T00:00:00"/>
    <s v="Closed"/>
    <x v="1"/>
    <n v="6"/>
    <s v="June"/>
    <n v="2"/>
    <x v="14"/>
    <n v="2"/>
    <n v="28"/>
    <s v="No"/>
    <n v="26"/>
  </r>
  <r>
    <n v="171"/>
    <s v="Issue Tier 1 Tag 8"/>
    <s v="Issue Tier 2 Tag 8"/>
    <s v="Cause Category 3"/>
    <x v="7"/>
    <x v="141"/>
    <x v="2"/>
    <s v="Safety KPI 1"/>
    <s v="Entry ID - 122"/>
    <s v=""/>
    <m/>
    <m/>
    <m/>
    <m/>
    <s v="Issue Descr 208"/>
    <s v="Cause Descr 208"/>
    <s v="Countermeasure Descr 208"/>
    <m/>
    <m/>
    <d v="2021-06-30T00:00:00"/>
    <s v="Closed"/>
    <x v="1"/>
    <n v="6"/>
    <s v="June"/>
    <n v="21"/>
    <x v="14"/>
    <s v="N/A"/>
    <n v="9"/>
    <s v="N/A"/>
    <s v=""/>
  </r>
  <r>
    <n v="169"/>
    <s v="Issue Tier 1 Tag 9"/>
    <s v="Issue Tier 2 Tag 9"/>
    <s v="Cause Category 4"/>
    <x v="0"/>
    <x v="142"/>
    <x v="2"/>
    <s v="Safety KPI 1"/>
    <s v="Entry ID - 119"/>
    <s v="Primary Equipment 35"/>
    <m/>
    <m/>
    <m/>
    <m/>
    <s v="Issue Descr 209"/>
    <s v="Cause Descr 209"/>
    <s v="Countermeasure Descr 209"/>
    <s v="Owner 8"/>
    <d v="2021-07-09T00:00:00"/>
    <d v="2021-07-09T00:00:00"/>
    <s v="Closed"/>
    <x v="1"/>
    <n v="6"/>
    <s v="June"/>
    <n v="11"/>
    <x v="14"/>
    <n v="28"/>
    <n v="28"/>
    <s v="Yes"/>
    <n v="0"/>
  </r>
  <r>
    <n v="243"/>
    <s v="Issue Tier 1 Tag 10"/>
    <s v="Issue Tier 2 Tag 10"/>
    <s v="Cause Category 5"/>
    <x v="0"/>
    <x v="143"/>
    <x v="0"/>
    <s v="Quality KPI 1"/>
    <s v="Entry ID - 120"/>
    <s v=""/>
    <m/>
    <m/>
    <s v="Minor"/>
    <m/>
    <s v="Issue Descr 210"/>
    <s v="Cause Descr 210"/>
    <s v="Countermeasure Descr 210"/>
    <s v="Owner 22"/>
    <d v="2021-07-16T00:00:00"/>
    <d v="2021-07-15T00:00:00"/>
    <s v="Closed"/>
    <x v="1"/>
    <n v="6"/>
    <s v="June"/>
    <n v="16"/>
    <x v="14"/>
    <m/>
    <m/>
    <m/>
    <m/>
  </r>
  <r>
    <n v="172"/>
    <s v="Issue Tier 1 Tag 1"/>
    <s v="Issue Tier 2 Tag 11"/>
    <s v="Cause Category 1"/>
    <x v="1"/>
    <x v="141"/>
    <x v="0"/>
    <s v="Quality KPI 1"/>
    <s v="Entry ID - 123"/>
    <s v="Primary Equipment 35"/>
    <m/>
    <m/>
    <s v="Minor"/>
    <m/>
    <s v="Issue Descr 211"/>
    <s v="Cause Descr 211"/>
    <s v="Countermeasure Descr 211"/>
    <s v="Owner 8"/>
    <d v="2021-07-23T00:00:00"/>
    <d v="2021-07-16T00:00:00"/>
    <s v="Closed"/>
    <x v="1"/>
    <n v="6"/>
    <s v="June"/>
    <n v="21"/>
    <x v="14"/>
    <n v="32"/>
    <n v="25"/>
    <s v="Yes"/>
    <n v="-7"/>
  </r>
  <r>
    <n v="177"/>
    <s v="Issue Tier 1 Tag 2"/>
    <s v="Issue Tier 2 Tag 12"/>
    <s v="Cause Category 2"/>
    <x v="2"/>
    <x v="144"/>
    <x v="0"/>
    <s v="Quality KPI 1"/>
    <s v="Entry ID - 126"/>
    <s v="Primary Equipment 35"/>
    <s v="Stage 11"/>
    <m/>
    <s v="Minor"/>
    <m/>
    <s v="Issue Descr 212"/>
    <s v="Cause Descr 212"/>
    <s v="Countermeasure Descr 212"/>
    <s v="Owner 8"/>
    <d v="2021-07-30T00:00:00"/>
    <d v="2021-07-16T00:00:00"/>
    <s v="Closed"/>
    <x v="1"/>
    <n v="6"/>
    <s v="June"/>
    <n v="30"/>
    <x v="14"/>
    <n v="30"/>
    <n v="16"/>
    <s v="Yes"/>
    <n v="-14"/>
  </r>
  <r>
    <n v="179"/>
    <s v="Issue Tier 1 Tag 3"/>
    <s v="Issue Tier 2 Tag 13"/>
    <s v="Cause Category 3"/>
    <x v="3"/>
    <x v="145"/>
    <x v="0"/>
    <s v="Quality KPI 1"/>
    <s v="Entry ID - 127"/>
    <s v="Primary Equipment 68"/>
    <s v="Stage 12"/>
    <m/>
    <s v="Minor"/>
    <m/>
    <s v="Issue Descr 213"/>
    <s v="Cause Descr 213"/>
    <s v="Countermeasure Descr 213"/>
    <s v="Owner 8"/>
    <d v="2021-07-31T00:00:00"/>
    <d v="2021-07-20T00:00:00"/>
    <s v="Closed"/>
    <x v="1"/>
    <n v="7"/>
    <s v="July"/>
    <n v="1"/>
    <x v="15"/>
    <n v="30"/>
    <n v="19"/>
    <s v="Yes"/>
    <n v="-11"/>
  </r>
  <r>
    <n v="181"/>
    <s v="Issue Tier 1 Tag 4"/>
    <s v="Issue Tier 2 Tag 14"/>
    <s v="Cause Category 4"/>
    <x v="4"/>
    <x v="146"/>
    <x v="2"/>
    <s v="Safety KPI 1"/>
    <s v="Entry ID - 124"/>
    <s v="Primary Equipment 19"/>
    <m/>
    <m/>
    <m/>
    <m/>
    <s v="Issue Descr 214"/>
    <s v="Cause Descr 214"/>
    <s v="Countermeasure Descr 214"/>
    <s v="Owner 31"/>
    <d v="2021-08-11T00:00:00"/>
    <d v="2021-07-20T00:00:00"/>
    <s v="Closed"/>
    <x v="1"/>
    <n v="7"/>
    <s v="July"/>
    <n v="8"/>
    <x v="15"/>
    <n v="34"/>
    <n v="12"/>
    <s v="Yes"/>
    <n v="-22"/>
  </r>
  <r>
    <n v="186"/>
    <s v="Issue Tier 1 Tag 5"/>
    <s v="Issue Tier 2 Tag 15"/>
    <s v="Cause Category 5"/>
    <x v="5"/>
    <x v="147"/>
    <x v="3"/>
    <s v="Delivery KPI 1"/>
    <s v=""/>
    <s v=""/>
    <m/>
    <m/>
    <m/>
    <m/>
    <s v="Issue Descr 215"/>
    <s v="Cause Descr 215"/>
    <s v="Countermeasure Descr 215"/>
    <s v="Owner 5"/>
    <d v="2021-07-20T00:00:00"/>
    <d v="2021-07-20T00:00:00"/>
    <s v="Closed"/>
    <x v="1"/>
    <n v="7"/>
    <s v="July"/>
    <n v="19"/>
    <x v="15"/>
    <n v="1"/>
    <n v="1"/>
    <s v="Yes"/>
    <n v="0"/>
  </r>
  <r>
    <n v="188"/>
    <s v="Issue Tier 1 Tag 6"/>
    <s v="Issue Tier 2 Tag 16"/>
    <s v="Cause Category 1"/>
    <x v="6"/>
    <x v="148"/>
    <x v="3"/>
    <s v="Delivery KPI 1"/>
    <s v=""/>
    <s v=""/>
    <s v="Stage 5"/>
    <m/>
    <m/>
    <m/>
    <s v="Issue Descr 216"/>
    <s v="Cause Descr 216"/>
    <s v="Countermeasure Descr 216"/>
    <s v="Owner 8"/>
    <d v="2021-07-21T00:00:00"/>
    <d v="2021-07-21T00:00:00"/>
    <s v="Closed"/>
    <x v="1"/>
    <n v="7"/>
    <s v="July"/>
    <n v="20"/>
    <x v="15"/>
    <n v="1"/>
    <n v="1"/>
    <s v="Yes"/>
    <n v="0"/>
  </r>
  <r>
    <n v="242"/>
    <s v="Issue Tier 1 Tag 7"/>
    <s v="Issue Tier 2 Tag 17"/>
    <s v="Cause Category 2"/>
    <x v="7"/>
    <x v="144"/>
    <x v="0"/>
    <s v="Quality KPI 1"/>
    <s v="Entry ID - 125"/>
    <s v=""/>
    <m/>
    <m/>
    <s v="Minor"/>
    <m/>
    <s v="Issue Descr 217"/>
    <s v="Cause Descr 217"/>
    <s v="Countermeasure Descr 217"/>
    <s v="Owner 10"/>
    <d v="2021-07-30T00:00:00"/>
    <d v="2021-07-26T00:00:00"/>
    <s v="Closed"/>
    <x v="1"/>
    <n v="6"/>
    <s v="June"/>
    <n v="30"/>
    <x v="14"/>
    <m/>
    <m/>
    <m/>
    <m/>
  </r>
  <r>
    <n v="184"/>
    <s v="Issue Tier 1 Tag 8"/>
    <s v="Issue Tier 2 Tag 18"/>
    <s v="Cause Category 3"/>
    <x v="0"/>
    <x v="149"/>
    <x v="2"/>
    <s v="Safety KPI 1"/>
    <s v=""/>
    <s v=""/>
    <m/>
    <m/>
    <m/>
    <m/>
    <s v="Issue Descr 218"/>
    <s v="Cause Descr 218"/>
    <s v="Countermeasure Descr 218"/>
    <s v="Owner 8"/>
    <d v="2021-08-12T00:00:00"/>
    <d v="2021-07-30T00:00:00"/>
    <s v="Closed"/>
    <x v="1"/>
    <n v="7"/>
    <s v="July"/>
    <n v="13"/>
    <x v="15"/>
    <n v="30"/>
    <n v="17"/>
    <s v="Yes"/>
    <n v="-13"/>
  </r>
  <r>
    <n v="241"/>
    <s v="Issue Tier 1 Tag 9"/>
    <s v="Issue Tier 2 Tag 19"/>
    <s v="Cause Category 4"/>
    <x v="1"/>
    <x v="148"/>
    <x v="0"/>
    <s v="Quality KPI 1"/>
    <s v="Entry ID - 138"/>
    <s v=""/>
    <m/>
    <m/>
    <s v="Minor"/>
    <m/>
    <s v="Issue Descr 219"/>
    <s v="Cause Descr 219"/>
    <s v="Countermeasure Descr 219"/>
    <s v="Owner 10"/>
    <d v="2021-08-19T00:00:00"/>
    <d v="2021-08-03T00:00:00"/>
    <s v="Closed"/>
    <x v="1"/>
    <n v="7"/>
    <s v="July"/>
    <n v="20"/>
    <x v="15"/>
    <m/>
    <m/>
    <m/>
    <m/>
  </r>
  <r>
    <n v="180"/>
    <s v="Issue Tier 1 Tag 10"/>
    <s v="Issue Tier 2 Tag 20"/>
    <s v="Cause Category 5"/>
    <x v="2"/>
    <x v="150"/>
    <x v="0"/>
    <s v="Quality KPI 1"/>
    <s v="Entry ID - 151"/>
    <s v="Primary Equipment 35"/>
    <s v="Stage 1"/>
    <s v="300162-07"/>
    <s v="Minor"/>
    <m/>
    <s v="Issue Descr 220"/>
    <s v="Cause Descr 220"/>
    <s v="Countermeasure Descr 220"/>
    <s v="Owner 16"/>
    <d v="2021-08-06T00:00:00"/>
    <d v="2021-08-04T00:00:00"/>
    <s v="Closed"/>
    <x v="1"/>
    <n v="7"/>
    <s v="July"/>
    <n v="7"/>
    <x v="15"/>
    <n v="30"/>
    <n v="28"/>
    <s v="Yes"/>
    <n v="-2"/>
  </r>
  <r>
    <n v="185"/>
    <s v="Issue Tier 1 Tag 1"/>
    <s v="Issue Tier 2 Tag 1"/>
    <s v="Cause Category 1"/>
    <x v="3"/>
    <x v="151"/>
    <x v="0"/>
    <s v="Quality KPI 1"/>
    <s v="Entry ID - 152"/>
    <s v="Primary Equipment 68"/>
    <s v="Stage 5"/>
    <n v="300161"/>
    <s v="Minor"/>
    <m/>
    <s v="Issue Descr 221"/>
    <s v="Cause Descr 221"/>
    <s v="Countermeasure Descr 221"/>
    <s v="Owner 35"/>
    <d v="2021-08-14T00:00:00"/>
    <d v="2021-08-10T00:00:00"/>
    <s v="Closed"/>
    <x v="1"/>
    <n v="7"/>
    <s v="July"/>
    <n v="14"/>
    <x v="15"/>
    <n v="31"/>
    <n v="27"/>
    <s v="Yes"/>
    <n v="-4"/>
  </r>
  <r>
    <n v="189"/>
    <s v="Issue Tier 1 Tag 2"/>
    <s v="Issue Tier 2 Tag 2"/>
    <s v="Cause Category 2"/>
    <x v="4"/>
    <x v="152"/>
    <x v="0"/>
    <s v="Quality KPI 1"/>
    <s v="Entry ID - 149"/>
    <s v=""/>
    <m/>
    <m/>
    <s v="Minor"/>
    <m/>
    <s v="Issue Descr 222"/>
    <s v="Cause Descr 222"/>
    <s v="Countermeasure Descr 222"/>
    <s v="Owner 35"/>
    <d v="2021-08-21T00:00:00"/>
    <d v="2021-08-11T00:00:00"/>
    <s v="Closed"/>
    <x v="1"/>
    <n v="7"/>
    <s v="July"/>
    <n v="21"/>
    <x v="15"/>
    <n v="31"/>
    <n v="21"/>
    <s v="Yes"/>
    <n v="-10"/>
  </r>
  <r>
    <n v="194"/>
    <s v="Issue Tier 1 Tag 3"/>
    <s v="Issue Tier 2 Tag 3"/>
    <s v="Cause Category 3"/>
    <x v="5"/>
    <x v="153"/>
    <x v="3"/>
    <s v="Delivery KPI 1"/>
    <s v=""/>
    <s v=""/>
    <s v="Stage 5"/>
    <m/>
    <m/>
    <m/>
    <s v="Issue Descr 223"/>
    <s v="Cause Descr 223"/>
    <s v="Countermeasure Descr 223"/>
    <s v="Owner 5"/>
    <d v="2021-08-12T00:00:00"/>
    <d v="2021-08-12T00:00:00"/>
    <s v="Closed"/>
    <x v="1"/>
    <n v="8"/>
    <s v="August"/>
    <n v="12"/>
    <x v="16"/>
    <n v="0"/>
    <n v="0"/>
    <s v="Yes"/>
    <n v="0"/>
  </r>
  <r>
    <n v="183"/>
    <s v="Issue Tier 1 Tag 4"/>
    <s v="Issue Tier 2 Tag 4"/>
    <s v="Cause Category 4"/>
    <x v="6"/>
    <x v="149"/>
    <x v="0"/>
    <s v="Quality KPI 1"/>
    <s v="Entry ID - 150"/>
    <s v=""/>
    <m/>
    <m/>
    <s v="Minor"/>
    <m/>
    <s v="Issue Descr 224"/>
    <s v="Cause Descr 224"/>
    <s v="Countermeasure Descr 224"/>
    <s v="Owner 31"/>
    <d v="2021-08-18T00:00:00"/>
    <d v="2021-08-17T00:00:00"/>
    <s v="Closed"/>
    <x v="1"/>
    <n v="7"/>
    <s v="July"/>
    <n v="13"/>
    <x v="15"/>
    <n v="36"/>
    <n v="35"/>
    <s v="Yes"/>
    <n v="-1"/>
  </r>
  <r>
    <n v="196"/>
    <s v="Issue Tier 1 Tag 5"/>
    <s v="Issue Tier 2 Tag 5"/>
    <s v="Cause Category 5"/>
    <x v="7"/>
    <x v="154"/>
    <x v="0"/>
    <s v="Quality KPI 4"/>
    <s v=""/>
    <s v=""/>
    <m/>
    <m/>
    <m/>
    <m/>
    <s v="Issue Descr 225"/>
    <s v="Cause Descr 225"/>
    <s v="Countermeasure Descr 225"/>
    <s v="Owner 5"/>
    <d v="2021-08-18T00:00:00"/>
    <d v="2021-08-18T00:00:00"/>
    <s v="Closed"/>
    <x v="1"/>
    <n v="8"/>
    <s v="August"/>
    <n v="18"/>
    <x v="16"/>
    <n v="0"/>
    <n v="0"/>
    <m/>
    <n v="0"/>
  </r>
  <r>
    <n v="190"/>
    <s v="Issue Tier 1 Tag 6"/>
    <s v="Issue Tier 2 Tag 6"/>
    <s v="Cause Category 1"/>
    <x v="0"/>
    <x v="155"/>
    <x v="0"/>
    <s v="Quality KPI 1"/>
    <s v="Entry ID - 153"/>
    <s v=""/>
    <m/>
    <m/>
    <s v="Minor"/>
    <m/>
    <s v="Issue Descr 226"/>
    <s v="Cause Descr 226"/>
    <s v="Countermeasure Descr 226"/>
    <s v="Owner 29"/>
    <d v="2021-08-27T00:00:00"/>
    <d v="2021-08-23T00:00:00"/>
    <s v="Closed"/>
    <x v="1"/>
    <n v="7"/>
    <s v="July"/>
    <n v="22"/>
    <x v="15"/>
    <n v="36"/>
    <n v="32"/>
    <s v="Yes"/>
    <n v="-4"/>
  </r>
  <r>
    <n v="204"/>
    <s v="Issue Tier 1 Tag 7"/>
    <s v="Issue Tier 2 Tag 7"/>
    <s v="Cause Category 2"/>
    <x v="1"/>
    <x v="156"/>
    <x v="0"/>
    <s v="Quality KPI 4"/>
    <s v=""/>
    <s v=""/>
    <m/>
    <m/>
    <m/>
    <m/>
    <s v="Issue Descr 227"/>
    <s v="Cause Descr 227"/>
    <s v="Countermeasure Descr 227"/>
    <s v="Owner 6"/>
    <d v="2021-08-27T00:00:00"/>
    <d v="2021-08-27T00:00:00"/>
    <s v="Closed"/>
    <x v="1"/>
    <n v="8"/>
    <s v="August"/>
    <n v="27"/>
    <x v="16"/>
    <n v="0"/>
    <n v="0"/>
    <m/>
    <m/>
  </r>
  <r>
    <n v="205"/>
    <s v="Issue Tier 1 Tag 8"/>
    <s v="Issue Tier 2 Tag 8"/>
    <s v="Cause Category 3"/>
    <x v="2"/>
    <x v="157"/>
    <x v="0"/>
    <s v="Quality KPI 5"/>
    <s v=""/>
    <s v=""/>
    <m/>
    <m/>
    <m/>
    <m/>
    <s v="Issue Descr 228"/>
    <s v="Cause Descr 228"/>
    <s v="Countermeasure Descr 228"/>
    <s v="Owner 32"/>
    <d v="2021-09-06T00:00:00"/>
    <d v="2021-09-06T00:00:00"/>
    <s v="Closed"/>
    <x v="1"/>
    <n v="8"/>
    <s v="August"/>
    <n v="29"/>
    <x v="16"/>
    <n v="8"/>
    <n v="8"/>
    <m/>
    <m/>
  </r>
  <r>
    <n v="197"/>
    <s v="Issue Tier 1 Tag 9"/>
    <s v="Issue Tier 2 Tag 9"/>
    <s v="Cause Category 4"/>
    <x v="3"/>
    <x v="158"/>
    <x v="0"/>
    <s v="Quality KPI 1"/>
    <s v="Entry ID - 156"/>
    <s v="Primary Equipment 35"/>
    <s v="Stage 13"/>
    <m/>
    <s v="Minor"/>
    <m/>
    <s v="Issue Descr 229"/>
    <s v="Cause Descr 229"/>
    <s v="Countermeasure Descr 229"/>
    <s v="Owner 4"/>
    <d v="2021-09-11T00:00:00"/>
    <d v="2021-09-08T00:00:00"/>
    <s v="Closed"/>
    <x v="1"/>
    <n v="8"/>
    <s v="August"/>
    <n v="11"/>
    <x v="16"/>
    <n v="31"/>
    <n v="28"/>
    <m/>
    <n v="-3"/>
  </r>
  <r>
    <n v="206"/>
    <s v="Issue Tier 1 Tag 10"/>
    <s v="Issue Tier 2 Tag 10"/>
    <s v="Cause Category 5"/>
    <x v="4"/>
    <x v="159"/>
    <x v="3"/>
    <s v="Delivery KPI 1"/>
    <s v=""/>
    <s v=""/>
    <m/>
    <m/>
    <m/>
    <m/>
    <s v="Issue Descr 230"/>
    <s v="Cause Descr 230"/>
    <s v="Countermeasure Descr 230"/>
    <s v="Owner 33"/>
    <d v="2021-09-09T00:00:00"/>
    <d v="2021-09-08T00:00:00"/>
    <s v="Closed"/>
    <x v="1"/>
    <n v="8"/>
    <s v="August"/>
    <n v="31"/>
    <x v="16"/>
    <n v="9"/>
    <n v="8"/>
    <m/>
    <m/>
  </r>
  <r>
    <n v="213"/>
    <s v="Issue Tier 1 Tag 1"/>
    <s v="Issue Tier 2 Tag 11"/>
    <s v="Cause Category 1"/>
    <x v="5"/>
    <x v="160"/>
    <x v="2"/>
    <s v="Safety KPI 1"/>
    <s v=""/>
    <s v=""/>
    <s v="Stage 14"/>
    <m/>
    <m/>
    <s v="Tier 2"/>
    <s v="Issue Descr 231"/>
    <s v="Cause Descr 231"/>
    <s v="Countermeasure Descr 231"/>
    <s v="Owner 8"/>
    <d v="2021-09-09T00:00:00"/>
    <d v="2021-09-09T00:00:00"/>
    <s v="Closed"/>
    <x v="1"/>
    <n v="9"/>
    <s v="September"/>
    <n v="8"/>
    <x v="17"/>
    <n v="1"/>
    <n v="1"/>
    <m/>
    <m/>
  </r>
  <r>
    <n v="240"/>
    <s v="Issue Tier 1 Tag 2"/>
    <s v="Issue Tier 2 Tag 12"/>
    <s v="Cause Category 2"/>
    <x v="6"/>
    <x v="150"/>
    <x v="0"/>
    <s v="Quality KPI 1"/>
    <s v="Entry ID - 154"/>
    <s v=""/>
    <m/>
    <s v="300162-03"/>
    <s v="Minor"/>
    <m/>
    <s v="Issue Descr 232"/>
    <s v="Cause Descr 232"/>
    <s v="Countermeasure Descr 232"/>
    <s v="Owner 32"/>
    <d v="2021-09-09T00:00:00"/>
    <d v="2021-09-09T00:00:00"/>
    <s v="Closed"/>
    <x v="1"/>
    <n v="7"/>
    <s v="July"/>
    <n v="7"/>
    <x v="15"/>
    <m/>
    <m/>
    <m/>
    <m/>
  </r>
  <r>
    <n v="238"/>
    <s v="Issue Tier 1 Tag 3"/>
    <s v="Issue Tier 2 Tag 13"/>
    <s v="Cause Category 3"/>
    <x v="7"/>
    <x v="161"/>
    <x v="0"/>
    <s v="Quality KPI 1"/>
    <s v="Entry ID - 155"/>
    <s v=""/>
    <m/>
    <n v="300163"/>
    <s v="Minor"/>
    <m/>
    <s v="Issue Descr 233"/>
    <s v="Cause Descr 233"/>
    <s v="Countermeasure Descr 233"/>
    <s v="Owner 27"/>
    <d v="2021-11-19T00:00:00"/>
    <d v="2021-11-16T00:00:00"/>
    <s v="Closed"/>
    <x v="1"/>
    <n v="10"/>
    <s v="October"/>
    <n v="20"/>
    <x v="18"/>
    <m/>
    <m/>
    <m/>
    <m/>
  </r>
  <r>
    <n v="289"/>
    <s v="Issue Tier 1 Tag 4"/>
    <s v="Issue Tier 2 Tag 14"/>
    <s v="Cause Category 4"/>
    <x v="0"/>
    <x v="162"/>
    <x v="2"/>
    <s v="Safety KPI 1"/>
    <s v="Entry ID - 148"/>
    <s v=""/>
    <s v=""/>
    <s v=""/>
    <s v=""/>
    <s v=""/>
    <s v="Issue Descr 234"/>
    <s v="Cause Descr 234"/>
    <s v="Countermeasure Descr 234"/>
    <s v="Owner 33"/>
    <d v="2021-11-18T00:00:00"/>
    <d v="2021-11-19T00:00:00"/>
    <s v="Closed"/>
    <x v="1"/>
    <n v="11"/>
    <s v="November"/>
    <n v="17"/>
    <x v="19"/>
    <m/>
    <m/>
    <m/>
    <m/>
  </r>
  <r>
    <n v="282"/>
    <s v="Issue Tier 1 Tag 5"/>
    <s v="Issue Tier 2 Tag 15"/>
    <s v="Cause Category 5"/>
    <x v="1"/>
    <x v="163"/>
    <x v="0"/>
    <s v="Quality KPI 1"/>
    <s v="Entry ID - 141"/>
    <s v=""/>
    <m/>
    <m/>
    <s v="Minor"/>
    <m/>
    <s v="Issue Descr 235"/>
    <s v="Cause Descr 235"/>
    <s v="Countermeasure Descr 235"/>
    <s v="Owner 1"/>
    <d v="2021-11-27T00:00:00"/>
    <d v="2021-11-22T00:00:00"/>
    <s v="Closed"/>
    <x v="1"/>
    <n v="10"/>
    <s v="October"/>
    <n v="27"/>
    <x v="18"/>
    <m/>
    <m/>
    <m/>
    <m/>
  </r>
  <r>
    <n v="283"/>
    <s v="Issue Tier 1 Tag 6"/>
    <s v="Issue Tier 2 Tag 16"/>
    <s v="Cause Category 1"/>
    <x v="2"/>
    <x v="164"/>
    <x v="0"/>
    <s v="Quality KPI 1"/>
    <s v="Entry ID - 142"/>
    <s v="Primary Equipment 68"/>
    <m/>
    <m/>
    <s v="Minor"/>
    <m/>
    <s v="Issue Descr 236"/>
    <s v="Cause Descr 236"/>
    <s v="Countermeasure Descr 236"/>
    <s v="Owner 6"/>
    <d v="2021-11-28T00:00:00"/>
    <d v="2021-11-17T00:00:00"/>
    <s v="Closed"/>
    <x v="1"/>
    <n v="10"/>
    <s v="October"/>
    <n v="19"/>
    <x v="18"/>
    <m/>
    <m/>
    <m/>
    <m/>
  </r>
  <r>
    <n v="198"/>
    <s v="Issue Tier 1 Tag 7"/>
    <s v="Issue Tier 2 Tag 17"/>
    <s v="Cause Category 2"/>
    <x v="3"/>
    <x v="165"/>
    <x v="2"/>
    <s v="Safety KPI 1"/>
    <s v="Entry ID - 139"/>
    <s v=""/>
    <s v="Stage 3"/>
    <m/>
    <m/>
    <m/>
    <s v="Issue Descr 237"/>
    <s v="Cause Descr 237"/>
    <s v="Countermeasure Descr 237"/>
    <s v="Owner 8"/>
    <d v="2021-09-15T00:00:00"/>
    <d v="2021-09-15T00:00:00"/>
    <s v="Closed"/>
    <x v="1"/>
    <n v="8"/>
    <s v="August"/>
    <n v="19"/>
    <x v="16"/>
    <n v="27"/>
    <n v="27"/>
    <m/>
    <n v="0"/>
  </r>
  <r>
    <n v="208"/>
    <s v="Issue Tier 1 Tag 8"/>
    <s v="Issue Tier 2 Tag 18"/>
    <s v="Cause Category 3"/>
    <x v="4"/>
    <x v="166"/>
    <x v="2"/>
    <s v="Safety KPI 1"/>
    <s v="Entry ID - 140"/>
    <s v="Primary Equipment 37"/>
    <s v="Stage 5"/>
    <m/>
    <m/>
    <m/>
    <s v="Issue Descr 238"/>
    <s v="Cause Descr 238"/>
    <s v="Countermeasure Descr 238"/>
    <s v="Owner 8"/>
    <d v="2021-09-15T00:00:00"/>
    <d v="2021-09-15T00:00:00"/>
    <s v="Closed"/>
    <x v="1"/>
    <n v="9"/>
    <s v="September"/>
    <n v="2"/>
    <x v="17"/>
    <n v="13"/>
    <n v="13"/>
    <m/>
    <m/>
  </r>
  <r>
    <n v="210"/>
    <s v="Issue Tier 1 Tag 9"/>
    <s v="Issue Tier 2 Tag 19"/>
    <s v="Cause Category 4"/>
    <x v="5"/>
    <x v="167"/>
    <x v="2"/>
    <s v="Safety KPI 1"/>
    <s v="Entry ID - 143"/>
    <s v="Primary Equipment 37"/>
    <s v="Stage 5"/>
    <m/>
    <m/>
    <m/>
    <s v="Issue Descr 239"/>
    <s v="Cause Descr 239"/>
    <s v="Countermeasure Descr 239"/>
    <s v="Owner 8"/>
    <d v="2021-09-15T00:00:00"/>
    <d v="2021-09-15T00:00:00"/>
    <s v="Closed"/>
    <x v="1"/>
    <n v="9"/>
    <s v="September"/>
    <n v="7"/>
    <x v="17"/>
    <n v="8"/>
    <n v="8"/>
    <m/>
    <m/>
  </r>
  <r>
    <n v="199"/>
    <s v="Issue Tier 1 Tag 10"/>
    <s v="Issue Tier 2 Tag 20"/>
    <s v="Cause Category 5"/>
    <x v="6"/>
    <x v="165"/>
    <x v="0"/>
    <s v="Quality KPI 1"/>
    <s v="Entry ID - 146"/>
    <s v="Primary Equipment 68"/>
    <s v="Stage 3"/>
    <m/>
    <m/>
    <m/>
    <s v="Issue Descr 240"/>
    <s v="Cause Descr 240"/>
    <s v="Countermeasure Descr 240"/>
    <s v="Owner 6"/>
    <d v="2021-09-19T00:00:00"/>
    <d v="2021-09-17T00:00:00"/>
    <s v="Closed"/>
    <x v="1"/>
    <n v="8"/>
    <s v="August"/>
    <n v="19"/>
    <x v="16"/>
    <n v="31"/>
    <n v="29"/>
    <m/>
    <n v="-2"/>
  </r>
  <r>
    <n v="220"/>
    <s v="Issue Tier 1 Tag 1"/>
    <s v="Issue Tier 2 Tag 1"/>
    <s v="Cause Category 1"/>
    <x v="7"/>
    <x v="168"/>
    <x v="0"/>
    <s v="Quality KPI 2"/>
    <s v="Entry ID - 1"/>
    <s v=""/>
    <m/>
    <m/>
    <s v="Major"/>
    <m/>
    <s v="Issue Descr 241"/>
    <s v="Cause Descr 241"/>
    <s v="Countermeasure Descr 241"/>
    <s v="Owner 31"/>
    <d v="2021-09-17T00:00:00"/>
    <d v="2021-09-17T00:00:00"/>
    <s v="Closed"/>
    <x v="1"/>
    <n v="9"/>
    <s v="September"/>
    <n v="17"/>
    <x v="17"/>
    <n v="0"/>
    <n v="0"/>
    <m/>
    <m/>
  </r>
  <r>
    <n v="212"/>
    <s v="Issue Tier 1 Tag 2"/>
    <s v="Issue Tier 2 Tag 2"/>
    <s v="Cause Category 2"/>
    <x v="0"/>
    <x v="169"/>
    <x v="0"/>
    <s v="Quality KPI 2"/>
    <s v="Entry ID - 1"/>
    <s v=""/>
    <m/>
    <m/>
    <s v="Minor"/>
    <m/>
    <s v="Issue Descr 242"/>
    <s v="Cause Descr 242"/>
    <s v="Countermeasure Descr 242"/>
    <s v="Owner 15"/>
    <d v="2021-09-09T00:00:00"/>
    <d v="2021-09-21T00:00:00"/>
    <s v="Closed"/>
    <x v="1"/>
    <n v="9"/>
    <s v="September"/>
    <n v="9"/>
    <x v="17"/>
    <n v="0"/>
    <n v="12"/>
    <m/>
    <m/>
  </r>
  <r>
    <n v="218"/>
    <s v="Issue Tier 1 Tag 3"/>
    <s v="Issue Tier 2 Tag 3"/>
    <s v="Cause Category 3"/>
    <x v="1"/>
    <x v="170"/>
    <x v="0"/>
    <s v="Quality KPI 1"/>
    <s v="Entry ID - 147"/>
    <s v=""/>
    <s v="Stage 15"/>
    <m/>
    <m/>
    <m/>
    <s v="Issue Descr 243"/>
    <s v="Cause Descr 243"/>
    <s v="Countermeasure Descr 243"/>
    <s v="Owner 15"/>
    <d v="2021-10-15T00:00:00"/>
    <d v="2021-09-21T00:00:00"/>
    <s v="Closed"/>
    <x v="1"/>
    <n v="8"/>
    <s v="August"/>
    <n v="10"/>
    <x v="16"/>
    <n v="66"/>
    <n v="42"/>
    <m/>
    <m/>
  </r>
  <r>
    <n v="201"/>
    <s v="Issue Tier 1 Tag 4"/>
    <s v="Issue Tier 2 Tag 4"/>
    <s v="Cause Category 4"/>
    <x v="2"/>
    <x v="171"/>
    <x v="0"/>
    <s v="Quality KPI 1"/>
    <s v="Entry ID - 144"/>
    <s v="Primary Equipment 68"/>
    <s v="Stage 1"/>
    <n v="300162"/>
    <s v="Minor"/>
    <m/>
    <s v="Issue Descr 244"/>
    <s v="Cause Descr 244"/>
    <s v="Countermeasure Descr 244"/>
    <s v="Owner 30"/>
    <d v="2021-09-24T00:00:00"/>
    <d v="2021-09-24T00:00:00"/>
    <s v="Closed"/>
    <x v="1"/>
    <n v="8"/>
    <s v="August"/>
    <n v="24"/>
    <x v="16"/>
    <n v="31"/>
    <n v="31"/>
    <m/>
    <n v="0"/>
  </r>
  <r>
    <n v="226"/>
    <s v="Issue Tier 1 Tag 5"/>
    <s v="Issue Tier 2 Tag 5"/>
    <s v="Cause Category 5"/>
    <x v="3"/>
    <x v="172"/>
    <x v="2"/>
    <s v="Safety KPI 1"/>
    <s v="Entry ID - 145"/>
    <s v=""/>
    <m/>
    <m/>
    <m/>
    <m/>
    <s v="Issue Descr 245"/>
    <s v="Cause Descr 245"/>
    <s v="Countermeasure Descr 245"/>
    <s v="Owner 11"/>
    <d v="2021-09-27T00:00:00"/>
    <d v="2021-09-27T00:00:00"/>
    <s v="Closed"/>
    <x v="1"/>
    <n v="9"/>
    <s v="September"/>
    <n v="27"/>
    <x v="17"/>
    <n v="0"/>
    <n v="0"/>
    <m/>
    <m/>
  </r>
  <r>
    <n v="227"/>
    <s v="Issue Tier 1 Tag 6"/>
    <s v="Issue Tier 2 Tag 6"/>
    <s v="Cause Category 1"/>
    <x v="4"/>
    <x v="172"/>
    <x v="2"/>
    <s v="Safety KPI 1"/>
    <s v="Entry ID - 92"/>
    <s v=""/>
    <m/>
    <m/>
    <m/>
    <m/>
    <s v="Issue Descr 246"/>
    <s v="Cause Descr 246"/>
    <s v="Countermeasure Descr 246"/>
    <s v="Owner 11"/>
    <d v="2021-09-27T00:00:00"/>
    <d v="2021-09-27T00:00:00"/>
    <s v="Closed"/>
    <x v="1"/>
    <n v="9"/>
    <s v="September"/>
    <n v="27"/>
    <x v="17"/>
    <n v="0"/>
    <n v="0"/>
    <m/>
    <m/>
  </r>
  <r>
    <n v="178"/>
    <s v="Issue Tier 1 Tag 7"/>
    <s v="Issue Tier 2 Tag 7"/>
    <s v="Cause Category 2"/>
    <x v="5"/>
    <x v="144"/>
    <x v="0"/>
    <s v="Quality KPI 1"/>
    <s v="Entry ID - 93"/>
    <s v=""/>
    <s v="Stage 16"/>
    <s v="300161; 300162"/>
    <s v="Major"/>
    <m/>
    <s v="Issue Descr 247"/>
    <s v="Cause Descr 247"/>
    <s v="Countermeasure Descr 247"/>
    <s v="Owner 6"/>
    <d v="2021-09-28T00:00:00"/>
    <d v="2021-09-28T00:00:00"/>
    <s v="Closed"/>
    <x v="1"/>
    <n v="6"/>
    <s v="June"/>
    <n v="30"/>
    <x v="14"/>
    <n v="90"/>
    <m/>
    <s v="Yes"/>
    <m/>
  </r>
  <r>
    <n v="195"/>
    <s v="Issue Tier 1 Tag 8"/>
    <s v="Issue Tier 2 Tag 8"/>
    <s v="Cause Category 3"/>
    <x v="6"/>
    <x v="173"/>
    <x v="0"/>
    <s v="Quality KPI 2"/>
    <s v="Entry ID - 1"/>
    <s v=""/>
    <m/>
    <m/>
    <s v="Major"/>
    <m/>
    <s v="Issue Descr 248"/>
    <s v="Cause Descr 248"/>
    <s v="Countermeasure Descr 248"/>
    <s v="Owner 6"/>
    <d v="2021-08-15T00:00:00"/>
    <d v="2021-09-28T00:00:00"/>
    <s v="Closed"/>
    <x v="1"/>
    <n v="8"/>
    <s v="August"/>
    <n v="15"/>
    <x v="16"/>
    <n v="0"/>
    <n v="44"/>
    <s v="No"/>
    <n v="44"/>
  </r>
  <r>
    <n v="200"/>
    <s v="Issue Tier 1 Tag 9"/>
    <s v="Issue Tier 2 Tag 9"/>
    <s v="Cause Category 4"/>
    <x v="7"/>
    <x v="165"/>
    <x v="0"/>
    <s v="Quality KPI 1"/>
    <s v="Entry ID - 90"/>
    <s v="Primary Equipment 68"/>
    <s v="Stage 3"/>
    <n v="300162"/>
    <s v="Minor"/>
    <m/>
    <s v="Issue Descr 249"/>
    <s v="Cause Descr 249"/>
    <s v="Countermeasure Descr 249"/>
    <s v="Owner 31"/>
    <d v="2021-09-29T00:00:00"/>
    <d v="2021-09-29T00:00:00"/>
    <s v="Closed"/>
    <x v="1"/>
    <n v="8"/>
    <s v="August"/>
    <n v="19"/>
    <x v="16"/>
    <n v="41"/>
    <n v="41"/>
    <m/>
    <n v="0"/>
  </r>
  <r>
    <n v="216"/>
    <s v="Issue Tier 1 Tag 10"/>
    <s v="Issue Tier 2 Tag 10"/>
    <s v="Cause Category 5"/>
    <x v="0"/>
    <x v="174"/>
    <x v="2"/>
    <s v="Safety KPI 1"/>
    <s v="Entry ID - 91"/>
    <s v=""/>
    <m/>
    <m/>
    <m/>
    <m/>
    <s v="Issue Descr 250"/>
    <s v="Cause Descr 250"/>
    <s v="Countermeasure Descr 250"/>
    <s v="Owner 11"/>
    <d v="2021-09-28T00:00:00"/>
    <d v="2021-09-29T00:00:00"/>
    <s v="Closed"/>
    <x v="1"/>
    <n v="9"/>
    <s v="September"/>
    <n v="13"/>
    <x v="17"/>
    <n v="15"/>
    <n v="16"/>
    <m/>
    <m/>
  </r>
  <r>
    <n v="221"/>
    <s v="Issue Tier 1 Tag 1"/>
    <s v="Issue Tier 2 Tag 11"/>
    <s v="Cause Category 1"/>
    <x v="1"/>
    <x v="175"/>
    <x v="0"/>
    <s v="Quality KPI 2"/>
    <s v="Entry ID - 1"/>
    <s v=""/>
    <m/>
    <m/>
    <s v="Minor"/>
    <m/>
    <s v="Issue Descr 251"/>
    <s v="Cause Descr 251"/>
    <s v="Countermeasure Descr 251"/>
    <s v="Owner 31"/>
    <d v="2021-09-19T00:00:00"/>
    <d v="2021-09-29T00:00:00"/>
    <s v="Closed"/>
    <x v="1"/>
    <n v="9"/>
    <s v="September"/>
    <n v="19"/>
    <x v="17"/>
    <n v="0"/>
    <n v="10"/>
    <m/>
    <m/>
  </r>
  <r>
    <n v="191"/>
    <s v="Issue Tier 1 Tag 2"/>
    <s v="Issue Tier 2 Tag 12"/>
    <s v="Cause Category 2"/>
    <x v="2"/>
    <x v="176"/>
    <x v="0"/>
    <s v="Quality KPI 1"/>
    <s v="Entry ID - 94"/>
    <s v=""/>
    <m/>
    <m/>
    <s v="Minor"/>
    <m/>
    <s v="Issue Descr 252"/>
    <s v="Cause Descr 252"/>
    <s v="Countermeasure Descr 252"/>
    <s v="Owner 29"/>
    <d v="2021-09-30T00:00:00"/>
    <d v="2021-09-30T00:00:00"/>
    <s v="Closed"/>
    <x v="1"/>
    <n v="7"/>
    <s v="July"/>
    <n v="30"/>
    <x v="15"/>
    <n v="62"/>
    <n v="62"/>
    <s v="Yes"/>
    <n v="0"/>
  </r>
  <r>
    <n v="202"/>
    <s v="Issue Tier 1 Tag 3"/>
    <s v="Issue Tier 2 Tag 13"/>
    <s v="Cause Category 3"/>
    <x v="3"/>
    <x v="177"/>
    <x v="2"/>
    <s v="Safety KPI 1"/>
    <s v="Entry ID - 97"/>
    <s v=""/>
    <m/>
    <m/>
    <m/>
    <s v="Tier 2"/>
    <s v="Issue Descr 253"/>
    <s v="Cause Descr 253"/>
    <s v="Countermeasure Descr 253"/>
    <s v="Owner 34"/>
    <d v="2021-09-30T00:00:00"/>
    <d v="2021-09-30T00:00:00"/>
    <s v="Closed"/>
    <x v="1"/>
    <n v="8"/>
    <s v="August"/>
    <n v="25"/>
    <x v="16"/>
    <n v="36"/>
    <n v="36"/>
    <m/>
    <n v="0"/>
  </r>
  <r>
    <n v="203"/>
    <s v="Issue Tier 1 Tag 4"/>
    <s v="Issue Tier 2 Tag 14"/>
    <s v="Cause Category 4"/>
    <x v="4"/>
    <x v="157"/>
    <x v="0"/>
    <s v="Quality KPI 2"/>
    <s v="Entry ID - 1"/>
    <s v=""/>
    <m/>
    <m/>
    <s v="Minor"/>
    <m/>
    <s v="Issue Descr 254"/>
    <s v="Cause Descr 254"/>
    <s v="Countermeasure Descr 254"/>
    <s v="Owner 29"/>
    <d v="2021-08-30T00:00:00"/>
    <d v="2021-09-30T00:00:00"/>
    <s v="Closed"/>
    <x v="1"/>
    <n v="8"/>
    <s v="August"/>
    <n v="29"/>
    <x v="16"/>
    <n v="1"/>
    <n v="32"/>
    <m/>
    <m/>
  </r>
  <r>
    <n v="211"/>
    <s v="Issue Tier 1 Tag 5"/>
    <s v="Issue Tier 2 Tag 15"/>
    <s v="Cause Category 5"/>
    <x v="5"/>
    <x v="167"/>
    <x v="0"/>
    <s v="Quality KPI 1"/>
    <s v="Entry ID - 98"/>
    <s v="Primary Equipment 68"/>
    <s v="Utilities"/>
    <m/>
    <s v="Minor"/>
    <m/>
    <s v="Issue Descr 255"/>
    <s v="Cause Descr 255"/>
    <s v="Countermeasure Descr 255"/>
    <s v="Owner 35"/>
    <d v="2021-10-07T00:00:00"/>
    <d v="2021-10-04T00:00:00"/>
    <s v="Closed"/>
    <x v="1"/>
    <n v="9"/>
    <s v="September"/>
    <n v="7"/>
    <x v="17"/>
    <n v="30"/>
    <n v="27"/>
    <m/>
    <m/>
  </r>
  <r>
    <n v="214"/>
    <s v="Issue Tier 1 Tag 6"/>
    <s v="Issue Tier 2 Tag 16"/>
    <s v="Cause Category 1"/>
    <x v="6"/>
    <x v="178"/>
    <x v="2"/>
    <s v="Safety KPI 1"/>
    <s v="Entry ID - 95"/>
    <s v="Primary Equipment 68"/>
    <s v="Stage 2"/>
    <m/>
    <m/>
    <m/>
    <s v="Issue Descr 256"/>
    <s v="Cause Descr 256"/>
    <s v="Countermeasure Descr 256"/>
    <s v="Owner 6"/>
    <d v="2021-10-08T00:00:00"/>
    <d v="2021-10-08T00:00:00"/>
    <s v="Closed"/>
    <x v="1"/>
    <n v="9"/>
    <s v="September"/>
    <n v="10"/>
    <x v="17"/>
    <n v="28"/>
    <n v="28"/>
    <m/>
    <m/>
  </r>
  <r>
    <n v="217"/>
    <s v="Issue Tier 1 Tag 7"/>
    <s v="Issue Tier 2 Tag 17"/>
    <s v="Cause Category 2"/>
    <x v="7"/>
    <x v="179"/>
    <x v="2"/>
    <s v="Safety KPI 1"/>
    <s v="Entry ID - 96"/>
    <s v="Primary Equipment 68"/>
    <s v="Stage 2"/>
    <m/>
    <m/>
    <s v="Tier 1"/>
    <s v="Issue Descr 257"/>
    <s v="Cause Descr 257"/>
    <s v="Countermeasure Descr 257"/>
    <s v="Owner 8"/>
    <d v="2021-10-08T00:00:00"/>
    <d v="2021-10-08T00:00:00"/>
    <s v="Closed"/>
    <x v="1"/>
    <n v="9"/>
    <s v="September"/>
    <n v="15"/>
    <x v="17"/>
    <n v="23"/>
    <n v="23"/>
    <m/>
    <m/>
  </r>
  <r>
    <n v="222"/>
    <s v="Issue Tier 1 Tag 8"/>
    <s v="Issue Tier 2 Tag 18"/>
    <s v="Cause Category 3"/>
    <x v="0"/>
    <x v="180"/>
    <x v="2"/>
    <s v="Safety KPI 1"/>
    <s v="Entry ID - 89"/>
    <s v=""/>
    <m/>
    <m/>
    <m/>
    <m/>
    <s v="Issue Descr 258"/>
    <s v="Cause Descr 258"/>
    <s v="Countermeasure Descr 258"/>
    <s v="Owner 6"/>
    <d v="2021-10-08T00:00:00"/>
    <d v="2021-10-08T00:00:00"/>
    <s v="Closed"/>
    <x v="1"/>
    <n v="9"/>
    <s v="September"/>
    <n v="20"/>
    <x v="17"/>
    <n v="18"/>
    <n v="18"/>
    <m/>
    <m/>
  </r>
  <r>
    <n v="223"/>
    <s v="Issue Tier 1 Tag 9"/>
    <s v="Issue Tier 2 Tag 19"/>
    <s v="Cause Category 4"/>
    <x v="1"/>
    <x v="181"/>
    <x v="1"/>
    <s v="N/A"/>
    <s v=""/>
    <s v=""/>
    <m/>
    <m/>
    <m/>
    <m/>
    <s v="Issue Descr 259"/>
    <s v="Cause Descr 259"/>
    <s v="Countermeasure Descr 259"/>
    <s v="Owner 29"/>
    <d v="2021-10-08T00:00:00"/>
    <d v="2021-10-08T00:00:00"/>
    <s v="Closed"/>
    <x v="1"/>
    <n v="9"/>
    <s v="September"/>
    <n v="21"/>
    <x v="17"/>
    <n v="17"/>
    <n v="17"/>
    <m/>
    <m/>
  </r>
  <r>
    <n v="224"/>
    <s v="Issue Tier 1 Tag 10"/>
    <s v="Issue Tier 2 Tag 20"/>
    <s v="Cause Category 5"/>
    <x v="2"/>
    <x v="181"/>
    <x v="1"/>
    <s v="N/A"/>
    <s v=""/>
    <s v=""/>
    <m/>
    <m/>
    <m/>
    <m/>
    <s v="Issue Descr 260"/>
    <s v="Cause Descr 260"/>
    <s v="Countermeasure Descr 260"/>
    <s v="Owner 29"/>
    <d v="2021-10-08T00:00:00"/>
    <d v="2021-10-08T00:00:00"/>
    <s v="Closed"/>
    <x v="1"/>
    <n v="9"/>
    <s v="September"/>
    <n v="21"/>
    <x v="17"/>
    <n v="17"/>
    <n v="17"/>
    <m/>
    <m/>
  </r>
  <r>
    <n v="225"/>
    <s v="Issue Tier 1 Tag 1"/>
    <s v="Issue Tier 2 Tag 1"/>
    <s v="Cause Category 1"/>
    <x v="3"/>
    <x v="182"/>
    <x v="2"/>
    <s v="Safety KPI 1"/>
    <s v="Entry ID - 82"/>
    <s v=""/>
    <m/>
    <m/>
    <m/>
    <m/>
    <s v="Issue Descr 261"/>
    <s v="Cause Descr 261"/>
    <s v="Countermeasure Descr 261"/>
    <s v="Owner 4"/>
    <d v="2021-10-08T00:00:00"/>
    <d v="2021-10-08T00:00:00"/>
    <s v="Closed"/>
    <x v="1"/>
    <n v="9"/>
    <s v="September"/>
    <n v="24"/>
    <x v="17"/>
    <n v="14"/>
    <n v="14"/>
    <m/>
    <m/>
  </r>
  <r>
    <n v="215"/>
    <s v="Issue Tier 1 Tag 2"/>
    <s v="Issue Tier 2 Tag 2"/>
    <s v="Cause Category 2"/>
    <x v="4"/>
    <x v="174"/>
    <x v="0"/>
    <s v="Quality KPI 1"/>
    <s v="Entry ID - 83"/>
    <s v="Primary Equipment 42"/>
    <s v="Stage 15"/>
    <m/>
    <s v="Minor"/>
    <m/>
    <s v="Issue Descr 262"/>
    <s v="Cause Descr 262"/>
    <s v="Countermeasure Descr 262"/>
    <s v="Owner 15"/>
    <d v="2021-10-13T00:00:00"/>
    <d v="2021-10-12T00:00:00"/>
    <s v="Closed"/>
    <x v="1"/>
    <n v="9"/>
    <s v="September"/>
    <n v="13"/>
    <x v="17"/>
    <n v="30"/>
    <n v="29"/>
    <m/>
    <m/>
  </r>
  <r>
    <n v="207"/>
    <s v="Issue Tier 1 Tag 3"/>
    <s v="Issue Tier 2 Tag 3"/>
    <s v="Cause Category 3"/>
    <x v="5"/>
    <x v="183"/>
    <x v="0"/>
    <s v="Quality KPI 1"/>
    <s v="Entry ID - 80"/>
    <s v="Primary Equipment 68"/>
    <s v="Stage 1"/>
    <m/>
    <s v="Minor"/>
    <m/>
    <s v="Issue Descr 263"/>
    <s v="Cause Descr 263"/>
    <s v="Countermeasure Descr 263"/>
    <s v="Owner 31"/>
    <d v="2021-10-15T00:00:00"/>
    <d v="2021-10-14T00:00:00"/>
    <s v="Closed"/>
    <x v="1"/>
    <n v="9"/>
    <s v="September"/>
    <n v="1"/>
    <x v="17"/>
    <n v="44"/>
    <n v="43"/>
    <m/>
    <m/>
  </r>
  <r>
    <n v="231"/>
    <s v="Issue Tier 1 Tag 4"/>
    <s v="Issue Tier 2 Tag 4"/>
    <s v="Cause Category 4"/>
    <x v="6"/>
    <x v="184"/>
    <x v="0"/>
    <s v="Quality KPI 2"/>
    <s v="Entry ID - 1"/>
    <s v=""/>
    <m/>
    <m/>
    <m/>
    <m/>
    <s v="Issue Descr 264"/>
    <s v="Cause Descr 264"/>
    <s v="Countermeasure Descr 264"/>
    <s v="Owner 31"/>
    <d v="2021-09-30T00:00:00"/>
    <d v="2021-10-14T00:00:00"/>
    <s v="Closed"/>
    <x v="1"/>
    <n v="9"/>
    <s v="September"/>
    <n v="30"/>
    <x v="17"/>
    <m/>
    <m/>
    <m/>
    <m/>
  </r>
  <r>
    <n v="239"/>
    <s v="Issue Tier 1 Tag 5"/>
    <s v="Issue Tier 2 Tag 5"/>
    <s v="Cause Category 5"/>
    <x v="7"/>
    <x v="183"/>
    <x v="0"/>
    <s v="Quality KPI 1"/>
    <s v="Entry ID - 81"/>
    <s v=""/>
    <s v="Stage 5"/>
    <m/>
    <s v="Minor"/>
    <m/>
    <s v="Issue Descr 265"/>
    <s v="Cause Descr 265"/>
    <s v="Countermeasure Descr 265"/>
    <s v="Owner 32"/>
    <d v="2021-10-22T00:00:00"/>
    <d v="2021-10-22T00:00:00"/>
    <s v="Closed"/>
    <x v="1"/>
    <n v="9"/>
    <s v="September"/>
    <n v="1"/>
    <x v="17"/>
    <m/>
    <m/>
    <m/>
    <m/>
  </r>
  <r>
    <n v="284"/>
    <s v="Issue Tier 1 Tag 6"/>
    <s v="Issue Tier 2 Tag 6"/>
    <s v="Cause Category 1"/>
    <x v="0"/>
    <x v="185"/>
    <x v="3"/>
    <s v="Delivery KPI 1"/>
    <s v="Entry ID - 1"/>
    <s v=""/>
    <m/>
    <m/>
    <m/>
    <m/>
    <s v="Issue Descr 266"/>
    <s v="Cause Descr 266"/>
    <s v="Countermeasure Descr 266"/>
    <s v="Owner 8"/>
    <d v="2021-10-26T00:00:00"/>
    <d v="2021-10-26T00:00:00"/>
    <s v="Closed"/>
    <x v="1"/>
    <n v="10"/>
    <s v="October"/>
    <n v="22"/>
    <x v="18"/>
    <m/>
    <m/>
    <m/>
    <m/>
  </r>
  <r>
    <n v="228"/>
    <s v="Issue Tier 1 Tag 7"/>
    <s v="Issue Tier 2 Tag 7"/>
    <s v="Cause Category 2"/>
    <x v="1"/>
    <x v="186"/>
    <x v="2"/>
    <s v="Safety KPI 1"/>
    <s v="Entry ID - 84"/>
    <s v=""/>
    <m/>
    <m/>
    <m/>
    <m/>
    <s v="Issue Descr 267"/>
    <s v="Cause Descr 267"/>
    <s v="Countermeasure Descr 267"/>
    <s v="Owner 11"/>
    <d v="2021-10-29T00:00:00"/>
    <d v="2021-10-27T00:00:00"/>
    <s v="Closed"/>
    <x v="1"/>
    <n v="9"/>
    <s v="September"/>
    <n v="28"/>
    <x v="17"/>
    <n v="31"/>
    <n v="29"/>
    <m/>
    <m/>
  </r>
  <r>
    <n v="192"/>
    <s v="Issue Tier 1 Tag 8"/>
    <s v="Issue Tier 2 Tag 8"/>
    <s v="Cause Category 3"/>
    <x v="2"/>
    <x v="187"/>
    <x v="0"/>
    <s v="Quality KPI 1"/>
    <s v="Entry ID - 87"/>
    <s v="Primary Equipment 68"/>
    <s v="Stage 8"/>
    <s v="300161-16"/>
    <s v="Minor"/>
    <m/>
    <s v="Issue Descr 268"/>
    <s v="Cause Descr 268"/>
    <s v="Countermeasure Descr 268"/>
    <s v="Owner 6"/>
    <d v="2021-10-29T00:00:00"/>
    <d v="2021-10-28T00:00:00"/>
    <s v="Closed"/>
    <x v="1"/>
    <n v="8"/>
    <s v="August"/>
    <n v="5"/>
    <x v="16"/>
    <n v="85"/>
    <n v="84"/>
    <s v="Yes"/>
    <n v="-1"/>
  </r>
  <r>
    <n v="209"/>
    <s v="Issue Tier 1 Tag 9"/>
    <s v="Issue Tier 2 Tag 9"/>
    <s v="Cause Category 4"/>
    <x v="3"/>
    <x v="188"/>
    <x v="0"/>
    <s v="Quality KPI 2"/>
    <s v="Entry ID - 1"/>
    <s v=""/>
    <m/>
    <m/>
    <s v="Minor"/>
    <m/>
    <s v="Issue Descr 269"/>
    <s v="Cause Descr 269"/>
    <s v="Countermeasure Descr 269"/>
    <s v="Owner 6"/>
    <d v="2021-09-04T00:00:00"/>
    <d v="2021-10-28T00:00:00"/>
    <s v="Closed"/>
    <x v="1"/>
    <n v="9"/>
    <s v="September"/>
    <n v="4"/>
    <x v="17"/>
    <n v="0"/>
    <n v="54"/>
    <m/>
    <m/>
  </r>
  <r>
    <n v="219"/>
    <s v="Issue Tier 1 Tag 10"/>
    <s v="Issue Tier 2 Tag 10"/>
    <s v="Cause Category 5"/>
    <x v="4"/>
    <x v="189"/>
    <x v="0"/>
    <s v="Quality KPI 1"/>
    <s v="Entry ID - 88"/>
    <s v="Primary Equipment 37"/>
    <s v="Stage 6"/>
    <n v="300161"/>
    <s v="Minor"/>
    <s v="N/A"/>
    <s v="Issue Descr 270"/>
    <s v="Cause Descr 270"/>
    <s v="Countermeasure Descr 270"/>
    <s v="Owner 16"/>
    <d v="2021-10-31T00:00:00"/>
    <d v="2021-10-28T00:00:00"/>
    <s v="Closed"/>
    <x v="1"/>
    <n v="10"/>
    <s v="October"/>
    <n v="1"/>
    <x v="18"/>
    <n v="30"/>
    <n v="27"/>
    <m/>
    <m/>
  </r>
  <r>
    <n v="285"/>
    <s v="Issue Tier 1 Tag 1"/>
    <s v="Issue Tier 2 Tag 11"/>
    <s v="Cause Category 1"/>
    <x v="5"/>
    <x v="163"/>
    <x v="3"/>
    <s v="Delivery KPI 1"/>
    <s v="Entry ID - 1"/>
    <s v=""/>
    <m/>
    <m/>
    <m/>
    <m/>
    <s v="Issue Descr 271"/>
    <s v="Cause Descr 271"/>
    <s v="Countermeasure Descr 271"/>
    <s v="Owner 14"/>
    <d v="2021-10-28T00:00:00"/>
    <d v="2021-10-28T00:00:00"/>
    <s v="Closed"/>
    <x v="1"/>
    <n v="10"/>
    <s v="October"/>
    <n v="27"/>
    <x v="18"/>
    <m/>
    <m/>
    <m/>
    <m/>
  </r>
  <r>
    <n v="182"/>
    <s v="Issue Tier 1 Tag 2"/>
    <s v="Issue Tier 2 Tag 12"/>
    <s v="Cause Category 2"/>
    <x v="6"/>
    <x v="190"/>
    <x v="0"/>
    <s v="Quality KPI 1"/>
    <s v="Entry ID - 85"/>
    <s v="Primary Equipment 68"/>
    <s v="Stage 1"/>
    <n v="300162"/>
    <s v="Major"/>
    <s v="N/A"/>
    <s v="Issue Descr 272"/>
    <s v="Cause Descr 272"/>
    <s v="Countermeasure Descr 272"/>
    <s v="Owner 31"/>
    <d v="2021-10-29T00:00:00"/>
    <d v="2021-10-29T00:00:00"/>
    <s v="Closed"/>
    <x v="1"/>
    <n v="7"/>
    <s v="July"/>
    <n v="9"/>
    <x v="15"/>
    <n v="112"/>
    <n v="112"/>
    <s v="Yes"/>
    <n v="0"/>
  </r>
  <r>
    <n v="229"/>
    <s v="Issue Tier 1 Tag 3"/>
    <s v="Issue Tier 2 Tag 13"/>
    <s v="Cause Category 3"/>
    <x v="7"/>
    <x v="191"/>
    <x v="0"/>
    <s v="Quality KPI 1"/>
    <s v="Entry ID - 86"/>
    <s v="Primary Equipment 35"/>
    <s v="Stage 1"/>
    <n v="300181"/>
    <s v="Minor"/>
    <s v="N/A"/>
    <s v="Issue Descr 273"/>
    <s v="Cause Descr 273"/>
    <s v="Countermeasure Descr 273"/>
    <s v="Owner 6"/>
    <d v="2021-11-06T00:00:00"/>
    <d v="2021-11-05T00:00:00"/>
    <s v="Closed"/>
    <x v="1"/>
    <n v="10"/>
    <s v="October"/>
    <n v="7"/>
    <x v="18"/>
    <n v="30"/>
    <n v="29"/>
    <m/>
    <m/>
  </r>
  <r>
    <m/>
    <s v="Issue Tier 1 Tag 4"/>
    <s v="Issue Tier 2 Tag 14"/>
    <s v="Cause Category 4"/>
    <x v="0"/>
    <x v="192"/>
    <x v="0"/>
    <s v="Quality KPI 2"/>
    <s v="Entry ID - 1"/>
    <s v="Primary Equipment 35"/>
    <s v="N/A"/>
    <s v="N/A"/>
    <s v="N/A"/>
    <s v="N/A"/>
    <s v="Issue Descr 274"/>
    <s v="Cause Descr 274"/>
    <s v="Countermeasure Descr 274"/>
    <s v="Owner 15"/>
    <d v="2021-11-06T00:00:00"/>
    <d v="2021-11-06T00:00:00"/>
    <s v="Closed"/>
    <x v="1"/>
    <n v="11"/>
    <s v="November"/>
    <n v="6"/>
    <x v="19"/>
    <m/>
    <m/>
    <m/>
    <m/>
  </r>
  <r>
    <n v="235"/>
    <s v="Issue Tier 1 Tag 5"/>
    <s v="Issue Tier 2 Tag 15"/>
    <s v="Cause Category 5"/>
    <x v="1"/>
    <x v="193"/>
    <x v="2"/>
    <s v="Safety KPI 1"/>
    <s v="Entry ID - 99"/>
    <s v=""/>
    <m/>
    <m/>
    <m/>
    <m/>
    <s v="Issue Descr 275"/>
    <s v="Cause Descr 275"/>
    <s v="Countermeasure Descr 275"/>
    <s v="Owner 4"/>
    <d v="2021-11-08T00:00:00"/>
    <d v="2021-11-08T00:00:00"/>
    <s v="Closed"/>
    <x v="1"/>
    <n v="10"/>
    <s v="October"/>
    <n v="14"/>
    <x v="18"/>
    <m/>
    <m/>
    <m/>
    <m/>
  </r>
  <r>
    <n v="232"/>
    <s v="Issue Tier 1 Tag 6"/>
    <s v="Issue Tier 2 Tag 16"/>
    <s v="Cause Category 1"/>
    <x v="2"/>
    <x v="194"/>
    <x v="0"/>
    <s v="Quality KPI 1"/>
    <s v="Entry ID - 112"/>
    <s v="Primary Equipment 35"/>
    <s v="N/A"/>
    <s v="N/A"/>
    <s v="Minor"/>
    <m/>
    <s v="Issue Descr 276"/>
    <s v="Cause Descr 276"/>
    <s v="Countermeasure Descr 276"/>
    <s v="Owner 15"/>
    <d v="2021-11-12T00:00:00"/>
    <d v="2021-11-09T00:00:00"/>
    <s v="Closed"/>
    <x v="1"/>
    <n v="10"/>
    <s v="October"/>
    <n v="12"/>
    <x v="18"/>
    <m/>
    <m/>
    <m/>
    <m/>
  </r>
  <r>
    <m/>
    <s v="Issue Tier 1 Tag 7"/>
    <s v="Issue Tier 2 Tag 17"/>
    <s v="Cause Category 2"/>
    <x v="3"/>
    <x v="195"/>
    <x v="2"/>
    <s v="Safety KPI 1"/>
    <s v="Entry ID - 113"/>
    <s v=""/>
    <m/>
    <m/>
    <m/>
    <m/>
    <s v="Issue Descr 277"/>
    <s v="Cause Descr 277"/>
    <s v="Countermeasure Descr 277"/>
    <s v="Owner 11"/>
    <d v="2021-11-09T00:00:00"/>
    <d v="2021-11-09T00:00:00"/>
    <s v="Closed"/>
    <x v="1"/>
    <n v="11"/>
    <s v="November"/>
    <n v="8"/>
    <x v="19"/>
    <m/>
    <m/>
    <m/>
    <m/>
  </r>
  <r>
    <n v="234"/>
    <s v="Issue Tier 1 Tag 8"/>
    <s v="Issue Tier 2 Tag 18"/>
    <s v="Cause Category 3"/>
    <x v="4"/>
    <x v="196"/>
    <x v="0"/>
    <s v="Quality KPI 1"/>
    <s v="Entry ID - 110"/>
    <s v="Primary Equipment 68"/>
    <s v="Stage 18"/>
    <s v="N/A"/>
    <s v="Minor"/>
    <s v="N/A"/>
    <s v="Issue Descr 278"/>
    <s v="Cause Descr 278"/>
    <s v="Countermeasure Descr 278"/>
    <s v="Owner 6"/>
    <d v="2021-11-13T00:00:00"/>
    <d v="2021-11-12T00:00:00"/>
    <s v="Closed"/>
    <x v="1"/>
    <n v="10"/>
    <s v="October"/>
    <n v="9"/>
    <x v="18"/>
    <m/>
    <m/>
    <m/>
    <m/>
  </r>
  <r>
    <n v="286"/>
    <s v="Issue Tier 1 Tag 9"/>
    <s v="Issue Tier 2 Tag 19"/>
    <s v="Cause Category 4"/>
    <x v="5"/>
    <x v="194"/>
    <x v="0"/>
    <s v="Quality KPI 1"/>
    <s v="Entry ID - 111"/>
    <s v=""/>
    <m/>
    <m/>
    <m/>
    <m/>
    <s v="Issue Descr 279"/>
    <s v="Cause Descr 279"/>
    <s v="Countermeasure Descr 279"/>
    <s v="Owner 36"/>
    <d v="2021-12-01T00:00:00"/>
    <d v="2021-11-30T00:00:00"/>
    <s v="Closed"/>
    <x v="1"/>
    <n v="10"/>
    <s v="October"/>
    <n v="12"/>
    <x v="18"/>
    <m/>
    <m/>
    <m/>
    <m/>
  </r>
  <r>
    <n v="287"/>
    <s v="Issue Tier 1 Tag 10"/>
    <s v="Issue Tier 2 Tag 20"/>
    <s v="Cause Category 5"/>
    <x v="6"/>
    <x v="197"/>
    <x v="0"/>
    <s v="Quality KPI 1"/>
    <s v="Entry ID - 114"/>
    <s v=""/>
    <m/>
    <n v="300182"/>
    <s v="Minor"/>
    <m/>
    <s v="Issue Descr 280"/>
    <s v="Cause Descr 280"/>
    <s v="Countermeasure Descr 280"/>
    <s v="Owner 37"/>
    <d v="2021-12-09T00:00:00"/>
    <d v="2021-12-03T00:00:00"/>
    <s v="Closed"/>
    <x v="1"/>
    <n v="9"/>
    <s v="September"/>
    <n v="16"/>
    <x v="17"/>
    <m/>
    <m/>
    <m/>
    <m/>
  </r>
  <r>
    <n v="288"/>
    <s v="Issue Tier 1 Tag 1"/>
    <s v="Issue Tier 2 Tag 1"/>
    <s v="Cause Category 1"/>
    <x v="7"/>
    <x v="198"/>
    <x v="0"/>
    <s v="Quality KPI 1"/>
    <s v="Entry ID - 117"/>
    <s v=""/>
    <m/>
    <m/>
    <s v="Minor"/>
    <m/>
    <s v="Issue Descr 281"/>
    <s v="Cause Descr 281"/>
    <s v="Countermeasure Descr 281"/>
    <s v="Owner 38"/>
    <d v="2021-12-11T00:00:00"/>
    <d v="2021-12-07T00:00:00"/>
    <s v="Closed"/>
    <x v="1"/>
    <n v="11"/>
    <s v="November"/>
    <n v="10"/>
    <x v="19"/>
    <m/>
    <m/>
    <m/>
    <m/>
  </r>
  <r>
    <n v="168"/>
    <s v="Issue Tier 1 Tag 2"/>
    <s v="Issue Tier 2 Tag 2"/>
    <s v="Cause Category 2"/>
    <x v="0"/>
    <x v="199"/>
    <x v="3"/>
    <m/>
    <s v=""/>
    <s v=""/>
    <s v="Stage 8 Stage 7"/>
    <m/>
    <m/>
    <m/>
    <s v="Issue Descr 282"/>
    <s v="Cause Descr 282"/>
    <s v="Countermeasure Descr 282"/>
    <s v="Owner 6"/>
    <d v="2021-07-12T00:00:00"/>
    <d v="2021-12-07T00:00:00"/>
    <s v="Closed"/>
    <x v="1"/>
    <n v="6"/>
    <s v="June"/>
    <n v="10"/>
    <x v="14"/>
    <n v="32"/>
    <n v="180"/>
    <s v="No"/>
    <n v="148"/>
  </r>
  <r>
    <n v="10"/>
    <s v="Issue Tier 1 Tag 3"/>
    <s v="Issue Tier 2 Tag 3"/>
    <s v="Cause Category 3"/>
    <x v="1"/>
    <x v="31"/>
    <x v="1"/>
    <s v="N/A"/>
    <s v=""/>
    <s v=""/>
    <s v="Stage 1"/>
    <m/>
    <m/>
    <m/>
    <s v="Issue Descr 283"/>
    <s v="Cause Descr 283"/>
    <s v="Countermeasure Descr 283"/>
    <s v="Owner 17"/>
    <s v="N/A"/>
    <s v="N/A"/>
    <s v="Closed"/>
    <x v="0"/>
    <n v="7"/>
    <s v="July"/>
    <n v="20"/>
    <x v="2"/>
    <s v="N/A"/>
    <s v="N/A"/>
    <s v="N/A"/>
    <s v=""/>
  </r>
  <r>
    <n v="289"/>
    <s v="Issue Tier 1 Tag 4"/>
    <s v="Issue Tier 2 Tag 4"/>
    <s v="Cause Category 4"/>
    <x v="2"/>
    <x v="200"/>
    <x v="0"/>
    <s v="Quality KPI 1"/>
    <s v="Entry ID - 118"/>
    <s v=""/>
    <m/>
    <m/>
    <s v="Minor"/>
    <m/>
    <s v="Issue Descr 284"/>
    <s v="Cause Descr 284"/>
    <s v="Countermeasure Descr 284"/>
    <s v="Owner 39"/>
    <d v="2021-12-15T00:00:00"/>
    <d v="2021-12-08T00:00:00"/>
    <s v="Closed"/>
    <x v="1"/>
    <n v="11"/>
    <s v="November"/>
    <n v="15"/>
    <x v="19"/>
    <m/>
    <m/>
    <m/>
    <m/>
  </r>
  <r>
    <n v="289"/>
    <s v="Issue Tier 1 Tag 5"/>
    <s v="Issue Tier 2 Tag 5"/>
    <s v="Cause Category 5"/>
    <x v="3"/>
    <x v="201"/>
    <x v="2"/>
    <s v="Safety KPI 1"/>
    <s v="Entry ID - 115"/>
    <s v=""/>
    <s v=""/>
    <s v=""/>
    <s v=""/>
    <s v=""/>
    <s v="Issue Descr 285"/>
    <s v="Cause Descr 285"/>
    <s v="Countermeasure Descr 285"/>
    <s v="Owner 33"/>
    <d v="2021-12-18T00:00:00"/>
    <m/>
    <s v="Open"/>
    <x v="1"/>
    <n v="11"/>
    <s v="November"/>
    <n v="18"/>
    <x v="19"/>
    <m/>
    <m/>
    <m/>
    <m/>
  </r>
  <r>
    <n v="281"/>
    <s v="Issue Tier 1 Tag 6"/>
    <s v="Issue Tier 2 Tag 6"/>
    <s v="Cause Category 1"/>
    <x v="4"/>
    <x v="202"/>
    <x v="0"/>
    <s v="Quality KPI 1"/>
    <s v="Entry ID - 116"/>
    <s v=""/>
    <m/>
    <m/>
    <s v="Minor"/>
    <m/>
    <s v="Issue Descr 286"/>
    <s v="Cause Descr 286"/>
    <s v="Countermeasure Descr 286"/>
    <s v="Owner 40"/>
    <d v="2021-12-20T00:00:00"/>
    <m/>
    <s v="Open"/>
    <x v="1"/>
    <n v="10"/>
    <s v="October"/>
    <n v="25"/>
    <x v="18"/>
    <m/>
    <m/>
    <m/>
    <m/>
  </r>
  <r>
    <n v="193"/>
    <s v="Issue Tier 1 Tag 7"/>
    <s v="Issue Tier 2 Tag 7"/>
    <s v="Cause Category 2"/>
    <x v="5"/>
    <x v="187"/>
    <x v="4"/>
    <s v="N/A"/>
    <s v="Entry ID - 1"/>
    <s v=""/>
    <s v="Stage 8"/>
    <m/>
    <m/>
    <m/>
    <s v="Issue Descr 287"/>
    <s v="Cause Descr 287"/>
    <s v="Countermeasure Descr 287"/>
    <s v="Owner 29"/>
    <d v="2022-01-31T00:00:00"/>
    <d v="2021-11-15T00:00:00"/>
    <s v="Closed"/>
    <x v="1"/>
    <n v="8"/>
    <s v="August"/>
    <n v="5"/>
    <x v="16"/>
    <n v="179"/>
    <n v="102"/>
    <s v="Yes"/>
    <n v="-77"/>
  </r>
  <r>
    <n v="289"/>
    <s v="Issue Tier 1 Tag 8"/>
    <s v="Issue Tier 2 Tag 8"/>
    <s v="Cause Category 3"/>
    <x v="6"/>
    <x v="203"/>
    <x v="2"/>
    <s v="Safety KPI 1"/>
    <s v="Entry ID - 109"/>
    <s v=""/>
    <s v="Stage 5"/>
    <s v=""/>
    <s v=""/>
    <s v=""/>
    <s v="Issue Descr 288"/>
    <s v="Cause Descr 288"/>
    <s v="Countermeasure Descr 288"/>
    <s v="Owner 41"/>
    <d v="2021-12-20T00:00:00"/>
    <m/>
    <s v="Open"/>
    <x v="1"/>
    <n v="11"/>
    <s v="November"/>
    <n v="22"/>
    <x v="19"/>
    <m/>
    <m/>
    <m/>
    <m/>
  </r>
  <r>
    <m/>
    <s v="Issue Tier 1 Tag 9"/>
    <s v="Issue Tier 2 Tag 9"/>
    <s v="Cause Category 4"/>
    <x v="7"/>
    <x v="204"/>
    <x v="2"/>
    <s v="Safety KPI 1"/>
    <s v="Entry ID - 102"/>
    <s v=""/>
    <m/>
    <m/>
    <m/>
    <m/>
    <s v="Issue Descr 289"/>
    <s v="Cause Descr 289"/>
    <s v="Countermeasure Descr 289"/>
    <s v="Owner 11"/>
    <d v="2021-11-12T00:00:00"/>
    <d v="2021-11-12T00:00:00"/>
    <s v="Closed"/>
    <x v="1"/>
    <n v="11"/>
    <s v="November"/>
    <n v="11"/>
    <x v="19"/>
    <m/>
    <m/>
    <m/>
    <m/>
  </r>
  <r>
    <m/>
    <s v="Issue Tier 1 Tag 10"/>
    <s v="Issue Tier 2 Tag 10"/>
    <s v="Cause Category 5"/>
    <x v="0"/>
    <x v="198"/>
    <x v="2"/>
    <s v="Safety KPI 1"/>
    <s v="Entry ID - 103"/>
    <s v=""/>
    <m/>
    <m/>
    <m/>
    <m/>
    <s v="Issue Descr 290"/>
    <s v="Cause Descr 290"/>
    <s v="Countermeasure Descr 290"/>
    <s v="Owner 11"/>
    <d v="2021-11-12T00:00:00"/>
    <d v="2021-11-12T00:00:00"/>
    <s v="Closed"/>
    <x v="1"/>
    <n v="11"/>
    <s v="November"/>
    <n v="10"/>
    <x v="19"/>
    <m/>
    <m/>
    <m/>
    <m/>
  </r>
  <r>
    <n v="230"/>
    <s v="Issue Tier 1 Tag 1"/>
    <s v="Issue Tier 2 Tag 11"/>
    <s v="Cause Category 1"/>
    <x v="1"/>
    <x v="205"/>
    <x v="0"/>
    <s v="Quality KPI 1"/>
    <s v="Entry ID - 100"/>
    <s v=""/>
    <m/>
    <m/>
    <m/>
    <m/>
    <s v="Issue Descr 291"/>
    <s v="Cause Descr 291"/>
    <s v="Countermeasure Descr 291"/>
    <s v="Owner 15"/>
    <d v="2021-12-22T00:00:00"/>
    <m/>
    <s v="Open"/>
    <x v="1"/>
    <n v="10"/>
    <s v="October"/>
    <n v="6"/>
    <x v="18"/>
    <n v="77"/>
    <s v="N/A"/>
    <m/>
    <m/>
  </r>
  <r>
    <n v="290"/>
    <s v="Issue Tier 1 Tag 2"/>
    <s v="Issue Tier 2 Tag 12"/>
    <s v="Cause Category 2"/>
    <x v="2"/>
    <x v="206"/>
    <x v="0"/>
    <s v="Quality KPI 1"/>
    <s v="Entry ID - 101"/>
    <s v=""/>
    <m/>
    <m/>
    <s v="Minor"/>
    <m/>
    <s v="Issue Descr 292"/>
    <s v="Cause Descr 292"/>
    <s v="Countermeasure Descr 292"/>
    <s v="Owner 42"/>
    <d v="2021-12-24T00:00:00"/>
    <m/>
    <s v="Open"/>
    <x v="1"/>
    <n v="11"/>
    <s v="November"/>
    <n v="24"/>
    <x v="19"/>
    <m/>
    <m/>
    <m/>
    <m/>
  </r>
  <r>
    <n v="187"/>
    <s v="Issue Tier 1 Tag 3"/>
    <s v="Issue Tier 2 Tag 13"/>
    <s v="Cause Category 3"/>
    <x v="3"/>
    <x v="148"/>
    <x v="3"/>
    <s v="Delivery KPI 3"/>
    <s v="Entry ID - 1"/>
    <s v="Primary Equipment 37"/>
    <s v="Stage 6"/>
    <m/>
    <m/>
    <m/>
    <s v="Issue Descr 293"/>
    <s v="Cause Descr 293"/>
    <s v="Countermeasure Descr 293"/>
    <s v="Owner 5"/>
    <d v="2022-01-31T00:00:00"/>
    <m/>
    <s v="Open"/>
    <x v="1"/>
    <n v="7"/>
    <s v="July"/>
    <n v="20"/>
    <x v="15"/>
    <n v="195"/>
    <s v="N/A"/>
    <s v="N/A"/>
    <s v=""/>
  </r>
  <r>
    <m/>
    <s v="Issue Tier 1 Tag 4"/>
    <s v="Issue Tier 2 Tag 14"/>
    <s v="Cause Category 4"/>
    <x v="4"/>
    <x v="198"/>
    <x v="3"/>
    <s v="Delivery KPI 1"/>
    <s v="Entry ID - 1"/>
    <s v=""/>
    <m/>
    <m/>
    <m/>
    <m/>
    <s v="Issue Descr 294"/>
    <s v="Cause Descr 294"/>
    <s v="Countermeasure Descr 294"/>
    <s v="Owner 6"/>
    <d v="2022-03-01T00:00:00"/>
    <m/>
    <s v="Open"/>
    <x v="1"/>
    <n v="11"/>
    <s v="November"/>
    <n v="10"/>
    <x v="19"/>
    <m/>
    <m/>
    <m/>
    <m/>
  </r>
  <r>
    <n v="289"/>
    <s v="Issue Tier 1 Tag 5"/>
    <s v="Issue Tier 2 Tag 15"/>
    <s v="Cause Category 5"/>
    <x v="5"/>
    <x v="203"/>
    <x v="2"/>
    <s v="Safety KPI 1"/>
    <s v="Entry ID - 104"/>
    <s v=""/>
    <s v=""/>
    <s v=""/>
    <s v=""/>
    <s v=""/>
    <s v="Issue Descr 295"/>
    <s v="Cause Descr 295"/>
    <s v="Countermeasure Descr 295"/>
    <s v="Owner 33"/>
    <d v="2021-11-23T00:00:00"/>
    <d v="2021-11-23T00:00:00"/>
    <s v="Closed"/>
    <x v="1"/>
    <n v="11"/>
    <s v="November"/>
    <n v="22"/>
    <x v="19"/>
    <m/>
    <m/>
    <m/>
    <m/>
  </r>
  <r>
    <n v="30"/>
    <s v="Issue Tier 1 Tag 6"/>
    <s v="Issue Tier 2 Tag 16"/>
    <s v="Cause Category 1"/>
    <x v="6"/>
    <x v="19"/>
    <x v="2"/>
    <s v="Safety KPI 1"/>
    <s v=""/>
    <s v=""/>
    <m/>
    <m/>
    <m/>
    <m/>
    <s v="Issue Descr 296"/>
    <s v="Cause Descr 296"/>
    <s v="Countermeasure Descr 296"/>
    <s v="Owner 11"/>
    <d v="2020-08-12T00:00:00"/>
    <d v="2020-08-12T00:00:00"/>
    <s v="Closed"/>
    <x v="0"/>
    <n v="8"/>
    <s v="August"/>
    <n v="12"/>
    <x v="3"/>
    <n v="0"/>
    <n v="0"/>
    <s v="Yes"/>
    <n v="0"/>
  </r>
  <r>
    <n v="237"/>
    <s v="Issue Tier 1 Tag 7"/>
    <s v="Issue Tier 2 Tag 17"/>
    <s v="Cause Category 2"/>
    <x v="7"/>
    <x v="161"/>
    <x v="4"/>
    <s v="N/A"/>
    <s v="Entry ID - 1"/>
    <s v=""/>
    <m/>
    <m/>
    <m/>
    <m/>
    <s v="Issue Descr 297"/>
    <s v="Cause Descr 297"/>
    <s v="Countermeasure Descr 297"/>
    <m/>
    <m/>
    <m/>
    <s v="Open"/>
    <x v="1"/>
    <n v="10"/>
    <s v="October"/>
    <n v="20"/>
    <x v="18"/>
    <m/>
    <m/>
    <m/>
    <m/>
  </r>
  <r>
    <n v="291"/>
    <s v="Issue Tier 1 Tag 8"/>
    <s v="Issue Tier 2 Tag 18"/>
    <s v="Cause Category 3"/>
    <x v="0"/>
    <x v="185"/>
    <x v="0"/>
    <s v="Quality KPI 1"/>
    <s v="Entry ID - 107"/>
    <s v=""/>
    <m/>
    <m/>
    <m/>
    <m/>
    <s v="Issue Descr 298"/>
    <s v="Cause Descr 298"/>
    <s v="Countermeasure Descr 298"/>
    <s v="Owner 43"/>
    <d v="2021-12-31T00:00:00"/>
    <m/>
    <s v="Open"/>
    <x v="1"/>
    <n v="10"/>
    <s v="October"/>
    <n v="22"/>
    <x v="18"/>
    <m/>
    <m/>
    <m/>
    <m/>
  </r>
  <r>
    <n v="291"/>
    <s v="Issue Tier 1 Tag 9"/>
    <s v="Issue Tier 2 Tag 19"/>
    <s v="Cause Category 4"/>
    <x v="1"/>
    <x v="207"/>
    <x v="2"/>
    <s v="Safety KPI 1"/>
    <s v="Entry ID - 108"/>
    <s v=""/>
    <s v=""/>
    <s v=""/>
    <s v=""/>
    <s v=""/>
    <s v="Issue Descr 299"/>
    <s v="Cause Descr 299"/>
    <s v="Countermeasure Descr 299"/>
    <s v="Owner 33"/>
    <d v="2022-01-04T00:00:00"/>
    <m/>
    <s v="Open"/>
    <x v="1"/>
    <n v="12"/>
    <s v="December"/>
    <n v="3"/>
    <x v="20"/>
    <m/>
    <m/>
    <m/>
    <m/>
  </r>
  <r>
    <n v="292"/>
    <s v="Issue Tier 1 Tag 10"/>
    <s v="Issue Tier 2 Tag 20"/>
    <s v="Cause Category 5"/>
    <x v="2"/>
    <x v="208"/>
    <x v="0"/>
    <s v="Quality KPI 1"/>
    <s v="Entry ID - 105"/>
    <s v=""/>
    <m/>
    <m/>
    <s v="Minor"/>
    <m/>
    <s v="Issue Descr 300"/>
    <s v="Cause Descr 300"/>
    <s v="Countermeasure Descr 300"/>
    <s v="Owner 44"/>
    <d v="2022-01-07T00:00:00"/>
    <m/>
    <s v="Open"/>
    <x v="1"/>
    <n v="12"/>
    <s v="December"/>
    <n v="8"/>
    <x v="20"/>
    <m/>
    <m/>
    <m/>
    <m/>
  </r>
  <r>
    <n v="292"/>
    <s v="Issue Tier 1 Tag 1"/>
    <s v="Issue Tier 2 Tag 1"/>
    <s v="Cause Category 1"/>
    <x v="3"/>
    <x v="209"/>
    <x v="2"/>
    <s v="Safety KPI 1"/>
    <s v="Entry ID - 106"/>
    <s v="Primary Equipment 35"/>
    <s v="Stage 2"/>
    <s v=""/>
    <s v=""/>
    <s v=""/>
    <s v="Issue Descr 301"/>
    <s v="Cause Descr 301"/>
    <s v="Countermeasure Descr 301"/>
    <s v="Owner 33"/>
    <d v="2021-01-10T00:00:00"/>
    <m/>
    <s v="Open"/>
    <x v="1"/>
    <n v="12"/>
    <s v="December"/>
    <n v="9"/>
    <x v="20"/>
    <m/>
    <m/>
    <m/>
    <m/>
  </r>
  <r>
    <n v="292"/>
    <s v="Issue Tier 1 Tag 2"/>
    <s v="Issue Tier 2 Tag 2"/>
    <s v="Cause Category 2"/>
    <x v="4"/>
    <x v="209"/>
    <x v="3"/>
    <s v="Delivery KPI 1"/>
    <s v="Entry ID - 1"/>
    <s v=""/>
    <s v=""/>
    <s v=""/>
    <s v=""/>
    <s v=""/>
    <s v="Issue Descr 302"/>
    <s v="Cause Descr 302"/>
    <s v="Countermeasure Descr 302"/>
    <s v="Owner 45"/>
    <d v="2021-12-17T00:00:00"/>
    <m/>
    <s v="Open"/>
    <x v="1"/>
    <n v="12"/>
    <s v="December"/>
    <n v="9"/>
    <x v="20"/>
    <m/>
    <m/>
    <m/>
    <m/>
  </r>
  <r>
    <m/>
    <m/>
    <m/>
    <m/>
    <x v="8"/>
    <x v="210"/>
    <x v="5"/>
    <m/>
    <m/>
    <m/>
    <m/>
    <m/>
    <m/>
    <m/>
    <m/>
    <m/>
    <m/>
    <m/>
    <m/>
    <m/>
    <m/>
    <x v="2"/>
    <m/>
    <m/>
    <m/>
    <x v="21"/>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n v="280"/>
    <x v="0"/>
    <s v="Issue Tier 2 Tag 1"/>
    <s v="Cause Category 1"/>
    <s v="Cause Detail 1"/>
    <d v="2020-02-02T00:00:00"/>
    <x v="0"/>
    <s v="Quality KPI 1"/>
    <s v="Entry ID - 52"/>
    <s v=""/>
    <m/>
    <m/>
    <m/>
    <m/>
    <s v="Issue Descr 1"/>
    <s v="Cause Descr 1"/>
    <s v="Countermeasure Descr 1"/>
    <s v="Owner 1"/>
    <d v="2020-03-04T00:00:00"/>
    <d v="2020-03-04T00:00:00"/>
    <s v="Closed"/>
    <x v="0"/>
    <x v="0"/>
    <s v="February"/>
    <n v="2"/>
    <s v="2020-02"/>
    <n v="31"/>
    <n v="31"/>
    <s v="Yes"/>
    <n v="0"/>
  </r>
  <r>
    <n v="3"/>
    <x v="1"/>
    <s v="Issue Tier 2 Tag 2"/>
    <s v="Cause Category 2"/>
    <s v="Cause Detail 2"/>
    <d v="2020-06-09T00:00:00"/>
    <x v="1"/>
    <s v="N/A"/>
    <s v=""/>
    <s v=""/>
    <s v="Stage 1"/>
    <m/>
    <m/>
    <m/>
    <s v="Issue Descr 2"/>
    <s v="Cause Descr 2"/>
    <s v="Countermeasure Descr 2"/>
    <s v="Owner 2"/>
    <d v="2020-06-25T00:00:00"/>
    <d v="2020-06-25T00:00:00"/>
    <s v="Closed"/>
    <x v="0"/>
    <x v="1"/>
    <s v="June"/>
    <n v="9"/>
    <s v="2020-06"/>
    <n v="16"/>
    <n v="16"/>
    <s v="Yes"/>
    <n v="0"/>
  </r>
  <r>
    <n v="279"/>
    <x v="2"/>
    <s v="Issue Tier 2 Tag 3"/>
    <s v="Cause Category 3"/>
    <s v="Cause Detail 3"/>
    <d v="2020-06-25T00:00:00"/>
    <x v="0"/>
    <s v="Quality KPI 1"/>
    <s v="Entry ID - 53"/>
    <s v=""/>
    <m/>
    <m/>
    <s v="Minor"/>
    <m/>
    <s v="Issue Descr 3"/>
    <s v="Cause Descr 3"/>
    <s v="Countermeasure Descr 3"/>
    <s v="Owner 3"/>
    <d v="2020-07-26T00:00:00"/>
    <d v="2020-07-09T00:00:00"/>
    <s v="Closed"/>
    <x v="0"/>
    <x v="1"/>
    <s v="June"/>
    <n v="25"/>
    <s v="2020-06"/>
    <n v="31"/>
    <n v="14"/>
    <s v="Yes"/>
    <n v="-17"/>
  </r>
  <r>
    <n v="5"/>
    <x v="3"/>
    <s v="Issue Tier 2 Tag 4"/>
    <s v="Cause Category 4"/>
    <s v="Cause Detail 4"/>
    <d v="2020-07-10T00:00:00"/>
    <x v="2"/>
    <s v="Safety KPI 1"/>
    <s v=""/>
    <s v="Primary Equipment 35"/>
    <m/>
    <m/>
    <m/>
    <m/>
    <s v="Issue Descr 4"/>
    <s v="Cause Descr 4"/>
    <s v="Countermeasure Descr 4"/>
    <s v="Owner 4"/>
    <d v="2020-07-24T00:00:00"/>
    <d v="2020-07-13T00:00:00"/>
    <s v="Closed"/>
    <x v="0"/>
    <x v="2"/>
    <s v="July"/>
    <n v="10"/>
    <s v="2020-07"/>
    <n v="14"/>
    <n v="3"/>
    <s v="Yes"/>
    <n v="-11"/>
  </r>
  <r>
    <n v="6"/>
    <x v="4"/>
    <s v="Issue Tier 2 Tag 5"/>
    <s v="Cause Category 5"/>
    <s v="Cause Detail 5"/>
    <d v="2020-07-13T00:00:00"/>
    <x v="3"/>
    <s v="Delivery KPI 1"/>
    <s v=""/>
    <s v="Primary Equipment 35"/>
    <s v="Stage 2"/>
    <m/>
    <m/>
    <m/>
    <s v="Issue Descr 5"/>
    <s v="Cause Descr 5"/>
    <s v="Countermeasure Descr 5"/>
    <s v="Owner 5"/>
    <d v="2020-07-17T00:00:00"/>
    <d v="2020-07-17T00:00:00"/>
    <s v="Closed"/>
    <x v="0"/>
    <x v="2"/>
    <s v="July"/>
    <n v="13"/>
    <s v="2020-07"/>
    <n v="4"/>
    <n v="4"/>
    <s v="Yes"/>
    <n v="0"/>
  </r>
  <r>
    <n v="8"/>
    <x v="5"/>
    <s v="Issue Tier 2 Tag 6"/>
    <s v="Cause Category 1"/>
    <s v="Cause Detail 6"/>
    <d v="2020-07-15T00:00:00"/>
    <x v="3"/>
    <s v="Delivery KPI 3"/>
    <s v=""/>
    <s v=""/>
    <s v="Stage 1"/>
    <m/>
    <m/>
    <m/>
    <s v="Issue Descr 6"/>
    <s v="Cause Descr 6"/>
    <s v="Countermeasure Descr 6"/>
    <s v="Owner 5"/>
    <d v="2020-07-17T00:00:00"/>
    <d v="2020-07-17T00:00:00"/>
    <s v="Closed"/>
    <x v="0"/>
    <x v="2"/>
    <s v="July"/>
    <n v="15"/>
    <s v="2020-07"/>
    <n v="2"/>
    <n v="2"/>
    <s v="Yes"/>
    <n v="0"/>
  </r>
  <r>
    <n v="9"/>
    <x v="6"/>
    <s v="Issue Tier 2 Tag 7"/>
    <s v="Cause Category 2"/>
    <s v="Cause Detail 7"/>
    <d v="2020-07-16T00:00:00"/>
    <x v="3"/>
    <s v="Delivery KPI 1"/>
    <s v=""/>
    <s v="Primary Equiptment New1; Primary Equipment New2"/>
    <s v="Stage 1"/>
    <m/>
    <m/>
    <m/>
    <s v="Issue Descr 7"/>
    <s v="Cause Descr 7"/>
    <s v="Countermeasure Descr 7"/>
    <s v="Owner 6"/>
    <d v="2020-07-24T00:00:00"/>
    <d v="2020-07-17T00:00:00"/>
    <s v="Closed"/>
    <x v="0"/>
    <x v="2"/>
    <s v="July"/>
    <n v="16"/>
    <s v="2020-07"/>
    <n v="8"/>
    <n v="1"/>
    <s v="Yes"/>
    <n v="-7"/>
  </r>
  <r>
    <n v="12"/>
    <x v="7"/>
    <s v="Issue Tier 2 Tag 8"/>
    <s v="Cause Category 3"/>
    <s v="Cause Detail 8"/>
    <d v="2020-07-21T00:00:00"/>
    <x v="3"/>
    <s v="Delivery KPI 1"/>
    <s v=""/>
    <m/>
    <s v="Stage 1"/>
    <m/>
    <m/>
    <m/>
    <s v="Issue Descr 8"/>
    <s v="Cause Descr 8"/>
    <s v="Countermeasure Descr 8"/>
    <s v="Owner 8"/>
    <d v="2020-07-21T00:00:00"/>
    <d v="2020-07-21T00:00:00"/>
    <s v="Closed"/>
    <x v="0"/>
    <x v="2"/>
    <s v="July"/>
    <n v="21"/>
    <s v="2020-07"/>
    <n v="0"/>
    <n v="0"/>
    <s v="Yes"/>
    <n v="0"/>
  </r>
  <r>
    <n v="7"/>
    <x v="8"/>
    <s v="Issue Tier 2 Tag 9"/>
    <s v="Cause Category 4"/>
    <s v="Cause Detail 1"/>
    <d v="2020-07-15T00:00:00"/>
    <x v="2"/>
    <m/>
    <s v=""/>
    <s v=""/>
    <s v="Stage 2"/>
    <m/>
    <m/>
    <m/>
    <s v="Issue Descr 9"/>
    <s v="Cause Descr 9"/>
    <s v="Countermeasure Descr 9"/>
    <s v="Owner 9"/>
    <d v="2020-07-22T00:00:00"/>
    <d v="2020-07-22T00:00:00"/>
    <s v="Closed"/>
    <x v="0"/>
    <x v="2"/>
    <s v="July"/>
    <n v="15"/>
    <s v="2020-07"/>
    <n v="7"/>
    <n v="7"/>
    <s v="Yes"/>
    <n v="0"/>
  </r>
  <r>
    <n v="13"/>
    <x v="9"/>
    <s v="Issue Tier 2 Tag 10"/>
    <s v="Cause Category 5"/>
    <s v="Cause Detail 2"/>
    <d v="2020-07-22T00:00:00"/>
    <x v="3"/>
    <s v="Delivery KPI 1"/>
    <s v=""/>
    <s v=""/>
    <s v="Stage 3"/>
    <m/>
    <m/>
    <m/>
    <s v="Issue Descr 10"/>
    <s v="Cause Descr 10"/>
    <s v="Countermeasure Descr 10"/>
    <s v="Owner 5"/>
    <d v="2020-07-22T00:00:00"/>
    <d v="2020-07-23T00:00:00"/>
    <s v="Closed"/>
    <x v="0"/>
    <x v="2"/>
    <s v="July"/>
    <n v="22"/>
    <s v="2020-07"/>
    <n v="0"/>
    <n v="1"/>
    <s v="No"/>
    <n v="1"/>
  </r>
  <r>
    <n v="2"/>
    <x v="0"/>
    <s v="Issue Tier 2 Tag 11"/>
    <s v="Cause Category 1"/>
    <s v="Cause Detail 3"/>
    <d v="2020-06-03T00:00:00"/>
    <x v="1"/>
    <s v="N/A"/>
    <s v=""/>
    <s v=""/>
    <s v="Stage 4"/>
    <m/>
    <m/>
    <m/>
    <s v="Issue Descr 11"/>
    <s v="Cause Descr 11"/>
    <s v="Countermeasure Descr 11"/>
    <s v="Owner 4"/>
    <d v="2020-07-24T00:00:00"/>
    <d v="2020-07-24T00:00:00"/>
    <s v="Closed"/>
    <x v="0"/>
    <x v="1"/>
    <s v="June"/>
    <n v="3"/>
    <s v="2020-06"/>
    <n v="51"/>
    <n v="51"/>
    <s v="Yes"/>
    <n v="0"/>
  </r>
  <r>
    <n v="276"/>
    <x v="1"/>
    <s v="Issue Tier 2 Tag 12"/>
    <s v="Cause Category 2"/>
    <s v="Cause Detail 4"/>
    <d v="2020-07-13T00:00:00"/>
    <x v="0"/>
    <s v="Quality KPI 1"/>
    <s v="Entry ID - 50"/>
    <s v=""/>
    <m/>
    <m/>
    <s v="Minor"/>
    <m/>
    <s v="Issue Descr 12"/>
    <s v="Cause Descr 12"/>
    <s v="Countermeasure Descr 12"/>
    <s v="Owner 10"/>
    <d v="2020-08-13T00:00:00"/>
    <d v="2020-07-27T00:00:00"/>
    <s v="Closed"/>
    <x v="0"/>
    <x v="2"/>
    <s v="July"/>
    <n v="13"/>
    <s v="2020-07"/>
    <n v="31"/>
    <n v="14"/>
    <s v="Yes"/>
    <n v="-17"/>
  </r>
  <r>
    <n v="277"/>
    <x v="10"/>
    <s v="Issue Tier 2 Tag 13"/>
    <s v="Cause Category 3"/>
    <s v="Cause Detail 5"/>
    <d v="2020-06-29T00:00:00"/>
    <x v="0"/>
    <s v="Quality KPI 1"/>
    <s v="Entry ID - 51"/>
    <s v=""/>
    <m/>
    <m/>
    <s v="Minor"/>
    <m/>
    <s v="Issue Descr 13"/>
    <s v="Cause Descr 13"/>
    <s v="Countermeasure Descr 13"/>
    <s v="Owner 10"/>
    <d v="2020-07-30T00:00:00"/>
    <d v="2020-07-27T00:00:00"/>
    <s v="Closed"/>
    <x v="0"/>
    <x v="1"/>
    <s v="June"/>
    <n v="29"/>
    <s v="2020-06"/>
    <n v="31"/>
    <n v="28"/>
    <s v="Yes"/>
    <n v="-3"/>
  </r>
  <r>
    <n v="278"/>
    <x v="3"/>
    <s v="Issue Tier 2 Tag 14"/>
    <s v="Cause Category 4"/>
    <s v="Cause Detail 6"/>
    <d v="2020-06-26T00:00:00"/>
    <x v="0"/>
    <s v="Quality KPI 1"/>
    <s v="Entry ID - 54"/>
    <s v=""/>
    <m/>
    <m/>
    <s v="Minor"/>
    <m/>
    <s v="Issue Descr 14"/>
    <s v="Cause Descr 14"/>
    <s v="Countermeasure Descr 14"/>
    <s v="Owner 10"/>
    <d v="2020-07-29T00:00:00"/>
    <d v="2020-07-27T00:00:00"/>
    <s v="Closed"/>
    <x v="0"/>
    <x v="1"/>
    <s v="June"/>
    <n v="26"/>
    <s v="2020-06"/>
    <n v="33"/>
    <n v="31"/>
    <s v="Yes"/>
    <n v="-2"/>
  </r>
  <r>
    <n v="18"/>
    <x v="11"/>
    <s v="Issue Tier 2 Tag 15"/>
    <s v="Cause Category 5"/>
    <s v="Cause Detail 7"/>
    <d v="2020-07-29T00:00:00"/>
    <x v="2"/>
    <s v="Safety KPI 1"/>
    <s v=""/>
    <s v=""/>
    <s v="Stage 1"/>
    <m/>
    <m/>
    <m/>
    <s v="Issue Descr 15"/>
    <s v="Cause Descr 15"/>
    <s v="Countermeasure Descr 15"/>
    <s v="Owner 11"/>
    <d v="2020-07-30T00:00:00"/>
    <d v="2020-07-30T00:00:00"/>
    <s v="Closed"/>
    <x v="0"/>
    <x v="2"/>
    <s v="July"/>
    <n v="29"/>
    <s v="2020-07"/>
    <n v="1"/>
    <n v="1"/>
    <s v="Yes"/>
    <n v="0"/>
  </r>
  <r>
    <n v="19"/>
    <x v="5"/>
    <s v="Issue Tier 2 Tag 16"/>
    <s v="Cause Category 1"/>
    <s v="Cause Detail 8"/>
    <d v="2020-07-30T00:00:00"/>
    <x v="3"/>
    <s v="Delivery KPI 1"/>
    <s v=""/>
    <s v=""/>
    <s v="Stage 5"/>
    <m/>
    <m/>
    <m/>
    <s v="Issue Descr 16"/>
    <s v="Cause Descr 16"/>
    <s v="Countermeasure Descr 16"/>
    <s v="Owner 12"/>
    <d v="2020-07-31T00:00:00"/>
    <d v="2020-07-31T00:00:00"/>
    <s v="Closed"/>
    <x v="0"/>
    <x v="2"/>
    <s v="July"/>
    <n v="30"/>
    <s v="2020-07"/>
    <n v="1"/>
    <n v="1"/>
    <s v="Yes"/>
    <n v="0"/>
  </r>
  <r>
    <n v="20"/>
    <x v="6"/>
    <s v="Issue Tier 2 Tag 17"/>
    <s v="Cause Category 2"/>
    <s v="Cause Detail 1"/>
    <d v="2020-07-31T00:00:00"/>
    <x v="3"/>
    <s v="Delivery KPI 1"/>
    <s v=""/>
    <s v=""/>
    <s v="Stage 3"/>
    <m/>
    <m/>
    <m/>
    <s v="Issue Descr 17"/>
    <s v="Cause Descr 17"/>
    <s v="Countermeasure Descr 17"/>
    <s v="Owner 12"/>
    <d v="2020-07-31T00:00:00"/>
    <d v="2020-07-31T00:00:00"/>
    <s v="Closed"/>
    <x v="0"/>
    <x v="2"/>
    <s v="July"/>
    <n v="31"/>
    <s v="2020-07"/>
    <n v="0"/>
    <n v="0"/>
    <s v="Yes"/>
    <n v="0"/>
  </r>
  <r>
    <n v="17"/>
    <x v="7"/>
    <s v="Issue Tier 2 Tag 18"/>
    <s v="Cause Category 3"/>
    <s v="Cause Detail 2"/>
    <d v="2020-07-28T00:00:00"/>
    <x v="3"/>
    <s v="Delivery KPI 2"/>
    <s v=""/>
    <s v=""/>
    <m/>
    <m/>
    <m/>
    <m/>
    <s v="Issue Descr 18"/>
    <s v="Cause Descr 18"/>
    <s v="Countermeasure Descr 18"/>
    <s v="Owner 13"/>
    <d v="2020-08-08T00:00:00"/>
    <d v="2020-08-06T00:00:00"/>
    <s v="Closed"/>
    <x v="0"/>
    <x v="2"/>
    <s v="July"/>
    <n v="28"/>
    <s v="2020-07"/>
    <n v="11"/>
    <n v="9"/>
    <s v="Yes"/>
    <n v="-2"/>
  </r>
  <r>
    <n v="21"/>
    <x v="8"/>
    <s v="Issue Tier 2 Tag 19"/>
    <s v="Cause Category 4"/>
    <s v="Cause Detail 3"/>
    <d v="2020-08-03T00:00:00"/>
    <x v="2"/>
    <s v="Safety KPI 1"/>
    <s v=""/>
    <s v="Primary Equipment 35"/>
    <m/>
    <m/>
    <m/>
    <m/>
    <s v="Issue Descr 19"/>
    <s v="Cause Descr 19"/>
    <s v="Countermeasure Descr 19"/>
    <s v="Owner 14"/>
    <d v="2020-08-07T00:00:00"/>
    <d v="2020-08-06T00:00:00"/>
    <s v="Closed"/>
    <x v="0"/>
    <x v="3"/>
    <s v="August"/>
    <n v="3"/>
    <s v="2020-08"/>
    <n v="4"/>
    <n v="3"/>
    <s v="Yes"/>
    <n v="-1"/>
  </r>
  <r>
    <n v="24"/>
    <x v="9"/>
    <s v="Issue Tier 2 Tag 20"/>
    <s v="Cause Category 5"/>
    <s v="Cause Detail 4"/>
    <d v="2020-08-10T00:00:00"/>
    <x v="2"/>
    <s v="Safety KPI 1"/>
    <s v=""/>
    <s v=""/>
    <m/>
    <m/>
    <m/>
    <m/>
    <s v="Issue Descr 20"/>
    <s v="Cause Descr 20"/>
    <s v="Countermeasure Descr 20"/>
    <s v="Owner 9"/>
    <d v="2020-08-10T00:00:00"/>
    <d v="2020-08-10T00:00:00"/>
    <s v="Closed"/>
    <x v="0"/>
    <x v="3"/>
    <s v="August"/>
    <n v="10"/>
    <s v="2020-08"/>
    <n v="0"/>
    <n v="0"/>
    <s v="Yes"/>
    <n v="0"/>
  </r>
  <r>
    <n v="275"/>
    <x v="0"/>
    <s v="Issue Tier 2 Tag 1"/>
    <s v="Cause Category 1"/>
    <s v="Cause Detail 5"/>
    <d v="2020-07-27T00:00:00"/>
    <x v="0"/>
    <s v="Quality KPI 1"/>
    <s v="Entry ID - 57"/>
    <s v=""/>
    <m/>
    <m/>
    <s v="Minor"/>
    <m/>
    <s v="Issue Descr 21"/>
    <s v="Cause Descr 21"/>
    <s v="Countermeasure Descr 21"/>
    <s v="Owner 10"/>
    <d v="2020-08-26T00:00:00"/>
    <d v="2020-08-10T00:00:00"/>
    <s v="Closed"/>
    <x v="0"/>
    <x v="2"/>
    <s v="July"/>
    <n v="27"/>
    <s v="2020-07"/>
    <n v="30"/>
    <n v="14"/>
    <s v="Yes"/>
    <n v="-16"/>
  </r>
  <r>
    <n v="25"/>
    <x v="1"/>
    <s v="Issue Tier 2 Tag 2"/>
    <s v="Cause Category 2"/>
    <s v="Cause Detail 6"/>
    <d v="2020-08-10T00:00:00"/>
    <x v="2"/>
    <s v="Safety KPI 1"/>
    <s v=""/>
    <s v=""/>
    <s v="Stage 1"/>
    <m/>
    <m/>
    <m/>
    <s v="Issue Descr 22"/>
    <s v="Cause Descr 22"/>
    <s v="Countermeasure Descr 22"/>
    <s v="Owner 8"/>
    <d v="2020-08-11T00:00:00"/>
    <d v="2020-08-11T00:00:00"/>
    <s v="Closed"/>
    <x v="0"/>
    <x v="3"/>
    <s v="August"/>
    <n v="10"/>
    <s v="2020-08"/>
    <n v="1"/>
    <n v="1"/>
    <s v="Yes"/>
    <n v="0"/>
  </r>
  <r>
    <n v="26"/>
    <x v="2"/>
    <s v="Issue Tier 2 Tag 3"/>
    <s v="Cause Category 3"/>
    <s v="Cause Detail 7"/>
    <d v="2020-08-10T00:00:00"/>
    <x v="2"/>
    <s v="Safety KPI 1"/>
    <s v=""/>
    <s v=""/>
    <m/>
    <m/>
    <m/>
    <m/>
    <s v="Issue Descr 23"/>
    <s v="Cause Descr 23"/>
    <s v="Countermeasure Descr 23"/>
    <s v="Owner 15"/>
    <d v="2020-08-11T00:00:00"/>
    <d v="2020-08-11T00:00:00"/>
    <s v="Closed"/>
    <x v="0"/>
    <x v="3"/>
    <s v="August"/>
    <n v="10"/>
    <s v="2020-08"/>
    <n v="1"/>
    <n v="1"/>
    <s v="Yes"/>
    <n v="0"/>
  </r>
  <r>
    <n v="274"/>
    <x v="3"/>
    <s v="Issue Tier 2 Tag 4"/>
    <s v="Cause Category 4"/>
    <s v="Cause Detail 8"/>
    <d v="2020-08-03T00:00:00"/>
    <x v="0"/>
    <s v="Quality KPI 1"/>
    <s v="Entry ID - 58"/>
    <s v=""/>
    <m/>
    <m/>
    <s v="Minor"/>
    <m/>
    <s v="Issue Descr 24"/>
    <s v="Cause Descr 24"/>
    <s v="Countermeasure Descr 24"/>
    <s v="Owner 3"/>
    <d v="2020-09-02T00:00:00"/>
    <d v="2020-08-12T00:00:00"/>
    <s v="Closed"/>
    <x v="0"/>
    <x v="3"/>
    <s v="August"/>
    <n v="3"/>
    <s v="2020-08"/>
    <n v="30"/>
    <n v="9"/>
    <s v="Yes"/>
    <n v="-21"/>
  </r>
  <r>
    <n v="29"/>
    <x v="11"/>
    <s v="Issue Tier 2 Tag 5"/>
    <s v="Cause Category 5"/>
    <s v="Cause Detail 1"/>
    <d v="2020-08-12T00:00:00"/>
    <x v="3"/>
    <s v="Delivery KPI 1"/>
    <s v=""/>
    <s v=""/>
    <s v="Stage 2"/>
    <m/>
    <m/>
    <m/>
    <s v="Issue Descr 25"/>
    <s v="Cause Descr 25"/>
    <s v="Countermeasure Descr 25"/>
    <s v="Owner 12"/>
    <d v="2020-08-14T00:00:00"/>
    <d v="2020-08-14T00:00:00"/>
    <s v="Closed"/>
    <x v="0"/>
    <x v="3"/>
    <s v="August"/>
    <n v="12"/>
    <s v="2020-08"/>
    <n v="2"/>
    <n v="2"/>
    <s v="Yes"/>
    <n v="0"/>
  </r>
  <r>
    <n v="32"/>
    <x v="5"/>
    <s v="Issue Tier 2 Tag 6"/>
    <s v="Cause Category 1"/>
    <s v="Cause Detail 2"/>
    <d v="2020-08-13T00:00:00"/>
    <x v="3"/>
    <s v="Delivery KPI 1"/>
    <s v=""/>
    <s v=""/>
    <s v="Stage 4"/>
    <m/>
    <m/>
    <m/>
    <s v="Issue Descr 26"/>
    <s v="Cause Descr 26"/>
    <s v="Countermeasure Descr 26"/>
    <s v="Owner 16"/>
    <d v="2020-08-14T00:00:00"/>
    <d v="2020-08-14T00:00:00"/>
    <s v="Closed"/>
    <x v="0"/>
    <x v="3"/>
    <s v="August"/>
    <n v="13"/>
    <s v="2020-08"/>
    <n v="1"/>
    <n v="1"/>
    <s v="Yes"/>
    <n v="0"/>
  </r>
  <r>
    <n v="33"/>
    <x v="6"/>
    <s v="Issue Tier 2 Tag 7"/>
    <s v="Cause Category 2"/>
    <s v="Cause Detail 3"/>
    <d v="2020-08-13T00:00:00"/>
    <x v="2"/>
    <s v="Safety KPI 1"/>
    <s v=""/>
    <s v=""/>
    <s v="Stage 2"/>
    <m/>
    <m/>
    <m/>
    <s v="Issue Descr 27"/>
    <s v="Cause Descr 27"/>
    <s v="Countermeasure Descr 27"/>
    <s v="Owner 17"/>
    <d v="2020-08-14T00:00:00"/>
    <d v="2020-08-14T00:00:00"/>
    <s v="Closed"/>
    <x v="0"/>
    <x v="3"/>
    <s v="August"/>
    <n v="13"/>
    <s v="2020-08"/>
    <n v="1"/>
    <n v="1"/>
    <s v="Yes"/>
    <n v="0"/>
  </r>
  <r>
    <n v="15"/>
    <x v="7"/>
    <s v="Issue Tier 2 Tag 8"/>
    <s v="Cause Category 3"/>
    <s v="Cause Detail 4"/>
    <d v="2020-07-23T00:00:00"/>
    <x v="2"/>
    <s v="Safety KPI 1"/>
    <s v=""/>
    <s v=""/>
    <s v="Stage 3"/>
    <m/>
    <m/>
    <m/>
    <s v="Issue Descr 28"/>
    <s v="Cause Descr 28"/>
    <s v="Countermeasure Descr 28"/>
    <s v="Owner 8"/>
    <d v="2020-08-24T00:00:00"/>
    <d v="2020-08-20T00:00:00"/>
    <s v="Closed"/>
    <x v="0"/>
    <x v="2"/>
    <s v="July"/>
    <n v="23"/>
    <s v="2020-07"/>
    <n v="32"/>
    <n v="28"/>
    <s v="Yes"/>
    <n v="-4"/>
  </r>
  <r>
    <n v="28"/>
    <x v="8"/>
    <s v="Issue Tier 2 Tag 9"/>
    <s v="Cause Category 4"/>
    <s v="Cause Detail 5"/>
    <d v="2020-08-12T00:00:00"/>
    <x v="3"/>
    <s v="Delivery KPI 1"/>
    <s v=""/>
    <s v=""/>
    <s v="Stage 4"/>
    <m/>
    <m/>
    <m/>
    <s v="Issue Descr 29"/>
    <s v="Cause Descr 29"/>
    <s v="Countermeasure Descr 29"/>
    <s v="Owner 6"/>
    <d v="2020-08-27T00:00:00"/>
    <d v="2020-08-20T00:00:00"/>
    <s v="Closed"/>
    <x v="0"/>
    <x v="3"/>
    <s v="August"/>
    <n v="12"/>
    <s v="2020-08"/>
    <n v="15"/>
    <n v="8"/>
    <s v="Yes"/>
    <n v="-7"/>
  </r>
  <r>
    <n v="27"/>
    <x v="9"/>
    <s v="Issue Tier 2 Tag 10"/>
    <s v="Cause Category 5"/>
    <s v="Cause Detail 6"/>
    <d v="2020-08-11T00:00:00"/>
    <x v="2"/>
    <s v="Safety KPI 1"/>
    <s v=""/>
    <s v=""/>
    <m/>
    <m/>
    <m/>
    <m/>
    <s v="Issue Descr 30"/>
    <s v="Cause Descr 30"/>
    <s v="Countermeasure Descr 30"/>
    <s v="Owner 9"/>
    <d v="2020-08-31T00:00:00"/>
    <d v="2020-08-21T00:00:00"/>
    <s v="Closed"/>
    <x v="0"/>
    <x v="3"/>
    <s v="August"/>
    <n v="11"/>
    <s v="2020-08"/>
    <n v="20"/>
    <n v="10"/>
    <s v="Yes"/>
    <n v="-10"/>
  </r>
  <r>
    <n v="273"/>
    <x v="0"/>
    <s v="Issue Tier 2 Tag 11"/>
    <s v="Cause Category 1"/>
    <s v="Cause Detail 7"/>
    <d v="2020-08-18T00:00:00"/>
    <x v="0"/>
    <s v="Quality KPI 1"/>
    <s v="Entry ID - 55"/>
    <s v=""/>
    <m/>
    <m/>
    <s v="Minor"/>
    <m/>
    <s v="Issue Descr 31"/>
    <s v="Cause Descr 31"/>
    <s v="Countermeasure Descr 31"/>
    <s v="Owner 10"/>
    <d v="2020-09-17T00:00:00"/>
    <d v="2020-08-21T00:00:00"/>
    <s v="Closed"/>
    <x v="0"/>
    <x v="3"/>
    <s v="August"/>
    <n v="18"/>
    <s v="2020-08"/>
    <n v="30"/>
    <n v="3"/>
    <s v="Yes"/>
    <n v="-27"/>
  </r>
  <r>
    <n v="4"/>
    <x v="1"/>
    <s v="Issue Tier 2 Tag 12"/>
    <s v="Cause Category 2"/>
    <s v="Cause Detail 8"/>
    <d v="2020-07-10T00:00:00"/>
    <x v="2"/>
    <s v="Safety KPI 1"/>
    <s v=""/>
    <s v="Primary Equipment 19"/>
    <m/>
    <m/>
    <m/>
    <m/>
    <s v="Issue Descr 32"/>
    <s v="Cause Descr 32"/>
    <s v="Countermeasure Descr 32"/>
    <s v="Owner 6"/>
    <d v="2020-08-31T00:00:00"/>
    <d v="2020-08-27T00:00:00"/>
    <s v="Closed"/>
    <x v="0"/>
    <x v="2"/>
    <s v="July"/>
    <n v="10"/>
    <s v="2020-07"/>
    <n v="52"/>
    <n v="48"/>
    <s v="Yes"/>
    <n v="-4"/>
  </r>
  <r>
    <n v="14"/>
    <x v="2"/>
    <s v="Issue Tier 2 Tag 13"/>
    <s v="Cause Category 3"/>
    <s v="Cause Detail 1"/>
    <d v="2020-07-23T00:00:00"/>
    <x v="2"/>
    <s v="Safety KPI 1"/>
    <s v=""/>
    <s v=""/>
    <m/>
    <m/>
    <m/>
    <m/>
    <s v="Issue Descr 33"/>
    <s v="Cause Descr 33"/>
    <s v="Countermeasure Descr 33"/>
    <s v="Owner 6"/>
    <d v="2020-08-31T00:00:00"/>
    <d v="2020-08-27T00:00:00"/>
    <s v="Closed"/>
    <x v="0"/>
    <x v="2"/>
    <s v="July"/>
    <n v="23"/>
    <s v="2020-07"/>
    <n v="39"/>
    <n v="35"/>
    <s v="Yes"/>
    <n v="-4"/>
  </r>
  <r>
    <n v="16"/>
    <x v="3"/>
    <s v="Issue Tier 2 Tag 14"/>
    <s v="Cause Category 4"/>
    <s v="Cause Detail 2"/>
    <d v="2020-07-27T00:00:00"/>
    <x v="2"/>
    <s v="Safety KPI 1"/>
    <s v=""/>
    <s v="Primary Equipment 29"/>
    <m/>
    <m/>
    <m/>
    <m/>
    <s v="Issue Descr 34"/>
    <s v="Cause Descr 34"/>
    <s v="Countermeasure Descr 34"/>
    <s v="Owner 6"/>
    <d v="2020-08-31T00:00:00"/>
    <d v="2020-08-27T00:00:00"/>
    <s v="Closed"/>
    <x v="0"/>
    <x v="2"/>
    <s v="July"/>
    <n v="27"/>
    <s v="2020-07"/>
    <n v="35"/>
    <n v="31"/>
    <s v="Yes"/>
    <n v="-4"/>
  </r>
  <r>
    <n v="36"/>
    <x v="11"/>
    <s v="Issue Tier 2 Tag 15"/>
    <s v="Cause Category 5"/>
    <s v="Cause Detail 3"/>
    <d v="2020-08-26T00:00:00"/>
    <x v="3"/>
    <s v="Delivery KPI 3"/>
    <s v=""/>
    <s v=""/>
    <s v="Stage 3"/>
    <m/>
    <m/>
    <m/>
    <s v="Issue Descr 35"/>
    <s v="Cause Descr 35"/>
    <s v="Countermeasure Descr 35"/>
    <s v="Owner 5"/>
    <d v="2020-08-27T00:00:00"/>
    <d v="2020-08-27T00:00:00"/>
    <s v="Closed"/>
    <x v="0"/>
    <x v="3"/>
    <s v="August"/>
    <n v="26"/>
    <s v="2020-08"/>
    <n v="1"/>
    <n v="1"/>
    <s v="Yes"/>
    <n v="0"/>
  </r>
  <r>
    <n v="37"/>
    <x v="5"/>
    <s v="Issue Tier 2 Tag 16"/>
    <s v="Cause Category 1"/>
    <s v="Cause Detail 4"/>
    <d v="2020-08-27T00:00:00"/>
    <x v="2"/>
    <s v="Safety KPI 1"/>
    <s v=""/>
    <s v="Primary Equipment 68"/>
    <s v="Stage 2"/>
    <m/>
    <m/>
    <m/>
    <s v="Issue Descr 36"/>
    <s v="Cause Descr 36"/>
    <s v="Countermeasure Descr 36"/>
    <s v="Owner 8"/>
    <d v="2020-08-28T00:00:00"/>
    <d v="2020-08-28T00:00:00"/>
    <s v="Closed"/>
    <x v="0"/>
    <x v="3"/>
    <s v="August"/>
    <n v="27"/>
    <s v="2020-08"/>
    <n v="1"/>
    <n v="1"/>
    <s v="Yes"/>
    <n v="0"/>
  </r>
  <r>
    <n v="34"/>
    <x v="6"/>
    <s v="Issue Tier 2 Tag 17"/>
    <s v="Cause Category 2"/>
    <s v="Cause Detail 5"/>
    <d v="2020-08-14T00:00:00"/>
    <x v="3"/>
    <s v="Delivery KPI 1"/>
    <s v=""/>
    <s v=""/>
    <s v="Stage 4"/>
    <m/>
    <m/>
    <m/>
    <s v="Issue Descr 37"/>
    <s v="Cause Descr 37"/>
    <s v="Countermeasure Descr 37"/>
    <s v="Owner 17"/>
    <d v="2020-09-18T00:00:00"/>
    <d v="2020-09-01T00:00:00"/>
    <s v="Closed"/>
    <x v="0"/>
    <x v="3"/>
    <s v="August"/>
    <n v="14"/>
    <s v="2020-08"/>
    <n v="35"/>
    <n v="18"/>
    <s v="Yes"/>
    <n v="-17"/>
  </r>
  <r>
    <n v="40"/>
    <x v="7"/>
    <s v="Issue Tier 2 Tag 18"/>
    <s v="Cause Category 3"/>
    <s v="Cause Detail 6"/>
    <d v="2020-08-31T00:00:00"/>
    <x v="2"/>
    <s v="Safety KPI 1"/>
    <s v=""/>
    <s v=""/>
    <s v="Stage 1"/>
    <m/>
    <m/>
    <m/>
    <s v="Issue Descr 38"/>
    <s v="Cause Descr 38"/>
    <s v="Countermeasure Descr 38"/>
    <s v="Owner 5"/>
    <d v="2020-09-01T00:00:00"/>
    <d v="2020-09-01T00:00:00"/>
    <s v="Closed"/>
    <x v="0"/>
    <x v="3"/>
    <s v="August"/>
    <n v="31"/>
    <s v="2020-08"/>
    <n v="1"/>
    <n v="1"/>
    <s v="Yes"/>
    <n v="0"/>
  </r>
  <r>
    <n v="22"/>
    <x v="8"/>
    <s v="Issue Tier 2 Tag 19"/>
    <s v="Cause Category 4"/>
    <s v="Cause Detail 7"/>
    <d v="2020-08-05T00:00:00"/>
    <x v="2"/>
    <s v="Safety KPI 1"/>
    <s v=""/>
    <s v=""/>
    <s v="Stage 4"/>
    <m/>
    <m/>
    <m/>
    <s v="Issue Descr 39"/>
    <s v="Cause Descr 39"/>
    <s v="Countermeasure Descr 39"/>
    <s v="Owner 6"/>
    <d v="2020-09-30T00:00:00"/>
    <d v="2020-09-03T00:00:00"/>
    <s v="Closed"/>
    <x v="0"/>
    <x v="3"/>
    <s v="August"/>
    <n v="5"/>
    <s v="2020-08"/>
    <n v="56"/>
    <n v="29"/>
    <s v="Yes"/>
    <n v="-27"/>
  </r>
  <r>
    <n v="23"/>
    <x v="9"/>
    <s v="Issue Tier 2 Tag 20"/>
    <s v="Cause Category 5"/>
    <s v="Cause Detail 8"/>
    <d v="2020-08-06T00:00:00"/>
    <x v="2"/>
    <s v="Safety KPI 1"/>
    <s v=""/>
    <s v=""/>
    <s v="Stage 4"/>
    <m/>
    <m/>
    <m/>
    <s v="Issue Descr 40"/>
    <s v="Cause Descr 40"/>
    <s v="Countermeasure Descr 40"/>
    <s v="Owner 6"/>
    <d v="2020-09-30T00:00:00"/>
    <d v="2020-09-03T00:00:00"/>
    <s v="Closed"/>
    <x v="0"/>
    <x v="3"/>
    <s v="August"/>
    <n v="6"/>
    <s v="2020-08"/>
    <n v="55"/>
    <n v="28"/>
    <s v="Yes"/>
    <n v="-27"/>
  </r>
  <r>
    <n v="41"/>
    <x v="0"/>
    <s v="Issue Tier 2 Tag 1"/>
    <s v="Cause Category 1"/>
    <s v="Cause Detail 1"/>
    <d v="2020-08-31T00:00:00"/>
    <x v="2"/>
    <s v="Safety KPI 1"/>
    <s v=""/>
    <s v="Primary Equipment 34"/>
    <m/>
    <m/>
    <m/>
    <m/>
    <s v="Issue Descr 41"/>
    <s v="Cause Descr 41"/>
    <s v="Countermeasure Descr 41"/>
    <s v="Owner 17"/>
    <d v="2020-09-30T00:00:00"/>
    <d v="2020-09-03T00:00:00"/>
    <s v="Closed"/>
    <x v="0"/>
    <x v="3"/>
    <s v="August"/>
    <n v="31"/>
    <s v="2020-08"/>
    <n v="30"/>
    <n v="3"/>
    <s v="Yes"/>
    <n v="-27"/>
  </r>
  <r>
    <n v="45"/>
    <x v="1"/>
    <s v="Issue Tier 2 Tag 2"/>
    <s v="Cause Category 2"/>
    <s v="Cause Detail 2"/>
    <d v="2020-09-08T00:00:00"/>
    <x v="3"/>
    <s v="Delivery KPI 1"/>
    <s v=""/>
    <s v=""/>
    <s v="Stage 1"/>
    <m/>
    <m/>
    <m/>
    <s v="Issue Descr 42"/>
    <s v="Cause Descr 42"/>
    <s v="Countermeasure Descr 42"/>
    <s v="Owner 5"/>
    <d v="2020-09-09T00:00:00"/>
    <d v="2020-09-09T00:00:00"/>
    <s v="Closed"/>
    <x v="0"/>
    <x v="4"/>
    <s v="September"/>
    <n v="8"/>
    <s v="2020-09"/>
    <n v="1"/>
    <n v="1"/>
    <s v="Yes"/>
    <n v="0"/>
  </r>
  <r>
    <n v="11"/>
    <x v="2"/>
    <s v="Issue Tier 2 Tag 3"/>
    <s v="Cause Category 3"/>
    <s v="Cause Detail 3"/>
    <d v="2020-07-20T00:00:00"/>
    <x v="3"/>
    <s v="Delivery KPI 2"/>
    <s v=""/>
    <s v=""/>
    <s v="Stage 1"/>
    <m/>
    <m/>
    <m/>
    <s v="Issue Descr 43"/>
    <s v="Cause Descr 43"/>
    <s v="Countermeasure Descr 43"/>
    <s v="Owner 13"/>
    <d v="2020-09-10T00:00:00"/>
    <d v="2020-09-10T00:00:00"/>
    <s v="Closed"/>
    <x v="0"/>
    <x v="2"/>
    <s v="July"/>
    <n v="20"/>
    <s v="2020-07"/>
    <n v="52"/>
    <n v="52"/>
    <s v="Yes"/>
    <n v="0"/>
  </r>
  <r>
    <n v="269"/>
    <x v="3"/>
    <s v="Issue Tier 2 Tag 4"/>
    <s v="Cause Category 4"/>
    <s v="Cause Detail 4"/>
    <d v="2020-09-01T00:00:00"/>
    <x v="0"/>
    <s v="Quality KPI 1"/>
    <s v="Entry ID - 56"/>
    <s v=""/>
    <m/>
    <m/>
    <s v="Minor"/>
    <m/>
    <s v="Issue Descr 44"/>
    <s v="Cause Descr 44"/>
    <s v="Countermeasure Descr 44"/>
    <s v="Owner 10"/>
    <d v="2020-10-02T00:00:00"/>
    <d v="2020-09-10T00:00:00"/>
    <s v="Closed"/>
    <x v="0"/>
    <x v="4"/>
    <s v="September"/>
    <n v="1"/>
    <s v="2020-09"/>
    <n v="31"/>
    <n v="9"/>
    <s v="Yes"/>
    <n v="-22"/>
  </r>
  <r>
    <n v="43"/>
    <x v="11"/>
    <s v="Issue Tier 2 Tag 5"/>
    <s v="Cause Category 5"/>
    <s v="Cause Detail 5"/>
    <d v="2020-09-04T00:00:00"/>
    <x v="2"/>
    <s v="Safety KPI 1"/>
    <s v="Entry ID - 49"/>
    <s v=""/>
    <m/>
    <m/>
    <m/>
    <m/>
    <s v="Issue Descr 45"/>
    <s v="Cause Descr 45"/>
    <s v="Countermeasure Descr 45"/>
    <s v="Owner 9"/>
    <d v="2020-09-11T00:00:00"/>
    <d v="2020-09-11T00:00:00"/>
    <s v="Closed"/>
    <x v="0"/>
    <x v="4"/>
    <s v="September"/>
    <n v="4"/>
    <s v="2020-09"/>
    <n v="7"/>
    <n v="7"/>
    <s v="Yes"/>
    <n v="0"/>
  </r>
  <r>
    <n v="272"/>
    <x v="5"/>
    <s v="Issue Tier 2 Tag 6"/>
    <s v="Cause Category 1"/>
    <s v="Cause Detail 6"/>
    <d v="2020-08-17T00:00:00"/>
    <x v="0"/>
    <s v="Quality KPI 1"/>
    <s v="Entry ID - 42"/>
    <s v=""/>
    <m/>
    <m/>
    <s v="Minor"/>
    <m/>
    <s v="Issue Descr 46"/>
    <s v="Cause Descr 46"/>
    <s v="Countermeasure Descr 46"/>
    <s v="Owner 18"/>
    <d v="2020-09-17T00:00:00"/>
    <d v="2020-09-14T00:00:00"/>
    <s v="Closed"/>
    <x v="0"/>
    <x v="3"/>
    <s v="August"/>
    <n v="17"/>
    <s v="2020-08"/>
    <n v="31"/>
    <n v="28"/>
    <s v="Yes"/>
    <n v="-3"/>
  </r>
  <r>
    <n v="46"/>
    <x v="6"/>
    <s v="Issue Tier 2 Tag 7"/>
    <s v="Cause Category 2"/>
    <s v="Cause Detail 7"/>
    <d v="2020-09-09T00:00:00"/>
    <x v="3"/>
    <s v="Delivery KPI 1"/>
    <s v=""/>
    <s v=""/>
    <s v="Stage 1"/>
    <m/>
    <m/>
    <m/>
    <s v="Issue Descr 47"/>
    <s v="Cause Descr 47"/>
    <s v="Countermeasure Descr 47"/>
    <s v="Owner 6"/>
    <d v="2020-09-14T00:00:00"/>
    <d v="2020-09-15T00:00:00"/>
    <s v="Closed"/>
    <x v="0"/>
    <x v="4"/>
    <s v="September"/>
    <n v="9"/>
    <s v="2020-09"/>
    <n v="5"/>
    <n v="6"/>
    <s v="No"/>
    <n v="1"/>
  </r>
  <r>
    <n v="270"/>
    <x v="7"/>
    <s v="Issue Tier 2 Tag 8"/>
    <s v="Cause Category 3"/>
    <s v="Cause Detail 8"/>
    <d v="2020-08-31T00:00:00"/>
    <x v="0"/>
    <s v="Quality KPI 1"/>
    <s v="Entry ID - 43"/>
    <s v=""/>
    <m/>
    <m/>
    <s v="Minor"/>
    <m/>
    <s v="Issue Descr 48"/>
    <s v="Cause Descr 48"/>
    <s v="Countermeasure Descr 48"/>
    <s v="Owner 10"/>
    <d v="2020-10-01T00:00:00"/>
    <d v="2020-09-15T00:00:00"/>
    <s v="Closed"/>
    <x v="0"/>
    <x v="3"/>
    <s v="August"/>
    <n v="31"/>
    <s v="2020-08"/>
    <n v="31"/>
    <n v="15"/>
    <s v="Yes"/>
    <n v="-16"/>
  </r>
  <r>
    <n v="35"/>
    <x v="8"/>
    <s v="Issue Tier 2 Tag 9"/>
    <s v="Cause Category 4"/>
    <s v="Cause Detail 1"/>
    <d v="2020-08-25T00:00:00"/>
    <x v="2"/>
    <s v="Safety KPI 1"/>
    <s v=""/>
    <s v=""/>
    <s v="Stage 3"/>
    <m/>
    <m/>
    <m/>
    <s v="Issue Descr 49"/>
    <s v="Cause Descr 49"/>
    <s v="Countermeasure Descr 49"/>
    <s v="Owner 14"/>
    <d v="2020-09-18T00:00:00"/>
    <d v="2020-09-16T00:00:00"/>
    <s v="Closed"/>
    <x v="0"/>
    <x v="3"/>
    <s v="August"/>
    <n v="25"/>
    <s v="2020-08"/>
    <n v="24"/>
    <n v="22"/>
    <s v="Yes"/>
    <n v="-2"/>
  </r>
  <r>
    <n v="48"/>
    <x v="9"/>
    <s v="Issue Tier 2 Tag 10"/>
    <s v="Cause Category 5"/>
    <s v="Cause Detail 2"/>
    <d v="2020-09-14T00:00:00"/>
    <x v="3"/>
    <s v="Delivery KPI 1"/>
    <s v=""/>
    <s v=""/>
    <s v="Stage 1"/>
    <m/>
    <m/>
    <m/>
    <s v="Issue Descr 50"/>
    <s v="Cause Descr 50"/>
    <s v="Countermeasure Descr 50"/>
    <s v="Owner 6"/>
    <d v="2020-09-15T00:00:00"/>
    <d v="2020-09-16T00:00:00"/>
    <s v="Closed"/>
    <x v="0"/>
    <x v="4"/>
    <s v="September"/>
    <n v="14"/>
    <s v="2020-09"/>
    <n v="1"/>
    <n v="2"/>
    <s v="No"/>
    <n v="1"/>
  </r>
  <r>
    <n v="31"/>
    <x v="0"/>
    <s v="Issue Tier 2 Tag 11"/>
    <s v="Cause Category 1"/>
    <s v="Cause Detail 3"/>
    <d v="2020-08-12T00:00:00"/>
    <x v="3"/>
    <s v="Delivery KPI 1"/>
    <s v=""/>
    <s v=""/>
    <s v="Stage 5"/>
    <m/>
    <m/>
    <m/>
    <s v="Issue Descr 51"/>
    <s v="Cause Descr 51"/>
    <s v="Countermeasure Descr 51"/>
    <s v="Owner 6"/>
    <d v="2020-09-18T00:00:00"/>
    <d v="2020-09-17T00:00:00"/>
    <s v="Closed"/>
    <x v="0"/>
    <x v="3"/>
    <s v="August"/>
    <n v="12"/>
    <s v="2020-08"/>
    <n v="37"/>
    <n v="36"/>
    <s v="Yes"/>
    <n v="-1"/>
  </r>
  <r>
    <n v="38"/>
    <x v="1"/>
    <s v="Issue Tier 2 Tag 12"/>
    <s v="Cause Category 2"/>
    <s v="Cause Detail 4"/>
    <d v="2020-08-27T00:00:00"/>
    <x v="2"/>
    <s v="Safety KPI 1"/>
    <s v=""/>
    <s v=""/>
    <s v="Stage 5"/>
    <m/>
    <m/>
    <m/>
    <s v="Issue Descr 52"/>
    <s v="Cause Descr 52"/>
    <s v="Countermeasure Descr 52"/>
    <s v="Owner 6"/>
    <d v="2020-09-18T00:00:00"/>
    <d v="2020-09-17T00:00:00"/>
    <s v="Closed"/>
    <x v="0"/>
    <x v="3"/>
    <s v="August"/>
    <n v="27"/>
    <s v="2020-08"/>
    <n v="22"/>
    <n v="21"/>
    <s v="Yes"/>
    <n v="-1"/>
  </r>
  <r>
    <n v="39"/>
    <x v="2"/>
    <s v="Issue Tier 2 Tag 13"/>
    <s v="Cause Category 3"/>
    <s v="Cause Detail 5"/>
    <d v="2020-08-27T00:00:00"/>
    <x v="3"/>
    <s v="Delivery KPI 1"/>
    <s v=""/>
    <s v=""/>
    <s v="Stage 5"/>
    <m/>
    <m/>
    <m/>
    <s v="Issue Descr 53"/>
    <s v="Cause Descr 53"/>
    <s v="Countermeasure Descr 53"/>
    <s v="Owner 6"/>
    <d v="2020-09-25T00:00:00"/>
    <d v="2020-09-17T00:00:00"/>
    <s v="Closed"/>
    <x v="0"/>
    <x v="3"/>
    <s v="August"/>
    <n v="27"/>
    <s v="2020-08"/>
    <n v="29"/>
    <n v="21"/>
    <s v="Yes"/>
    <n v="-8"/>
  </r>
  <r>
    <n v="49"/>
    <x v="3"/>
    <s v="Issue Tier 2 Tag 14"/>
    <s v="Cause Category 4"/>
    <s v="Cause Detail 6"/>
    <d v="2020-09-16T00:00:00"/>
    <x v="3"/>
    <s v="Delivery KPI 1"/>
    <s v=""/>
    <s v=""/>
    <s v="Stage 1"/>
    <m/>
    <m/>
    <m/>
    <s v="Issue Descr 54"/>
    <s v="Cause Descr 54"/>
    <s v="Countermeasure Descr 54"/>
    <s v="Owner 6"/>
    <d v="2020-09-17T00:00:00"/>
    <d v="2020-09-18T00:00:00"/>
    <s v="Closed"/>
    <x v="0"/>
    <x v="4"/>
    <s v="September"/>
    <n v="16"/>
    <s v="2020-09"/>
    <n v="1"/>
    <n v="2"/>
    <s v="No"/>
    <n v="1"/>
  </r>
  <r>
    <n v="50"/>
    <x v="11"/>
    <s v="Issue Tier 2 Tag 15"/>
    <s v="Cause Category 5"/>
    <s v="Cause Detail 7"/>
    <d v="2020-09-17T00:00:00"/>
    <x v="3"/>
    <s v="Delivery KPI 1"/>
    <s v=""/>
    <s v=""/>
    <s v="Stage 1"/>
    <m/>
    <m/>
    <m/>
    <s v="Issue Descr 55"/>
    <s v="Cause Descr 55"/>
    <s v="Countermeasure Descr 55"/>
    <s v="Owner 6"/>
    <d v="2020-09-21T00:00:00"/>
    <d v="2020-09-21T00:00:00"/>
    <s v="Closed"/>
    <x v="0"/>
    <x v="4"/>
    <s v="September"/>
    <n v="17"/>
    <s v="2020-09"/>
    <n v="4"/>
    <n v="4"/>
    <s v="Yes"/>
    <n v="0"/>
  </r>
  <r>
    <n v="52"/>
    <x v="5"/>
    <s v="Issue Tier 2 Tag 16"/>
    <s v="Cause Category 1"/>
    <s v="Cause Detail 8"/>
    <d v="2020-09-21T00:00:00"/>
    <x v="2"/>
    <s v="Safety KPI 1"/>
    <s v=""/>
    <s v="Primary Equipment 37"/>
    <m/>
    <m/>
    <m/>
    <m/>
    <s v="Issue Descr 56"/>
    <s v="Cause Descr 56"/>
    <s v="Countermeasure Descr 56"/>
    <s v="Owner 8"/>
    <d v="2020-09-23T00:00:00"/>
    <d v="2020-09-23T00:00:00"/>
    <s v="Closed"/>
    <x v="0"/>
    <x v="4"/>
    <s v="September"/>
    <n v="21"/>
    <s v="2020-09"/>
    <n v="2"/>
    <n v="2"/>
    <s v="Yes"/>
    <n v="0"/>
  </r>
  <r>
    <n v="54"/>
    <x v="6"/>
    <s v="Issue Tier 2 Tag 17"/>
    <s v="Cause Category 2"/>
    <s v="Cause Detail 1"/>
    <d v="2020-09-23T00:00:00"/>
    <x v="2"/>
    <s v="Safety KPI 1"/>
    <s v=""/>
    <s v=""/>
    <m/>
    <m/>
    <m/>
    <m/>
    <s v="Issue Descr 57"/>
    <s v="Cause Descr 57"/>
    <s v="Countermeasure Descr 57"/>
    <s v="Owner 19"/>
    <d v="2020-09-24T00:00:00"/>
    <d v="2020-09-24T00:00:00"/>
    <s v="Closed"/>
    <x v="0"/>
    <x v="4"/>
    <s v="September"/>
    <n v="23"/>
    <s v="2020-09"/>
    <n v="1"/>
    <n v="1"/>
    <s v="Yes"/>
    <n v="0"/>
  </r>
  <r>
    <n v="44"/>
    <x v="7"/>
    <s v="Issue Tier 2 Tag 18"/>
    <s v="Cause Category 3"/>
    <s v="Cause Detail 2"/>
    <d v="2020-09-04T00:00:00"/>
    <x v="2"/>
    <s v="Safety KPI 1"/>
    <s v=""/>
    <s v=""/>
    <m/>
    <m/>
    <m/>
    <m/>
    <s v="Issue Descr 58"/>
    <s v="Cause Descr 58"/>
    <s v="Countermeasure Descr 58"/>
    <s v="Owner 9"/>
    <d v="2020-09-25T00:00:00"/>
    <d v="2020-09-25T00:00:00"/>
    <s v="Closed"/>
    <x v="0"/>
    <x v="4"/>
    <s v="September"/>
    <n v="4"/>
    <s v="2020-09"/>
    <n v="21"/>
    <n v="21"/>
    <s v="Yes"/>
    <n v="0"/>
  </r>
  <r>
    <n v="47"/>
    <x v="8"/>
    <s v="Issue Tier 2 Tag 19"/>
    <s v="Cause Category 4"/>
    <s v="Cause Detail 3"/>
    <d v="2020-09-09T00:00:00"/>
    <x v="2"/>
    <s v="Safety KPI 1"/>
    <s v=""/>
    <s v=""/>
    <m/>
    <m/>
    <m/>
    <m/>
    <s v="Issue Descr 59"/>
    <s v="Cause Descr 59"/>
    <s v="Countermeasure Descr 59"/>
    <s v="Owner 9"/>
    <d v="2020-09-25T00:00:00"/>
    <d v="2020-09-25T00:00:00"/>
    <s v="Closed"/>
    <x v="0"/>
    <x v="4"/>
    <s v="September"/>
    <n v="9"/>
    <s v="2020-09"/>
    <n v="16"/>
    <n v="16"/>
    <s v="Yes"/>
    <n v="0"/>
  </r>
  <r>
    <n v="53"/>
    <x v="9"/>
    <s v="Issue Tier 2 Tag 20"/>
    <s v="Cause Category 5"/>
    <s v="Cause Detail 4"/>
    <d v="2020-09-22T00:00:00"/>
    <x v="2"/>
    <s v="Safety KPI 1"/>
    <s v=""/>
    <s v=""/>
    <s v="Stage 1"/>
    <m/>
    <m/>
    <m/>
    <s v="Issue Descr 60"/>
    <s v="Cause Descr 60"/>
    <s v="Countermeasure Descr 60"/>
    <s v="Owner 12"/>
    <d v="2020-09-25T00:00:00"/>
    <d v="2020-09-25T00:00:00"/>
    <s v="Closed"/>
    <x v="0"/>
    <x v="4"/>
    <s v="September"/>
    <n v="22"/>
    <s v="2020-09"/>
    <n v="3"/>
    <n v="3"/>
    <s v="Yes"/>
    <n v="0"/>
  </r>
  <r>
    <n v="55"/>
    <x v="0"/>
    <s v="Issue Tier 2 Tag 1"/>
    <s v="Cause Category 1"/>
    <s v="Cause Detail 5"/>
    <d v="2020-09-23T00:00:00"/>
    <x v="2"/>
    <s v="Safety KPI 1"/>
    <s v=""/>
    <s v="Primary Equipment 37"/>
    <m/>
    <m/>
    <m/>
    <m/>
    <s v="Issue Descr 61"/>
    <s v="Cause Descr 61"/>
    <s v="Countermeasure Descr 61"/>
    <s v="Owner 8"/>
    <d v="2020-09-29T00:00:00"/>
    <d v="2020-09-29T00:00:00"/>
    <s v="Closed"/>
    <x v="0"/>
    <x v="4"/>
    <s v="September"/>
    <n v="23"/>
    <s v="2020-09"/>
    <n v="6"/>
    <n v="6"/>
    <s v="Yes"/>
    <n v="0"/>
  </r>
  <r>
    <n v="56"/>
    <x v="1"/>
    <s v="Issue Tier 2 Tag 2"/>
    <s v="Cause Category 2"/>
    <s v="Cause Detail 6"/>
    <d v="2020-09-23T00:00:00"/>
    <x v="3"/>
    <s v="Delivery KPI 1"/>
    <s v=""/>
    <s v=""/>
    <s v="Stage 6"/>
    <m/>
    <m/>
    <m/>
    <s v="Issue Descr 62"/>
    <s v="Cause Descr 62"/>
    <s v="Countermeasure Descr 62"/>
    <s v="Owner 8"/>
    <d v="2020-10-01T00:00:00"/>
    <d v="2020-09-30T00:00:00"/>
    <s v="Closed"/>
    <x v="0"/>
    <x v="4"/>
    <s v="September"/>
    <n v="23"/>
    <s v="2020-09"/>
    <n v="8"/>
    <n v="7"/>
    <s v="Yes"/>
    <n v="-1"/>
  </r>
  <r>
    <n v="57"/>
    <x v="2"/>
    <s v="Issue Tier 2 Tag 3"/>
    <s v="Cause Category 3"/>
    <s v="Cause Detail 7"/>
    <d v="2020-09-25T00:00:00"/>
    <x v="2"/>
    <s v="Safety KPI 1"/>
    <s v=""/>
    <s v="Primary Equipment 35"/>
    <s v="Stage 2"/>
    <m/>
    <m/>
    <m/>
    <s v="Issue Descr 63"/>
    <s v="Cause Descr 63"/>
    <s v="Countermeasure Descr 63"/>
    <s v="Owner 8"/>
    <d v="2020-10-02T00:00:00"/>
    <d v="2020-09-30T00:00:00"/>
    <s v="Closed"/>
    <x v="0"/>
    <x v="4"/>
    <s v="September"/>
    <n v="25"/>
    <s v="2020-09"/>
    <n v="7"/>
    <n v="5"/>
    <s v="Yes"/>
    <n v="-2"/>
  </r>
  <r>
    <n v="271"/>
    <x v="3"/>
    <s v="Issue Tier 2 Tag 4"/>
    <s v="Cause Category 4"/>
    <s v="Cause Detail 8"/>
    <d v="2020-08-28T00:00:00"/>
    <x v="0"/>
    <s v="Quality KPI 1"/>
    <s v="Entry ID - 40"/>
    <s v=""/>
    <m/>
    <m/>
    <s v="Minor"/>
    <m/>
    <s v="Issue Descr 64"/>
    <s v="Cause Descr 64"/>
    <s v="Countermeasure Descr 64"/>
    <s v="Owner 20"/>
    <d v="2020-10-01T00:00:00"/>
    <d v="2020-10-01T00:00:00"/>
    <s v="Closed"/>
    <x v="0"/>
    <x v="3"/>
    <s v="August"/>
    <n v="28"/>
    <s v="2020-08"/>
    <n v="34"/>
    <n v="34"/>
    <s v="Yes"/>
    <n v="0"/>
  </r>
  <r>
    <n v="58"/>
    <x v="11"/>
    <s v="Issue Tier 2 Tag 5"/>
    <s v="Cause Category 5"/>
    <s v="Cause Detail 1"/>
    <d v="2020-10-01T00:00:00"/>
    <x v="2"/>
    <s v="Safety KPI 1"/>
    <s v=""/>
    <s v=""/>
    <m/>
    <m/>
    <m/>
    <m/>
    <s v="Issue Descr 65"/>
    <s v="Cause Descr 65"/>
    <s v="Countermeasure Descr 65"/>
    <s v="Owner 4"/>
    <d v="2020-10-02T00:00:00"/>
    <d v="2020-10-02T00:00:00"/>
    <s v="Closed"/>
    <x v="0"/>
    <x v="5"/>
    <s v="October"/>
    <n v="1"/>
    <s v="2020-10"/>
    <n v="1"/>
    <n v="1"/>
    <s v="Yes"/>
    <n v="0"/>
  </r>
  <r>
    <n v="42"/>
    <x v="5"/>
    <s v="Issue Tier 2 Tag 6"/>
    <s v="Cause Category 1"/>
    <s v="Cause Detail 2"/>
    <d v="2020-09-03T00:00:00"/>
    <x v="2"/>
    <s v="Safety KPI 1"/>
    <s v=""/>
    <s v=""/>
    <s v="Stage 5"/>
    <m/>
    <m/>
    <m/>
    <s v="Issue Descr 66"/>
    <s v="Cause Descr 66"/>
    <s v="Countermeasure Descr 66"/>
    <s v="Owner 5"/>
    <d v="2020-10-07T00:00:00"/>
    <d v="2020-10-06T00:00:00"/>
    <s v="Closed"/>
    <x v="0"/>
    <x v="4"/>
    <s v="September"/>
    <n v="3"/>
    <s v="2020-09"/>
    <n v="34"/>
    <n v="33"/>
    <s v="Yes"/>
    <n v="-1"/>
  </r>
  <r>
    <n v="267"/>
    <x v="6"/>
    <s v="Issue Tier 2 Tag 7"/>
    <s v="Cause Category 2"/>
    <s v="Cause Detail 3"/>
    <d v="2020-09-22T00:00:00"/>
    <x v="0"/>
    <s v="Quality KPI 1"/>
    <s v="Entry ID - 41"/>
    <s v=""/>
    <m/>
    <m/>
    <s v="Minor"/>
    <m/>
    <s v="Issue Descr 67"/>
    <s v="Cause Descr 67"/>
    <s v="Countermeasure Descr 67"/>
    <s v="Owner 3"/>
    <d v="2020-10-23T00:00:00"/>
    <d v="2020-10-09T00:00:00"/>
    <s v="Closed"/>
    <x v="0"/>
    <x v="4"/>
    <s v="September"/>
    <n v="22"/>
    <s v="2020-09"/>
    <n v="31"/>
    <n v="17"/>
    <s v="Yes"/>
    <n v="-14"/>
  </r>
  <r>
    <n v="59"/>
    <x v="7"/>
    <s v="Issue Tier 2 Tag 8"/>
    <s v="Cause Category 3"/>
    <s v="Cause Detail 4"/>
    <d v="2020-10-07T00:00:00"/>
    <x v="2"/>
    <s v="Safety KPI 1"/>
    <s v=""/>
    <s v=""/>
    <m/>
    <m/>
    <m/>
    <m/>
    <s v="Issue Descr 68"/>
    <s v="Cause Descr 68"/>
    <s v="Countermeasure Descr 68"/>
    <s v="Owner 11"/>
    <d v="2020-10-10T00:00:00"/>
    <d v="2020-10-10T00:00:00"/>
    <s v="Closed"/>
    <x v="0"/>
    <x v="5"/>
    <s v="October"/>
    <n v="7"/>
    <s v="2020-10"/>
    <n v="3"/>
    <n v="3"/>
    <s v="Yes"/>
    <n v="0"/>
  </r>
  <r>
    <n v="265"/>
    <x v="8"/>
    <s v="Issue Tier 2 Tag 9"/>
    <s v="Cause Category 4"/>
    <s v="Cause Detail 5"/>
    <d v="2020-10-01T00:00:00"/>
    <x v="0"/>
    <s v="Quality KPI 1"/>
    <s v="Entry ID - 44"/>
    <s v=""/>
    <m/>
    <m/>
    <s v="Minor"/>
    <m/>
    <s v="Issue Descr 69"/>
    <s v="Cause Descr 69"/>
    <s v="Countermeasure Descr 69"/>
    <s v="Owner 10"/>
    <d v="2020-10-31T00:00:00"/>
    <d v="2020-10-12T00:00:00"/>
    <s v="Closed"/>
    <x v="0"/>
    <x v="5"/>
    <s v="October"/>
    <n v="1"/>
    <s v="2020-10"/>
    <n v="30"/>
    <n v="11"/>
    <s v="Yes"/>
    <n v="-19"/>
  </r>
  <r>
    <n v="266"/>
    <x v="9"/>
    <s v="Issue Tier 2 Tag 10"/>
    <s v="Cause Category 5"/>
    <s v="Cause Detail 6"/>
    <d v="2020-09-28T00:00:00"/>
    <x v="0"/>
    <s v="Quality KPI 1"/>
    <s v="Entry ID - 47"/>
    <s v=""/>
    <m/>
    <m/>
    <s v="Minor"/>
    <m/>
    <s v="Issue Descr 70"/>
    <s v="Cause Descr 70"/>
    <s v="Countermeasure Descr 70"/>
    <s v="Owner 10"/>
    <d v="2020-10-29T00:00:00"/>
    <d v="2020-10-12T00:00:00"/>
    <s v="Closed"/>
    <x v="0"/>
    <x v="4"/>
    <s v="September"/>
    <n v="28"/>
    <s v="2020-09"/>
    <n v="31"/>
    <n v="14"/>
    <s v="Yes"/>
    <n v="-17"/>
  </r>
  <r>
    <n v="268"/>
    <x v="0"/>
    <s v="Issue Tier 2 Tag 11"/>
    <s v="Cause Category 1"/>
    <s v="Cause Detail 7"/>
    <d v="2020-09-15T00:00:00"/>
    <x v="0"/>
    <s v="Quality KPI 1"/>
    <s v="Entry ID - 48"/>
    <s v=""/>
    <m/>
    <m/>
    <s v="Minor"/>
    <m/>
    <s v="Issue Descr 71"/>
    <s v="Cause Descr 71"/>
    <s v="Countermeasure Descr 71"/>
    <s v="Owner 10"/>
    <d v="2020-10-15T00:00:00"/>
    <d v="2020-10-12T00:00:00"/>
    <s v="Closed"/>
    <x v="0"/>
    <x v="4"/>
    <s v="September"/>
    <n v="15"/>
    <s v="2020-09"/>
    <n v="30"/>
    <n v="27"/>
    <s v="Yes"/>
    <n v="-3"/>
  </r>
  <r>
    <n v="61"/>
    <x v="1"/>
    <s v="Issue Tier 2 Tag 12"/>
    <s v="Cause Category 2"/>
    <s v="Cause Detail 8"/>
    <d v="2020-10-12T00:00:00"/>
    <x v="2"/>
    <s v="Safety KPI 1"/>
    <s v=""/>
    <s v=""/>
    <m/>
    <m/>
    <m/>
    <m/>
    <s v="Issue Descr 72"/>
    <s v="Cause Descr 72"/>
    <s v="Countermeasure Descr 72"/>
    <s v="Owner 5"/>
    <d v="2020-10-15T00:00:00"/>
    <d v="2020-10-15T00:00:00"/>
    <s v="Closed"/>
    <x v="0"/>
    <x v="5"/>
    <s v="October"/>
    <n v="12"/>
    <s v="2020-10"/>
    <n v="3"/>
    <n v="3"/>
    <s v="Yes"/>
    <n v="0"/>
  </r>
  <r>
    <n v="62"/>
    <x v="2"/>
    <s v="Issue Tier 2 Tag 13"/>
    <s v="Cause Category 3"/>
    <s v="Cause Detail 1"/>
    <d v="2020-10-12T00:00:00"/>
    <x v="2"/>
    <s v="Safety KPI 1"/>
    <s v=""/>
    <s v=""/>
    <m/>
    <m/>
    <m/>
    <m/>
    <s v="Issue Descr 73"/>
    <s v="Cause Descr 73"/>
    <s v="Countermeasure Descr 73"/>
    <s v="Owner 11"/>
    <d v="2020-10-16T00:00:00"/>
    <d v="2020-10-15T00:00:00"/>
    <s v="Closed"/>
    <x v="0"/>
    <x v="5"/>
    <s v="October"/>
    <n v="12"/>
    <s v="2020-10"/>
    <n v="4"/>
    <n v="3"/>
    <s v="Yes"/>
    <n v="-1"/>
  </r>
  <r>
    <n v="51"/>
    <x v="3"/>
    <s v="Issue Tier 2 Tag 14"/>
    <s v="Cause Category 4"/>
    <s v="Cause Detail 2"/>
    <d v="2020-09-18T00:00:00"/>
    <x v="3"/>
    <s v="Delivery KPI 1"/>
    <s v=""/>
    <s v=""/>
    <s v="Stage 1"/>
    <m/>
    <m/>
    <m/>
    <s v="Issue Descr 74"/>
    <s v="Cause Descr 74"/>
    <s v="Countermeasure Descr 74"/>
    <s v="Owner 6"/>
    <d v="2020-10-20T00:00:00"/>
    <d v="2020-10-20T00:00:00"/>
    <s v="Closed"/>
    <x v="0"/>
    <x v="4"/>
    <s v="September"/>
    <n v="18"/>
    <s v="2020-09"/>
    <n v="32"/>
    <n v="32"/>
    <s v="Yes"/>
    <n v="0"/>
  </r>
  <r>
    <n v="60"/>
    <x v="11"/>
    <s v="Issue Tier 2 Tag 15"/>
    <s v="Cause Category 5"/>
    <s v="Cause Detail 3"/>
    <d v="2020-10-09T00:00:00"/>
    <x v="2"/>
    <s v="Safety KPI 1"/>
    <s v=""/>
    <s v=""/>
    <s v="Stage 7"/>
    <m/>
    <m/>
    <m/>
    <s v="Issue Descr 75"/>
    <s v="Cause Descr 75"/>
    <s v="Countermeasure Descr 75"/>
    <s v="Owner 6"/>
    <d v="2020-10-20T00:00:00"/>
    <d v="2020-10-20T00:00:00"/>
    <s v="Closed"/>
    <x v="0"/>
    <x v="5"/>
    <s v="October"/>
    <n v="9"/>
    <s v="2020-10"/>
    <n v="11"/>
    <n v="11"/>
    <s v="Yes"/>
    <n v="0"/>
  </r>
  <r>
    <n v="63"/>
    <x v="5"/>
    <s v="Issue Tier 2 Tag 16"/>
    <s v="Cause Category 1"/>
    <s v="Cause Detail 4"/>
    <d v="2020-10-12T00:00:00"/>
    <x v="2"/>
    <s v="Safety KPI 1"/>
    <s v=""/>
    <s v="Primary Equipment 35"/>
    <m/>
    <m/>
    <m/>
    <m/>
    <s v="Issue Descr 76"/>
    <s v="Cause Descr 76"/>
    <s v="Countermeasure Descr 76"/>
    <s v="Owner 21"/>
    <d v="2020-10-20T00:00:00"/>
    <d v="2020-10-20T00:00:00"/>
    <s v="Closed"/>
    <x v="0"/>
    <x v="5"/>
    <s v="October"/>
    <n v="12"/>
    <s v="2020-10"/>
    <n v="8"/>
    <n v="8"/>
    <s v="Yes"/>
    <n v="0"/>
  </r>
  <r>
    <n v="68"/>
    <x v="6"/>
    <s v="Issue Tier 2 Tag 17"/>
    <s v="Cause Category 2"/>
    <s v="Cause Detail 5"/>
    <d v="2020-10-23T00:00:00"/>
    <x v="2"/>
    <s v="Safety KPI 1"/>
    <s v=""/>
    <s v=""/>
    <m/>
    <m/>
    <m/>
    <m/>
    <s v="Issue Descr 77"/>
    <s v="Cause Descr 77"/>
    <s v="Countermeasure Descr 77"/>
    <s v="Owner 11"/>
    <d v="2020-10-23T00:00:00"/>
    <d v="2020-10-23T00:00:00"/>
    <s v="Closed"/>
    <x v="0"/>
    <x v="5"/>
    <s v="October"/>
    <n v="23"/>
    <s v="2020-10"/>
    <n v="0"/>
    <n v="0"/>
    <s v="Yes"/>
    <n v="0"/>
  </r>
  <r>
    <n v="264"/>
    <x v="7"/>
    <s v="Issue Tier 2 Tag 18"/>
    <s v="Cause Category 3"/>
    <s v="Cause Detail 6"/>
    <d v="2020-10-09T00:00:00"/>
    <x v="0"/>
    <s v="Quality KPI 1"/>
    <s v="Entry ID - 45"/>
    <s v=""/>
    <m/>
    <m/>
    <s v="Minor"/>
    <m/>
    <s v="Issue Descr 78"/>
    <s v="Cause Descr 78"/>
    <s v="Countermeasure Descr 78"/>
    <s v="Owner 22"/>
    <d v="2020-11-08T00:00:00"/>
    <d v="2020-10-28T00:00:00"/>
    <s v="Closed"/>
    <x v="0"/>
    <x v="5"/>
    <s v="October"/>
    <n v="9"/>
    <s v="2020-10"/>
    <n v="30"/>
    <n v="19"/>
    <s v="Yes"/>
    <n v="-11"/>
  </r>
  <r>
    <n v="64"/>
    <x v="8"/>
    <s v="Issue Tier 2 Tag 19"/>
    <s v="Cause Category 4"/>
    <s v="Cause Detail 7"/>
    <d v="2020-10-14T00:00:00"/>
    <x v="2"/>
    <s v="Safety KPI 1"/>
    <s v=""/>
    <s v=""/>
    <m/>
    <m/>
    <m/>
    <m/>
    <s v="Issue Descr 79"/>
    <s v="Cause Descr 79"/>
    <s v="Countermeasure Descr 79"/>
    <s v="Owner 14"/>
    <d v="2020-10-30T00:00:00"/>
    <d v="2020-10-30T00:00:00"/>
    <s v="Closed"/>
    <x v="0"/>
    <x v="5"/>
    <s v="October"/>
    <n v="14"/>
    <s v="2020-10"/>
    <n v="16"/>
    <n v="16"/>
    <s v="Yes"/>
    <n v="0"/>
  </r>
  <r>
    <n v="69"/>
    <x v="9"/>
    <s v="Issue Tier 2 Tag 20"/>
    <s v="Cause Category 5"/>
    <s v="Cause Detail 8"/>
    <d v="2020-10-28T00:00:00"/>
    <x v="2"/>
    <s v="Safety KPI 1"/>
    <s v=""/>
    <s v=""/>
    <m/>
    <m/>
    <m/>
    <m/>
    <s v="Issue Descr 80"/>
    <s v="Cause Descr 80"/>
    <s v="Countermeasure Descr 80"/>
    <s v="Owner 21"/>
    <d v="2020-11-16T00:00:00"/>
    <d v="2020-10-30T00:00:00"/>
    <s v="Closed"/>
    <x v="0"/>
    <x v="5"/>
    <s v="October"/>
    <n v="28"/>
    <s v="2020-10"/>
    <n v="19"/>
    <n v="2"/>
    <s v="Yes"/>
    <n v="-17"/>
  </r>
  <r>
    <n v="66"/>
    <x v="0"/>
    <s v="Issue Tier 2 Tag 1"/>
    <s v="Cause Category 1"/>
    <s v="Cause Detail 1"/>
    <d v="2020-10-20T00:00:00"/>
    <x v="2"/>
    <s v="Safety KPI 1"/>
    <s v=""/>
    <s v=""/>
    <s v="Stage 1"/>
    <m/>
    <m/>
    <m/>
    <s v="Issue Descr 81"/>
    <s v="Cause Descr 81"/>
    <s v="Countermeasure Descr 81"/>
    <s v="Owner 12"/>
    <d v="2020-11-13T00:00:00"/>
    <d v="2020-11-04T00:00:00"/>
    <s v="Closed"/>
    <x v="0"/>
    <x v="5"/>
    <s v="October"/>
    <n v="20"/>
    <s v="2020-10"/>
    <n v="24"/>
    <n v="15"/>
    <s v="Yes"/>
    <n v="-9"/>
  </r>
  <r>
    <n v="67"/>
    <x v="1"/>
    <s v="Issue Tier 2 Tag 2"/>
    <s v="Cause Category 2"/>
    <s v="Cause Detail 2"/>
    <d v="2020-10-22T00:00:00"/>
    <x v="2"/>
    <s v="Safety KPI 1"/>
    <s v=""/>
    <s v=""/>
    <m/>
    <m/>
    <m/>
    <m/>
    <s v="Issue Descr 82"/>
    <s v="Cause Descr 82"/>
    <s v="Countermeasure Descr 82"/>
    <s v="Owner 4"/>
    <d v="2020-11-04T00:00:00"/>
    <d v="2020-11-04T00:00:00"/>
    <s v="Closed"/>
    <x v="0"/>
    <x v="5"/>
    <s v="October"/>
    <n v="22"/>
    <s v="2020-10"/>
    <n v="13"/>
    <n v="13"/>
    <s v="Yes"/>
    <n v="0"/>
  </r>
  <r>
    <n v="71"/>
    <x v="2"/>
    <s v="Issue Tier 2 Tag 3"/>
    <s v="Cause Category 3"/>
    <s v="Cause Detail 3"/>
    <d v="2020-11-06T00:00:00"/>
    <x v="2"/>
    <s v="Safety KPI 1"/>
    <s v=""/>
    <s v=""/>
    <s v="Stage 3"/>
    <m/>
    <m/>
    <m/>
    <s v="Issue Descr 83"/>
    <s v="Cause Descr 83"/>
    <s v="Countermeasure Descr 83"/>
    <s v="Owner 8"/>
    <d v="2020-11-09T00:00:00"/>
    <d v="2020-11-09T00:00:00"/>
    <s v="Closed"/>
    <x v="0"/>
    <x v="6"/>
    <s v="November"/>
    <n v="6"/>
    <s v="2020-11"/>
    <n v="3"/>
    <n v="3"/>
    <s v="Yes"/>
    <n v="0"/>
  </r>
  <r>
    <n v="72"/>
    <x v="3"/>
    <s v="Issue Tier 2 Tag 4"/>
    <s v="Cause Category 4"/>
    <s v="Cause Detail 4"/>
    <d v="2020-11-06T00:00:00"/>
    <x v="2"/>
    <s v="Safety KPI 1"/>
    <s v=""/>
    <s v=""/>
    <m/>
    <m/>
    <m/>
    <m/>
    <s v="Issue Descr 84"/>
    <s v="Cause Descr 84"/>
    <s v="Countermeasure Descr 84"/>
    <s v="Owner 14"/>
    <d v="2020-11-09T00:00:00"/>
    <d v="2020-11-09T00:00:00"/>
    <s v="Closed"/>
    <x v="0"/>
    <x v="6"/>
    <s v="November"/>
    <n v="6"/>
    <s v="2020-11"/>
    <n v="3"/>
    <n v="3"/>
    <s v="Yes"/>
    <n v="0"/>
  </r>
  <r>
    <n v="65"/>
    <x v="11"/>
    <s v="Issue Tier 2 Tag 5"/>
    <s v="Cause Category 5"/>
    <s v="Cause Detail 5"/>
    <d v="2020-10-14T00:00:00"/>
    <x v="2"/>
    <s v="Safety KPI 1"/>
    <s v=""/>
    <s v="Primary Equipment 29"/>
    <m/>
    <m/>
    <m/>
    <m/>
    <s v="Issue Descr 85"/>
    <s v="Cause Descr 85"/>
    <s v="Countermeasure Descr 85"/>
    <s v="Owner 6"/>
    <d v="2020-11-16T00:00:00"/>
    <d v="2020-11-10T00:00:00"/>
    <s v="Closed"/>
    <x v="0"/>
    <x v="5"/>
    <s v="October"/>
    <n v="14"/>
    <s v="2020-10"/>
    <n v="33"/>
    <n v="27"/>
    <s v="Yes"/>
    <n v="-6"/>
  </r>
  <r>
    <n v="75"/>
    <x v="5"/>
    <s v="Issue Tier 2 Tag 6"/>
    <s v="Cause Category 1"/>
    <s v="Cause Detail 6"/>
    <d v="2020-11-13T00:00:00"/>
    <x v="3"/>
    <s v="Delivery KPI 1"/>
    <s v=""/>
    <s v=""/>
    <s v="Stage 5"/>
    <m/>
    <m/>
    <m/>
    <s v="Issue Descr 86"/>
    <s v="Cause Descr 86"/>
    <s v="Countermeasure Descr 86"/>
    <s v="Owner 6"/>
    <d v="2020-11-16T00:00:00"/>
    <d v="2020-11-16T00:00:00"/>
    <s v="Closed"/>
    <x v="0"/>
    <x v="6"/>
    <s v="November"/>
    <n v="13"/>
    <s v="2020-11"/>
    <n v="3"/>
    <n v="3"/>
    <s v="Yes"/>
    <n v="0"/>
  </r>
  <r>
    <n v="77"/>
    <x v="6"/>
    <s v="Issue Tier 2 Tag 7"/>
    <s v="Cause Category 2"/>
    <s v="Cause Detail 7"/>
    <d v="2020-11-19T00:00:00"/>
    <x v="2"/>
    <s v="Safety KPI 1"/>
    <s v=""/>
    <s v=""/>
    <m/>
    <m/>
    <m/>
    <m/>
    <s v="Issue Descr 87"/>
    <s v="Cause Descr 87"/>
    <s v="Countermeasure Descr 87"/>
    <s v="Owner 16"/>
    <d v="2020-11-20T00:00:00"/>
    <d v="2020-11-20T00:00:00"/>
    <s v="Closed"/>
    <x v="0"/>
    <x v="6"/>
    <s v="November"/>
    <n v="19"/>
    <s v="2020-11"/>
    <n v="1"/>
    <n v="1"/>
    <s v="Yes"/>
    <n v="0"/>
  </r>
  <r>
    <n v="261"/>
    <x v="7"/>
    <s v="Issue Tier 2 Tag 8"/>
    <s v="Cause Category 3"/>
    <s v="Cause Detail 8"/>
    <d v="2020-11-02T00:00:00"/>
    <x v="0"/>
    <s v="Quality KPI 1"/>
    <s v="Entry ID - 46"/>
    <s v=""/>
    <m/>
    <m/>
    <s v="Minor"/>
    <m/>
    <s v="Issue Descr 88"/>
    <s v="Cause Descr 88"/>
    <s v="Countermeasure Descr 88"/>
    <s v="Owner 3"/>
    <d v="2020-12-02T00:00:00"/>
    <d v="2020-11-20T00:00:00"/>
    <s v="Closed"/>
    <x v="0"/>
    <x v="6"/>
    <s v="November"/>
    <n v="2"/>
    <s v="2020-11"/>
    <n v="30"/>
    <n v="18"/>
    <s v="Yes"/>
    <n v="-12"/>
  </r>
  <r>
    <n v="263"/>
    <x v="8"/>
    <s v="Issue Tier 2 Tag 9"/>
    <s v="Cause Category 4"/>
    <s v="Cause Detail 1"/>
    <d v="2020-10-26T00:00:00"/>
    <x v="0"/>
    <s v="Quality KPI 1"/>
    <s v="Entry ID - 59"/>
    <s v=""/>
    <m/>
    <m/>
    <s v="Minor"/>
    <m/>
    <s v="Issue Descr 89"/>
    <s v="Cause Descr 89"/>
    <s v="Countermeasure Descr 89"/>
    <s v="Owner 10"/>
    <d v="2020-11-25T00:00:00"/>
    <d v="2020-11-20T00:00:00"/>
    <s v="Closed"/>
    <x v="0"/>
    <x v="5"/>
    <s v="October"/>
    <n v="26"/>
    <s v="2020-10"/>
    <n v="30"/>
    <n v="25"/>
    <s v="Yes"/>
    <n v="-5"/>
  </r>
  <r>
    <n v="79"/>
    <x v="9"/>
    <s v="Issue Tier 2 Tag 10"/>
    <s v="Cause Category 5"/>
    <s v="Cause Detail 2"/>
    <d v="2020-11-30T00:00:00"/>
    <x v="3"/>
    <s v="Delivery KPI 3"/>
    <s v=""/>
    <s v=""/>
    <s v="Stage 7"/>
    <m/>
    <m/>
    <m/>
    <s v="Issue Descr 90"/>
    <s v="Cause Descr 90"/>
    <s v="Countermeasure Descr 90"/>
    <s v="Owner 5"/>
    <d v="2020-12-01T00:00:00"/>
    <d v="2020-12-01T00:00:00"/>
    <s v="Closed"/>
    <x v="0"/>
    <x v="6"/>
    <s v="November"/>
    <n v="30"/>
    <s v="2020-11"/>
    <n v="1"/>
    <n v="1"/>
    <s v="Yes"/>
    <n v="0"/>
  </r>
  <r>
    <n v="260"/>
    <x v="0"/>
    <s v="Issue Tier 2 Tag 11"/>
    <s v="Cause Category 1"/>
    <s v="Cause Detail 3"/>
    <d v="2020-11-13T00:00:00"/>
    <x v="0"/>
    <s v="Quality KPI 1"/>
    <s v="Entry ID - 72"/>
    <s v=""/>
    <m/>
    <m/>
    <s v="Minor"/>
    <m/>
    <s v="Issue Descr 91"/>
    <s v="Cause Descr 91"/>
    <s v="Countermeasure Descr 91"/>
    <s v="Owner 23"/>
    <d v="2020-12-16T00:00:00"/>
    <d v="2020-12-01T00:00:00"/>
    <s v="Closed"/>
    <x v="0"/>
    <x v="6"/>
    <s v="November"/>
    <n v="13"/>
    <s v="2020-11"/>
    <n v="33"/>
    <n v="18"/>
    <s v="Yes"/>
    <n v="-15"/>
  </r>
  <r>
    <n v="262"/>
    <x v="1"/>
    <s v="Issue Tier 2 Tag 12"/>
    <s v="Cause Category 2"/>
    <s v="Cause Detail 4"/>
    <d v="2020-11-02T00:00:00"/>
    <x v="0"/>
    <s v="Quality KPI 1"/>
    <s v="Entry ID - 73"/>
    <s v=""/>
    <m/>
    <m/>
    <s v="Minor"/>
    <m/>
    <s v="Issue Descr 92"/>
    <s v="Cause Descr 92"/>
    <s v="Countermeasure Descr 92"/>
    <s v="Owner 3"/>
    <d v="2020-12-02T00:00:00"/>
    <d v="2020-12-02T00:00:00"/>
    <s v="Closed"/>
    <x v="0"/>
    <x v="6"/>
    <s v="November"/>
    <n v="2"/>
    <s v="2020-11"/>
    <n v="30"/>
    <n v="30"/>
    <s v="Yes"/>
    <n v="0"/>
  </r>
  <r>
    <n v="70"/>
    <x v="2"/>
    <s v="Issue Tier 2 Tag 13"/>
    <s v="Cause Category 3"/>
    <s v="Cause Detail 5"/>
    <d v="2020-11-05T00:00:00"/>
    <x v="1"/>
    <s v="N/A"/>
    <s v=""/>
    <s v=""/>
    <s v="Stage 8"/>
    <m/>
    <m/>
    <m/>
    <s v="Issue Descr 93"/>
    <s v="Cause Descr 93"/>
    <s v="Countermeasure Descr 93"/>
    <s v="Owner 12"/>
    <d v="2020-12-04T00:00:00"/>
    <d v="2020-12-04T00:00:00"/>
    <s v="Closed"/>
    <x v="0"/>
    <x v="6"/>
    <s v="November"/>
    <n v="5"/>
    <s v="2020-11"/>
    <n v="29"/>
    <n v="29"/>
    <s v="Yes"/>
    <n v="0"/>
  </r>
  <r>
    <n v="76"/>
    <x v="3"/>
    <s v="Issue Tier 2 Tag 14"/>
    <s v="Cause Category 4"/>
    <s v="Cause Detail 6"/>
    <d v="2020-11-18T00:00:00"/>
    <x v="2"/>
    <s v="Safety KPI 1"/>
    <s v=""/>
    <s v=""/>
    <s v="Stage 2"/>
    <m/>
    <m/>
    <m/>
    <s v="Issue Descr 94"/>
    <s v="Cause Descr 94"/>
    <s v="Countermeasure Descr 94"/>
    <s v="Owner 6"/>
    <d v="2020-12-04T00:00:00"/>
    <d v="2020-12-04T00:00:00"/>
    <s v="Closed"/>
    <x v="0"/>
    <x v="6"/>
    <s v="November"/>
    <n v="18"/>
    <s v="2020-11"/>
    <n v="16"/>
    <n v="16"/>
    <s v="Yes"/>
    <n v="0"/>
  </r>
  <r>
    <n v="81"/>
    <x v="11"/>
    <s v="Issue Tier 2 Tag 15"/>
    <s v="Cause Category 5"/>
    <s v="Cause Detail 7"/>
    <d v="2020-12-03T00:00:00"/>
    <x v="2"/>
    <s v="Safety KPI 2"/>
    <s v=""/>
    <s v=""/>
    <m/>
    <m/>
    <m/>
    <m/>
    <s v="Issue Descr 95"/>
    <s v="Cause Descr 95"/>
    <s v="Countermeasure Descr 95"/>
    <s v="Owner 11"/>
    <d v="2020-12-04T00:00:00"/>
    <d v="2020-12-04T00:00:00"/>
    <s v="Closed"/>
    <x v="0"/>
    <x v="7"/>
    <s v="December"/>
    <n v="3"/>
    <s v="2020-12"/>
    <n v="1"/>
    <n v="1"/>
    <s v="Yes"/>
    <n v="0"/>
  </r>
  <r>
    <n v="83"/>
    <x v="5"/>
    <s v="Issue Tier 2 Tag 16"/>
    <s v="Cause Category 1"/>
    <s v="Cause Detail 8"/>
    <d v="2020-12-03T00:00:00"/>
    <x v="3"/>
    <s v="Delivery KPI 2"/>
    <s v=""/>
    <s v=""/>
    <m/>
    <m/>
    <m/>
    <m/>
    <s v="Issue Descr 96"/>
    <s v="Cause Descr 96"/>
    <s v="Countermeasure Descr 96"/>
    <s v="Owner 13"/>
    <d v="2020-12-09T00:00:00"/>
    <d v="2020-12-08T00:00:00"/>
    <s v="Closed"/>
    <x v="0"/>
    <x v="7"/>
    <s v="December"/>
    <n v="3"/>
    <s v="2020-12"/>
    <n v="6"/>
    <n v="5"/>
    <s v="Yes"/>
    <n v="-1"/>
  </r>
  <r>
    <n v="1"/>
    <x v="6"/>
    <s v="Issue Tier 2 Tag 17"/>
    <s v="Cause Category 2"/>
    <s v="Cause Detail 1"/>
    <d v="2020-01-09T00:00:00"/>
    <x v="2"/>
    <s v="Safety KPI 1"/>
    <s v=""/>
    <s v=""/>
    <s v="Stage 2"/>
    <m/>
    <m/>
    <m/>
    <s v="Issue Descr 97"/>
    <s v="Cause Descr 97"/>
    <s v="Countermeasure Descr 97"/>
    <s v="Owner 4"/>
    <d v="2020-12-11T00:00:00"/>
    <d v="2020-12-10T00:00:00"/>
    <s v="Closed"/>
    <x v="0"/>
    <x v="8"/>
    <s v="January"/>
    <n v="9"/>
    <s v="2020-01"/>
    <n v="337"/>
    <n v="336"/>
    <s v="Yes"/>
    <n v="-1"/>
  </r>
  <r>
    <n v="74"/>
    <x v="7"/>
    <s v="Issue Tier 2 Tag 18"/>
    <s v="Cause Category 3"/>
    <s v="Cause Detail 2"/>
    <d v="2020-11-10T00:00:00"/>
    <x v="2"/>
    <s v="Safety KPI 1"/>
    <s v=""/>
    <s v=""/>
    <m/>
    <m/>
    <m/>
    <m/>
    <s v="Issue Descr 98"/>
    <s v="Cause Descr 98"/>
    <s v="Countermeasure Descr 98"/>
    <s v="Owner 6"/>
    <d v="2020-12-11T00:00:00"/>
    <d v="2020-12-11T00:00:00"/>
    <s v="Closed"/>
    <x v="0"/>
    <x v="6"/>
    <s v="November"/>
    <n v="10"/>
    <s v="2020-11"/>
    <n v="31"/>
    <n v="31"/>
    <s v="Yes"/>
    <n v="0"/>
  </r>
  <r>
    <n v="78"/>
    <x v="8"/>
    <s v="Issue Tier 2 Tag 19"/>
    <s v="Cause Category 4"/>
    <s v="Cause Detail 3"/>
    <d v="2020-11-24T00:00:00"/>
    <x v="2"/>
    <s v="Safety KPI 1"/>
    <s v=""/>
    <s v=""/>
    <s v="Stage 5"/>
    <m/>
    <m/>
    <m/>
    <s v="Issue Descr 99"/>
    <s v="Cause Descr 99"/>
    <s v="Countermeasure Descr 99"/>
    <s v="Owner 8"/>
    <d v="2020-12-22T00:00:00"/>
    <d v="2020-12-11T00:00:00"/>
    <s v="Closed"/>
    <x v="0"/>
    <x v="6"/>
    <s v="November"/>
    <n v="24"/>
    <s v="2020-11"/>
    <n v="28"/>
    <n v="17"/>
    <s v="Yes"/>
    <n v="-11"/>
  </r>
  <r>
    <n v="258"/>
    <x v="9"/>
    <s v="Issue Tier 2 Tag 20"/>
    <s v="Cause Category 5"/>
    <s v="Cause Detail 4"/>
    <d v="2020-11-19T00:00:00"/>
    <x v="0"/>
    <s v="Quality KPI 1"/>
    <s v="Entry ID - 70"/>
    <s v=""/>
    <m/>
    <m/>
    <s v="Minor"/>
    <m/>
    <s v="Issue Descr 100"/>
    <s v="Cause Descr 100"/>
    <s v="Countermeasure Descr 100"/>
    <s v="Owner 22"/>
    <d v="2020-12-19T00:00:00"/>
    <d v="2020-12-15T00:00:00"/>
    <s v="Closed"/>
    <x v="0"/>
    <x v="6"/>
    <s v="November"/>
    <n v="19"/>
    <s v="2020-11"/>
    <n v="30"/>
    <n v="26"/>
    <s v="Yes"/>
    <n v="-4"/>
  </r>
  <r>
    <n v="259"/>
    <x v="0"/>
    <s v="Issue Tier 2 Tag 1"/>
    <s v="Cause Category 1"/>
    <s v="Cause Detail 5"/>
    <d v="2020-11-11T00:00:00"/>
    <x v="0"/>
    <s v="Quality KPI 1"/>
    <s v="Entry ID - 71"/>
    <s v=""/>
    <m/>
    <m/>
    <s v="Minor"/>
    <m/>
    <s v="Issue Descr 101"/>
    <s v="Cause Descr 101"/>
    <s v="Countermeasure Descr 101"/>
    <s v="Owner 24"/>
    <d v="2020-12-17T00:00:00"/>
    <d v="2020-12-15T00:00:00"/>
    <s v="Closed"/>
    <x v="0"/>
    <x v="6"/>
    <s v="November"/>
    <n v="11"/>
    <s v="2020-11"/>
    <n v="36"/>
    <n v="34"/>
    <s v="Yes"/>
    <n v="-2"/>
  </r>
  <r>
    <n v="87"/>
    <x v="1"/>
    <s v="Issue Tier 2 Tag 2"/>
    <s v="Cause Category 2"/>
    <s v="Cause Detail 6"/>
    <d v="2020-12-16T00:00:00"/>
    <x v="2"/>
    <s v="Safety KPI 1"/>
    <s v=""/>
    <s v="Primary Equipment 35"/>
    <m/>
    <m/>
    <m/>
    <m/>
    <s v="Issue Descr 102"/>
    <s v="Cause Descr 102"/>
    <s v="Countermeasure Descr 102"/>
    <s v="Owner 16"/>
    <d v="2020-12-16T00:00:00"/>
    <d v="2020-12-16T00:00:00"/>
    <s v="Closed"/>
    <x v="0"/>
    <x v="7"/>
    <s v="December"/>
    <n v="16"/>
    <s v="2020-12"/>
    <n v="0"/>
    <n v="0"/>
    <s v="Yes"/>
    <n v="0"/>
  </r>
  <r>
    <n v="73"/>
    <x v="2"/>
    <s v="Issue Tier 2 Tag 3"/>
    <s v="Cause Category 3"/>
    <s v="Cause Detail 7"/>
    <d v="2020-11-09T00:00:00"/>
    <x v="2"/>
    <s v="Safety KPI 1"/>
    <s v=""/>
    <s v=""/>
    <m/>
    <m/>
    <m/>
    <m/>
    <s v="Issue Descr 103"/>
    <s v="Cause Descr 103"/>
    <s v="Countermeasure Descr 103"/>
    <s v="Owner 14"/>
    <d v="2020-12-14T00:00:00"/>
    <d v="2020-12-17T00:00:00"/>
    <s v="Closed"/>
    <x v="0"/>
    <x v="6"/>
    <s v="November"/>
    <n v="9"/>
    <s v="2020-11"/>
    <n v="35"/>
    <n v="38"/>
    <s v="No"/>
    <n v="3"/>
  </r>
  <r>
    <n v="257"/>
    <x v="3"/>
    <s v="Issue Tier 2 Tag 4"/>
    <s v="Cause Category 4"/>
    <s v="Cause Detail 8"/>
    <d v="2020-12-03T00:00:00"/>
    <x v="0"/>
    <s v="Quality KPI 1"/>
    <s v="Entry ID - 74"/>
    <s v=""/>
    <m/>
    <m/>
    <s v="Minor"/>
    <m/>
    <s v="Issue Descr 104"/>
    <s v="Cause Descr 104"/>
    <s v="Countermeasure Descr 104"/>
    <s v="Owner 22"/>
    <d v="2021-01-02T00:00:00"/>
    <d v="2020-12-17T00:00:00"/>
    <s v="Closed"/>
    <x v="0"/>
    <x v="7"/>
    <s v="December"/>
    <n v="3"/>
    <s v="2020-12"/>
    <n v="30"/>
    <n v="14"/>
    <s v="Yes"/>
    <n v="-16"/>
  </r>
  <r>
    <n v="88"/>
    <x v="11"/>
    <s v="Issue Tier 2 Tag 5"/>
    <s v="Cause Category 5"/>
    <s v="Cause Detail 1"/>
    <d v="2020-12-21T00:00:00"/>
    <x v="2"/>
    <s v="Safety KPI 1"/>
    <s v=""/>
    <s v=""/>
    <m/>
    <m/>
    <m/>
    <m/>
    <s v="Issue Descr 105"/>
    <s v="Cause Descr 105"/>
    <s v="Countermeasure Descr 105"/>
    <s v="Owner 8"/>
    <d v="2020-12-21T00:00:00"/>
    <d v="2020-12-21T00:00:00"/>
    <s v="Closed"/>
    <x v="0"/>
    <x v="7"/>
    <s v="December"/>
    <n v="21"/>
    <s v="2020-12"/>
    <n v="0"/>
    <n v="0"/>
    <s v="Yes"/>
    <n v="0"/>
  </r>
  <r>
    <n v="89"/>
    <x v="5"/>
    <s v="Issue Tier 2 Tag 6"/>
    <s v="Cause Category 1"/>
    <s v="Cause Detail 2"/>
    <d v="2020-12-28T00:00:00"/>
    <x v="2"/>
    <s v="Safety KPI 1"/>
    <s v=""/>
    <s v=""/>
    <m/>
    <m/>
    <m/>
    <m/>
    <s v="Issue Descr 106"/>
    <s v="Cause Descr 106"/>
    <s v="Countermeasure Descr 106"/>
    <s v="Owner 14"/>
    <d v="2020-12-28T00:00:00"/>
    <d v="2020-12-28T00:00:00"/>
    <s v="Closed"/>
    <x v="0"/>
    <x v="7"/>
    <s v="December"/>
    <n v="28"/>
    <s v="2020-12"/>
    <n v="0"/>
    <n v="0"/>
    <s v="Yes"/>
    <n v="0"/>
  </r>
  <r>
    <n v="90"/>
    <x v="6"/>
    <s v="Issue Tier 2 Tag 7"/>
    <s v="Cause Category 2"/>
    <s v="Cause Detail 3"/>
    <d v="2020-12-30T00:00:00"/>
    <x v="2"/>
    <s v="Safety KPI 2"/>
    <s v=""/>
    <s v=""/>
    <m/>
    <m/>
    <m/>
    <m/>
    <s v="Issue Descr 107"/>
    <s v="Cause Descr 107"/>
    <s v="Countermeasure Descr 107"/>
    <s v="Owner 11"/>
    <d v="2020-12-30T00:00:00"/>
    <d v="2020-12-30T00:00:00"/>
    <s v="Closed"/>
    <x v="0"/>
    <x v="7"/>
    <s v="December"/>
    <n v="30"/>
    <s v="2020-12"/>
    <n v="0"/>
    <n v="0"/>
    <s v="Yes"/>
    <n v="0"/>
  </r>
  <r>
    <n v="80"/>
    <x v="7"/>
    <s v="Issue Tier 2 Tag 8"/>
    <s v="Cause Category 3"/>
    <s v="Cause Detail 4"/>
    <d v="2020-12-02T00:00:00"/>
    <x v="3"/>
    <s v="Delivery KPI 1"/>
    <s v=""/>
    <s v=""/>
    <s v="Stage 3"/>
    <m/>
    <m/>
    <m/>
    <s v="Issue Descr 108"/>
    <s v="Cause Descr 108"/>
    <s v="Countermeasure Descr 108"/>
    <s v="Owner 6"/>
    <d v="2021-01-15T00:00:00"/>
    <d v="2021-01-06T00:00:00"/>
    <s v="Closed"/>
    <x v="0"/>
    <x v="7"/>
    <s v="December"/>
    <n v="2"/>
    <s v="2020-12"/>
    <n v="44"/>
    <n v="35"/>
    <s v="Yes"/>
    <n v="-9"/>
  </r>
  <r>
    <n v="85"/>
    <x v="8"/>
    <s v="Issue Tier 2 Tag 9"/>
    <s v="Cause Category 4"/>
    <s v="Cause Detail 5"/>
    <d v="2020-12-14T00:00:00"/>
    <x v="3"/>
    <s v="Delivery KPI 3"/>
    <s v=""/>
    <s v=""/>
    <m/>
    <m/>
    <m/>
    <m/>
    <s v="Issue Descr 109"/>
    <s v="Cause Descr 109"/>
    <s v="Countermeasure Descr 109"/>
    <s v="Owner 5"/>
    <d v="2021-01-15T00:00:00"/>
    <d v="2021-01-06T00:00:00"/>
    <s v="Closed"/>
    <x v="0"/>
    <x v="7"/>
    <s v="December"/>
    <n v="14"/>
    <s v="2020-12"/>
    <n v="32"/>
    <n v="23"/>
    <s v="Yes"/>
    <n v="-9"/>
  </r>
  <r>
    <n v="82"/>
    <x v="9"/>
    <s v="Issue Tier 2 Tag 10"/>
    <s v="Cause Category 5"/>
    <s v="Cause Detail 6"/>
    <d v="2020-12-03T00:00:00"/>
    <x v="2"/>
    <s v="Safety KPI 1"/>
    <s v=""/>
    <s v=""/>
    <s v="Stage 1"/>
    <m/>
    <m/>
    <m/>
    <s v="Issue Descr 110"/>
    <s v="Cause Descr 110"/>
    <s v="Countermeasure Descr 110"/>
    <s v="Owner 21"/>
    <d v="2021-01-15T00:00:00"/>
    <d v="2021-01-08T00:00:00"/>
    <s v="Closed"/>
    <x v="0"/>
    <x v="7"/>
    <s v="December"/>
    <n v="3"/>
    <s v="2020-12"/>
    <n v="43"/>
    <n v="36"/>
    <s v="Yes"/>
    <n v="-7"/>
  </r>
  <r>
    <n v="86"/>
    <x v="0"/>
    <s v="Issue Tier 2 Tag 11"/>
    <s v="Cause Category 1"/>
    <s v="Cause Detail 7"/>
    <d v="2020-12-16T00:00:00"/>
    <x v="2"/>
    <s v="Safety KPI 1"/>
    <s v=""/>
    <s v=""/>
    <m/>
    <m/>
    <m/>
    <m/>
    <s v="Issue Descr 111"/>
    <s v="Cause Descr 111"/>
    <s v="Countermeasure Descr 111"/>
    <s v="Owner 21"/>
    <d v="2021-01-15T00:00:00"/>
    <d v="2021-01-08T00:00:00"/>
    <s v="Closed"/>
    <x v="0"/>
    <x v="7"/>
    <s v="December"/>
    <n v="16"/>
    <s v="2020-12"/>
    <n v="30"/>
    <n v="23"/>
    <s v="Yes"/>
    <n v="-7"/>
  </r>
  <r>
    <n v="93"/>
    <x v="1"/>
    <s v="Issue Tier 2 Tag 12"/>
    <s v="Cause Category 2"/>
    <s v="Cause Detail 8"/>
    <d v="2021-01-12T00:00:00"/>
    <x v="2"/>
    <s v="Safety KPI 1"/>
    <s v=""/>
    <s v="Primary Equipment 29"/>
    <m/>
    <m/>
    <m/>
    <m/>
    <s v="Issue Descr 112"/>
    <s v="Cause Descr 112"/>
    <s v="Countermeasure Descr 112"/>
    <s v="Owner 4"/>
    <d v="2021-01-13T00:00:00"/>
    <d v="2021-01-13T00:00:00"/>
    <s v="Closed"/>
    <x v="1"/>
    <x v="8"/>
    <s v="January"/>
    <n v="12"/>
    <s v="2021-01"/>
    <n v="1"/>
    <n v="1"/>
    <s v="Yes"/>
    <n v="0"/>
  </r>
  <r>
    <n v="256"/>
    <x v="2"/>
    <s v="Issue Tier 2 Tag 13"/>
    <s v="Cause Category 3"/>
    <s v="Cause Detail 1"/>
    <d v="2020-12-16T00:00:00"/>
    <x v="0"/>
    <s v="Quality KPI 1"/>
    <s v="Entry ID - 77"/>
    <s v=""/>
    <m/>
    <m/>
    <s v="Minor"/>
    <m/>
    <s v="Issue Descr 113"/>
    <s v="Cause Descr 113"/>
    <s v="Countermeasure Descr 113"/>
    <s v="Owner 18"/>
    <d v="2021-01-16T00:00:00"/>
    <d v="2021-01-15T00:00:00"/>
    <s v="Closed"/>
    <x v="0"/>
    <x v="7"/>
    <s v="December"/>
    <n v="16"/>
    <s v="2020-12"/>
    <n v="31"/>
    <n v="30"/>
    <s v="Yes"/>
    <n v="-1"/>
  </r>
  <r>
    <n v="91"/>
    <x v="3"/>
    <s v="Issue Tier 2 Tag 14"/>
    <s v="Cause Category 4"/>
    <s v="Cause Detail 2"/>
    <d v="2021-01-07T00:00:00"/>
    <x v="1"/>
    <s v="N/A"/>
    <s v=""/>
    <s v=""/>
    <s v="Stage 3"/>
    <m/>
    <m/>
    <m/>
    <s v="Issue Descr 114"/>
    <s v="Cause Descr 114"/>
    <s v="Countermeasure Descr 114"/>
    <s v="Owner 6"/>
    <d v="2021-02-08T00:00:00"/>
    <d v="2021-01-19T00:00:00"/>
    <s v="Closed"/>
    <x v="1"/>
    <x v="8"/>
    <s v="January"/>
    <n v="7"/>
    <s v="2021-01"/>
    <n v="32"/>
    <n v="12"/>
    <s v="Yes"/>
    <n v="-20"/>
  </r>
  <r>
    <n v="255"/>
    <x v="11"/>
    <s v="Issue Tier 2 Tag 15"/>
    <s v="Cause Category 5"/>
    <s v="Cause Detail 3"/>
    <d v="2020-12-22T00:00:00"/>
    <x v="0"/>
    <s v="Quality KPI 1"/>
    <s v="Entry ID - 78"/>
    <s v=""/>
    <m/>
    <m/>
    <s v="Minor"/>
    <m/>
    <s v="Issue Descr 115"/>
    <s v="Cause Descr 115"/>
    <s v="Countermeasure Descr 115"/>
    <s v="Owner 10"/>
    <d v="2021-01-21T00:00:00"/>
    <d v="2021-01-19T00:00:00"/>
    <s v="Closed"/>
    <x v="0"/>
    <x v="7"/>
    <s v="December"/>
    <n v="22"/>
    <s v="2020-12"/>
    <n v="30"/>
    <n v="28"/>
    <s v="Yes"/>
    <n v="-2"/>
  </r>
  <r>
    <n v="92"/>
    <x v="5"/>
    <s v="Issue Tier 2 Tag 16"/>
    <s v="Cause Category 1"/>
    <s v="Cause Detail 4"/>
    <d v="2021-01-11T00:00:00"/>
    <x v="2"/>
    <s v="Safety KPI 1"/>
    <s v=""/>
    <s v=""/>
    <m/>
    <m/>
    <m/>
    <m/>
    <s v="Issue Descr 116"/>
    <s v="Cause Descr 116"/>
    <s v="Countermeasure Descr 116"/>
    <s v="Owner 8"/>
    <d v="2021-01-22T00:00:00"/>
    <d v="2021-01-25T00:00:00"/>
    <s v="Closed"/>
    <x v="1"/>
    <x v="8"/>
    <s v="January"/>
    <n v="11"/>
    <s v="2021-01"/>
    <n v="11"/>
    <n v="14"/>
    <s v="No"/>
    <n v="3"/>
  </r>
  <r>
    <n v="95"/>
    <x v="6"/>
    <s v="Issue Tier 2 Tag 17"/>
    <s v="Cause Category 2"/>
    <s v="Cause Detail 5"/>
    <d v="2021-01-14T00:00:00"/>
    <x v="1"/>
    <s v="N/A"/>
    <s v=""/>
    <s v=""/>
    <m/>
    <m/>
    <m/>
    <m/>
    <s v="Issue Descr 117"/>
    <s v="Cause Descr 117"/>
    <s v="Countermeasure Descr 117"/>
    <s v="Owner 12"/>
    <d v="2021-03-01T00:00:00"/>
    <d v="2021-01-27T00:00:00"/>
    <s v="Closed"/>
    <x v="1"/>
    <x v="8"/>
    <s v="January"/>
    <n v="14"/>
    <s v="2021-01"/>
    <n v="46"/>
    <n v="13"/>
    <s v="Yes"/>
    <n v="-33"/>
  </r>
  <r>
    <n v="94"/>
    <x v="7"/>
    <s v="Issue Tier 2 Tag 18"/>
    <s v="Cause Category 3"/>
    <s v="Cause Detail 6"/>
    <d v="2021-01-14T00:00:00"/>
    <x v="1"/>
    <s v="N/A"/>
    <s v=""/>
    <s v=""/>
    <s v="Stage 7"/>
    <m/>
    <m/>
    <m/>
    <s v="Issue Descr 118"/>
    <s v="Cause Descr 118"/>
    <s v="Countermeasure Descr 118"/>
    <s v="Owner 12"/>
    <d v="2021-03-01T00:00:00"/>
    <d v="2021-02-05T00:00:00"/>
    <s v="Closed"/>
    <x v="1"/>
    <x v="8"/>
    <s v="January"/>
    <n v="14"/>
    <s v="2021-01"/>
    <n v="46"/>
    <n v="22"/>
    <s v="Yes"/>
    <n v="-24"/>
  </r>
  <r>
    <n v="99"/>
    <x v="8"/>
    <s v="Issue Tier 2 Tag 19"/>
    <s v="Cause Category 4"/>
    <s v="Cause Detail 7"/>
    <d v="2021-01-26T00:00:00"/>
    <x v="3"/>
    <s v="Delivery KPI 2"/>
    <s v=""/>
    <s v=""/>
    <s v="Stage 3"/>
    <m/>
    <m/>
    <m/>
    <s v="Issue Descr 119"/>
    <s v="Cause Descr 119"/>
    <s v="Countermeasure Descr 119"/>
    <s v="Owner 21"/>
    <d v="2021-02-26T00:00:00"/>
    <d v="2021-02-05T00:00:00"/>
    <s v="Closed"/>
    <x v="1"/>
    <x v="8"/>
    <s v="January"/>
    <n v="26"/>
    <s v="2021-01"/>
    <n v="31"/>
    <n v="10"/>
    <s v="Yes"/>
    <n v="-21"/>
  </r>
  <r>
    <n v="103"/>
    <x v="9"/>
    <s v="Issue Tier 2 Tag 20"/>
    <s v="Cause Category 5"/>
    <s v="Cause Detail 8"/>
    <d v="2021-02-02T00:00:00"/>
    <x v="2"/>
    <m/>
    <s v=""/>
    <s v=""/>
    <m/>
    <m/>
    <m/>
    <m/>
    <s v="Issue Descr 120"/>
    <s v="Cause Descr 120"/>
    <s v="Countermeasure Descr 120"/>
    <s v="Owner 8"/>
    <d v="2021-02-10T00:00:00"/>
    <d v="2021-02-10T00:00:00"/>
    <s v="Closed"/>
    <x v="1"/>
    <x v="0"/>
    <s v="February"/>
    <n v="2"/>
    <s v="2021-02"/>
    <n v="8"/>
    <n v="8"/>
    <s v="Yes"/>
    <n v="0"/>
  </r>
  <r>
    <n v="254"/>
    <x v="0"/>
    <s v="Issue Tier 2 Tag 1"/>
    <s v="Cause Category 1"/>
    <s v="Cause Detail 1"/>
    <d v="2021-01-20T00:00:00"/>
    <x v="0"/>
    <s v="Quality KPI 1"/>
    <s v="Entry ID - 75"/>
    <s v=""/>
    <m/>
    <m/>
    <s v="Minor"/>
    <m/>
    <s v="Issue Descr 121"/>
    <s v="Cause Descr 121"/>
    <s v="Countermeasure Descr 121"/>
    <s v="Owner 22"/>
    <d v="2021-02-19T00:00:00"/>
    <d v="2021-02-10T00:00:00"/>
    <s v="Closed"/>
    <x v="1"/>
    <x v="8"/>
    <s v="January"/>
    <n v="20"/>
    <s v="2021-01"/>
    <n v="30"/>
    <n v="21"/>
    <s v="Yes"/>
    <n v="-9"/>
  </r>
  <r>
    <n v="108"/>
    <x v="1"/>
    <s v="Issue Tier 2 Tag 2"/>
    <s v="Cause Category 2"/>
    <s v="Cause Detail 2"/>
    <d v="2021-02-08T00:00:00"/>
    <x v="0"/>
    <s v="Quality KPI 1"/>
    <s v="Entry ID - 76"/>
    <s v=""/>
    <m/>
    <m/>
    <s v="Minor"/>
    <m/>
    <s v="Issue Descr 122"/>
    <s v="Cause Descr 122"/>
    <s v="Countermeasure Descr 122"/>
    <s v="Owner 8"/>
    <d v="2021-03-11T00:00:00"/>
    <d v="2021-02-23T00:00:00"/>
    <s v="Closed"/>
    <x v="1"/>
    <x v="0"/>
    <s v="February"/>
    <n v="8"/>
    <s v="2021-02"/>
    <n v="31"/>
    <n v="15"/>
    <s v="Yes"/>
    <n v="-16"/>
  </r>
  <r>
    <n v="102"/>
    <x v="2"/>
    <s v="Issue Tier 2 Tag 3"/>
    <s v="Cause Category 3"/>
    <s v="Cause Detail 3"/>
    <d v="2021-01-28T00:00:00"/>
    <x v="0"/>
    <s v="Quality KPI 1"/>
    <s v="Entry ID - 69"/>
    <s v="Primary Equipment 68"/>
    <s v="Stage 5"/>
    <s v="Batch 1 "/>
    <s v="Minor"/>
    <m/>
    <s v="Issue Descr 123"/>
    <s v="Cause Descr 123"/>
    <s v="Countermeasure Descr 123"/>
    <s v="Owner 21"/>
    <d v="2021-02-28T00:00:00"/>
    <d v="2021-02-24T00:00:00"/>
    <s v="Closed"/>
    <x v="1"/>
    <x v="8"/>
    <s v="January"/>
    <n v="28"/>
    <s v="2021-01"/>
    <n v="31"/>
    <n v="27"/>
    <s v="Yes"/>
    <n v="-4"/>
  </r>
  <r>
    <n v="253"/>
    <x v="3"/>
    <s v="Issue Tier 2 Tag 4"/>
    <s v="Cause Category 4"/>
    <s v="Cause Detail 4"/>
    <d v="2021-01-26T00:00:00"/>
    <x v="0"/>
    <s v="Quality KPI 1"/>
    <s v="Entry ID - 62"/>
    <s v=""/>
    <m/>
    <m/>
    <s v="Minor"/>
    <m/>
    <s v="Issue Descr 124"/>
    <s v="Cause Descr 124"/>
    <s v="Countermeasure Descr 124"/>
    <s v="Owner 18"/>
    <d v="2021-02-26T00:00:00"/>
    <d v="2021-02-24T00:00:00"/>
    <s v="Closed"/>
    <x v="1"/>
    <x v="8"/>
    <s v="January"/>
    <n v="26"/>
    <s v="2021-01"/>
    <n v="31"/>
    <n v="29"/>
    <s v="Yes"/>
    <n v="-2"/>
  </r>
  <r>
    <n v="84"/>
    <x v="11"/>
    <s v="Issue Tier 2 Tag 5"/>
    <s v="Cause Category 5"/>
    <s v="Cause Detail 5"/>
    <d v="2020-12-08T00:00:00"/>
    <x v="2"/>
    <s v="Safety KPI 1"/>
    <s v=""/>
    <s v="Primary Equipment 35"/>
    <s v="Stage 2"/>
    <m/>
    <m/>
    <m/>
    <s v="Issue Descr 125"/>
    <s v="Cause Descr 125"/>
    <s v="Countermeasure Descr 125"/>
    <s v="Owner 8"/>
    <d v="2021-02-26T00:00:00"/>
    <d v="2021-02-25T00:00:00"/>
    <s v="Closed"/>
    <x v="0"/>
    <x v="7"/>
    <s v="December"/>
    <n v="8"/>
    <s v="2020-12"/>
    <n v="80"/>
    <n v="79"/>
    <s v="Yes"/>
    <n v="-1"/>
  </r>
  <r>
    <n v="113"/>
    <x v="5"/>
    <s v="Issue Tier 2 Tag 6"/>
    <s v="Cause Category 1"/>
    <s v="Cause Detail 6"/>
    <d v="2021-02-11T00:00:00"/>
    <x v="0"/>
    <s v="Quality KPI 1"/>
    <s v="Entry ID - 63"/>
    <s v="Primary Equipment 35"/>
    <s v="Stage 5"/>
    <s v="Batch 2"/>
    <s v="Minor"/>
    <m/>
    <s v="Issue Descr 126"/>
    <s v="Cause Descr 126"/>
    <s v="Countermeasure Descr 126"/>
    <s v="Owner 21"/>
    <d v="2021-03-14T00:00:00"/>
    <d v="2021-02-25T00:00:00"/>
    <s v="Closed"/>
    <x v="1"/>
    <x v="0"/>
    <s v="February"/>
    <n v="11"/>
    <s v="2021-02"/>
    <n v="31"/>
    <n v="14"/>
    <s v="Yes"/>
    <n v="-17"/>
  </r>
  <r>
    <n v="111"/>
    <x v="6"/>
    <s v="Issue Tier 2 Tag 7"/>
    <s v="Cause Category 2"/>
    <s v="Cause Detail 7"/>
    <d v="2021-02-10T00:00:00"/>
    <x v="2"/>
    <s v="Safety KPI 1"/>
    <s v=""/>
    <s v=""/>
    <m/>
    <m/>
    <m/>
    <m/>
    <s v="Issue Descr 127"/>
    <s v="Cause Descr 127"/>
    <s v="Countermeasure Descr 127"/>
    <s v="Owner 25"/>
    <d v="2021-03-10T00:00:00"/>
    <d v="2021-03-01T00:00:00"/>
    <s v="Closed"/>
    <x v="1"/>
    <x v="0"/>
    <s v="February"/>
    <n v="10"/>
    <s v="2021-02"/>
    <n v="28"/>
    <n v="19"/>
    <s v="Yes"/>
    <n v="-9"/>
  </r>
  <r>
    <n v="101"/>
    <x v="7"/>
    <s v="Issue Tier 2 Tag 8"/>
    <s v="Cause Category 3"/>
    <s v="Cause Detail 8"/>
    <d v="2021-01-27T00:00:00"/>
    <x v="1"/>
    <s v="N/A"/>
    <s v=""/>
    <s v=""/>
    <s v="Stage 4"/>
    <m/>
    <m/>
    <m/>
    <s v="Issue Descr 128"/>
    <s v="Cause Descr 128"/>
    <s v="Countermeasure Descr 128"/>
    <s v="Owner 12"/>
    <d v="2021-03-15T00:00:00"/>
    <d v="2021-03-03T00:00:00"/>
    <s v="Closed"/>
    <x v="1"/>
    <x v="8"/>
    <s v="January"/>
    <n v="27"/>
    <s v="2021-01"/>
    <n v="47"/>
    <n v="35"/>
    <s v="Yes"/>
    <n v="-12"/>
  </r>
  <r>
    <n v="104"/>
    <x v="8"/>
    <s v="Issue Tier 2 Tag 9"/>
    <s v="Cause Category 4"/>
    <s v="Cause Detail 1"/>
    <d v="2021-02-03T00:00:00"/>
    <x v="2"/>
    <s v="Safety KPI 1"/>
    <s v=""/>
    <s v="Primary Equipment 68"/>
    <s v="Stage 2"/>
    <m/>
    <m/>
    <m/>
    <s v="Issue Descr 129"/>
    <s v="Cause Descr 129"/>
    <s v="Countermeasure Descr 129"/>
    <s v="Owner 8"/>
    <d v="2021-03-15T00:00:00"/>
    <d v="2021-03-03T00:00:00"/>
    <s v="Closed"/>
    <x v="1"/>
    <x v="0"/>
    <s v="February"/>
    <n v="3"/>
    <s v="2021-02"/>
    <n v="40"/>
    <n v="28"/>
    <s v="Yes"/>
    <n v="-12"/>
  </r>
  <r>
    <n v="105"/>
    <x v="9"/>
    <s v="Issue Tier 2 Tag 10"/>
    <s v="Cause Category 5"/>
    <s v="Cause Detail 2"/>
    <d v="2021-02-05T00:00:00"/>
    <x v="0"/>
    <s v="Quality KPI 1"/>
    <s v="Entry ID - 60"/>
    <s v="Primary Equipment 29"/>
    <s v="Stage 4"/>
    <s v="Batch 3"/>
    <s v="Minor"/>
    <m/>
    <s v="Issue Descr 130"/>
    <s v="Cause Descr 130"/>
    <s v="Countermeasure Descr 130"/>
    <s v="Owner 6"/>
    <d v="2021-03-07T00:00:00"/>
    <d v="2021-03-03T00:00:00"/>
    <s v="Closed"/>
    <x v="1"/>
    <x v="0"/>
    <s v="February"/>
    <n v="5"/>
    <s v="2021-02"/>
    <n v="30"/>
    <n v="26"/>
    <s v="Yes"/>
    <n v="-4"/>
  </r>
  <r>
    <n v="106"/>
    <x v="0"/>
    <s v="Issue Tier 2 Tag 11"/>
    <s v="Cause Category 1"/>
    <s v="Cause Detail 3"/>
    <d v="2021-02-08T00:00:00"/>
    <x v="2"/>
    <s v="Safety KPI 1"/>
    <s v=""/>
    <s v=""/>
    <m/>
    <m/>
    <m/>
    <m/>
    <s v="Issue Descr 131"/>
    <s v="Cause Descr 131"/>
    <s v="Countermeasure Descr 131"/>
    <s v="Owner 14"/>
    <d v="2021-03-08T00:00:00"/>
    <d v="2021-03-03T00:00:00"/>
    <s v="Closed"/>
    <x v="1"/>
    <x v="0"/>
    <s v="February"/>
    <n v="8"/>
    <s v="2021-02"/>
    <n v="28"/>
    <n v="23"/>
    <s v="Yes"/>
    <n v="-5"/>
  </r>
  <r>
    <n v="109"/>
    <x v="1"/>
    <s v="Issue Tier 2 Tag 12"/>
    <s v="Cause Category 2"/>
    <s v="Cause Detail 4"/>
    <d v="2021-02-08T00:00:00"/>
    <x v="2"/>
    <s v="Safety KPI 1"/>
    <s v=""/>
    <s v="Primary Equipment 35"/>
    <m/>
    <m/>
    <m/>
    <m/>
    <s v="Issue Descr 132"/>
    <s v="Cause Descr 132"/>
    <s v="Countermeasure Descr 132"/>
    <s v="Owner 6"/>
    <d v="2021-03-15T00:00:00"/>
    <d v="2021-03-03T00:00:00"/>
    <s v="Closed"/>
    <x v="1"/>
    <x v="0"/>
    <s v="February"/>
    <n v="8"/>
    <s v="2021-02"/>
    <n v="35"/>
    <n v="23"/>
    <s v="Yes"/>
    <n v="-12"/>
  </r>
  <r>
    <n v="116"/>
    <x v="2"/>
    <s v="Issue Tier 2 Tag 13"/>
    <s v="Cause Category 3"/>
    <s v="Cause Detail 5"/>
    <d v="2021-02-18T00:00:00"/>
    <x v="2"/>
    <s v="Safety KPI 1"/>
    <s v=""/>
    <s v=""/>
    <s v="Stage 1"/>
    <m/>
    <m/>
    <m/>
    <s v="Issue Descr 133"/>
    <s v="Cause Descr 133"/>
    <s v="Countermeasure Descr 133"/>
    <s v="Owner 6"/>
    <d v="2021-03-03T00:00:00"/>
    <d v="2021-03-03T00:00:00"/>
    <s v="Closed"/>
    <x v="1"/>
    <x v="0"/>
    <s v="February"/>
    <n v="18"/>
    <s v="2021-02"/>
    <n v="13"/>
    <n v="13"/>
    <s v="Yes"/>
    <n v="0"/>
  </r>
  <r>
    <n v="117"/>
    <x v="3"/>
    <s v="Issue Tier 2 Tag 14"/>
    <s v="Cause Category 4"/>
    <s v="Cause Detail 6"/>
    <d v="2021-02-24T00:00:00"/>
    <x v="2"/>
    <s v="Safety KPI 1"/>
    <s v="Entry ID - 61"/>
    <s v=""/>
    <s v="Stage 1"/>
    <m/>
    <m/>
    <m/>
    <s v="Issue Descr 134"/>
    <s v="Cause Descr 134"/>
    <s v="Countermeasure Descr 134"/>
    <s v="Owner 6"/>
    <d v="2021-03-03T00:00:00"/>
    <d v="2021-03-03T00:00:00"/>
    <s v="Closed"/>
    <x v="1"/>
    <x v="0"/>
    <s v="February"/>
    <n v="24"/>
    <s v="2021-02"/>
    <n v="7"/>
    <n v="7"/>
    <s v="Yes"/>
    <n v="0"/>
  </r>
  <r>
    <n v="97"/>
    <x v="11"/>
    <s v="Issue Tier 2 Tag 15"/>
    <s v="Cause Category 5"/>
    <s v="Cause Detail 7"/>
    <d v="2021-01-25T00:00:00"/>
    <x v="3"/>
    <s v="Delivery KPI 1"/>
    <s v=""/>
    <s v=""/>
    <s v="Stage 9"/>
    <m/>
    <m/>
    <m/>
    <s v="Issue Descr 135"/>
    <s v="Cause Descr 135"/>
    <s v="Countermeasure Descr 135"/>
    <s v="Owner 6"/>
    <d v="2021-03-31T00:00:00"/>
    <d v="2021-03-04T00:00:00"/>
    <s v="Closed"/>
    <x v="1"/>
    <x v="8"/>
    <s v="January"/>
    <n v="25"/>
    <s v="2021-01"/>
    <n v="65"/>
    <n v="38"/>
    <s v="Yes"/>
    <n v="-27"/>
  </r>
  <r>
    <n v="110"/>
    <x v="5"/>
    <s v="Issue Tier 2 Tag 16"/>
    <s v="Cause Category 1"/>
    <s v="Cause Detail 8"/>
    <d v="2021-02-09T00:00:00"/>
    <x v="0"/>
    <s v="Quality KPI 1"/>
    <s v="Entry ID - 64"/>
    <s v=""/>
    <m/>
    <s v="Batch 1 "/>
    <s v="Minor"/>
    <m/>
    <s v="Issue Descr 136"/>
    <s v="Cause Descr 136"/>
    <s v="Countermeasure Descr 136"/>
    <s v="Owner 26"/>
    <d v="2021-03-12T00:00:00"/>
    <d v="2021-03-04T00:00:00"/>
    <s v="Closed"/>
    <x v="1"/>
    <x v="0"/>
    <s v="February"/>
    <n v="9"/>
    <s v="2021-02"/>
    <n v="31"/>
    <n v="23"/>
    <s v="Yes"/>
    <n v="-8"/>
  </r>
  <r>
    <n v="112"/>
    <x v="6"/>
    <s v="Issue Tier 2 Tag 17"/>
    <s v="Cause Category 2"/>
    <s v="Cause Detail 1"/>
    <d v="2021-02-11T00:00:00"/>
    <x v="0"/>
    <s v="Quality KPI 1"/>
    <s v="Entry ID - 67"/>
    <s v="Primary Equipment 35"/>
    <s v="Stage 5"/>
    <s v="Batch 2"/>
    <s v="Minor"/>
    <m/>
    <s v="Issue Descr 137"/>
    <s v="Cause Descr 137"/>
    <s v="Countermeasure Descr 137"/>
    <s v="Owner 21"/>
    <d v="2021-03-14T00:00:00"/>
    <d v="2021-03-04T00:00:00"/>
    <s v="Closed"/>
    <x v="1"/>
    <x v="0"/>
    <s v="February"/>
    <n v="11"/>
    <s v="2021-02"/>
    <n v="31"/>
    <n v="21"/>
    <s v="Yes"/>
    <n v="-10"/>
  </r>
  <r>
    <n v="251"/>
    <x v="7"/>
    <s v="Issue Tier 2 Tag 18"/>
    <s v="Cause Category 3"/>
    <s v="Cause Detail 2"/>
    <d v="2021-02-09T00:00:00"/>
    <x v="0"/>
    <s v="Quality KPI 1"/>
    <s v="Entry ID - 68"/>
    <s v=""/>
    <m/>
    <s v="Batch 3"/>
    <s v="Minor"/>
    <m/>
    <s v="Issue Descr 138"/>
    <s v="Cause Descr 138"/>
    <s v="Countermeasure Descr 138"/>
    <s v="Owner 3"/>
    <d v="2021-03-11T00:00:00"/>
    <d v="2021-03-04T00:00:00"/>
    <s v="Closed"/>
    <x v="1"/>
    <x v="0"/>
    <s v="February"/>
    <n v="9"/>
    <s v="2021-02"/>
    <n v="30"/>
    <n v="23"/>
    <s v="Yes"/>
    <n v="-7"/>
  </r>
  <r>
    <n v="252"/>
    <x v="8"/>
    <s v="Issue Tier 2 Tag 19"/>
    <s v="Cause Category 4"/>
    <s v="Cause Detail 3"/>
    <d v="2020-12-16T00:00:00"/>
    <x v="0"/>
    <s v="Quality KPI 1"/>
    <s v="Entry ID - 65"/>
    <s v=""/>
    <m/>
    <m/>
    <s v="Minor"/>
    <m/>
    <s v="Issue Descr 139"/>
    <s v="Cause Descr 139"/>
    <s v="Countermeasure Descr 139"/>
    <s v="Owner 27"/>
    <d v="2021-03-05T00:00:00"/>
    <d v="2021-03-04T00:00:00"/>
    <s v="Closed"/>
    <x v="0"/>
    <x v="7"/>
    <s v="December"/>
    <n v="16"/>
    <s v="2020-12"/>
    <n v="79"/>
    <n v="78"/>
    <s v="Yes"/>
    <n v="-1"/>
  </r>
  <r>
    <n v="121"/>
    <x v="9"/>
    <s v="Issue Tier 2 Tag 20"/>
    <s v="Cause Category 5"/>
    <s v="Cause Detail 4"/>
    <d v="2021-03-04T00:00:00"/>
    <x v="2"/>
    <s v="Safety KPI 1"/>
    <s v="Entry ID - 66"/>
    <s v=""/>
    <m/>
    <m/>
    <m/>
    <m/>
    <s v="Issue Descr 140"/>
    <s v="Cause Descr 140"/>
    <s v="Countermeasure Descr 140"/>
    <s v="Owner 11"/>
    <d v="2021-03-09T00:00:00"/>
    <d v="2021-03-09T00:00:00"/>
    <s v="Closed"/>
    <x v="1"/>
    <x v="9"/>
    <s v="March"/>
    <n v="4"/>
    <s v="2021-03"/>
    <n v="5"/>
    <n v="5"/>
    <s v="Yes"/>
    <n v="0"/>
  </r>
  <r>
    <n v="115"/>
    <x v="0"/>
    <s v="Issue Tier 2 Tag 1"/>
    <s v="Cause Category 1"/>
    <s v="Cause Detail 5"/>
    <d v="2021-02-18T00:00:00"/>
    <x v="0"/>
    <s v="Quality KPI 1"/>
    <s v="Entry ID - 13"/>
    <s v="Primary Equipment 35"/>
    <s v="Stage 3"/>
    <s v="Batch 3"/>
    <s v="Minor"/>
    <m/>
    <s v="Issue Descr 141"/>
    <s v="Cause Descr 141"/>
    <s v="Countermeasure Descr 141"/>
    <s v="Owner 5"/>
    <d v="2021-03-20T00:00:00"/>
    <d v="2021-03-10T00:00:00"/>
    <s v="Closed"/>
    <x v="1"/>
    <x v="0"/>
    <s v="February"/>
    <n v="18"/>
    <s v="2021-02"/>
    <n v="30"/>
    <n v="20"/>
    <s v="Yes"/>
    <n v="-10"/>
  </r>
  <r>
    <n v="107"/>
    <x v="1"/>
    <s v="Issue Tier 2 Tag 2"/>
    <s v="Cause Category 2"/>
    <s v="Cause Detail 6"/>
    <d v="2021-02-08T00:00:00"/>
    <x v="2"/>
    <s v="Safety KPI 1"/>
    <s v="Entry ID - 14"/>
    <s v="Primary Equipment 37"/>
    <m/>
    <m/>
    <m/>
    <m/>
    <s v="Issue Descr 142"/>
    <s v="Cause Descr 142"/>
    <s v="Countermeasure Descr 142"/>
    <s v="Owner 16"/>
    <d v="2021-03-15T00:00:00"/>
    <d v="2021-03-15T00:00:00"/>
    <s v="Closed"/>
    <x v="1"/>
    <x v="0"/>
    <s v="February"/>
    <n v="8"/>
    <s v="2021-02"/>
    <n v="35"/>
    <n v="35"/>
    <s v="Yes"/>
    <n v="0"/>
  </r>
  <r>
    <n v="249"/>
    <x v="2"/>
    <s v="Issue Tier 2 Tag 3"/>
    <s v="Cause Category 3"/>
    <s v="Cause Detail 7"/>
    <d v="2021-02-18T00:00:00"/>
    <x v="0"/>
    <s v="Quality KPI 1"/>
    <s v="Entry ID - 11"/>
    <s v=""/>
    <m/>
    <m/>
    <s v="Minor"/>
    <m/>
    <s v="Issue Descr 143"/>
    <s v="Cause Descr 143"/>
    <s v="Countermeasure Descr 143"/>
    <s v="Owner 22"/>
    <d v="2021-03-20T00:00:00"/>
    <d v="2021-03-15T00:00:00"/>
    <s v="Closed"/>
    <x v="1"/>
    <x v="0"/>
    <s v="February"/>
    <n v="18"/>
    <s v="2021-02"/>
    <n v="30"/>
    <n v="25"/>
    <s v="Yes"/>
    <n v="-5"/>
  </r>
  <r>
    <n v="250"/>
    <x v="3"/>
    <s v="Issue Tier 2 Tag 4"/>
    <s v="Cause Category 4"/>
    <s v="Cause Detail 8"/>
    <d v="2021-02-16T00:00:00"/>
    <x v="0"/>
    <s v="Quality KPI 1"/>
    <s v="Entry ID - 12"/>
    <s v=""/>
    <m/>
    <m/>
    <s v="Minor"/>
    <m/>
    <s v="Issue Descr 144"/>
    <s v="Cause Descr 144"/>
    <s v="Countermeasure Descr 144"/>
    <s v="Owner 18"/>
    <d v="2021-03-18T00:00:00"/>
    <d v="2021-03-15T00:00:00"/>
    <s v="Closed"/>
    <x v="1"/>
    <x v="0"/>
    <s v="February"/>
    <n v="16"/>
    <s v="2021-02"/>
    <n v="30"/>
    <n v="27"/>
    <s v="Yes"/>
    <n v="-3"/>
  </r>
  <r>
    <n v="119"/>
    <x v="11"/>
    <s v="Issue Tier 2 Tag 5"/>
    <s v="Cause Category 5"/>
    <s v="Cause Detail 1"/>
    <d v="2021-02-24T00:00:00"/>
    <x v="2"/>
    <s v="Safety KPI 1"/>
    <s v="Entry ID - 15"/>
    <s v=""/>
    <m/>
    <m/>
    <m/>
    <m/>
    <s v="Issue Descr 145"/>
    <s v="Cause Descr 145"/>
    <s v="Countermeasure Descr 145"/>
    <s v="Owner 4"/>
    <d v="2021-03-16T00:00:00"/>
    <d v="2021-03-16T00:00:00"/>
    <s v="Closed"/>
    <x v="1"/>
    <x v="0"/>
    <s v="February"/>
    <n v="24"/>
    <s v="2021-02"/>
    <n v="20"/>
    <n v="20"/>
    <s v="Yes"/>
    <n v="0"/>
  </r>
  <r>
    <n v="96"/>
    <x v="5"/>
    <s v="Issue Tier 2 Tag 6"/>
    <s v="Cause Category 1"/>
    <s v="Cause Detail 2"/>
    <d v="2021-01-21T00:00:00"/>
    <x v="1"/>
    <s v="N/A"/>
    <s v=""/>
    <s v=""/>
    <s v="Stage 8"/>
    <m/>
    <m/>
    <m/>
    <s v="Issue Descr 146"/>
    <s v="Cause Descr 146"/>
    <s v="Countermeasure Descr 146"/>
    <s v="Owner 16"/>
    <d v="2021-02-22T00:00:00"/>
    <d v="2021-03-17T00:00:00"/>
    <s v="Closed"/>
    <x v="1"/>
    <x v="8"/>
    <s v="January"/>
    <n v="21"/>
    <s v="2021-01"/>
    <n v="32"/>
    <n v="55"/>
    <s v="No"/>
    <n v="23"/>
  </r>
  <r>
    <n v="126"/>
    <x v="6"/>
    <s v="Issue Tier 2 Tag 7"/>
    <s v="Cause Category 2"/>
    <s v="Cause Detail 3"/>
    <d v="2021-03-18T00:00:00"/>
    <x v="0"/>
    <s v="Quality KPI 1"/>
    <s v="Entry ID - 18"/>
    <s v="Primary Equipment 35"/>
    <s v="Stage 7"/>
    <s v="Batch 1 "/>
    <s v="Minor"/>
    <m/>
    <s v="Issue Descr 147"/>
    <s v="Cause Descr 147"/>
    <s v="Countermeasure Descr 147"/>
    <s v="Owner 5"/>
    <d v="2021-04-17T00:00:00"/>
    <d v="2021-03-18T00:00:00"/>
    <s v="Closed"/>
    <x v="1"/>
    <x v="9"/>
    <s v="March"/>
    <n v="18"/>
    <s v="2021-03"/>
    <n v="30"/>
    <n v="0"/>
    <s v="Yes"/>
    <n v="-30"/>
  </r>
  <r>
    <n v="118"/>
    <x v="7"/>
    <s v="Issue Tier 2 Tag 8"/>
    <s v="Cause Category 3"/>
    <s v="Cause Detail 4"/>
    <d v="2021-02-24T00:00:00"/>
    <x v="0"/>
    <s v="Quality KPI 1"/>
    <s v="Entry ID - 19"/>
    <s v="Primary Equipment 35"/>
    <s v="Stage 3"/>
    <m/>
    <s v="Minor"/>
    <m/>
    <s v="Issue Descr 148"/>
    <s v="Cause Descr 148"/>
    <s v="Countermeasure Descr 148"/>
    <s v="Owner 5"/>
    <d v="2021-03-27T00:00:00"/>
    <d v="2021-03-22T00:00:00"/>
    <s v="Closed"/>
    <x v="1"/>
    <x v="0"/>
    <s v="February"/>
    <n v="24"/>
    <s v="2021-02"/>
    <n v="31"/>
    <n v="26"/>
    <s v="Yes"/>
    <n v="-5"/>
  </r>
  <r>
    <n v="124"/>
    <x v="8"/>
    <s v="Issue Tier 2 Tag 9"/>
    <s v="Cause Category 4"/>
    <s v="Cause Detail 5"/>
    <d v="2021-03-16T00:00:00"/>
    <x v="0"/>
    <s v="Quality KPI 1"/>
    <s v="Entry ID - 16"/>
    <s v=""/>
    <m/>
    <s v="Batch 2"/>
    <s v="Minor"/>
    <m/>
    <s v="Issue Descr 149"/>
    <s v="Cause Descr 149"/>
    <s v="Countermeasure Descr 149"/>
    <s v="Owner 8"/>
    <d v="2021-04-15T00:00:00"/>
    <d v="2021-03-22T00:00:00"/>
    <s v="Closed"/>
    <x v="1"/>
    <x v="9"/>
    <s v="March"/>
    <n v="16"/>
    <s v="2021-03"/>
    <n v="30"/>
    <n v="6"/>
    <s v="Yes"/>
    <n v="-24"/>
  </r>
  <r>
    <n v="100"/>
    <x v="9"/>
    <s v="Issue Tier 2 Tag 10"/>
    <s v="Cause Category 5"/>
    <s v="Cause Detail 6"/>
    <d v="2021-01-27T00:00:00"/>
    <x v="1"/>
    <s v="N/A"/>
    <s v=""/>
    <s v="Primary Equipment 29"/>
    <m/>
    <m/>
    <m/>
    <m/>
    <s v="Issue Descr 150"/>
    <s v="Cause Descr 150"/>
    <s v="Countermeasure Descr 150"/>
    <s v="Owner 6"/>
    <d v="2021-03-31T00:00:00"/>
    <d v="2021-03-24T00:00:00"/>
    <s v="Closed"/>
    <x v="1"/>
    <x v="8"/>
    <s v="January"/>
    <n v="27"/>
    <s v="2021-01"/>
    <n v="63"/>
    <n v="56"/>
    <s v="Yes"/>
    <n v="-7"/>
  </r>
  <r>
    <n v="248"/>
    <x v="0"/>
    <s v="Issue Tier 2 Tag 11"/>
    <s v="Cause Category 1"/>
    <s v="Cause Detail 7"/>
    <d v="2021-02-26T00:00:00"/>
    <x v="0"/>
    <s v="Quality KPI 1"/>
    <s v="Entry ID - 17"/>
    <s v=""/>
    <m/>
    <m/>
    <s v="Minor"/>
    <m/>
    <s v="Issue Descr 151"/>
    <s v="Cause Descr 151"/>
    <s v="Countermeasure Descr 151"/>
    <s v="Owner 3"/>
    <d v="2021-03-31T00:00:00"/>
    <d v="2021-03-24T00:00:00"/>
    <s v="Closed"/>
    <x v="1"/>
    <x v="0"/>
    <s v="February"/>
    <n v="26"/>
    <s v="2021-02"/>
    <n v="33"/>
    <n v="26"/>
    <s v="Yes"/>
    <n v="-7"/>
  </r>
  <r>
    <n v="129"/>
    <x v="1"/>
    <s v="Issue Tier 2 Tag 12"/>
    <s v="Cause Category 2"/>
    <s v="Cause Detail 8"/>
    <d v="2021-03-22T00:00:00"/>
    <x v="2"/>
    <s v="Safety KPI 1"/>
    <s v="Entry ID - 10"/>
    <s v=""/>
    <s v="Stage 2"/>
    <m/>
    <m/>
    <m/>
    <s v="Issue Descr 152"/>
    <s v="Cause Descr 152"/>
    <s v="Countermeasure Descr 152"/>
    <s v="Owner 8"/>
    <d v="2021-04-02T00:00:00"/>
    <d v="2021-03-26T00:00:00"/>
    <s v="Closed"/>
    <x v="1"/>
    <x v="9"/>
    <s v="March"/>
    <n v="22"/>
    <s v="2021-03"/>
    <n v="11"/>
    <n v="4"/>
    <s v="Yes"/>
    <n v="-7"/>
  </r>
  <r>
    <n v="134"/>
    <x v="2"/>
    <s v="Issue Tier 2 Tag 13"/>
    <s v="Cause Category 3"/>
    <s v="Cause Detail 1"/>
    <d v="2021-03-26T00:00:00"/>
    <x v="2"/>
    <s v="Safety KPI 1"/>
    <s v="Entry ID - 4"/>
    <s v=""/>
    <m/>
    <m/>
    <m/>
    <m/>
    <s v="Issue Descr 153"/>
    <s v="Cause Descr 153"/>
    <s v="Countermeasure Descr 153"/>
    <s v="Owner 8"/>
    <d v="2021-04-02T00:00:00"/>
    <d v="2021-04-02T00:00:00"/>
    <s v="Closed"/>
    <x v="1"/>
    <x v="9"/>
    <s v="March"/>
    <n v="26"/>
    <s v="2021-03"/>
    <n v="7"/>
    <n v="7"/>
    <s v="Yes"/>
    <n v="0"/>
  </r>
  <r>
    <n v="122"/>
    <x v="3"/>
    <s v="Issue Tier 2 Tag 14"/>
    <s v="Cause Category 4"/>
    <s v="Cause Detail 2"/>
    <d v="2021-03-09T00:00:00"/>
    <x v="0"/>
    <s v="Quality KPI 1"/>
    <s v="Entry ID - 5"/>
    <s v=""/>
    <m/>
    <s v="Batch 3"/>
    <s v="Minor"/>
    <m/>
    <s v="Issue Descr 154"/>
    <s v="Cause Descr 154"/>
    <s v="Countermeasure Descr 154"/>
    <s v="Owner 15"/>
    <d v="2021-04-10T00:00:00"/>
    <d v="2021-04-06T00:00:00"/>
    <s v="Closed"/>
    <x v="1"/>
    <x v="9"/>
    <s v="March"/>
    <n v="9"/>
    <s v="2021-03"/>
    <n v="32"/>
    <n v="28"/>
    <s v="Yes"/>
    <n v="-4"/>
  </r>
  <r>
    <n v="132"/>
    <x v="11"/>
    <s v="Issue Tier 2 Tag 15"/>
    <s v="Cause Category 5"/>
    <s v="Cause Detail 3"/>
    <d v="2021-03-25T00:00:00"/>
    <x v="0"/>
    <s v="Quality KPI 1"/>
    <s v="Entry ID - 3"/>
    <s v="Primary Equipment 35"/>
    <s v="Stage 3"/>
    <s v="Batch 1 "/>
    <s v="Minor"/>
    <m/>
    <s v="Issue Descr 155"/>
    <s v="Cause Descr 155"/>
    <s v="Countermeasure Descr 155"/>
    <s v="Owner 5"/>
    <d v="2021-04-25T00:00:00"/>
    <d v="2021-04-06T00:00:00"/>
    <s v="Closed"/>
    <x v="1"/>
    <x v="9"/>
    <s v="March"/>
    <n v="25"/>
    <s v="2021-03"/>
    <n v="31"/>
    <n v="12"/>
    <s v="Yes"/>
    <n v="-19"/>
  </r>
  <r>
    <n v="130"/>
    <x v="5"/>
    <s v="Issue Tier 2 Tag 16"/>
    <s v="Cause Category 1"/>
    <s v="Cause Detail 4"/>
    <d v="2021-03-24T00:00:00"/>
    <x v="1"/>
    <s v="N/A"/>
    <s v="Entry ID - 2"/>
    <s v="Primary Equipment 35"/>
    <m/>
    <m/>
    <m/>
    <m/>
    <s v="Issue Descr 156"/>
    <s v="Cause Descr 156"/>
    <s v="Countermeasure Descr 156"/>
    <s v="Owner 16"/>
    <d v="2021-04-23T00:00:00"/>
    <d v="2021-04-07T00:00:00"/>
    <s v="Closed"/>
    <x v="1"/>
    <x v="9"/>
    <s v="March"/>
    <n v="24"/>
    <s v="2021-03"/>
    <n v="30"/>
    <n v="14"/>
    <s v="Yes"/>
    <n v="-16"/>
  </r>
  <r>
    <n v="114"/>
    <x v="6"/>
    <s v="Issue Tier 2 Tag 17"/>
    <s v="Cause Category 2"/>
    <s v="Cause Detail 5"/>
    <d v="2021-02-12T00:00:00"/>
    <x v="0"/>
    <s v="Quality KPI 1"/>
    <s v="Entry ID - 8"/>
    <s v="Primary Equipment 29"/>
    <s v="Stage 4"/>
    <s v="Batch 2"/>
    <s v="Minor"/>
    <m/>
    <s v="Issue Descr 157"/>
    <s v="Cause Descr 157"/>
    <s v="Countermeasure Descr 157"/>
    <s v="Owner 6"/>
    <d v="2021-04-09T00:00:00"/>
    <d v="2021-04-08T00:00:00"/>
    <s v="Closed"/>
    <x v="1"/>
    <x v="0"/>
    <s v="February"/>
    <n v="12"/>
    <s v="2021-02"/>
    <n v="56"/>
    <n v="55"/>
    <s v="Yes"/>
    <n v="-1"/>
  </r>
  <r>
    <n v="123"/>
    <x v="7"/>
    <s v="Issue Tier 2 Tag 18"/>
    <s v="Cause Category 3"/>
    <s v="Cause Detail 6"/>
    <d v="2021-03-14T00:00:00"/>
    <x v="0"/>
    <s v="Quality KPI 2"/>
    <s v="Entry ID - 1"/>
    <s v=""/>
    <m/>
    <m/>
    <s v="Minor"/>
    <m/>
    <s v="Issue Descr 158"/>
    <s v="Cause Descr 158"/>
    <s v="Countermeasure Descr 158"/>
    <s v="Owner 6"/>
    <d v="2021-03-15T00:00:00"/>
    <d v="2021-04-08T00:00:00"/>
    <s v="Closed"/>
    <x v="1"/>
    <x v="9"/>
    <s v="March"/>
    <n v="14"/>
    <s v="2021-03"/>
    <n v="1"/>
    <n v="25"/>
    <s v="No"/>
    <n v="24"/>
  </r>
  <r>
    <n v="128"/>
    <x v="8"/>
    <s v="Issue Tier 2 Tag 19"/>
    <s v="Cause Category 4"/>
    <s v="Cause Detail 7"/>
    <d v="2021-03-18T00:00:00"/>
    <x v="0"/>
    <s v="Quality KPI 1"/>
    <s v="Entry ID - 9"/>
    <s v="Primary Equipment 35"/>
    <s v="Stage 7"/>
    <m/>
    <s v="Minor"/>
    <m/>
    <s v="Issue Descr 159"/>
    <s v="Cause Descr 159"/>
    <s v="Countermeasure Descr 159"/>
    <s v="Owner 12"/>
    <d v="2021-04-23T00:00:00"/>
    <d v="2021-04-12T00:00:00"/>
    <s v="Closed"/>
    <x v="1"/>
    <x v="9"/>
    <s v="March"/>
    <n v="18"/>
    <s v="2021-03"/>
    <n v="36"/>
    <n v="25"/>
    <s v="Yes"/>
    <n v="-11"/>
  </r>
  <r>
    <n v="125"/>
    <x v="9"/>
    <s v="Issue Tier 2 Tag 20"/>
    <s v="Cause Category 5"/>
    <s v="Cause Detail 8"/>
    <d v="2021-03-17T00:00:00"/>
    <x v="0"/>
    <s v="Quality KPI 1"/>
    <s v="Entry ID - 6"/>
    <s v="Primary Equipment 35"/>
    <s v="Stage 4"/>
    <s v="Batch 3"/>
    <s v="Minor"/>
    <m/>
    <s v="Issue Descr 160"/>
    <s v="Cause Descr 160"/>
    <s v="Countermeasure Descr 160"/>
    <s v="Owner 16"/>
    <d v="2021-04-18T00:00:00"/>
    <d v="2021-04-14T00:00:00"/>
    <s v="Closed"/>
    <x v="1"/>
    <x v="9"/>
    <s v="March"/>
    <n v="17"/>
    <s v="2021-03"/>
    <n v="32"/>
    <n v="28"/>
    <s v="Yes"/>
    <n v="-4"/>
  </r>
  <r>
    <n v="133"/>
    <x v="0"/>
    <s v="Issue Tier 2 Tag 1"/>
    <s v="Cause Category 1"/>
    <s v="Cause Detail 1"/>
    <d v="2021-03-25T00:00:00"/>
    <x v="2"/>
    <s v="Safety KPI 1"/>
    <s v="Entry ID - 7"/>
    <s v=""/>
    <s v="Stage 3"/>
    <m/>
    <m/>
    <m/>
    <s v="Issue Descr 161"/>
    <s v="Cause Descr 161"/>
    <s v="Countermeasure Descr 161"/>
    <s v="Owner 5"/>
    <d v="2021-04-26T00:00:00"/>
    <d v="2021-04-15T00:00:00"/>
    <s v="Closed"/>
    <x v="1"/>
    <x v="9"/>
    <s v="March"/>
    <n v="25"/>
    <s v="2021-03"/>
    <n v="32"/>
    <n v="21"/>
    <s v="Yes"/>
    <n v="-11"/>
  </r>
  <r>
    <n v="138"/>
    <x v="1"/>
    <s v="Issue Tier 2 Tag 2"/>
    <s v="Cause Category 2"/>
    <s v="Cause Detail 2"/>
    <d v="2021-04-05T00:00:00"/>
    <x v="3"/>
    <s v="Delivery KPI 1"/>
    <s v=""/>
    <s v=""/>
    <s v="Stage 8 Stage 7"/>
    <m/>
    <m/>
    <m/>
    <s v="Issue Descr 162"/>
    <s v="Cause Descr 162"/>
    <s v="Countermeasure Descr 162"/>
    <s v="Owner 8"/>
    <d v="2021-04-30T00:00:00"/>
    <d v="2021-04-15T00:00:00"/>
    <s v="Closed"/>
    <x v="1"/>
    <x v="10"/>
    <s v="April"/>
    <n v="5"/>
    <s v="2021-04"/>
    <n v="25"/>
    <n v="10"/>
    <s v="Yes"/>
    <n v="-15"/>
  </r>
  <r>
    <n v="139"/>
    <x v="2"/>
    <s v="Issue Tier 2 Tag 3"/>
    <s v="Cause Category 3"/>
    <s v="Cause Detail 3"/>
    <d v="2021-04-05T00:00:00"/>
    <x v="2"/>
    <s v="Safety KPI 1"/>
    <s v="Entry ID - 20"/>
    <s v="Primary Equipment 35"/>
    <s v="Stage 1"/>
    <m/>
    <m/>
    <m/>
    <s v="Issue Descr 163"/>
    <s v="Cause Descr 163"/>
    <s v="Countermeasure Descr 163"/>
    <s v="Owner 8"/>
    <d v="2021-04-30T00:00:00"/>
    <d v="2021-04-15T00:00:00"/>
    <s v="Closed"/>
    <x v="1"/>
    <x v="10"/>
    <s v="April"/>
    <n v="5"/>
    <s v="2021-04"/>
    <n v="25"/>
    <n v="10"/>
    <s v="Yes"/>
    <n v="-15"/>
  </r>
  <r>
    <n v="143"/>
    <x v="3"/>
    <s v="Issue Tier 2 Tag 4"/>
    <s v="Cause Category 4"/>
    <s v="Cause Detail 4"/>
    <d v="2021-04-07T00:00:00"/>
    <x v="2"/>
    <s v="Safety KPI 1"/>
    <s v="Entry ID - 33"/>
    <s v=""/>
    <m/>
    <m/>
    <m/>
    <m/>
    <s v="Issue Descr 164"/>
    <s v="Cause Descr 164"/>
    <s v="Countermeasure Descr 164"/>
    <s v="Owner 28"/>
    <d v="2021-04-15T00:00:00"/>
    <d v="2021-04-15T00:00:00"/>
    <s v="Closed"/>
    <x v="1"/>
    <x v="10"/>
    <s v="April"/>
    <n v="7"/>
    <s v="2021-04"/>
    <n v="8"/>
    <n v="8"/>
    <s v="Yes"/>
    <n v="0"/>
  </r>
  <r>
    <n v="247"/>
    <x v="11"/>
    <s v="Issue Tier 2 Tag 5"/>
    <s v="Cause Category 5"/>
    <s v="Cause Detail 5"/>
    <d v="2021-03-19T00:00:00"/>
    <x v="0"/>
    <s v="Quality KPI 1"/>
    <s v="Entry ID - 34"/>
    <s v=""/>
    <m/>
    <m/>
    <s v="Minor"/>
    <m/>
    <s v="Issue Descr 165"/>
    <s v="Cause Descr 165"/>
    <s v="Countermeasure Descr 165"/>
    <s v="Owner 10"/>
    <d v="2021-04-21T00:00:00"/>
    <d v="2021-04-15T00:00:00"/>
    <s v="Closed"/>
    <x v="1"/>
    <x v="9"/>
    <s v="March"/>
    <n v="19"/>
    <s v="2021-03"/>
    <n v="33"/>
    <n v="27"/>
    <s v="Yes"/>
    <n v="-6"/>
  </r>
  <r>
    <n v="98"/>
    <x v="5"/>
    <s v="Issue Tier 2 Tag 6"/>
    <s v="Cause Category 1"/>
    <s v="Cause Detail 6"/>
    <d v="2021-01-25T00:00:00"/>
    <x v="1"/>
    <s v="N/A"/>
    <s v=""/>
    <s v=""/>
    <s v="Stage 5"/>
    <m/>
    <m/>
    <m/>
    <s v="Issue Descr 166"/>
    <s v="Cause Descr 166"/>
    <s v="Countermeasure Descr 166"/>
    <s v="Owner 8"/>
    <d v="2021-04-20T00:00:00"/>
    <d v="2021-04-16T00:00:00"/>
    <s v="Closed"/>
    <x v="1"/>
    <x v="8"/>
    <s v="January"/>
    <n v="25"/>
    <s v="2021-01"/>
    <n v="85"/>
    <n v="81"/>
    <s v="Yes"/>
    <n v="-4"/>
  </r>
  <r>
    <n v="146"/>
    <x v="6"/>
    <s v="Issue Tier 2 Tag 7"/>
    <s v="Cause Category 2"/>
    <s v="Cause Detail 7"/>
    <d v="2021-04-15T00:00:00"/>
    <x v="2"/>
    <s v="Safety KPI 1"/>
    <s v="Entry ID - 31"/>
    <s v=""/>
    <m/>
    <m/>
    <m/>
    <m/>
    <s v="Issue Descr 167"/>
    <s v="Cause Descr 167"/>
    <s v="Countermeasure Descr 167"/>
    <s v="Owner 8"/>
    <d v="2021-04-21T00:00:00"/>
    <d v="2021-04-19T00:00:00"/>
    <s v="Closed"/>
    <x v="1"/>
    <x v="10"/>
    <s v="April"/>
    <n v="15"/>
    <s v="2021-04"/>
    <n v="6"/>
    <n v="4"/>
    <s v="Yes"/>
    <n v="-2"/>
  </r>
  <r>
    <n v="142"/>
    <x v="7"/>
    <s v="Issue Tier 2 Tag 8"/>
    <s v="Cause Category 3"/>
    <s v="Cause Detail 8"/>
    <d v="2021-04-07T00:00:00"/>
    <x v="2"/>
    <s v="Safety KPI 1"/>
    <s v="Entry ID - 32"/>
    <s v=""/>
    <m/>
    <m/>
    <m/>
    <m/>
    <s v="Issue Descr 168"/>
    <s v="Cause Descr 168"/>
    <s v="Countermeasure Descr 168"/>
    <s v="Owner 11"/>
    <d v="2021-04-20T00:00:00"/>
    <d v="2021-04-20T00:00:00"/>
    <s v="Closed"/>
    <x v="1"/>
    <x v="10"/>
    <s v="April"/>
    <n v="7"/>
    <s v="2021-04"/>
    <n v="13"/>
    <n v="13"/>
    <s v="Yes"/>
    <n v="0"/>
  </r>
  <r>
    <n v="120"/>
    <x v="8"/>
    <s v="Issue Tier 2 Tag 9"/>
    <s v="Cause Category 4"/>
    <s v="Cause Detail 1"/>
    <d v="2021-02-25T00:00:00"/>
    <x v="2"/>
    <s v="Safety KPI 1"/>
    <s v="Entry ID - 35"/>
    <s v=""/>
    <s v="Stage 1"/>
    <m/>
    <m/>
    <m/>
    <s v="Issue Descr 169"/>
    <s v="Cause Descr 169"/>
    <s v="Countermeasure Descr 169"/>
    <s v="Owner 5"/>
    <d v="2021-04-26T00:00:00"/>
    <d v="2021-04-26T00:00:00"/>
    <s v="Closed"/>
    <x v="1"/>
    <x v="0"/>
    <s v="February"/>
    <n v="25"/>
    <s v="2021-02"/>
    <n v="60"/>
    <n v="60"/>
    <s v="Yes"/>
    <n v="0"/>
  </r>
  <r>
    <n v="136"/>
    <x v="9"/>
    <s v="Issue Tier 2 Tag 10"/>
    <s v="Cause Category 5"/>
    <s v="Cause Detail 2"/>
    <d v="2021-03-31T00:00:00"/>
    <x v="1"/>
    <s v="N/A"/>
    <s v="Entry ID - 38"/>
    <s v="Primary Equipment 35"/>
    <m/>
    <m/>
    <m/>
    <m/>
    <s v="Issue Descr 170"/>
    <s v="Cause Descr 170"/>
    <s v="Countermeasure Descr 170"/>
    <s v="Owner 5"/>
    <d v="2021-04-30T00:00:00"/>
    <d v="2021-04-26T00:00:00"/>
    <s v="Closed"/>
    <x v="1"/>
    <x v="9"/>
    <s v="March"/>
    <n v="31"/>
    <s v="2021-03"/>
    <n v="30"/>
    <n v="26"/>
    <s v="Yes"/>
    <n v="-4"/>
  </r>
  <r>
    <n v="137"/>
    <x v="0"/>
    <s v="Issue Tier 2 Tag 11"/>
    <s v="Cause Category 1"/>
    <s v="Cause Detail 3"/>
    <d v="2021-03-31T00:00:00"/>
    <x v="1"/>
    <s v="N/A"/>
    <s v="Entry ID - 39"/>
    <s v="Primary Equipment 35"/>
    <m/>
    <m/>
    <m/>
    <m/>
    <s v="Issue Descr 171"/>
    <s v="Cause Descr 171"/>
    <s v="Countermeasure Descr 171"/>
    <s v="Owner 5"/>
    <d v="2021-04-30T00:00:00"/>
    <d v="2021-04-26T00:00:00"/>
    <s v="Closed"/>
    <x v="1"/>
    <x v="9"/>
    <s v="March"/>
    <n v="31"/>
    <s v="2021-03"/>
    <n v="30"/>
    <n v="26"/>
    <s v="Yes"/>
    <n v="-4"/>
  </r>
  <r>
    <n v="140"/>
    <x v="1"/>
    <s v="Issue Tier 2 Tag 12"/>
    <s v="Cause Category 2"/>
    <s v="Cause Detail 4"/>
    <d v="2021-04-05T00:00:00"/>
    <x v="1"/>
    <s v="N/A"/>
    <s v="Entry ID - 36"/>
    <s v="Primary Equipment 35"/>
    <m/>
    <m/>
    <m/>
    <m/>
    <s v="Issue Descr 172"/>
    <s v="Cause Descr 172"/>
    <s v="Countermeasure Descr 172"/>
    <s v="Owner 5"/>
    <d v="2021-05-05T00:00:00"/>
    <d v="2021-04-29T00:00:00"/>
    <s v="Closed"/>
    <x v="1"/>
    <x v="10"/>
    <s v="April"/>
    <n v="5"/>
    <s v="2021-04"/>
    <n v="30"/>
    <n v="24"/>
    <s v="Yes"/>
    <n v="-6"/>
  </r>
  <r>
    <n v="144"/>
    <x v="2"/>
    <s v="Issue Tier 2 Tag 13"/>
    <s v="Cause Category 3"/>
    <s v="Cause Detail 5"/>
    <d v="2021-04-08T00:00:00"/>
    <x v="0"/>
    <s v="Quality KPI 1"/>
    <s v="Entry ID - 37"/>
    <s v="Primary Equipment 68"/>
    <s v="Stage 7"/>
    <m/>
    <m/>
    <m/>
    <s v="Issue Descr 173"/>
    <s v="Cause Descr 173"/>
    <s v="Countermeasure Descr 173"/>
    <s v="Owner 29"/>
    <d v="2021-05-12T00:00:00"/>
    <d v="2021-05-05T00:00:00"/>
    <s v="Closed"/>
    <x v="1"/>
    <x v="10"/>
    <s v="April"/>
    <n v="8"/>
    <s v="2021-04"/>
    <n v="34"/>
    <n v="27"/>
    <s v="Yes"/>
    <n v="-7"/>
  </r>
  <r>
    <n v="145"/>
    <x v="3"/>
    <s v="Issue Tier 2 Tag 14"/>
    <s v="Cause Category 4"/>
    <s v="Cause Detail 6"/>
    <d v="2021-04-12T00:00:00"/>
    <x v="3"/>
    <s v="Delivery KPI 3"/>
    <s v=""/>
    <s v=""/>
    <s v="Stage 1"/>
    <m/>
    <m/>
    <m/>
    <s v="Issue Descr 174"/>
    <s v="Cause Descr 174"/>
    <s v="Countermeasure Descr 174"/>
    <s v="Owner 5"/>
    <d v="2021-05-12T00:00:00"/>
    <d v="2021-05-05T00:00:00"/>
    <s v="Closed"/>
    <x v="1"/>
    <x v="10"/>
    <s v="April"/>
    <n v="12"/>
    <s v="2021-04"/>
    <n v="30"/>
    <n v="23"/>
    <s v="Yes"/>
    <n v="-7"/>
  </r>
  <r>
    <n v="156"/>
    <x v="11"/>
    <s v="Issue Tier 2 Tag 15"/>
    <s v="Cause Category 5"/>
    <s v="Cause Detail 7"/>
    <d v="2021-05-06T00:00:00"/>
    <x v="0"/>
    <s v="Quality KPI 1"/>
    <s v="Entry ID - 30"/>
    <s v=""/>
    <s v="Stage 11"/>
    <m/>
    <s v="Minor"/>
    <m/>
    <s v="Issue Descr 175"/>
    <s v="Cause Descr 175"/>
    <s v="Countermeasure Descr 175"/>
    <s v="Owner 8"/>
    <d v="2021-05-05T00:00:00"/>
    <d v="2021-05-11T00:00:00"/>
    <s v="Closed"/>
    <x v="1"/>
    <x v="11"/>
    <s v="May"/>
    <n v="6"/>
    <s v="2021-05"/>
    <s v="N/A"/>
    <n v="5"/>
    <s v="N/A"/>
    <s v=""/>
  </r>
  <r>
    <n v="135"/>
    <x v="5"/>
    <s v="Issue Tier 2 Tag 16"/>
    <s v="Cause Category 1"/>
    <s v="Cause Detail 8"/>
    <d v="2021-03-31T00:00:00"/>
    <x v="0"/>
    <s v="Quality KPI 1"/>
    <s v="Entry ID - 23"/>
    <s v="Primary Equipment 35"/>
    <s v="Stage 3"/>
    <s v="Batch 1 "/>
    <s v="Minor"/>
    <m/>
    <s v="Issue Descr 176"/>
    <s v="Cause Descr 176"/>
    <s v="Countermeasure Descr 176"/>
    <s v="Owner 5"/>
    <d v="2021-05-14T00:00:00"/>
    <d v="2021-05-13T00:00:00"/>
    <s v="Closed"/>
    <x v="1"/>
    <x v="9"/>
    <s v="March"/>
    <n v="31"/>
    <s v="2021-03"/>
    <n v="44"/>
    <n v="43"/>
    <s v="Yes"/>
    <n v="-1"/>
  </r>
  <r>
    <n v="151"/>
    <x v="6"/>
    <s v="Issue Tier 2 Tag 17"/>
    <s v="Cause Category 2"/>
    <s v="Cause Detail 1"/>
    <d v="2021-04-30T00:00:00"/>
    <x v="0"/>
    <s v="Quality KPI 2"/>
    <s v="Entry ID - 1"/>
    <s v=""/>
    <m/>
    <m/>
    <s v="Minor"/>
    <m/>
    <s v="Issue Descr 177"/>
    <s v="Cause Descr 177"/>
    <s v="Countermeasure Descr 177"/>
    <s v="Owner 5"/>
    <d v="2021-04-30T00:00:00"/>
    <d v="2021-05-13T00:00:00"/>
    <s v="Closed"/>
    <x v="1"/>
    <x v="10"/>
    <s v="April"/>
    <n v="30"/>
    <s v="2021-04"/>
    <n v="0"/>
    <n v="13"/>
    <s v="No"/>
    <n v="13"/>
  </r>
  <r>
    <n v="153"/>
    <x v="7"/>
    <s v="Issue Tier 2 Tag 18"/>
    <s v="Cause Category 3"/>
    <s v="Cause Detail 2"/>
    <d v="2021-05-04T00:00:00"/>
    <x v="2"/>
    <s v="Safety KPI 1"/>
    <s v="Entry ID - 24"/>
    <s v=""/>
    <s v="Stage 4"/>
    <m/>
    <m/>
    <m/>
    <s v="Issue Descr 178"/>
    <s v="Cause Descr 178"/>
    <s v="Countermeasure Descr 178"/>
    <s v="Owner 29"/>
    <d v="2021-06-03T00:00:00"/>
    <d v="2021-05-13T00:00:00"/>
    <s v="Closed"/>
    <x v="1"/>
    <x v="11"/>
    <s v="May"/>
    <n v="4"/>
    <s v="2021-05"/>
    <n v="30"/>
    <n v="9"/>
    <s v="Yes"/>
    <n v="-21"/>
  </r>
  <r>
    <n v="150"/>
    <x v="8"/>
    <s v="Issue Tier 2 Tag 19"/>
    <s v="Cause Category 4"/>
    <s v="Cause Detail 3"/>
    <d v="2021-04-28T00:00:00"/>
    <x v="3"/>
    <s v="Delivery KPI 1"/>
    <s v=""/>
    <s v=""/>
    <s v="Stage 4"/>
    <m/>
    <m/>
    <m/>
    <s v="Issue Descr 179"/>
    <s v="Cause Descr 179"/>
    <s v="Countermeasure Descr 179"/>
    <s v="Owner 8"/>
    <d v="2021-05-26T00:00:00"/>
    <d v="2021-05-17T00:00:00"/>
    <s v="Closed"/>
    <x v="1"/>
    <x v="10"/>
    <s v="April"/>
    <n v="28"/>
    <s v="2021-04"/>
    <n v="28"/>
    <n v="19"/>
    <s v="Yes"/>
    <n v="-9"/>
  </r>
  <r>
    <n v="155"/>
    <x v="9"/>
    <s v="Issue Tier 2 Tag 20"/>
    <s v="Cause Category 5"/>
    <s v="Cause Detail 4"/>
    <d v="2021-05-05T00:00:00"/>
    <x v="2"/>
    <s v="Safety KPI 1"/>
    <s v="Entry ID - 21"/>
    <s v=""/>
    <m/>
    <m/>
    <m/>
    <m/>
    <s v="Issue Descr 180"/>
    <s v="Cause Descr 180"/>
    <s v="Countermeasure Descr 180"/>
    <s v="Owner 6"/>
    <d v="2021-06-04T00:00:00"/>
    <d v="2021-05-17T00:00:00"/>
    <s v="Closed"/>
    <x v="1"/>
    <x v="11"/>
    <s v="May"/>
    <n v="5"/>
    <s v="2021-05"/>
    <n v="30"/>
    <n v="12"/>
    <s v="Yes"/>
    <n v="-18"/>
  </r>
  <r>
    <n v="148"/>
    <x v="0"/>
    <s v="Issue Tier 2 Tag 1"/>
    <s v="Cause Category 1"/>
    <s v="Cause Detail 5"/>
    <d v="2021-04-27T00:00:00"/>
    <x v="1"/>
    <s v="N/A"/>
    <s v=""/>
    <s v=""/>
    <m/>
    <m/>
    <m/>
    <m/>
    <s v="Issue Descr 181"/>
    <s v="Cause Descr 181"/>
    <s v="Countermeasure Descr 181"/>
    <s v="Owner 6"/>
    <d v="2021-05-26T00:00:00"/>
    <d v="2021-05-19T00:00:00"/>
    <s v="Closed"/>
    <x v="1"/>
    <x v="10"/>
    <s v="April"/>
    <n v="27"/>
    <s v="2021-04"/>
    <n v="29"/>
    <n v="22"/>
    <s v="Yes"/>
    <n v="-7"/>
  </r>
  <r>
    <n v="127"/>
    <x v="1"/>
    <s v="Issue Tier 2 Tag 2"/>
    <s v="Cause Category 2"/>
    <s v="Cause Detail 6"/>
    <d v="2021-03-18T00:00:00"/>
    <x v="1"/>
    <s v="N/A"/>
    <s v=""/>
    <s v=""/>
    <m/>
    <m/>
    <m/>
    <m/>
    <s v="Issue Descr 182"/>
    <s v="Cause Descr 182"/>
    <s v="Countermeasure Descr 182"/>
    <s v="Owner 6"/>
    <d v="2021-05-20T00:00:00"/>
    <d v="2021-05-20T00:00:00"/>
    <s v="Closed"/>
    <x v="1"/>
    <x v="9"/>
    <s v="March"/>
    <n v="18"/>
    <s v="2021-03"/>
    <n v="63"/>
    <n v="63"/>
    <s v="Yes"/>
    <n v="0"/>
  </r>
  <r>
    <n v="157"/>
    <x v="2"/>
    <s v="Issue Tier 2 Tag 3"/>
    <s v="Cause Category 3"/>
    <s v="Cause Detail 7"/>
    <d v="2021-05-10T00:00:00"/>
    <x v="1"/>
    <s v="N/A"/>
    <s v=""/>
    <s v=""/>
    <m/>
    <m/>
    <m/>
    <m/>
    <s v="Issue Descr 183"/>
    <s v="Cause Descr 183"/>
    <s v="Countermeasure Descr 183"/>
    <s v="Owner 13"/>
    <d v="2021-05-30T00:00:00"/>
    <d v="2021-05-26T00:00:00"/>
    <s v="Closed"/>
    <x v="1"/>
    <x v="11"/>
    <s v="May"/>
    <n v="10"/>
    <s v="2021-05"/>
    <n v="20"/>
    <n v="16"/>
    <s v="Yes"/>
    <n v="-4"/>
  </r>
  <r>
    <n v="163"/>
    <x v="3"/>
    <s v="Issue Tier 2 Tag 4"/>
    <s v="Cause Category 4"/>
    <s v="Cause Detail 8"/>
    <d v="2021-05-18T00:00:00"/>
    <x v="0"/>
    <s v="Quality KPI 1"/>
    <s v="Entry ID - 22"/>
    <s v=""/>
    <s v="Stage 10"/>
    <m/>
    <s v="Minor"/>
    <m/>
    <s v="Issue Descr 184"/>
    <s v="Cause Descr 184"/>
    <s v="Countermeasure Descr 184"/>
    <s v="Owner 19"/>
    <d v="2021-06-18T00:00:00"/>
    <d v="2021-05-27T00:00:00"/>
    <s v="Closed"/>
    <x v="1"/>
    <x v="11"/>
    <s v="May"/>
    <n v="18"/>
    <s v="2021-05"/>
    <n v="31"/>
    <n v="9"/>
    <s v="Yes"/>
    <n v="-22"/>
  </r>
  <r>
    <n v="149"/>
    <x v="11"/>
    <s v="Issue Tier 2 Tag 5"/>
    <s v="Cause Category 5"/>
    <s v="Cause Detail 1"/>
    <d v="2021-04-27T00:00:00"/>
    <x v="2"/>
    <s v="Safety KPI 1"/>
    <s v="Entry ID - 25"/>
    <s v="Primary Equipment 29"/>
    <m/>
    <m/>
    <m/>
    <m/>
    <s v="Issue Descr 185"/>
    <s v="Cause Descr 185"/>
    <s v="Countermeasure Descr 185"/>
    <s v="Owner 8"/>
    <d v="2021-05-26T00:00:00"/>
    <d v="2021-05-28T00:00:00"/>
    <s v="Closed"/>
    <x v="1"/>
    <x v="10"/>
    <s v="April"/>
    <n v="27"/>
    <s v="2021-04"/>
    <n v="29"/>
    <n v="31"/>
    <s v="No"/>
    <n v="2"/>
  </r>
  <r>
    <n v="164"/>
    <x v="5"/>
    <s v="Issue Tier 2 Tag 6"/>
    <s v="Cause Category 1"/>
    <s v="Cause Detail 2"/>
    <d v="2021-05-19T00:00:00"/>
    <x v="2"/>
    <s v="Safety KPI 1"/>
    <s v="Entry ID - 28"/>
    <s v=""/>
    <m/>
    <m/>
    <m/>
    <m/>
    <s v="Issue Descr 186"/>
    <s v="Cause Descr 186"/>
    <s v="Countermeasure Descr 186"/>
    <s v="Owner 14"/>
    <d v="2021-05-28T00:00:00"/>
    <d v="2021-05-28T00:00:00"/>
    <s v="Closed"/>
    <x v="1"/>
    <x v="11"/>
    <s v="May"/>
    <n v="19"/>
    <s v="2021-05"/>
    <n v="9"/>
    <n v="9"/>
    <s v="Yes"/>
    <n v="0"/>
  </r>
  <r>
    <n v="245"/>
    <x v="6"/>
    <s v="Issue Tier 2 Tag 7"/>
    <s v="Cause Category 2"/>
    <s v="Cause Detail 3"/>
    <d v="2021-05-05T00:00:00"/>
    <x v="0"/>
    <s v="Quality KPI 1"/>
    <s v="Entry ID - 29"/>
    <s v=""/>
    <m/>
    <m/>
    <s v="Minor"/>
    <m/>
    <s v="Issue Descr 187"/>
    <s v="Cause Descr 187"/>
    <s v="Countermeasure Descr 187"/>
    <s v="Owner 3"/>
    <d v="2021-06-04T00:00:00"/>
    <d v="2021-05-28T00:00:00"/>
    <s v="Closed"/>
    <x v="1"/>
    <x v="11"/>
    <s v="May"/>
    <n v="5"/>
    <s v="2021-05"/>
    <n v="30"/>
    <n v="23"/>
    <s v="Yes"/>
    <n v="-7"/>
  </r>
  <r>
    <n v="246"/>
    <x v="7"/>
    <s v="Issue Tier 2 Tag 8"/>
    <s v="Cause Category 3"/>
    <s v="Cause Detail 4"/>
    <d v="2021-05-04T00:00:00"/>
    <x v="0"/>
    <s v="Quality KPI 1"/>
    <s v="Entry ID - 26"/>
    <s v=""/>
    <m/>
    <m/>
    <s v="Minor"/>
    <m/>
    <s v="Issue Descr 188"/>
    <s v="Cause Descr 188"/>
    <s v="Countermeasure Descr 188"/>
    <s v="Owner 22"/>
    <d v="2021-06-03T00:00:00"/>
    <d v="2021-06-01T00:00:00"/>
    <s v="Closed"/>
    <x v="1"/>
    <x v="11"/>
    <s v="May"/>
    <n v="4"/>
    <s v="2021-05"/>
    <n v="30"/>
    <n v="28"/>
    <s v="Yes"/>
    <n v="-2"/>
  </r>
  <r>
    <n v="154"/>
    <x v="8"/>
    <s v="Issue Tier 2 Tag 9"/>
    <s v="Cause Category 4"/>
    <s v="Cause Detail 5"/>
    <d v="2021-05-04T00:00:00"/>
    <x v="0"/>
    <s v="Quality KPI 1"/>
    <s v="Entry ID - 27"/>
    <s v=""/>
    <s v="Stage 11"/>
    <s v="Batch 2"/>
    <s v="Minor"/>
    <m/>
    <s v="Issue Descr 189"/>
    <s v="Cause Descr 189"/>
    <s v="Countermeasure Descr 189"/>
    <s v="Owner 15"/>
    <d v="2021-06-04T00:00:00"/>
    <d v="2021-06-02T00:00:00"/>
    <s v="Closed"/>
    <x v="1"/>
    <x v="11"/>
    <s v="May"/>
    <n v="4"/>
    <s v="2021-05"/>
    <n v="31"/>
    <n v="29"/>
    <s v="Yes"/>
    <n v="-2"/>
  </r>
  <r>
    <n v="160"/>
    <x v="9"/>
    <s v="Issue Tier 2 Tag 10"/>
    <s v="Cause Category 5"/>
    <s v="Cause Detail 6"/>
    <d v="2021-05-14T00:00:00"/>
    <x v="3"/>
    <s v="Delivery KPI 1"/>
    <s v=""/>
    <s v=""/>
    <s v="Stage 6"/>
    <m/>
    <m/>
    <m/>
    <s v="Issue Descr 190"/>
    <s v="Cause Descr 190"/>
    <s v="Countermeasure Descr 190"/>
    <s v="Owner 5"/>
    <d v="2021-06-03T00:00:00"/>
    <d v="2021-06-03T00:00:00"/>
    <s v="Closed"/>
    <x v="1"/>
    <x v="11"/>
    <s v="May"/>
    <n v="14"/>
    <s v="2021-05"/>
    <n v="20"/>
    <n v="20"/>
    <s v="Yes"/>
    <n v="0"/>
  </r>
  <r>
    <n v="131"/>
    <x v="0"/>
    <s v="Issue Tier 2 Tag 11"/>
    <s v="Cause Category 1"/>
    <s v="Cause Detail 7"/>
    <d v="2021-03-24T00:00:00"/>
    <x v="0"/>
    <s v="Quality KPI 1"/>
    <s v="Entry ID - 79"/>
    <s v=""/>
    <s v="Stage 8"/>
    <s v="Batch 3"/>
    <s v="Minor"/>
    <m/>
    <s v="Issue Descr 191"/>
    <s v="Cause Descr 191"/>
    <s v="Countermeasure Descr 191"/>
    <s v="Owner 16"/>
    <d v="2021-06-17T00:00:00"/>
    <d v="2021-06-09T00:00:00"/>
    <s v="Closed"/>
    <x v="1"/>
    <x v="9"/>
    <s v="March"/>
    <n v="24"/>
    <s v="2021-03"/>
    <n v="85"/>
    <n v="77"/>
    <s v="Yes"/>
    <n v="-8"/>
  </r>
  <r>
    <n v="147"/>
    <x v="1"/>
    <s v="Issue Tier 2 Tag 12"/>
    <s v="Cause Category 2"/>
    <s v="Cause Detail 8"/>
    <d v="2021-04-21T00:00:00"/>
    <x v="2"/>
    <s v="Safety KPI 1"/>
    <s v=""/>
    <s v="Primary Equipment 19"/>
    <m/>
    <m/>
    <m/>
    <m/>
    <s v="Issue Descr 192"/>
    <s v="Cause Descr 192"/>
    <s v="Countermeasure Descr 192"/>
    <s v="Owner 5"/>
    <d v="2021-06-20T00:00:00"/>
    <d v="2021-06-09T00:00:00"/>
    <s v="Closed"/>
    <x v="1"/>
    <x v="10"/>
    <s v="April"/>
    <n v="21"/>
    <s v="2021-04"/>
    <n v="60"/>
    <n v="49"/>
    <s v="Yes"/>
    <n v="-11"/>
  </r>
  <r>
    <n v="158"/>
    <x v="2"/>
    <s v="Issue Tier 2 Tag 13"/>
    <s v="Cause Category 3"/>
    <s v="Cause Detail 1"/>
    <d v="2021-05-10T00:00:00"/>
    <x v="2"/>
    <s v="Safety KPI 1"/>
    <s v="Entry ID - 131"/>
    <s v=""/>
    <m/>
    <m/>
    <m/>
    <m/>
    <s v="Issue Descr 193"/>
    <s v="Cause Descr 193"/>
    <s v="Countermeasure Descr 193"/>
    <s v="Owner 5"/>
    <d v="2021-06-09T00:00:00"/>
    <d v="2021-06-09T00:00:00"/>
    <s v="Closed"/>
    <x v="1"/>
    <x v="11"/>
    <s v="May"/>
    <n v="10"/>
    <s v="2021-05"/>
    <n v="30"/>
    <n v="30"/>
    <s v="Yes"/>
    <n v="0"/>
  </r>
  <r>
    <n v="159"/>
    <x v="3"/>
    <s v="Issue Tier 2 Tag 14"/>
    <s v="Cause Category 4"/>
    <s v="Cause Detail 2"/>
    <d v="2021-05-10T00:00:00"/>
    <x v="2"/>
    <s v="Safety KPI 1"/>
    <s v="Entry ID - 132"/>
    <s v=""/>
    <s v="Stage 3"/>
    <m/>
    <m/>
    <m/>
    <s v="Issue Descr 194"/>
    <s v="Cause Descr 194"/>
    <s v="Countermeasure Descr 194"/>
    <s v="Owner 5"/>
    <d v="2021-06-09T00:00:00"/>
    <d v="2021-06-09T00:00:00"/>
    <s v="Closed"/>
    <x v="1"/>
    <x v="11"/>
    <s v="May"/>
    <n v="10"/>
    <s v="2021-05"/>
    <n v="30"/>
    <n v="30"/>
    <s v="Yes"/>
    <n v="0"/>
  </r>
  <r>
    <n v="165"/>
    <x v="11"/>
    <s v="Issue Tier 2 Tag 15"/>
    <s v="Cause Category 5"/>
    <s v="Cause Detail 3"/>
    <d v="2021-05-24T00:00:00"/>
    <x v="2"/>
    <s v="Safety KPI 1"/>
    <s v="Entry ID - 129"/>
    <s v="Primary Equipment 69"/>
    <m/>
    <m/>
    <m/>
    <m/>
    <s v="Issue Descr 195"/>
    <s v="Cause Descr 195"/>
    <s v="Countermeasure Descr 195"/>
    <s v="Owner 6"/>
    <d v="2021-09-01T00:00:00"/>
    <d v="2021-06-09T00:00:00"/>
    <s v="Closed"/>
    <x v="1"/>
    <x v="11"/>
    <s v="May"/>
    <n v="24"/>
    <s v="2021-05"/>
    <n v="100"/>
    <n v="16"/>
    <s v="Yes"/>
    <n v="-84"/>
  </r>
  <r>
    <n v="166"/>
    <x v="5"/>
    <s v="Issue Tier 2 Tag 16"/>
    <s v="Cause Category 1"/>
    <s v="Cause Detail 4"/>
    <d v="2021-05-25T00:00:00"/>
    <x v="2"/>
    <s v="Safety KPI 1"/>
    <s v="Entry ID - 130"/>
    <s v="Primary Equipment 35"/>
    <m/>
    <m/>
    <m/>
    <m/>
    <s v="Issue Descr 196"/>
    <s v="Cause Descr 196"/>
    <s v="Countermeasure Descr 196"/>
    <s v="Owner 8"/>
    <d v="2021-06-26T00:00:00"/>
    <d v="2021-06-09T00:00:00"/>
    <s v="Closed"/>
    <x v="1"/>
    <x v="11"/>
    <s v="May"/>
    <n v="25"/>
    <s v="2021-05"/>
    <n v="32"/>
    <n v="15"/>
    <s v="Yes"/>
    <n v="-17"/>
  </r>
  <r>
    <n v="141"/>
    <x v="6"/>
    <s v="Issue Tier 2 Tag 17"/>
    <s v="Cause Category 2"/>
    <s v="Cause Detail 5"/>
    <d v="2021-04-06T00:00:00"/>
    <x v="2"/>
    <s v="Safety KPI 1"/>
    <s v="Entry ID - 133"/>
    <s v=""/>
    <m/>
    <m/>
    <m/>
    <m/>
    <s v="Issue Descr 197"/>
    <s v="Cause Descr 197"/>
    <s v="Countermeasure Descr 197"/>
    <s v="Owner 16"/>
    <d v="2021-06-17T00:00:00"/>
    <d v="2021-06-17T00:00:00"/>
    <s v="Closed"/>
    <x v="1"/>
    <x v="10"/>
    <s v="April"/>
    <n v="6"/>
    <s v="2021-04"/>
    <n v="72"/>
    <n v="72"/>
    <s v="Yes"/>
    <n v="0"/>
  </r>
  <r>
    <n v="161"/>
    <x v="7"/>
    <s v="Issue Tier 2 Tag 18"/>
    <s v="Cause Category 3"/>
    <s v="Cause Detail 6"/>
    <d v="2021-05-17T00:00:00"/>
    <x v="3"/>
    <s v="Delivery KPI 3"/>
    <s v=""/>
    <s v=""/>
    <s v="Stage 1"/>
    <m/>
    <m/>
    <m/>
    <s v="Issue Descr 198"/>
    <s v="Cause Descr 198"/>
    <s v="Countermeasure Descr 198"/>
    <s v="Owner 16"/>
    <d v="2021-06-17T00:00:00"/>
    <d v="2021-06-17T00:00:00"/>
    <s v="Closed"/>
    <x v="1"/>
    <x v="11"/>
    <s v="May"/>
    <n v="17"/>
    <s v="2021-05"/>
    <n v="31"/>
    <n v="31"/>
    <s v="Yes"/>
    <n v="0"/>
  </r>
  <r>
    <n v="162"/>
    <x v="8"/>
    <s v="Issue Tier 2 Tag 19"/>
    <s v="Cause Category 4"/>
    <s v="Cause Detail 7"/>
    <d v="2021-05-18T00:00:00"/>
    <x v="3"/>
    <s v="Delivery KPI 3"/>
    <s v=""/>
    <s v=""/>
    <s v="Stage 1"/>
    <m/>
    <m/>
    <m/>
    <s v="Issue Descr 199"/>
    <s v="Cause Descr 199"/>
    <s v="Countermeasure Descr 199"/>
    <s v="Owner 5"/>
    <d v="2021-06-17T00:00:00"/>
    <d v="2021-06-17T00:00:00"/>
    <s v="Closed"/>
    <x v="1"/>
    <x v="11"/>
    <s v="May"/>
    <n v="18"/>
    <s v="2021-05"/>
    <n v="30"/>
    <n v="30"/>
    <s v="Yes"/>
    <n v="0"/>
  </r>
  <r>
    <n v="244"/>
    <x v="9"/>
    <s v="Issue Tier 2 Tag 20"/>
    <s v="Cause Category 5"/>
    <s v="Cause Detail 8"/>
    <d v="2021-05-24T00:00:00"/>
    <x v="0"/>
    <s v="Quality KPI 1"/>
    <s v="Entry ID - 136"/>
    <s v=""/>
    <m/>
    <m/>
    <s v="Minor"/>
    <m/>
    <s v="Issue Descr 200"/>
    <s v="Cause Descr 200"/>
    <s v="Countermeasure Descr 200"/>
    <s v="Owner 22"/>
    <d v="2021-06-23T00:00:00"/>
    <d v="2021-06-18T00:00:00"/>
    <s v="Closed"/>
    <x v="1"/>
    <x v="11"/>
    <s v="May"/>
    <n v="24"/>
    <s v="2021-05"/>
    <n v="30"/>
    <n v="25"/>
    <s v="Yes"/>
    <n v="-5"/>
  </r>
  <r>
    <n v="174"/>
    <x v="0"/>
    <s v="Issue Tier 2 Tag 1"/>
    <s v="Cause Category 1"/>
    <s v="Cause Detail 1"/>
    <d v="2021-06-23T00:00:00"/>
    <x v="0"/>
    <s v="Quality KPI 3"/>
    <s v="Entry ID - 137"/>
    <s v=""/>
    <m/>
    <m/>
    <m/>
    <m/>
    <s v="Issue Descr 201"/>
    <s v="Cause Descr 201"/>
    <s v="Countermeasure Descr 201"/>
    <s v="Owner 30"/>
    <d v="2021-06-23T00:00:00"/>
    <d v="2021-06-23T00:00:00"/>
    <s v="Closed"/>
    <x v="1"/>
    <x v="1"/>
    <s v="June"/>
    <n v="23"/>
    <s v="2021-06"/>
    <n v="0"/>
    <n v="0"/>
    <s v="Yes"/>
    <n v="0"/>
  </r>
  <r>
    <n v="170"/>
    <x v="1"/>
    <s v="Issue Tier 2 Tag 2"/>
    <s v="Cause Category 2"/>
    <s v="Cause Detail 2"/>
    <d v="2021-06-15T00:00:00"/>
    <x v="1"/>
    <s v="N/A"/>
    <s v=""/>
    <s v=""/>
    <s v="Stage 7"/>
    <m/>
    <m/>
    <m/>
    <s v="Issue Descr 202"/>
    <s v="Cause Descr 202"/>
    <s v="Countermeasure Descr 202"/>
    <s v="Owner 8"/>
    <d v="2021-06-21T00:00:00"/>
    <d v="2021-06-25T00:00:00"/>
    <s v="Closed"/>
    <x v="1"/>
    <x v="1"/>
    <s v="June"/>
    <n v="15"/>
    <s v="2021-06"/>
    <n v="6"/>
    <n v="10"/>
    <s v="No"/>
    <n v="4"/>
  </r>
  <r>
    <n v="173"/>
    <x v="2"/>
    <s v="Issue Tier 2 Tag 3"/>
    <s v="Cause Category 3"/>
    <s v="Cause Detail 3"/>
    <d v="2021-06-22T00:00:00"/>
    <x v="2"/>
    <s v="Safety KPI 1"/>
    <s v="Entry ID - 134"/>
    <s v="Primary Equipment 29"/>
    <m/>
    <m/>
    <m/>
    <m/>
    <s v="Issue Descr 203"/>
    <s v="Cause Descr 203"/>
    <s v="Countermeasure Descr 203"/>
    <s v="Owner 6"/>
    <d v="2021-07-21T00:00:00"/>
    <d v="2021-06-28T00:00:00"/>
    <s v="Closed"/>
    <x v="1"/>
    <x v="1"/>
    <s v="June"/>
    <n v="22"/>
    <s v="2021-06"/>
    <n v="29"/>
    <n v="6"/>
    <s v="Yes"/>
    <n v="-23"/>
  </r>
  <r>
    <n v="175"/>
    <x v="3"/>
    <s v="Issue Tier 2 Tag 4"/>
    <s v="Cause Category 4"/>
    <s v="Cause Detail 4"/>
    <d v="2021-06-25T00:00:00"/>
    <x v="2"/>
    <s v="Safety KPI 1"/>
    <s v="Entry ID - 135"/>
    <s v="Primary Equipment 29"/>
    <m/>
    <m/>
    <m/>
    <m/>
    <s v="Issue Descr 204"/>
    <s v="Cause Descr 204"/>
    <s v="Countermeasure Descr 204"/>
    <s v="Owner 6"/>
    <d v="2021-07-21T00:00:00"/>
    <d v="2021-06-28T00:00:00"/>
    <s v="Closed"/>
    <x v="1"/>
    <x v="1"/>
    <s v="June"/>
    <n v="25"/>
    <s v="2021-06"/>
    <n v="26"/>
    <n v="3"/>
    <s v="Yes"/>
    <n v="-23"/>
  </r>
  <r>
    <n v="176"/>
    <x v="11"/>
    <s v="Issue Tier 2 Tag 5"/>
    <s v="Cause Category 5"/>
    <s v="Cause Detail 5"/>
    <d v="2021-06-28T00:00:00"/>
    <x v="2"/>
    <s v="Safety KPI 1"/>
    <s v="Entry ID - 128"/>
    <s v=""/>
    <s v="Stage 2"/>
    <m/>
    <m/>
    <m/>
    <s v="Issue Descr 205"/>
    <s v="Cause Descr 205"/>
    <s v="Countermeasure Descr 205"/>
    <s v="Owner 11"/>
    <d v="2021-06-28T00:00:00"/>
    <d v="2021-06-28T00:00:00"/>
    <s v="Closed"/>
    <x v="1"/>
    <x v="1"/>
    <s v="June"/>
    <n v="28"/>
    <s v="2021-06"/>
    <n v="0"/>
    <n v="0"/>
    <s v="Yes"/>
    <n v="0"/>
  </r>
  <r>
    <n v="152"/>
    <x v="5"/>
    <s v="Issue Tier 2 Tag 6"/>
    <s v="Cause Category 1"/>
    <s v="Cause Detail 6"/>
    <d v="2021-04-30T00:00:00"/>
    <x v="0"/>
    <s v="Quality KPI 1"/>
    <s v="Entry ID - 121"/>
    <s v="Primary Equipment 35"/>
    <s v="Stage 1"/>
    <s v="Batch 1 "/>
    <s v="Minor"/>
    <m/>
    <s v="Issue Descr 206"/>
    <s v="Cause Descr 206"/>
    <s v="Countermeasure Descr 206"/>
    <s v="Owner 6"/>
    <d v="2021-07-01T00:00:00"/>
    <d v="2021-06-30T00:00:00"/>
    <s v="Closed"/>
    <x v="1"/>
    <x v="10"/>
    <s v="April"/>
    <n v="30"/>
    <s v="2021-04"/>
    <n v="62"/>
    <n v="61"/>
    <s v="Yes"/>
    <n v="-1"/>
  </r>
  <r>
    <n v="167"/>
    <x v="6"/>
    <s v="Issue Tier 2 Tag 7"/>
    <s v="Cause Category 2"/>
    <s v="Cause Detail 7"/>
    <d v="2021-06-02T00:00:00"/>
    <x v="0"/>
    <s v="Quality KPI 2"/>
    <s v="Entry ID - 1"/>
    <s v=""/>
    <m/>
    <m/>
    <s v="Minor"/>
    <m/>
    <s v="Issue Descr 207"/>
    <s v="Cause Descr 207"/>
    <s v="Countermeasure Descr 207"/>
    <s v="Owner 6"/>
    <d v="2021-06-04T00:00:00"/>
    <d v="2021-06-30T00:00:00"/>
    <s v="Closed"/>
    <x v="1"/>
    <x v="1"/>
    <s v="June"/>
    <n v="2"/>
    <s v="2021-06"/>
    <n v="2"/>
    <n v="28"/>
    <s v="No"/>
    <n v="26"/>
  </r>
  <r>
    <n v="171"/>
    <x v="7"/>
    <s v="Issue Tier 2 Tag 8"/>
    <s v="Cause Category 3"/>
    <s v="Cause Detail 8"/>
    <d v="2021-06-21T00:00:00"/>
    <x v="2"/>
    <s v="Safety KPI 1"/>
    <s v="Entry ID - 122"/>
    <s v=""/>
    <m/>
    <m/>
    <m/>
    <m/>
    <s v="Issue Descr 208"/>
    <s v="Cause Descr 208"/>
    <s v="Countermeasure Descr 208"/>
    <m/>
    <m/>
    <d v="2021-06-30T00:00:00"/>
    <s v="Closed"/>
    <x v="1"/>
    <x v="1"/>
    <s v="June"/>
    <n v="21"/>
    <s v="2021-06"/>
    <s v="N/A"/>
    <n v="9"/>
    <s v="N/A"/>
    <s v=""/>
  </r>
  <r>
    <n v="169"/>
    <x v="8"/>
    <s v="Issue Tier 2 Tag 9"/>
    <s v="Cause Category 4"/>
    <s v="Cause Detail 1"/>
    <d v="2021-06-11T00:00:00"/>
    <x v="2"/>
    <s v="Safety KPI 1"/>
    <s v="Entry ID - 119"/>
    <s v="Primary Equipment 35"/>
    <m/>
    <m/>
    <m/>
    <m/>
    <s v="Issue Descr 209"/>
    <s v="Cause Descr 209"/>
    <s v="Countermeasure Descr 209"/>
    <s v="Owner 8"/>
    <d v="2021-07-09T00:00:00"/>
    <d v="2021-07-09T00:00:00"/>
    <s v="Closed"/>
    <x v="1"/>
    <x v="1"/>
    <s v="June"/>
    <n v="11"/>
    <s v="2021-06"/>
    <n v="28"/>
    <n v="28"/>
    <s v="Yes"/>
    <n v="0"/>
  </r>
  <r>
    <n v="243"/>
    <x v="9"/>
    <s v="Issue Tier 2 Tag 10"/>
    <s v="Cause Category 5"/>
    <s v="Cause Detail 1"/>
    <d v="2021-06-16T00:00:00"/>
    <x v="0"/>
    <s v="Quality KPI 1"/>
    <s v="Entry ID - 120"/>
    <s v=""/>
    <m/>
    <m/>
    <s v="Minor"/>
    <m/>
    <s v="Issue Descr 210"/>
    <s v="Cause Descr 210"/>
    <s v="Countermeasure Descr 210"/>
    <s v="Owner 22"/>
    <d v="2021-07-16T00:00:00"/>
    <d v="2021-07-15T00:00:00"/>
    <s v="Closed"/>
    <x v="1"/>
    <x v="1"/>
    <s v="June"/>
    <n v="16"/>
    <s v="2021-06"/>
    <n v="30"/>
    <n v="29"/>
    <s v="Yes"/>
    <n v="-1"/>
  </r>
  <r>
    <n v="172"/>
    <x v="0"/>
    <s v="Issue Tier 2 Tag 11"/>
    <s v="Cause Category 1"/>
    <s v="Cause Detail 2"/>
    <d v="2021-06-21T00:00:00"/>
    <x v="0"/>
    <s v="Quality KPI 1"/>
    <s v="Entry ID - 123"/>
    <s v="Primary Equipment 35"/>
    <m/>
    <m/>
    <s v="Minor"/>
    <m/>
    <s v="Issue Descr 211"/>
    <s v="Cause Descr 211"/>
    <s v="Countermeasure Descr 211"/>
    <s v="Owner 8"/>
    <d v="2021-07-23T00:00:00"/>
    <d v="2021-07-16T00:00:00"/>
    <s v="Closed"/>
    <x v="1"/>
    <x v="1"/>
    <s v="June"/>
    <n v="21"/>
    <s v="2021-06"/>
    <n v="32"/>
    <n v="25"/>
    <s v="Yes"/>
    <n v="-7"/>
  </r>
  <r>
    <n v="177"/>
    <x v="1"/>
    <s v="Issue Tier 2 Tag 12"/>
    <s v="Cause Category 2"/>
    <s v="Cause Detail 3"/>
    <d v="2021-06-30T00:00:00"/>
    <x v="0"/>
    <s v="Quality KPI 1"/>
    <s v="Entry ID - 126"/>
    <s v="Primary Equipment 35"/>
    <s v="Stage 11"/>
    <m/>
    <s v="Minor"/>
    <m/>
    <s v="Issue Descr 212"/>
    <s v="Cause Descr 212"/>
    <s v="Countermeasure Descr 212"/>
    <s v="Owner 8"/>
    <d v="2021-07-30T00:00:00"/>
    <d v="2021-07-16T00:00:00"/>
    <s v="Closed"/>
    <x v="1"/>
    <x v="1"/>
    <s v="June"/>
    <n v="30"/>
    <s v="2021-06"/>
    <n v="30"/>
    <n v="16"/>
    <s v="Yes"/>
    <n v="-14"/>
  </r>
  <r>
    <n v="179"/>
    <x v="2"/>
    <s v="Issue Tier 2 Tag 13"/>
    <s v="Cause Category 3"/>
    <s v="Cause Detail 4"/>
    <d v="2021-07-01T00:00:00"/>
    <x v="0"/>
    <s v="Quality KPI 1"/>
    <s v="Entry ID - 127"/>
    <s v="Primary Equipment 68"/>
    <s v="Stage 12"/>
    <m/>
    <s v="Minor"/>
    <m/>
    <s v="Issue Descr 213"/>
    <s v="Cause Descr 213"/>
    <s v="Countermeasure Descr 213"/>
    <s v="Owner 8"/>
    <d v="2021-07-31T00:00:00"/>
    <d v="2021-07-20T00:00:00"/>
    <s v="Closed"/>
    <x v="1"/>
    <x v="2"/>
    <s v="July"/>
    <n v="1"/>
    <s v="2021-07"/>
    <n v="30"/>
    <n v="19"/>
    <s v="Yes"/>
    <n v="-11"/>
  </r>
  <r>
    <n v="181"/>
    <x v="3"/>
    <s v="Issue Tier 2 Tag 14"/>
    <s v="Cause Category 4"/>
    <s v="Cause Detail 5"/>
    <d v="2021-07-08T00:00:00"/>
    <x v="2"/>
    <s v="Safety KPI 1"/>
    <s v="Entry ID - 124"/>
    <s v="Primary Equipment 19"/>
    <m/>
    <m/>
    <m/>
    <m/>
    <s v="Issue Descr 214"/>
    <s v="Cause Descr 214"/>
    <s v="Countermeasure Descr 214"/>
    <s v="Owner 31"/>
    <d v="2021-08-11T00:00:00"/>
    <d v="2021-07-20T00:00:00"/>
    <s v="Closed"/>
    <x v="1"/>
    <x v="2"/>
    <s v="July"/>
    <n v="8"/>
    <s v="2021-07"/>
    <n v="34"/>
    <n v="12"/>
    <s v="Yes"/>
    <n v="-22"/>
  </r>
  <r>
    <n v="186"/>
    <x v="11"/>
    <s v="Issue Tier 2 Tag 15"/>
    <s v="Cause Category 5"/>
    <s v="Cause Detail 6"/>
    <d v="2021-07-19T00:00:00"/>
    <x v="3"/>
    <s v="Delivery KPI 1"/>
    <s v=""/>
    <s v=""/>
    <m/>
    <m/>
    <m/>
    <m/>
    <s v="Issue Descr 215"/>
    <s v="Cause Descr 215"/>
    <s v="Countermeasure Descr 215"/>
    <s v="Owner 5"/>
    <d v="2021-07-20T00:00:00"/>
    <d v="2021-07-20T00:00:00"/>
    <s v="Closed"/>
    <x v="1"/>
    <x v="2"/>
    <s v="July"/>
    <n v="19"/>
    <s v="2021-07"/>
    <n v="1"/>
    <n v="1"/>
    <s v="Yes"/>
    <n v="0"/>
  </r>
  <r>
    <n v="188"/>
    <x v="5"/>
    <s v="Issue Tier 2 Tag 16"/>
    <s v="Cause Category 1"/>
    <s v="Cause Detail 7"/>
    <d v="2021-07-20T00:00:00"/>
    <x v="3"/>
    <s v="Delivery KPI 1"/>
    <s v=""/>
    <s v=""/>
    <s v="Stage 5"/>
    <m/>
    <m/>
    <m/>
    <s v="Issue Descr 216"/>
    <s v="Cause Descr 216"/>
    <s v="Countermeasure Descr 216"/>
    <s v="Owner 8"/>
    <d v="2021-07-21T00:00:00"/>
    <d v="2021-07-21T00:00:00"/>
    <s v="Closed"/>
    <x v="1"/>
    <x v="2"/>
    <s v="July"/>
    <n v="20"/>
    <s v="2021-07"/>
    <n v="1"/>
    <n v="1"/>
    <s v="Yes"/>
    <n v="0"/>
  </r>
  <r>
    <n v="242"/>
    <x v="6"/>
    <s v="Issue Tier 2 Tag 17"/>
    <s v="Cause Category 2"/>
    <s v="Cause Detail 8"/>
    <d v="2021-06-30T00:00:00"/>
    <x v="0"/>
    <s v="Quality KPI 1"/>
    <s v="Entry ID - 125"/>
    <s v=""/>
    <m/>
    <m/>
    <s v="Minor"/>
    <m/>
    <s v="Issue Descr 217"/>
    <s v="Cause Descr 217"/>
    <s v="Countermeasure Descr 217"/>
    <s v="Owner 10"/>
    <d v="2021-07-30T00:00:00"/>
    <d v="2021-07-26T00:00:00"/>
    <s v="Closed"/>
    <x v="1"/>
    <x v="1"/>
    <s v="June"/>
    <n v="30"/>
    <s v="2021-06"/>
    <n v="30"/>
    <n v="26"/>
    <s v="Yes"/>
    <n v="-4"/>
  </r>
  <r>
    <n v="184"/>
    <x v="7"/>
    <s v="Issue Tier 2 Tag 18"/>
    <s v="Cause Category 3"/>
    <s v="Cause Detail 1"/>
    <d v="2021-07-13T00:00:00"/>
    <x v="2"/>
    <s v="Safety KPI 1"/>
    <s v=""/>
    <s v=""/>
    <m/>
    <m/>
    <m/>
    <m/>
    <s v="Issue Descr 218"/>
    <s v="Cause Descr 218"/>
    <s v="Countermeasure Descr 218"/>
    <s v="Owner 8"/>
    <d v="2021-08-12T00:00:00"/>
    <d v="2021-07-30T00:00:00"/>
    <s v="Closed"/>
    <x v="1"/>
    <x v="2"/>
    <s v="July"/>
    <n v="13"/>
    <s v="2021-07"/>
    <n v="30"/>
    <n v="17"/>
    <s v="Yes"/>
    <n v="-13"/>
  </r>
  <r>
    <n v="241"/>
    <x v="8"/>
    <s v="Issue Tier 2 Tag 19"/>
    <s v="Cause Category 4"/>
    <s v="Cause Detail 2"/>
    <d v="2021-07-20T00:00:00"/>
    <x v="0"/>
    <s v="Quality KPI 1"/>
    <s v="Entry ID - 138"/>
    <s v=""/>
    <m/>
    <m/>
    <s v="Minor"/>
    <m/>
    <s v="Issue Descr 219"/>
    <s v="Cause Descr 219"/>
    <s v="Countermeasure Descr 219"/>
    <s v="Owner 10"/>
    <d v="2021-08-19T00:00:00"/>
    <d v="2021-08-03T00:00:00"/>
    <s v="Closed"/>
    <x v="1"/>
    <x v="2"/>
    <s v="July"/>
    <n v="20"/>
    <s v="2021-07"/>
    <n v="30"/>
    <n v="14"/>
    <s v="Yes"/>
    <n v="-16"/>
  </r>
  <r>
    <n v="180"/>
    <x v="9"/>
    <s v="Issue Tier 2 Tag 20"/>
    <s v="Cause Category 5"/>
    <s v="Cause Detail 3"/>
    <d v="2021-07-07T00:00:00"/>
    <x v="0"/>
    <s v="Quality KPI 1"/>
    <s v="Entry ID - 151"/>
    <s v="Primary Equipment 35"/>
    <s v="Stage 1"/>
    <s v="Batch 2"/>
    <s v="Minor"/>
    <m/>
    <s v="Issue Descr 220"/>
    <s v="Cause Descr 220"/>
    <s v="Countermeasure Descr 220"/>
    <s v="Owner 16"/>
    <d v="2021-08-06T00:00:00"/>
    <d v="2021-08-04T00:00:00"/>
    <s v="Closed"/>
    <x v="1"/>
    <x v="2"/>
    <s v="July"/>
    <n v="7"/>
    <s v="2021-07"/>
    <n v="30"/>
    <n v="28"/>
    <s v="Yes"/>
    <n v="-2"/>
  </r>
  <r>
    <n v="185"/>
    <x v="0"/>
    <s v="Issue Tier 2 Tag 1"/>
    <s v="Cause Category 1"/>
    <s v="Cause Detail 4"/>
    <d v="2021-07-14T00:00:00"/>
    <x v="0"/>
    <s v="Quality KPI 1"/>
    <s v="Entry ID - 152"/>
    <s v="Primary Equipment 68"/>
    <s v="Stage 5"/>
    <s v="Batch 3"/>
    <s v="Minor"/>
    <m/>
    <s v="Issue Descr 221"/>
    <s v="Cause Descr 221"/>
    <s v="Countermeasure Descr 221"/>
    <s v="Owner 35"/>
    <d v="2021-08-14T00:00:00"/>
    <d v="2021-08-10T00:00:00"/>
    <s v="Closed"/>
    <x v="1"/>
    <x v="2"/>
    <s v="July"/>
    <n v="14"/>
    <s v="2021-07"/>
    <n v="31"/>
    <n v="27"/>
    <s v="Yes"/>
    <n v="-4"/>
  </r>
  <r>
    <n v="189"/>
    <x v="1"/>
    <s v="Issue Tier 2 Tag 2"/>
    <s v="Cause Category 2"/>
    <s v="Cause Detail 5"/>
    <d v="2021-07-21T00:00:00"/>
    <x v="0"/>
    <s v="Quality KPI 1"/>
    <s v="Entry ID - 149"/>
    <s v=""/>
    <m/>
    <m/>
    <s v="Minor"/>
    <m/>
    <s v="Issue Descr 222"/>
    <s v="Cause Descr 222"/>
    <s v="Countermeasure Descr 222"/>
    <s v="Owner 35"/>
    <d v="2021-08-21T00:00:00"/>
    <d v="2021-08-11T00:00:00"/>
    <s v="Closed"/>
    <x v="1"/>
    <x v="2"/>
    <s v="July"/>
    <n v="21"/>
    <s v="2021-07"/>
    <n v="31"/>
    <n v="21"/>
    <s v="Yes"/>
    <n v="-10"/>
  </r>
  <r>
    <n v="194"/>
    <x v="2"/>
    <s v="Issue Tier 2 Tag 3"/>
    <s v="Cause Category 3"/>
    <s v="Cause Detail 6"/>
    <d v="2021-08-12T00:00:00"/>
    <x v="3"/>
    <s v="Delivery KPI 1"/>
    <s v=""/>
    <s v=""/>
    <s v="Stage 5"/>
    <m/>
    <m/>
    <m/>
    <s v="Issue Descr 223"/>
    <s v="Cause Descr 223"/>
    <s v="Countermeasure Descr 223"/>
    <s v="Owner 5"/>
    <d v="2021-08-12T00:00:00"/>
    <d v="2021-08-12T00:00:00"/>
    <s v="Closed"/>
    <x v="1"/>
    <x v="3"/>
    <s v="August"/>
    <n v="12"/>
    <s v="2021-08"/>
    <n v="0"/>
    <n v="0"/>
    <s v="Yes"/>
    <n v="0"/>
  </r>
  <r>
    <n v="183"/>
    <x v="3"/>
    <s v="Issue Tier 2 Tag 4"/>
    <s v="Cause Category 4"/>
    <s v="Cause Detail 7"/>
    <d v="2021-07-13T00:00:00"/>
    <x v="0"/>
    <s v="Quality KPI 1"/>
    <s v="Entry ID - 150"/>
    <s v=""/>
    <m/>
    <m/>
    <s v="Minor"/>
    <m/>
    <s v="Issue Descr 224"/>
    <s v="Cause Descr 224"/>
    <s v="Countermeasure Descr 224"/>
    <s v="Owner 31"/>
    <d v="2021-08-18T00:00:00"/>
    <d v="2021-08-17T00:00:00"/>
    <s v="Closed"/>
    <x v="1"/>
    <x v="2"/>
    <s v="July"/>
    <n v="13"/>
    <s v="2021-07"/>
    <n v="36"/>
    <n v="35"/>
    <s v="Yes"/>
    <n v="-1"/>
  </r>
  <r>
    <n v="196"/>
    <x v="11"/>
    <s v="Issue Tier 2 Tag 5"/>
    <s v="Cause Category 5"/>
    <s v="Cause Detail 8"/>
    <d v="2021-08-18T00:00:00"/>
    <x v="0"/>
    <s v="Quality KPI 4"/>
    <s v=""/>
    <s v=""/>
    <m/>
    <m/>
    <m/>
    <m/>
    <s v="Issue Descr 225"/>
    <s v="Cause Descr 225"/>
    <s v="Countermeasure Descr 225"/>
    <s v="Owner 5"/>
    <d v="2021-08-18T00:00:00"/>
    <d v="2021-08-18T00:00:00"/>
    <s v="Closed"/>
    <x v="1"/>
    <x v="3"/>
    <s v="August"/>
    <n v="18"/>
    <s v="2021-08"/>
    <n v="0"/>
    <n v="0"/>
    <s v="Yes"/>
    <n v="0"/>
  </r>
  <r>
    <n v="190"/>
    <x v="5"/>
    <s v="Issue Tier 2 Tag 6"/>
    <s v="Cause Category 1"/>
    <s v="Cause Detail 1"/>
    <d v="2021-07-22T00:00:00"/>
    <x v="0"/>
    <s v="Quality KPI 1"/>
    <s v="Entry ID - 153"/>
    <s v=""/>
    <m/>
    <m/>
    <s v="Minor"/>
    <m/>
    <s v="Issue Descr 226"/>
    <s v="Cause Descr 226"/>
    <s v="Countermeasure Descr 226"/>
    <s v="Owner 29"/>
    <d v="2021-08-27T00:00:00"/>
    <d v="2021-08-23T00:00:00"/>
    <s v="Closed"/>
    <x v="1"/>
    <x v="2"/>
    <s v="July"/>
    <n v="22"/>
    <s v="2021-07"/>
    <n v="36"/>
    <n v="32"/>
    <s v="Yes"/>
    <n v="-4"/>
  </r>
  <r>
    <n v="204"/>
    <x v="6"/>
    <s v="Issue Tier 2 Tag 7"/>
    <s v="Cause Category 2"/>
    <s v="Cause Detail 2"/>
    <d v="2021-08-27T00:00:00"/>
    <x v="0"/>
    <s v="Quality KPI 4"/>
    <s v=""/>
    <s v=""/>
    <m/>
    <m/>
    <m/>
    <m/>
    <s v="Issue Descr 227"/>
    <s v="Cause Descr 227"/>
    <s v="Countermeasure Descr 227"/>
    <s v="Owner 6"/>
    <d v="2021-08-27T00:00:00"/>
    <d v="2021-08-27T00:00:00"/>
    <s v="Closed"/>
    <x v="1"/>
    <x v="3"/>
    <s v="August"/>
    <n v="27"/>
    <s v="2021-08"/>
    <n v="0"/>
    <n v="0"/>
    <s v="Yes"/>
    <n v="0"/>
  </r>
  <r>
    <n v="205"/>
    <x v="7"/>
    <s v="Issue Tier 2 Tag 8"/>
    <s v="Cause Category 3"/>
    <s v="Cause Detail 3"/>
    <d v="2021-08-29T00:00:00"/>
    <x v="0"/>
    <s v="Quality KPI 5"/>
    <s v=""/>
    <s v=""/>
    <m/>
    <m/>
    <m/>
    <m/>
    <s v="Issue Descr 228"/>
    <s v="Cause Descr 228"/>
    <s v="Countermeasure Descr 228"/>
    <s v="Owner 32"/>
    <d v="2021-09-06T00:00:00"/>
    <d v="2021-09-06T00:00:00"/>
    <s v="Closed"/>
    <x v="1"/>
    <x v="3"/>
    <s v="August"/>
    <n v="29"/>
    <s v="2021-08"/>
    <n v="8"/>
    <n v="8"/>
    <s v="Yes"/>
    <n v="0"/>
  </r>
  <r>
    <n v="197"/>
    <x v="8"/>
    <s v="Issue Tier 2 Tag 9"/>
    <s v="Cause Category 4"/>
    <s v="Cause Detail 4"/>
    <d v="2021-08-11T00:00:00"/>
    <x v="0"/>
    <s v="Quality KPI 1"/>
    <s v="Entry ID - 156"/>
    <s v="Primary Equipment 35"/>
    <s v="Stage 13"/>
    <m/>
    <s v="Minor"/>
    <m/>
    <s v="Issue Descr 229"/>
    <s v="Cause Descr 229"/>
    <s v="Countermeasure Descr 229"/>
    <s v="Owner 4"/>
    <d v="2021-09-11T00:00:00"/>
    <d v="2021-09-08T00:00:00"/>
    <s v="Closed"/>
    <x v="1"/>
    <x v="3"/>
    <s v="August"/>
    <n v="11"/>
    <s v="2021-08"/>
    <n v="31"/>
    <n v="28"/>
    <s v="Yes"/>
    <n v="-3"/>
  </r>
  <r>
    <n v="206"/>
    <x v="9"/>
    <s v="Issue Tier 2 Tag 10"/>
    <s v="Cause Category 5"/>
    <s v="Cause Detail 5"/>
    <d v="2021-08-31T00:00:00"/>
    <x v="3"/>
    <s v="Delivery KPI 1"/>
    <s v=""/>
    <s v=""/>
    <m/>
    <m/>
    <m/>
    <m/>
    <s v="Issue Descr 230"/>
    <s v="Cause Descr 230"/>
    <s v="Countermeasure Descr 230"/>
    <s v="Owner 33"/>
    <d v="2021-09-09T00:00:00"/>
    <d v="2021-09-08T00:00:00"/>
    <s v="Closed"/>
    <x v="1"/>
    <x v="3"/>
    <s v="August"/>
    <n v="31"/>
    <s v="2021-08"/>
    <n v="9"/>
    <n v="8"/>
    <m/>
    <m/>
  </r>
  <r>
    <n v="213"/>
    <x v="0"/>
    <s v="Issue Tier 2 Tag 11"/>
    <s v="Cause Category 1"/>
    <s v="Cause Detail 6"/>
    <d v="2021-09-08T00:00:00"/>
    <x v="2"/>
    <s v="Safety KPI 1"/>
    <s v=""/>
    <s v=""/>
    <s v="Stage 14"/>
    <m/>
    <m/>
    <s v="Tier 2"/>
    <s v="Issue Descr 231"/>
    <s v="Cause Descr 231"/>
    <s v="Countermeasure Descr 231"/>
    <s v="Owner 8"/>
    <d v="2021-09-09T00:00:00"/>
    <d v="2021-09-09T00:00:00"/>
    <s v="Closed"/>
    <x v="1"/>
    <x v="4"/>
    <s v="September"/>
    <n v="8"/>
    <s v="2021-09"/>
    <n v="1"/>
    <n v="1"/>
    <m/>
    <m/>
  </r>
  <r>
    <n v="240"/>
    <x v="1"/>
    <s v="Issue Tier 2 Tag 12"/>
    <s v="Cause Category 2"/>
    <s v="Cause Detail 7"/>
    <d v="2021-07-07T00:00:00"/>
    <x v="0"/>
    <s v="Quality KPI 1"/>
    <s v="Entry ID - 154"/>
    <s v=""/>
    <m/>
    <s v="Batch 2"/>
    <s v="Minor"/>
    <m/>
    <s v="Issue Descr 232"/>
    <s v="Cause Descr 232"/>
    <s v="Countermeasure Descr 232"/>
    <s v="Owner 32"/>
    <d v="2021-09-09T00:00:00"/>
    <d v="2021-09-09T00:00:00"/>
    <s v="Closed"/>
    <x v="1"/>
    <x v="2"/>
    <s v="July"/>
    <n v="7"/>
    <s v="2021-07"/>
    <n v="64"/>
    <n v="64"/>
    <s v="Yes"/>
    <n v="0"/>
  </r>
  <r>
    <n v="238"/>
    <x v="2"/>
    <s v="Issue Tier 2 Tag 13"/>
    <s v="Cause Category 3"/>
    <s v="Cause Detail 8"/>
    <d v="2021-10-20T00:00:00"/>
    <x v="0"/>
    <s v="Quality KPI 1"/>
    <s v="Entry ID - 155"/>
    <s v=""/>
    <m/>
    <s v="Batch 3"/>
    <s v="Minor"/>
    <m/>
    <s v="Issue Descr 233"/>
    <s v="Cause Descr 233"/>
    <s v="Countermeasure Descr 233"/>
    <s v="Owner 27"/>
    <d v="2021-11-19T00:00:00"/>
    <d v="2021-11-16T00:00:00"/>
    <s v="Closed"/>
    <x v="1"/>
    <x v="5"/>
    <s v="October"/>
    <n v="20"/>
    <s v="2021-10"/>
    <n v="30"/>
    <n v="27"/>
    <s v="Yes"/>
    <n v="-3"/>
  </r>
  <r>
    <n v="289"/>
    <x v="3"/>
    <s v="Issue Tier 2 Tag 14"/>
    <s v="Cause Category 4"/>
    <s v="Cause Detail 1"/>
    <d v="2021-11-17T00:00:00"/>
    <x v="2"/>
    <s v="Safety KPI 1"/>
    <s v="Entry ID - 148"/>
    <s v=""/>
    <s v=""/>
    <s v=""/>
    <s v=""/>
    <s v=""/>
    <s v="Issue Descr 234"/>
    <s v="Cause Descr 234"/>
    <s v="Countermeasure Descr 234"/>
    <s v="Owner 33"/>
    <d v="2021-11-18T00:00:00"/>
    <d v="2021-11-19T00:00:00"/>
    <s v="Closed"/>
    <x v="1"/>
    <x v="6"/>
    <s v="November"/>
    <n v="17"/>
    <s v="2021-11"/>
    <m/>
    <m/>
    <m/>
    <m/>
  </r>
  <r>
    <n v="282"/>
    <x v="11"/>
    <s v="Issue Tier 2 Tag 15"/>
    <s v="Cause Category 5"/>
    <s v="Cause Detail 2"/>
    <d v="2021-10-27T00:00:00"/>
    <x v="0"/>
    <s v="Quality KPI 1"/>
    <s v="Entry ID - 141"/>
    <s v=""/>
    <m/>
    <m/>
    <s v="Minor"/>
    <m/>
    <s v="Issue Descr 235"/>
    <s v="Cause Descr 235"/>
    <s v="Countermeasure Descr 235"/>
    <s v="Owner 1"/>
    <d v="2021-11-27T00:00:00"/>
    <d v="2021-11-22T00:00:00"/>
    <s v="Closed"/>
    <x v="1"/>
    <x v="5"/>
    <s v="October"/>
    <n v="27"/>
    <s v="2021-10"/>
    <n v="31"/>
    <n v="26"/>
    <s v="Yes"/>
    <n v="-5"/>
  </r>
  <r>
    <n v="283"/>
    <x v="5"/>
    <s v="Issue Tier 2 Tag 16"/>
    <s v="Cause Category 1"/>
    <s v="Cause Detail 3"/>
    <d v="2021-10-19T00:00:00"/>
    <x v="0"/>
    <s v="Quality KPI 1"/>
    <s v="Entry ID - 142"/>
    <s v="Primary Equipment 68"/>
    <m/>
    <m/>
    <s v="Minor"/>
    <m/>
    <s v="Issue Descr 236"/>
    <s v="Cause Descr 236"/>
    <s v="Countermeasure Descr 236"/>
    <s v="Owner 6"/>
    <d v="2021-11-28T00:00:00"/>
    <d v="2021-11-17T00:00:00"/>
    <s v="Closed"/>
    <x v="1"/>
    <x v="5"/>
    <s v="October"/>
    <n v="19"/>
    <s v="2021-10"/>
    <n v="40"/>
    <n v="29"/>
    <s v="Yes"/>
    <n v="-11"/>
  </r>
  <r>
    <n v="198"/>
    <x v="6"/>
    <s v="Issue Tier 2 Tag 17"/>
    <s v="Cause Category 2"/>
    <s v="Cause Detail 4"/>
    <d v="2021-08-19T00:00:00"/>
    <x v="2"/>
    <s v="Safety KPI 1"/>
    <s v="Entry ID - 139"/>
    <s v=""/>
    <s v="Stage 3"/>
    <m/>
    <m/>
    <m/>
    <s v="Issue Descr 237"/>
    <s v="Cause Descr 237"/>
    <s v="Countermeasure Descr 237"/>
    <s v="Owner 8"/>
    <d v="2021-09-15T00:00:00"/>
    <d v="2021-09-15T00:00:00"/>
    <s v="Closed"/>
    <x v="1"/>
    <x v="3"/>
    <s v="August"/>
    <n v="19"/>
    <s v="2021-08"/>
    <n v="27"/>
    <n v="27"/>
    <m/>
    <n v="0"/>
  </r>
  <r>
    <n v="208"/>
    <x v="7"/>
    <s v="Issue Tier 2 Tag 18"/>
    <s v="Cause Category 3"/>
    <s v="Cause Detail 5"/>
    <d v="2021-09-02T00:00:00"/>
    <x v="2"/>
    <s v="Safety KPI 1"/>
    <s v="Entry ID - 140"/>
    <s v="Primary Equipment 37"/>
    <s v="Stage 5"/>
    <m/>
    <m/>
    <m/>
    <s v="Issue Descr 238"/>
    <s v="Cause Descr 238"/>
    <s v="Countermeasure Descr 238"/>
    <s v="Owner 8"/>
    <d v="2021-09-15T00:00:00"/>
    <d v="2021-09-15T00:00:00"/>
    <s v="Closed"/>
    <x v="1"/>
    <x v="4"/>
    <s v="September"/>
    <n v="2"/>
    <s v="2021-09"/>
    <n v="13"/>
    <n v="13"/>
    <m/>
    <m/>
  </r>
  <r>
    <n v="210"/>
    <x v="8"/>
    <s v="Issue Tier 2 Tag 19"/>
    <s v="Cause Category 4"/>
    <s v="Cause Detail 6"/>
    <d v="2021-09-07T00:00:00"/>
    <x v="2"/>
    <s v="Safety KPI 1"/>
    <s v="Entry ID - 143"/>
    <s v="Primary Equipment 37"/>
    <s v="Stage 5"/>
    <m/>
    <m/>
    <m/>
    <s v="Issue Descr 239"/>
    <s v="Cause Descr 239"/>
    <s v="Countermeasure Descr 239"/>
    <s v="Owner 8"/>
    <d v="2021-09-15T00:00:00"/>
    <d v="2021-09-15T00:00:00"/>
    <s v="Closed"/>
    <x v="1"/>
    <x v="4"/>
    <s v="September"/>
    <n v="7"/>
    <s v="2021-09"/>
    <n v="8"/>
    <n v="8"/>
    <m/>
    <m/>
  </r>
  <r>
    <n v="199"/>
    <x v="9"/>
    <s v="Issue Tier 2 Tag 20"/>
    <s v="Cause Category 5"/>
    <s v="Cause Detail 7"/>
    <d v="2021-08-19T00:00:00"/>
    <x v="0"/>
    <s v="Quality KPI 1"/>
    <s v="Entry ID - 146"/>
    <s v="Primary Equipment 68"/>
    <s v="Stage 3"/>
    <m/>
    <m/>
    <m/>
    <s v="Issue Descr 240"/>
    <s v="Cause Descr 240"/>
    <s v="Countermeasure Descr 240"/>
    <s v="Owner 6"/>
    <d v="2021-09-19T00:00:00"/>
    <d v="2021-09-17T00:00:00"/>
    <s v="Closed"/>
    <x v="1"/>
    <x v="3"/>
    <s v="August"/>
    <n v="19"/>
    <s v="2021-08"/>
    <n v="31"/>
    <n v="29"/>
    <s v="Yes"/>
    <n v="-2"/>
  </r>
  <r>
    <n v="220"/>
    <x v="0"/>
    <s v="Issue Tier 2 Tag 1"/>
    <s v="Cause Category 1"/>
    <s v="Cause Detail 8"/>
    <d v="2021-09-17T00:00:00"/>
    <x v="0"/>
    <s v="Quality KPI 2"/>
    <s v="Entry ID - 1"/>
    <s v=""/>
    <m/>
    <m/>
    <s v="Major"/>
    <m/>
    <s v="Issue Descr 241"/>
    <s v="Cause Descr 241"/>
    <s v="Countermeasure Descr 241"/>
    <s v="Owner 31"/>
    <d v="2021-09-17T00:00:00"/>
    <d v="2021-09-17T00:00:00"/>
    <s v="Closed"/>
    <x v="1"/>
    <x v="4"/>
    <s v="September"/>
    <n v="17"/>
    <s v="2021-09"/>
    <n v="0"/>
    <n v="0"/>
    <s v="Yes"/>
    <n v="0"/>
  </r>
  <r>
    <n v="212"/>
    <x v="1"/>
    <s v="Issue Tier 2 Tag 2"/>
    <s v="Cause Category 2"/>
    <s v="Cause Detail 1"/>
    <d v="2021-09-09T00:00:00"/>
    <x v="0"/>
    <s v="Quality KPI 2"/>
    <s v="Entry ID - 1"/>
    <s v=""/>
    <m/>
    <m/>
    <s v="Minor"/>
    <m/>
    <s v="Issue Descr 242"/>
    <s v="Cause Descr 242"/>
    <s v="Countermeasure Descr 242"/>
    <s v="Owner 15"/>
    <d v="2021-09-09T00:00:00"/>
    <d v="2021-09-21T00:00:00"/>
    <s v="Closed"/>
    <x v="1"/>
    <x v="4"/>
    <s v="September"/>
    <n v="9"/>
    <s v="2021-09"/>
    <n v="0"/>
    <n v="12"/>
    <s v="No"/>
    <n v="12"/>
  </r>
  <r>
    <n v="218"/>
    <x v="2"/>
    <s v="Issue Tier 2 Tag 3"/>
    <s v="Cause Category 3"/>
    <s v="Cause Detail 2"/>
    <d v="2021-08-10T00:00:00"/>
    <x v="0"/>
    <s v="Quality KPI 1"/>
    <s v="Entry ID - 147"/>
    <s v=""/>
    <s v="Stage 15"/>
    <m/>
    <m/>
    <m/>
    <s v="Issue Descr 243"/>
    <s v="Cause Descr 243"/>
    <s v="Countermeasure Descr 243"/>
    <s v="Owner 15"/>
    <d v="2021-10-15T00:00:00"/>
    <d v="2021-09-21T00:00:00"/>
    <s v="Closed"/>
    <x v="1"/>
    <x v="3"/>
    <s v="August"/>
    <n v="10"/>
    <s v="2021-08"/>
    <n v="66"/>
    <n v="42"/>
    <s v="Yes"/>
    <n v="-24"/>
  </r>
  <r>
    <n v="201"/>
    <x v="3"/>
    <s v="Issue Tier 2 Tag 4"/>
    <s v="Cause Category 4"/>
    <s v="Cause Detail 3"/>
    <d v="2021-08-24T00:00:00"/>
    <x v="0"/>
    <s v="Quality KPI 1"/>
    <s v="Entry ID - 144"/>
    <s v="Primary Equipment 68"/>
    <s v="Stage 1"/>
    <s v="Batch 1 "/>
    <s v="Minor"/>
    <m/>
    <s v="Issue Descr 244"/>
    <s v="Cause Descr 244"/>
    <s v="Countermeasure Descr 244"/>
    <s v="Owner 30"/>
    <d v="2021-09-24T00:00:00"/>
    <d v="2021-09-24T00:00:00"/>
    <s v="Closed"/>
    <x v="1"/>
    <x v="3"/>
    <s v="August"/>
    <n v="24"/>
    <s v="2021-08"/>
    <n v="31"/>
    <n v="31"/>
    <s v="Yes"/>
    <n v="0"/>
  </r>
  <r>
    <n v="226"/>
    <x v="11"/>
    <s v="Issue Tier 2 Tag 5"/>
    <s v="Cause Category 5"/>
    <s v="Cause Detail 4"/>
    <d v="2021-09-27T00:00:00"/>
    <x v="2"/>
    <s v="Safety KPI 1"/>
    <s v="Entry ID - 145"/>
    <s v=""/>
    <m/>
    <m/>
    <m/>
    <m/>
    <s v="Issue Descr 245"/>
    <s v="Cause Descr 245"/>
    <s v="Countermeasure Descr 245"/>
    <s v="Owner 11"/>
    <d v="2021-09-27T00:00:00"/>
    <d v="2021-09-27T00:00:00"/>
    <s v="Closed"/>
    <x v="1"/>
    <x v="4"/>
    <s v="September"/>
    <n v="27"/>
    <s v="2021-09"/>
    <n v="0"/>
    <n v="0"/>
    <m/>
    <m/>
  </r>
  <r>
    <n v="227"/>
    <x v="5"/>
    <s v="Issue Tier 2 Tag 6"/>
    <s v="Cause Category 1"/>
    <s v="Cause Detail 5"/>
    <d v="2021-09-27T00:00:00"/>
    <x v="2"/>
    <s v="Safety KPI 1"/>
    <s v="Entry ID - 92"/>
    <s v=""/>
    <m/>
    <m/>
    <m/>
    <m/>
    <s v="Issue Descr 246"/>
    <s v="Cause Descr 246"/>
    <s v="Countermeasure Descr 246"/>
    <s v="Owner 11"/>
    <d v="2021-09-27T00:00:00"/>
    <d v="2021-09-27T00:00:00"/>
    <s v="Closed"/>
    <x v="1"/>
    <x v="4"/>
    <s v="September"/>
    <n v="27"/>
    <s v="2021-09"/>
    <n v="0"/>
    <n v="0"/>
    <m/>
    <m/>
  </r>
  <r>
    <n v="178"/>
    <x v="6"/>
    <s v="Issue Tier 2 Tag 7"/>
    <s v="Cause Category 2"/>
    <s v="Cause Detail 6"/>
    <d v="2021-06-30T00:00:00"/>
    <x v="0"/>
    <s v="Quality KPI 1"/>
    <s v="Entry ID - 93"/>
    <s v=""/>
    <s v="Stage 16"/>
    <s v="Batch 2"/>
    <s v="Major"/>
    <m/>
    <s v="Issue Descr 247"/>
    <s v="Cause Descr 247"/>
    <s v="Countermeasure Descr 247"/>
    <s v="Owner 6"/>
    <d v="2021-09-28T00:00:00"/>
    <d v="2021-09-28T00:00:00"/>
    <s v="Closed"/>
    <x v="1"/>
    <x v="1"/>
    <s v="June"/>
    <n v="30"/>
    <s v="2021-06"/>
    <n v="90"/>
    <n v="90"/>
    <s v="Yes"/>
    <n v="0"/>
  </r>
  <r>
    <n v="195"/>
    <x v="7"/>
    <s v="Issue Tier 2 Tag 8"/>
    <s v="Cause Category 3"/>
    <s v="Cause Detail 7"/>
    <d v="2021-08-15T00:00:00"/>
    <x v="0"/>
    <s v="Quality KPI 2"/>
    <s v="Entry ID - 1"/>
    <s v=""/>
    <m/>
    <m/>
    <s v="Major"/>
    <m/>
    <s v="Issue Descr 248"/>
    <s v="Cause Descr 248"/>
    <s v="Countermeasure Descr 248"/>
    <s v="Owner 6"/>
    <d v="2021-08-15T00:00:00"/>
    <d v="2021-09-28T00:00:00"/>
    <s v="Closed"/>
    <x v="1"/>
    <x v="3"/>
    <s v="August"/>
    <n v="15"/>
    <s v="2021-08"/>
    <n v="0"/>
    <n v="44"/>
    <s v="No"/>
    <n v="44"/>
  </r>
  <r>
    <n v="200"/>
    <x v="8"/>
    <s v="Issue Tier 2 Tag 9"/>
    <s v="Cause Category 4"/>
    <s v="Cause Detail 8"/>
    <d v="2021-08-19T00:00:00"/>
    <x v="0"/>
    <s v="Quality KPI 1"/>
    <s v="Entry ID - 90"/>
    <s v="Primary Equipment 68"/>
    <s v="Stage 3"/>
    <s v="Batch 3"/>
    <s v="Minor"/>
    <m/>
    <s v="Issue Descr 249"/>
    <s v="Cause Descr 249"/>
    <s v="Countermeasure Descr 249"/>
    <s v="Owner 31"/>
    <d v="2021-09-29T00:00:00"/>
    <d v="2021-09-29T00:00:00"/>
    <s v="Closed"/>
    <x v="1"/>
    <x v="3"/>
    <s v="August"/>
    <n v="19"/>
    <s v="2021-08"/>
    <n v="41"/>
    <n v="41"/>
    <s v="Yes"/>
    <n v="0"/>
  </r>
  <r>
    <n v="216"/>
    <x v="9"/>
    <s v="Issue Tier 2 Tag 10"/>
    <s v="Cause Category 5"/>
    <s v="Cause Detail 1"/>
    <d v="2021-09-13T00:00:00"/>
    <x v="2"/>
    <s v="Safety KPI 1"/>
    <s v="Entry ID - 91"/>
    <s v=""/>
    <m/>
    <m/>
    <m/>
    <m/>
    <s v="Issue Descr 250"/>
    <s v="Cause Descr 250"/>
    <s v="Countermeasure Descr 250"/>
    <s v="Owner 11"/>
    <d v="2021-09-28T00:00:00"/>
    <d v="2021-09-29T00:00:00"/>
    <s v="Closed"/>
    <x v="1"/>
    <x v="4"/>
    <s v="September"/>
    <n v="13"/>
    <s v="2021-09"/>
    <n v="15"/>
    <n v="16"/>
    <m/>
    <m/>
  </r>
  <r>
    <n v="221"/>
    <x v="0"/>
    <s v="Issue Tier 2 Tag 11"/>
    <s v="Cause Category 1"/>
    <s v="Cause Detail 2"/>
    <d v="2021-09-19T00:00:00"/>
    <x v="0"/>
    <s v="Quality KPI 2"/>
    <s v="Entry ID - 1"/>
    <s v=""/>
    <m/>
    <m/>
    <s v="Minor"/>
    <m/>
    <s v="Issue Descr 251"/>
    <s v="Cause Descr 251"/>
    <s v="Countermeasure Descr 251"/>
    <s v="Owner 31"/>
    <d v="2021-09-19T00:00:00"/>
    <d v="2021-09-29T00:00:00"/>
    <s v="Closed"/>
    <x v="1"/>
    <x v="4"/>
    <s v="September"/>
    <n v="19"/>
    <s v="2021-09"/>
    <n v="0"/>
    <n v="10"/>
    <s v="No"/>
    <n v="10"/>
  </r>
  <r>
    <n v="191"/>
    <x v="1"/>
    <s v="Issue Tier 2 Tag 12"/>
    <s v="Cause Category 2"/>
    <s v="Cause Detail 3"/>
    <d v="2021-07-30T00:00:00"/>
    <x v="0"/>
    <s v="Quality KPI 1"/>
    <s v="Entry ID - 94"/>
    <s v=""/>
    <m/>
    <m/>
    <s v="Minor"/>
    <m/>
    <s v="Issue Descr 252"/>
    <s v="Cause Descr 252"/>
    <s v="Countermeasure Descr 252"/>
    <s v="Owner 29"/>
    <d v="2021-09-30T00:00:00"/>
    <d v="2021-09-30T00:00:00"/>
    <s v="Closed"/>
    <x v="1"/>
    <x v="2"/>
    <s v="July"/>
    <n v="30"/>
    <s v="2021-07"/>
    <n v="62"/>
    <n v="62"/>
    <s v="Yes"/>
    <n v="0"/>
  </r>
  <r>
    <n v="202"/>
    <x v="2"/>
    <s v="Issue Tier 2 Tag 13"/>
    <s v="Cause Category 3"/>
    <s v="Cause Detail 4"/>
    <d v="2021-08-25T00:00:00"/>
    <x v="2"/>
    <s v="Safety KPI 1"/>
    <s v="Entry ID - 97"/>
    <s v=""/>
    <m/>
    <m/>
    <m/>
    <s v="Tier 2"/>
    <s v="Issue Descr 253"/>
    <s v="Cause Descr 253"/>
    <s v="Countermeasure Descr 253"/>
    <s v="Owner 34"/>
    <d v="2021-09-30T00:00:00"/>
    <d v="2021-09-30T00:00:00"/>
    <s v="Closed"/>
    <x v="1"/>
    <x v="3"/>
    <s v="August"/>
    <n v="25"/>
    <s v="2021-08"/>
    <n v="36"/>
    <n v="36"/>
    <m/>
    <n v="0"/>
  </r>
  <r>
    <n v="203"/>
    <x v="3"/>
    <s v="Issue Tier 2 Tag 14"/>
    <s v="Cause Category 4"/>
    <s v="Cause Detail 5"/>
    <d v="2021-08-29T00:00:00"/>
    <x v="0"/>
    <s v="Quality KPI 2"/>
    <s v="Entry ID - 1"/>
    <s v=""/>
    <m/>
    <m/>
    <s v="Minor"/>
    <m/>
    <s v="Issue Descr 254"/>
    <s v="Cause Descr 254"/>
    <s v="Countermeasure Descr 254"/>
    <s v="Owner 29"/>
    <d v="2021-08-30T00:00:00"/>
    <d v="2021-09-30T00:00:00"/>
    <s v="Closed"/>
    <x v="1"/>
    <x v="3"/>
    <s v="August"/>
    <n v="29"/>
    <s v="2021-08"/>
    <n v="1"/>
    <n v="32"/>
    <s v="No"/>
    <n v="31"/>
  </r>
  <r>
    <n v="211"/>
    <x v="11"/>
    <s v="Issue Tier 2 Tag 15"/>
    <s v="Cause Category 5"/>
    <s v="Cause Detail 6"/>
    <d v="2021-09-07T00:00:00"/>
    <x v="0"/>
    <s v="Quality KPI 1"/>
    <s v="Entry ID - 98"/>
    <s v="Primary Equipment 68"/>
    <s v="Utilities"/>
    <m/>
    <s v="Minor"/>
    <m/>
    <s v="Issue Descr 255"/>
    <s v="Cause Descr 255"/>
    <s v="Countermeasure Descr 255"/>
    <s v="Owner 35"/>
    <d v="2021-10-07T00:00:00"/>
    <d v="2021-10-04T00:00:00"/>
    <s v="Closed"/>
    <x v="1"/>
    <x v="4"/>
    <s v="September"/>
    <n v="7"/>
    <s v="2021-09"/>
    <n v="30"/>
    <n v="27"/>
    <s v="Yes"/>
    <n v="-3"/>
  </r>
  <r>
    <n v="214"/>
    <x v="5"/>
    <s v="Issue Tier 2 Tag 16"/>
    <s v="Cause Category 1"/>
    <s v="Cause Detail 7"/>
    <d v="2021-09-10T00:00:00"/>
    <x v="2"/>
    <s v="Safety KPI 1"/>
    <s v="Entry ID - 95"/>
    <s v="Primary Equipment 68"/>
    <s v="Stage 2"/>
    <m/>
    <m/>
    <m/>
    <s v="Issue Descr 256"/>
    <s v="Cause Descr 256"/>
    <s v="Countermeasure Descr 256"/>
    <s v="Owner 6"/>
    <d v="2021-10-08T00:00:00"/>
    <d v="2021-10-08T00:00:00"/>
    <s v="Closed"/>
    <x v="1"/>
    <x v="4"/>
    <s v="September"/>
    <n v="10"/>
    <s v="2021-09"/>
    <n v="28"/>
    <n v="28"/>
    <m/>
    <m/>
  </r>
  <r>
    <n v="217"/>
    <x v="6"/>
    <s v="Issue Tier 2 Tag 17"/>
    <s v="Cause Category 2"/>
    <s v="Cause Detail 8"/>
    <d v="2021-09-15T00:00:00"/>
    <x v="2"/>
    <s v="Safety KPI 1"/>
    <s v="Entry ID - 96"/>
    <s v="Primary Equipment 68"/>
    <s v="Stage 2"/>
    <m/>
    <m/>
    <s v="Tier 1"/>
    <s v="Issue Descr 257"/>
    <s v="Cause Descr 257"/>
    <s v="Countermeasure Descr 257"/>
    <s v="Owner 8"/>
    <d v="2021-10-08T00:00:00"/>
    <d v="2021-10-08T00:00:00"/>
    <s v="Closed"/>
    <x v="1"/>
    <x v="4"/>
    <s v="September"/>
    <n v="15"/>
    <s v="2021-09"/>
    <n v="23"/>
    <n v="23"/>
    <m/>
    <m/>
  </r>
  <r>
    <n v="222"/>
    <x v="7"/>
    <s v="Issue Tier 2 Tag 18"/>
    <s v="Cause Category 3"/>
    <s v="Cause Detail 1"/>
    <d v="2021-09-20T00:00:00"/>
    <x v="2"/>
    <s v="Safety KPI 1"/>
    <s v="Entry ID - 89"/>
    <s v=""/>
    <m/>
    <m/>
    <m/>
    <m/>
    <s v="Issue Descr 258"/>
    <s v="Cause Descr 258"/>
    <s v="Countermeasure Descr 258"/>
    <s v="Owner 6"/>
    <d v="2021-10-08T00:00:00"/>
    <d v="2021-10-08T00:00:00"/>
    <s v="Closed"/>
    <x v="1"/>
    <x v="4"/>
    <s v="September"/>
    <n v="20"/>
    <s v="2021-09"/>
    <n v="18"/>
    <n v="18"/>
    <m/>
    <m/>
  </r>
  <r>
    <n v="223"/>
    <x v="8"/>
    <s v="Issue Tier 2 Tag 19"/>
    <s v="Cause Category 4"/>
    <s v="Cause Detail 2"/>
    <d v="2021-09-21T00:00:00"/>
    <x v="1"/>
    <s v="N/A"/>
    <s v=""/>
    <s v=""/>
    <m/>
    <m/>
    <m/>
    <m/>
    <s v="Issue Descr 259"/>
    <s v="Cause Descr 259"/>
    <s v="Countermeasure Descr 259"/>
    <s v="Owner 29"/>
    <d v="2021-10-08T00:00:00"/>
    <d v="2021-10-08T00:00:00"/>
    <s v="Closed"/>
    <x v="1"/>
    <x v="4"/>
    <s v="September"/>
    <n v="21"/>
    <s v="2021-09"/>
    <n v="17"/>
    <n v="17"/>
    <m/>
    <m/>
  </r>
  <r>
    <n v="224"/>
    <x v="9"/>
    <s v="Issue Tier 2 Tag 20"/>
    <s v="Cause Category 5"/>
    <s v="Cause Detail 3"/>
    <d v="2021-09-21T00:00:00"/>
    <x v="1"/>
    <s v="N/A"/>
    <s v=""/>
    <s v=""/>
    <m/>
    <m/>
    <m/>
    <m/>
    <s v="Issue Descr 260"/>
    <s v="Cause Descr 260"/>
    <s v="Countermeasure Descr 260"/>
    <s v="Owner 29"/>
    <d v="2021-10-08T00:00:00"/>
    <d v="2021-10-08T00:00:00"/>
    <s v="Closed"/>
    <x v="1"/>
    <x v="4"/>
    <s v="September"/>
    <n v="21"/>
    <s v="2021-09"/>
    <n v="17"/>
    <n v="17"/>
    <m/>
    <m/>
  </r>
  <r>
    <n v="225"/>
    <x v="0"/>
    <s v="Issue Tier 2 Tag 1"/>
    <s v="Cause Category 1"/>
    <s v="Cause Detail 4"/>
    <d v="2021-09-24T00:00:00"/>
    <x v="2"/>
    <s v="Safety KPI 1"/>
    <s v="Entry ID - 82"/>
    <s v=""/>
    <m/>
    <m/>
    <m/>
    <m/>
    <s v="Issue Descr 261"/>
    <s v="Cause Descr 261"/>
    <s v="Countermeasure Descr 261"/>
    <s v="Owner 4"/>
    <d v="2021-10-08T00:00:00"/>
    <d v="2021-10-08T00:00:00"/>
    <s v="Closed"/>
    <x v="1"/>
    <x v="4"/>
    <s v="September"/>
    <n v="24"/>
    <s v="2021-09"/>
    <n v="14"/>
    <n v="14"/>
    <m/>
    <m/>
  </r>
  <r>
    <n v="215"/>
    <x v="1"/>
    <s v="Issue Tier 2 Tag 2"/>
    <s v="Cause Category 2"/>
    <s v="Cause Detail 5"/>
    <d v="2021-09-13T00:00:00"/>
    <x v="0"/>
    <s v="Quality KPI 1"/>
    <s v="Entry ID - 83"/>
    <s v="Primary Equipment 42"/>
    <s v="Stage 15"/>
    <m/>
    <s v="Minor"/>
    <m/>
    <s v="Issue Descr 262"/>
    <s v="Cause Descr 262"/>
    <s v="Countermeasure Descr 262"/>
    <s v="Owner 15"/>
    <d v="2021-10-13T00:00:00"/>
    <d v="2021-10-12T00:00:00"/>
    <s v="Closed"/>
    <x v="1"/>
    <x v="4"/>
    <s v="September"/>
    <n v="13"/>
    <s v="2021-09"/>
    <n v="30"/>
    <n v="29"/>
    <s v="Yes"/>
    <n v="-1"/>
  </r>
  <r>
    <n v="207"/>
    <x v="2"/>
    <s v="Issue Tier 2 Tag 3"/>
    <s v="Cause Category 3"/>
    <s v="Cause Detail 6"/>
    <d v="2021-09-01T00:00:00"/>
    <x v="0"/>
    <s v="Quality KPI 1"/>
    <s v="Entry ID - 80"/>
    <s v="Primary Equipment 68"/>
    <s v="Stage 1"/>
    <m/>
    <s v="Minor"/>
    <m/>
    <s v="Issue Descr 263"/>
    <s v="Cause Descr 263"/>
    <s v="Countermeasure Descr 263"/>
    <s v="Owner 31"/>
    <d v="2021-10-15T00:00:00"/>
    <d v="2021-10-14T00:00:00"/>
    <s v="Closed"/>
    <x v="1"/>
    <x v="4"/>
    <s v="September"/>
    <n v="1"/>
    <s v="2021-09"/>
    <n v="44"/>
    <n v="43"/>
    <s v="Yes"/>
    <n v="-1"/>
  </r>
  <r>
    <n v="231"/>
    <x v="3"/>
    <s v="Issue Tier 2 Tag 4"/>
    <s v="Cause Category 4"/>
    <s v="Cause Detail 7"/>
    <d v="2021-09-30T00:00:00"/>
    <x v="0"/>
    <s v="Quality KPI 2"/>
    <s v="Entry ID - 1"/>
    <s v=""/>
    <m/>
    <m/>
    <m/>
    <m/>
    <s v="Issue Descr 264"/>
    <s v="Cause Descr 264"/>
    <s v="Countermeasure Descr 264"/>
    <s v="Owner 31"/>
    <d v="2021-09-30T00:00:00"/>
    <d v="2021-10-14T00:00:00"/>
    <s v="Closed"/>
    <x v="1"/>
    <x v="4"/>
    <s v="September"/>
    <n v="30"/>
    <s v="2021-09"/>
    <n v="0"/>
    <n v="14"/>
    <s v="No"/>
    <n v="14"/>
  </r>
  <r>
    <n v="239"/>
    <x v="11"/>
    <s v="Issue Tier 2 Tag 5"/>
    <s v="Cause Category 5"/>
    <s v="Cause Detail 8"/>
    <d v="2021-09-01T00:00:00"/>
    <x v="0"/>
    <s v="Quality KPI 1"/>
    <s v="Entry ID - 81"/>
    <s v=""/>
    <s v="Stage 5"/>
    <m/>
    <s v="Minor"/>
    <m/>
    <s v="Issue Descr 265"/>
    <s v="Cause Descr 265"/>
    <s v="Countermeasure Descr 265"/>
    <s v="Owner 32"/>
    <d v="2021-10-22T00:00:00"/>
    <d v="2021-10-22T00:00:00"/>
    <s v="Closed"/>
    <x v="1"/>
    <x v="4"/>
    <s v="September"/>
    <n v="1"/>
    <s v="2021-09"/>
    <n v="51"/>
    <n v="51"/>
    <s v="Yes"/>
    <n v="0"/>
  </r>
  <r>
    <n v="284"/>
    <x v="5"/>
    <s v="Issue Tier 2 Tag 6"/>
    <s v="Cause Category 1"/>
    <s v="Cause Detail 1"/>
    <d v="2021-10-22T00:00:00"/>
    <x v="3"/>
    <s v="Delivery KPI 1"/>
    <s v="Entry ID - 1"/>
    <s v=""/>
    <m/>
    <m/>
    <m/>
    <m/>
    <s v="Issue Descr 266"/>
    <s v="Cause Descr 266"/>
    <s v="Countermeasure Descr 266"/>
    <s v="Owner 8"/>
    <d v="2021-10-26T00:00:00"/>
    <d v="2021-10-26T00:00:00"/>
    <s v="Closed"/>
    <x v="1"/>
    <x v="5"/>
    <s v="October"/>
    <n v="22"/>
    <s v="2021-10"/>
    <m/>
    <m/>
    <m/>
    <m/>
  </r>
  <r>
    <n v="228"/>
    <x v="6"/>
    <s v="Issue Tier 2 Tag 7"/>
    <s v="Cause Category 2"/>
    <s v="Cause Detail 2"/>
    <d v="2021-09-28T00:00:00"/>
    <x v="2"/>
    <s v="Safety KPI 1"/>
    <s v="Entry ID - 84"/>
    <s v=""/>
    <m/>
    <m/>
    <m/>
    <m/>
    <s v="Issue Descr 267"/>
    <s v="Cause Descr 267"/>
    <s v="Countermeasure Descr 267"/>
    <s v="Owner 11"/>
    <d v="2021-10-29T00:00:00"/>
    <d v="2021-10-27T00:00:00"/>
    <s v="Closed"/>
    <x v="1"/>
    <x v="4"/>
    <s v="September"/>
    <n v="28"/>
    <s v="2021-09"/>
    <n v="31"/>
    <n v="29"/>
    <m/>
    <m/>
  </r>
  <r>
    <n v="192"/>
    <x v="7"/>
    <s v="Issue Tier 2 Tag 8"/>
    <s v="Cause Category 3"/>
    <s v="Cause Detail 3"/>
    <d v="2021-08-05T00:00:00"/>
    <x v="0"/>
    <s v="Quality KPI 1"/>
    <s v="Entry ID - 87"/>
    <s v="Primary Equipment 68"/>
    <s v="Stage 8"/>
    <s v="Batch 1 "/>
    <s v="Minor"/>
    <m/>
    <s v="Issue Descr 268"/>
    <s v="Cause Descr 268"/>
    <s v="Countermeasure Descr 268"/>
    <s v="Owner 6"/>
    <d v="2021-10-29T00:00:00"/>
    <d v="2021-10-28T00:00:00"/>
    <s v="Closed"/>
    <x v="1"/>
    <x v="3"/>
    <s v="August"/>
    <n v="5"/>
    <s v="2021-08"/>
    <n v="85"/>
    <n v="84"/>
    <s v="Yes"/>
    <n v="-1"/>
  </r>
  <r>
    <n v="209"/>
    <x v="8"/>
    <s v="Issue Tier 2 Tag 9"/>
    <s v="Cause Category 4"/>
    <s v="Cause Detail 4"/>
    <d v="2021-09-04T00:00:00"/>
    <x v="0"/>
    <s v="Quality KPI 2"/>
    <s v="Entry ID - 1"/>
    <s v=""/>
    <m/>
    <m/>
    <s v="Minor"/>
    <m/>
    <s v="Issue Descr 269"/>
    <s v="Cause Descr 269"/>
    <s v="Countermeasure Descr 269"/>
    <s v="Owner 6"/>
    <d v="2021-09-04T00:00:00"/>
    <d v="2021-10-28T00:00:00"/>
    <s v="Closed"/>
    <x v="1"/>
    <x v="4"/>
    <s v="September"/>
    <n v="4"/>
    <s v="2021-09"/>
    <n v="0"/>
    <n v="54"/>
    <s v="No"/>
    <n v="54"/>
  </r>
  <r>
    <n v="219"/>
    <x v="9"/>
    <s v="Issue Tier 2 Tag 10"/>
    <s v="Cause Category 5"/>
    <s v="Cause Detail 5"/>
    <d v="2021-10-01T00:00:00"/>
    <x v="0"/>
    <s v="Quality KPI 1"/>
    <s v="Entry ID - 88"/>
    <s v="Primary Equipment 37"/>
    <s v="Stage 6"/>
    <s v="Batch 2"/>
    <s v="Minor"/>
    <s v="N/A"/>
    <s v="Issue Descr 270"/>
    <s v="Cause Descr 270"/>
    <s v="Countermeasure Descr 270"/>
    <s v="Owner 16"/>
    <d v="2021-10-31T00:00:00"/>
    <d v="2021-10-28T00:00:00"/>
    <s v="Closed"/>
    <x v="1"/>
    <x v="5"/>
    <s v="October"/>
    <n v="1"/>
    <s v="2021-10"/>
    <n v="30"/>
    <n v="27"/>
    <s v="Yes"/>
    <n v="-3"/>
  </r>
  <r>
    <n v="285"/>
    <x v="0"/>
    <s v="Issue Tier 2 Tag 11"/>
    <s v="Cause Category 1"/>
    <s v="Cause Detail 6"/>
    <d v="2021-10-27T00:00:00"/>
    <x v="3"/>
    <s v="Delivery KPI 1"/>
    <s v="Entry ID - 1"/>
    <s v=""/>
    <m/>
    <m/>
    <m/>
    <m/>
    <s v="Issue Descr 271"/>
    <s v="Cause Descr 271"/>
    <s v="Countermeasure Descr 271"/>
    <s v="Owner 14"/>
    <d v="2021-10-28T00:00:00"/>
    <d v="2021-10-28T00:00:00"/>
    <s v="Closed"/>
    <x v="1"/>
    <x v="5"/>
    <s v="October"/>
    <n v="27"/>
    <s v="2021-10"/>
    <m/>
    <m/>
    <m/>
    <m/>
  </r>
  <r>
    <n v="182"/>
    <x v="1"/>
    <s v="Issue Tier 2 Tag 12"/>
    <s v="Cause Category 2"/>
    <s v="Cause Detail 7"/>
    <d v="2021-07-09T00:00:00"/>
    <x v="0"/>
    <s v="Quality KPI 1"/>
    <s v="Entry ID - 85"/>
    <s v="Primary Equipment 68"/>
    <s v="Stage 1"/>
    <s v="Batch 3"/>
    <s v="Major"/>
    <s v="N/A"/>
    <s v="Issue Descr 272"/>
    <s v="Cause Descr 272"/>
    <s v="Countermeasure Descr 272"/>
    <s v="Owner 31"/>
    <d v="2021-10-29T00:00:00"/>
    <d v="2021-10-29T00:00:00"/>
    <s v="Closed"/>
    <x v="1"/>
    <x v="2"/>
    <s v="July"/>
    <n v="9"/>
    <s v="2021-07"/>
    <n v="112"/>
    <n v="112"/>
    <s v="Yes"/>
    <n v="0"/>
  </r>
  <r>
    <n v="229"/>
    <x v="2"/>
    <s v="Issue Tier 2 Tag 13"/>
    <s v="Cause Category 3"/>
    <s v="Cause Detail 8"/>
    <d v="2021-10-07T00:00:00"/>
    <x v="0"/>
    <s v="Quality KPI 1"/>
    <s v="Entry ID - 86"/>
    <s v="Primary Equipment 35"/>
    <s v="Stage 1"/>
    <s v="Batch 1 "/>
    <s v="Minor"/>
    <s v="N/A"/>
    <s v="Issue Descr 273"/>
    <s v="Cause Descr 273"/>
    <s v="Countermeasure Descr 273"/>
    <s v="Owner 6"/>
    <d v="2021-11-06T00:00:00"/>
    <d v="2021-11-05T00:00:00"/>
    <s v="Closed"/>
    <x v="1"/>
    <x v="5"/>
    <s v="October"/>
    <n v="7"/>
    <s v="2021-10"/>
    <n v="30"/>
    <n v="29"/>
    <s v="Yes"/>
    <n v="-1"/>
  </r>
  <r>
    <m/>
    <x v="3"/>
    <s v="Issue Tier 2 Tag 14"/>
    <s v="Cause Category 4"/>
    <s v="Cause Detail 1"/>
    <d v="2021-11-06T00:00:00"/>
    <x v="0"/>
    <s v="Quality KPI 2"/>
    <s v="Entry ID - 1"/>
    <s v="Primary Equipment 35"/>
    <s v="N/A"/>
    <s v="Batch 2"/>
    <s v="N/A"/>
    <s v="N/A"/>
    <s v="Issue Descr 274"/>
    <s v="Cause Descr 274"/>
    <s v="Countermeasure Descr 274"/>
    <s v="Owner 15"/>
    <d v="2021-11-06T00:00:00"/>
    <d v="2021-11-06T00:00:00"/>
    <s v="Closed"/>
    <x v="1"/>
    <x v="6"/>
    <s v="November"/>
    <n v="6"/>
    <s v="2021-11"/>
    <n v="0"/>
    <n v="0"/>
    <s v="Yes"/>
    <n v="0"/>
  </r>
  <r>
    <n v="235"/>
    <x v="11"/>
    <s v="Issue Tier 2 Tag 15"/>
    <s v="Cause Category 5"/>
    <s v="Cause Detail 2"/>
    <d v="2021-10-14T00:00:00"/>
    <x v="2"/>
    <s v="Safety KPI 1"/>
    <s v="Entry ID - 99"/>
    <s v=""/>
    <m/>
    <m/>
    <m/>
    <m/>
    <s v="Issue Descr 275"/>
    <s v="Cause Descr 275"/>
    <s v="Countermeasure Descr 275"/>
    <s v="Owner 4"/>
    <d v="2021-11-08T00:00:00"/>
    <d v="2021-11-08T00:00:00"/>
    <s v="Closed"/>
    <x v="1"/>
    <x v="5"/>
    <s v="October"/>
    <n v="14"/>
    <s v="2021-10"/>
    <m/>
    <m/>
    <m/>
    <m/>
  </r>
  <r>
    <n v="232"/>
    <x v="5"/>
    <s v="Issue Tier 2 Tag 16"/>
    <s v="Cause Category 1"/>
    <s v="Cause Detail 3"/>
    <d v="2021-10-12T00:00:00"/>
    <x v="0"/>
    <s v="Quality KPI 1"/>
    <s v="Entry ID - 112"/>
    <s v="Primary Equipment 35"/>
    <s v="N/A"/>
    <s v="Batch 3"/>
    <s v="Minor"/>
    <m/>
    <s v="Issue Descr 276"/>
    <s v="Cause Descr 276"/>
    <s v="Countermeasure Descr 276"/>
    <s v="Owner 15"/>
    <d v="2021-11-12T00:00:00"/>
    <d v="2021-11-09T00:00:00"/>
    <s v="Closed"/>
    <x v="1"/>
    <x v="5"/>
    <s v="October"/>
    <n v="12"/>
    <s v="2021-10"/>
    <n v="31"/>
    <n v="28"/>
    <s v="Yes"/>
    <n v="-3"/>
  </r>
  <r>
    <m/>
    <x v="6"/>
    <s v="Issue Tier 2 Tag 17"/>
    <s v="Cause Category 2"/>
    <s v="Cause Detail 4"/>
    <d v="2021-11-08T00:00:00"/>
    <x v="2"/>
    <s v="Safety KPI 1"/>
    <s v="Entry ID - 113"/>
    <s v=""/>
    <m/>
    <m/>
    <m/>
    <m/>
    <s v="Issue Descr 277"/>
    <s v="Cause Descr 277"/>
    <s v="Countermeasure Descr 277"/>
    <s v="Owner 11"/>
    <d v="2021-11-09T00:00:00"/>
    <d v="2021-11-09T00:00:00"/>
    <s v="Closed"/>
    <x v="1"/>
    <x v="6"/>
    <s v="November"/>
    <n v="8"/>
    <s v="2021-11"/>
    <m/>
    <m/>
    <m/>
    <m/>
  </r>
  <r>
    <n v="234"/>
    <x v="7"/>
    <s v="Issue Tier 2 Tag 18"/>
    <s v="Cause Category 3"/>
    <s v="Cause Detail 5"/>
    <d v="2021-10-09T00:00:00"/>
    <x v="0"/>
    <s v="Quality KPI 1"/>
    <s v="Entry ID - 110"/>
    <s v="Primary Equipment 68"/>
    <s v="Stage 18"/>
    <s v="Batch 1 "/>
    <s v="Minor"/>
    <s v="N/A"/>
    <s v="Issue Descr 278"/>
    <s v="Cause Descr 278"/>
    <s v="Countermeasure Descr 278"/>
    <s v="Owner 6"/>
    <d v="2021-11-13T00:00:00"/>
    <d v="2021-11-12T00:00:00"/>
    <s v="Closed"/>
    <x v="1"/>
    <x v="5"/>
    <s v="October"/>
    <n v="9"/>
    <s v="2021-10"/>
    <n v="35"/>
    <n v="34"/>
    <s v="Yes"/>
    <n v="-1"/>
  </r>
  <r>
    <n v="286"/>
    <x v="8"/>
    <s v="Issue Tier 2 Tag 19"/>
    <s v="Cause Category 4"/>
    <s v="Cause Detail 6"/>
    <d v="2021-10-12T00:00:00"/>
    <x v="0"/>
    <s v="Quality KPI 1"/>
    <s v="Entry ID - 111"/>
    <s v=""/>
    <m/>
    <m/>
    <m/>
    <m/>
    <s v="Issue Descr 279"/>
    <s v="Cause Descr 279"/>
    <s v="Countermeasure Descr 279"/>
    <s v="Owner 36"/>
    <d v="2021-12-01T00:00:00"/>
    <d v="2021-11-30T00:00:00"/>
    <s v="Closed"/>
    <x v="1"/>
    <x v="5"/>
    <s v="October"/>
    <n v="12"/>
    <s v="2021-10"/>
    <n v="50"/>
    <n v="49"/>
    <s v="Yes"/>
    <n v="-1"/>
  </r>
  <r>
    <n v="287"/>
    <x v="9"/>
    <s v="Issue Tier 2 Tag 20"/>
    <s v="Cause Category 5"/>
    <s v="Cause Detail 7"/>
    <d v="2021-09-16T00:00:00"/>
    <x v="0"/>
    <s v="Quality KPI 1"/>
    <s v="Entry ID - 114"/>
    <s v=""/>
    <m/>
    <s v="Batch 2"/>
    <s v="Minor"/>
    <m/>
    <s v="Issue Descr 280"/>
    <s v="Cause Descr 280"/>
    <s v="Countermeasure Descr 280"/>
    <s v="Owner 37"/>
    <d v="2021-12-09T00:00:00"/>
    <d v="2021-12-03T00:00:00"/>
    <s v="Closed"/>
    <x v="1"/>
    <x v="4"/>
    <s v="September"/>
    <n v="16"/>
    <s v="2021-09"/>
    <n v="84"/>
    <n v="78"/>
    <s v="Yes"/>
    <n v="-6"/>
  </r>
  <r>
    <n v="288"/>
    <x v="0"/>
    <s v="Issue Tier 2 Tag 1"/>
    <s v="Cause Category 1"/>
    <s v="Cause Detail 8"/>
    <d v="2021-11-10T00:00:00"/>
    <x v="0"/>
    <s v="Quality KPI 1"/>
    <s v="Entry ID - 117"/>
    <s v=""/>
    <m/>
    <m/>
    <s v="Minor"/>
    <m/>
    <s v="Issue Descr 281"/>
    <s v="Cause Descr 281"/>
    <s v="Countermeasure Descr 281"/>
    <s v="Owner 38"/>
    <d v="2021-12-11T00:00:00"/>
    <d v="2021-12-07T00:00:00"/>
    <s v="Closed"/>
    <x v="1"/>
    <x v="6"/>
    <s v="November"/>
    <n v="10"/>
    <s v="2021-11"/>
    <n v="31"/>
    <n v="27"/>
    <s v="Yes"/>
    <n v="-4"/>
  </r>
  <r>
    <n v="168"/>
    <x v="1"/>
    <s v="Issue Tier 2 Tag 2"/>
    <s v="Cause Category 2"/>
    <s v="Cause Detail 1"/>
    <d v="2021-06-10T00:00:00"/>
    <x v="3"/>
    <m/>
    <s v=""/>
    <s v=""/>
    <s v="Stage 8 Stage 7"/>
    <m/>
    <m/>
    <m/>
    <s v="Issue Descr 282"/>
    <s v="Cause Descr 282"/>
    <s v="Countermeasure Descr 282"/>
    <s v="Owner 6"/>
    <d v="2021-07-12T00:00:00"/>
    <d v="2021-12-07T00:00:00"/>
    <s v="Closed"/>
    <x v="1"/>
    <x v="1"/>
    <s v="June"/>
    <n v="10"/>
    <s v="2021-06"/>
    <n v="32"/>
    <n v="180"/>
    <s v="No"/>
    <n v="148"/>
  </r>
  <r>
    <n v="10"/>
    <x v="2"/>
    <s v="Issue Tier 2 Tag 3"/>
    <s v="Cause Category 3"/>
    <s v="Cause Detail 2"/>
    <d v="2020-07-20T00:00:00"/>
    <x v="1"/>
    <s v="N/A"/>
    <s v=""/>
    <s v=""/>
    <s v="Stage 1"/>
    <m/>
    <m/>
    <m/>
    <s v="Issue Descr 283"/>
    <s v="Cause Descr 283"/>
    <s v="Countermeasure Descr 283"/>
    <s v="Owner 17"/>
    <s v="N/A"/>
    <s v="N/A"/>
    <s v="Closed"/>
    <x v="0"/>
    <x v="2"/>
    <s v="July"/>
    <n v="20"/>
    <s v="2020-07"/>
    <s v="N/A"/>
    <s v="N/A"/>
    <s v="N/A"/>
    <s v=""/>
  </r>
  <r>
    <n v="289"/>
    <x v="3"/>
    <s v="Issue Tier 2 Tag 4"/>
    <s v="Cause Category 4"/>
    <s v="Cause Detail 3"/>
    <d v="2021-11-15T00:00:00"/>
    <x v="0"/>
    <s v="Quality KPI 1"/>
    <s v="Entry ID - 118"/>
    <s v=""/>
    <m/>
    <m/>
    <s v="Minor"/>
    <m/>
    <s v="Issue Descr 284"/>
    <s v="Cause Descr 284"/>
    <s v="Countermeasure Descr 284"/>
    <s v="Owner 39"/>
    <d v="2021-12-15T00:00:00"/>
    <d v="2021-12-08T00:00:00"/>
    <s v="Closed"/>
    <x v="1"/>
    <x v="6"/>
    <s v="November"/>
    <n v="15"/>
    <s v="2021-11"/>
    <n v="30"/>
    <n v="23"/>
    <s v="Yes"/>
    <n v="-7"/>
  </r>
  <r>
    <n v="289"/>
    <x v="11"/>
    <s v="Issue Tier 2 Tag 5"/>
    <s v="Cause Category 5"/>
    <s v="Cause Detail 4"/>
    <d v="2021-11-18T00:00:00"/>
    <x v="2"/>
    <s v="Safety KPI 1"/>
    <s v="Entry ID - 115"/>
    <s v=""/>
    <s v=""/>
    <s v=""/>
    <s v=""/>
    <s v=""/>
    <s v="Issue Descr 285"/>
    <s v="Cause Descr 285"/>
    <s v="Countermeasure Descr 285"/>
    <s v="Owner 33"/>
    <d v="2021-12-18T00:00:00"/>
    <m/>
    <s v="Open"/>
    <x v="1"/>
    <x v="6"/>
    <s v="November"/>
    <n v="18"/>
    <s v="2021-11"/>
    <m/>
    <m/>
    <m/>
    <m/>
  </r>
  <r>
    <n v="281"/>
    <x v="5"/>
    <s v="Issue Tier 2 Tag 6"/>
    <s v="Cause Category 1"/>
    <s v="Cause Detail 5"/>
    <d v="2021-10-25T00:00:00"/>
    <x v="0"/>
    <s v="Quality KPI 1"/>
    <s v="Entry ID - 116"/>
    <s v=""/>
    <m/>
    <m/>
    <s v="Minor"/>
    <m/>
    <s v="Issue Descr 286"/>
    <s v="Cause Descr 286"/>
    <s v="Countermeasure Descr 286"/>
    <s v="Owner 40"/>
    <d v="2021-12-20T00:00:00"/>
    <m/>
    <s v="Open"/>
    <x v="1"/>
    <x v="5"/>
    <s v="October"/>
    <n v="25"/>
    <s v="2021-10"/>
    <n v="56"/>
    <s v="N/A"/>
    <s v="N/A"/>
    <s v=""/>
  </r>
  <r>
    <n v="193"/>
    <x v="6"/>
    <s v="Issue Tier 2 Tag 7"/>
    <s v="Cause Category 2"/>
    <s v="Cause Detail 6"/>
    <d v="2021-08-05T00:00:00"/>
    <x v="4"/>
    <s v="N/A"/>
    <s v="Entry ID - 1"/>
    <s v=""/>
    <s v="Stage 8"/>
    <m/>
    <m/>
    <m/>
    <s v="Issue Descr 287"/>
    <s v="Cause Descr 287"/>
    <s v="Countermeasure Descr 287"/>
    <s v="Owner 29"/>
    <d v="2022-01-31T00:00:00"/>
    <d v="2021-11-15T00:00:00"/>
    <s v="Closed"/>
    <x v="1"/>
    <x v="3"/>
    <s v="August"/>
    <n v="5"/>
    <s v="2021-08"/>
    <n v="179"/>
    <n v="102"/>
    <s v="Yes"/>
    <n v="-77"/>
  </r>
  <r>
    <n v="289"/>
    <x v="7"/>
    <s v="Issue Tier 2 Tag 8"/>
    <s v="Cause Category 3"/>
    <s v="Cause Detail 7"/>
    <d v="2021-11-22T00:00:00"/>
    <x v="2"/>
    <s v="Safety KPI 1"/>
    <s v="Entry ID - 109"/>
    <s v=""/>
    <s v="Stage 5"/>
    <s v=""/>
    <s v=""/>
    <s v=""/>
    <s v="Issue Descr 288"/>
    <s v="Cause Descr 288"/>
    <s v="Countermeasure Descr 288"/>
    <s v="Owner 41"/>
    <d v="2021-12-20T00:00:00"/>
    <m/>
    <s v="Open"/>
    <x v="1"/>
    <x v="6"/>
    <s v="November"/>
    <n v="22"/>
    <s v="2021-11"/>
    <m/>
    <m/>
    <m/>
    <m/>
  </r>
  <r>
    <m/>
    <x v="8"/>
    <s v="Issue Tier 2 Tag 9"/>
    <s v="Cause Category 4"/>
    <s v="Cause Detail 8"/>
    <d v="2021-11-11T00:00:00"/>
    <x v="2"/>
    <s v="Safety KPI 1"/>
    <s v="Entry ID - 102"/>
    <s v=""/>
    <m/>
    <m/>
    <m/>
    <m/>
    <s v="Issue Descr 289"/>
    <s v="Cause Descr 289"/>
    <s v="Countermeasure Descr 289"/>
    <s v="Owner 11"/>
    <d v="2021-11-12T00:00:00"/>
    <d v="2021-11-12T00:00:00"/>
    <s v="Closed"/>
    <x v="1"/>
    <x v="6"/>
    <s v="November"/>
    <n v="11"/>
    <s v="2021-11"/>
    <m/>
    <m/>
    <m/>
    <m/>
  </r>
  <r>
    <m/>
    <x v="9"/>
    <s v="Issue Tier 2 Tag 10"/>
    <s v="Cause Category 5"/>
    <s v="Cause Detail 1"/>
    <d v="2021-11-10T00:00:00"/>
    <x v="2"/>
    <s v="Safety KPI 1"/>
    <s v="Entry ID - 103"/>
    <s v=""/>
    <m/>
    <m/>
    <m/>
    <m/>
    <s v="Issue Descr 290"/>
    <s v="Cause Descr 290"/>
    <s v="Countermeasure Descr 290"/>
    <s v="Owner 11"/>
    <d v="2021-11-12T00:00:00"/>
    <d v="2021-11-12T00:00:00"/>
    <s v="Closed"/>
    <x v="1"/>
    <x v="6"/>
    <s v="November"/>
    <n v="10"/>
    <s v="2021-11"/>
    <m/>
    <m/>
    <m/>
    <m/>
  </r>
  <r>
    <n v="230"/>
    <x v="0"/>
    <s v="Issue Tier 2 Tag 11"/>
    <s v="Cause Category 1"/>
    <s v="Cause Detail 2"/>
    <d v="2021-10-06T00:00:00"/>
    <x v="0"/>
    <s v="Quality KPI 1"/>
    <s v="Entry ID - 100"/>
    <s v=""/>
    <m/>
    <m/>
    <m/>
    <m/>
    <s v="Issue Descr 291"/>
    <s v="Cause Descr 291"/>
    <s v="Countermeasure Descr 291"/>
    <s v="Owner 15"/>
    <d v="2021-12-22T00:00:00"/>
    <m/>
    <s v="Open"/>
    <x v="1"/>
    <x v="5"/>
    <s v="October"/>
    <n v="6"/>
    <s v="2021-10"/>
    <n v="77"/>
    <s v="N/A"/>
    <s v="N/A"/>
    <s v=""/>
  </r>
  <r>
    <n v="290"/>
    <x v="1"/>
    <s v="Issue Tier 2 Tag 12"/>
    <s v="Cause Category 2"/>
    <s v="Cause Detail 3"/>
    <d v="2021-11-24T00:00:00"/>
    <x v="0"/>
    <s v="Quality KPI 1"/>
    <s v="Entry ID - 101"/>
    <s v=""/>
    <m/>
    <m/>
    <s v="Minor"/>
    <m/>
    <s v="Issue Descr 292"/>
    <s v="Cause Descr 292"/>
    <s v="Countermeasure Descr 292"/>
    <s v="Owner 42"/>
    <d v="2021-12-24T00:00:00"/>
    <m/>
    <s v="Open"/>
    <x v="1"/>
    <x v="6"/>
    <s v="November"/>
    <n v="24"/>
    <s v="2021-11"/>
    <n v="30"/>
    <s v="N/A"/>
    <s v="N/A"/>
    <s v=""/>
  </r>
  <r>
    <n v="187"/>
    <x v="2"/>
    <s v="Issue Tier 2 Tag 13"/>
    <s v="Cause Category 3"/>
    <s v="Cause Detail 4"/>
    <d v="2021-07-20T00:00:00"/>
    <x v="3"/>
    <s v="Delivery KPI 3"/>
    <s v="Entry ID - 1"/>
    <s v="Primary Equipment 37"/>
    <s v="Stage 6"/>
    <m/>
    <m/>
    <m/>
    <s v="Issue Descr 293"/>
    <s v="Cause Descr 293"/>
    <s v="Countermeasure Descr 293"/>
    <s v="Owner 5"/>
    <d v="2022-01-31T00:00:00"/>
    <m/>
    <s v="Open"/>
    <x v="1"/>
    <x v="2"/>
    <s v="July"/>
    <n v="20"/>
    <s v="2021-07"/>
    <n v="195"/>
    <s v="N/A"/>
    <s v="N/A"/>
    <s v=""/>
  </r>
  <r>
    <m/>
    <x v="3"/>
    <s v="Issue Tier 2 Tag 14"/>
    <s v="Cause Category 4"/>
    <s v="Cause Detail 5"/>
    <d v="2021-11-10T00:00:00"/>
    <x v="3"/>
    <s v="Delivery KPI 1"/>
    <s v="Entry ID - 1"/>
    <s v=""/>
    <m/>
    <m/>
    <m/>
    <m/>
    <s v="Issue Descr 294"/>
    <s v="Cause Descr 294"/>
    <s v="Countermeasure Descr 294"/>
    <s v="Owner 6"/>
    <d v="2022-03-01T00:00:00"/>
    <m/>
    <s v="Open"/>
    <x v="1"/>
    <x v="6"/>
    <s v="November"/>
    <n v="10"/>
    <s v="2021-11"/>
    <m/>
    <m/>
    <m/>
    <m/>
  </r>
  <r>
    <n v="289"/>
    <x v="11"/>
    <s v="Issue Tier 2 Tag 15"/>
    <s v="Cause Category 5"/>
    <s v="Cause Detail 6"/>
    <d v="2021-11-22T00:00:00"/>
    <x v="2"/>
    <s v="Safety KPI 1"/>
    <s v="Entry ID - 104"/>
    <s v=""/>
    <s v=""/>
    <s v=""/>
    <s v=""/>
    <s v=""/>
    <s v="Issue Descr 295"/>
    <s v="Cause Descr 295"/>
    <s v="Countermeasure Descr 295"/>
    <s v="Owner 33"/>
    <d v="2021-11-23T00:00:00"/>
    <d v="2021-11-23T00:00:00"/>
    <s v="Closed"/>
    <x v="1"/>
    <x v="6"/>
    <s v="November"/>
    <n v="22"/>
    <s v="2021-11"/>
    <m/>
    <m/>
    <m/>
    <m/>
  </r>
  <r>
    <n v="30"/>
    <x v="5"/>
    <s v="Issue Tier 2 Tag 16"/>
    <s v="Cause Category 1"/>
    <s v="Cause Detail 7"/>
    <d v="2020-08-12T00:00:00"/>
    <x v="2"/>
    <s v="Safety KPI 1"/>
    <s v=""/>
    <s v=""/>
    <m/>
    <m/>
    <m/>
    <m/>
    <s v="Issue Descr 296"/>
    <s v="Cause Descr 296"/>
    <s v="Countermeasure Descr 296"/>
    <s v="Owner 11"/>
    <d v="2020-08-12T00:00:00"/>
    <d v="2020-08-12T00:00:00"/>
    <s v="Closed"/>
    <x v="0"/>
    <x v="3"/>
    <s v="August"/>
    <n v="12"/>
    <s v="2020-08"/>
    <n v="0"/>
    <n v="0"/>
    <s v="Yes"/>
    <n v="0"/>
  </r>
  <r>
    <n v="237"/>
    <x v="6"/>
    <s v="Issue Tier 2 Tag 17"/>
    <s v="Cause Category 2"/>
    <s v="Cause Detail 8"/>
    <d v="2021-10-20T00:00:00"/>
    <x v="4"/>
    <s v="N/A"/>
    <s v="Entry ID - 1"/>
    <s v=""/>
    <m/>
    <m/>
    <m/>
    <m/>
    <s v="Issue Descr 297"/>
    <s v="Cause Descr 297"/>
    <s v="Countermeasure Descr 297"/>
    <m/>
    <m/>
    <m/>
    <s v="Open"/>
    <x v="1"/>
    <x v="5"/>
    <s v="October"/>
    <n v="20"/>
    <s v="2021-10"/>
    <m/>
    <m/>
    <m/>
    <m/>
  </r>
  <r>
    <n v="291"/>
    <x v="7"/>
    <s v="Issue Tier 2 Tag 18"/>
    <s v="Cause Category 3"/>
    <s v="Cause Detail 1"/>
    <d v="2021-10-22T00:00:00"/>
    <x v="0"/>
    <s v="Quality KPI 1"/>
    <s v="Entry ID - 107"/>
    <s v=""/>
    <m/>
    <m/>
    <m/>
    <m/>
    <s v="Issue Descr 298"/>
    <s v="Cause Descr 298"/>
    <s v="Countermeasure Descr 298"/>
    <s v="Owner 43"/>
    <d v="2021-12-31T00:00:00"/>
    <m/>
    <s v="Open"/>
    <x v="1"/>
    <x v="5"/>
    <s v="October"/>
    <n v="22"/>
    <s v="2021-10"/>
    <n v="70"/>
    <s v="N/A"/>
    <s v="N/A"/>
    <s v=""/>
  </r>
  <r>
    <n v="291"/>
    <x v="8"/>
    <s v="Issue Tier 2 Tag 19"/>
    <s v="Cause Category 4"/>
    <s v="Cause Detail 2"/>
    <d v="2021-12-03T00:00:00"/>
    <x v="2"/>
    <s v="Safety KPI 1"/>
    <s v="Entry ID - 108"/>
    <s v=""/>
    <s v=""/>
    <s v=""/>
    <s v=""/>
    <s v=""/>
    <s v="Issue Descr 299"/>
    <s v="Cause Descr 299"/>
    <s v="Countermeasure Descr 299"/>
    <s v="Owner 33"/>
    <d v="2022-01-04T00:00:00"/>
    <m/>
    <s v="Open"/>
    <x v="1"/>
    <x v="7"/>
    <s v="December"/>
    <n v="3"/>
    <s v="2021-12"/>
    <m/>
    <m/>
    <m/>
    <m/>
  </r>
  <r>
    <n v="292"/>
    <x v="9"/>
    <s v="Issue Tier 2 Tag 20"/>
    <s v="Cause Category 5"/>
    <s v="Cause Detail 3"/>
    <d v="2021-12-08T00:00:00"/>
    <x v="0"/>
    <s v="Quality KPI 1"/>
    <s v="Entry ID - 105"/>
    <s v=""/>
    <m/>
    <m/>
    <s v="Minor"/>
    <m/>
    <s v="Issue Descr 300"/>
    <s v="Cause Descr 300"/>
    <s v="Countermeasure Descr 300"/>
    <s v="Owner 44"/>
    <d v="2022-01-07T00:00:00"/>
    <m/>
    <s v="Open"/>
    <x v="1"/>
    <x v="7"/>
    <s v="December"/>
    <n v="8"/>
    <s v="2021-12"/>
    <n v="30"/>
    <s v="N/A"/>
    <s v="N/A"/>
    <s v=""/>
  </r>
  <r>
    <n v="292"/>
    <x v="0"/>
    <s v="Issue Tier 2 Tag 1"/>
    <s v="Cause Category 1"/>
    <s v="Cause Detail 4"/>
    <d v="2021-12-09T00:00:00"/>
    <x v="2"/>
    <s v="Safety KPI 1"/>
    <s v="Entry ID - 106"/>
    <s v="Primary Equipment 35"/>
    <s v="Stage 2"/>
    <s v=""/>
    <s v=""/>
    <s v=""/>
    <s v="Issue Descr 301"/>
    <s v="Cause Descr 301"/>
    <s v="Countermeasure Descr 301"/>
    <s v="Owner 33"/>
    <d v="2021-01-10T00:00:00"/>
    <m/>
    <s v="Open"/>
    <x v="1"/>
    <x v="7"/>
    <s v="December"/>
    <n v="9"/>
    <s v="2021-12"/>
    <m/>
    <m/>
    <m/>
    <m/>
  </r>
  <r>
    <n v="292"/>
    <x v="1"/>
    <s v="Issue Tier 2 Tag 2"/>
    <s v="Cause Category 2"/>
    <s v="Cause Detail 5"/>
    <d v="2021-12-09T00:00:00"/>
    <x v="3"/>
    <s v="Delivery KPI 1"/>
    <s v="Entry ID - 1"/>
    <s v=""/>
    <s v=""/>
    <s v=""/>
    <s v=""/>
    <s v=""/>
    <s v="Issue Descr 302"/>
    <s v="Cause Descr 302"/>
    <s v="Countermeasure Descr 302"/>
    <s v="Owner 45"/>
    <d v="2021-12-17T00:00:00"/>
    <m/>
    <s v="Open"/>
    <x v="1"/>
    <x v="7"/>
    <s v="December"/>
    <n v="9"/>
    <s v="2021-12"/>
    <m/>
    <m/>
    <m/>
    <m/>
  </r>
  <r>
    <m/>
    <x v="4"/>
    <m/>
    <m/>
    <m/>
    <m/>
    <x v="5"/>
    <m/>
    <m/>
    <m/>
    <m/>
    <m/>
    <m/>
    <m/>
    <m/>
    <m/>
    <m/>
    <m/>
    <m/>
    <m/>
    <s v="Open"/>
    <x v="2"/>
    <x v="12"/>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EB214D-900D-403C-A5C2-273F93C48B69}" name="TrendPivotTable" cacheId="2"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1">
  <location ref="A3:L26" firstHeaderRow="1" firstDataRow="2" firstDataCol="1" rowPageCount="1" colPageCount="1"/>
  <pivotFields count="30">
    <pivotField showAll="0"/>
    <pivotField axis="axisCol" showAll="0">
      <items count="13">
        <item x="0"/>
        <item x="9"/>
        <item x="1"/>
        <item x="2"/>
        <item x="3"/>
        <item x="11"/>
        <item x="5"/>
        <item x="6"/>
        <item x="7"/>
        <item x="8"/>
        <item x="10"/>
        <item h="1" x="4"/>
        <item t="default"/>
      </items>
    </pivotField>
    <pivotField showAll="0" measureFilter="1"/>
    <pivotField showAll="0"/>
    <pivotField showAll="0"/>
    <pivotField dataField="1" showAll="0"/>
    <pivotField axis="axisPage" showAll="0">
      <items count="7">
        <item h="1" x="3"/>
        <item h="1" x="1"/>
        <item h="1" x="4"/>
        <item h="1" x="0"/>
        <item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h="1" x="2"/>
        <item t="default"/>
      </items>
    </pivotField>
    <pivotField axis="axisRow" showAll="0">
      <items count="14">
        <item x="8"/>
        <item x="0"/>
        <item x="9"/>
        <item x="10"/>
        <item x="11"/>
        <item x="1"/>
        <item x="2"/>
        <item x="3"/>
        <item x="4"/>
        <item x="5"/>
        <item x="6"/>
        <item x="7"/>
        <item h="1" x="12"/>
        <item t="default"/>
      </items>
    </pivotField>
    <pivotField showAll="0"/>
    <pivotField showAll="0"/>
    <pivotField showAll="0"/>
    <pivotField showAll="0"/>
    <pivotField showAll="0"/>
    <pivotField showAll="0"/>
    <pivotField showAll="0"/>
  </pivotFields>
  <rowFields count="2">
    <field x="21"/>
    <field x="22"/>
  </rowFields>
  <rowItems count="22">
    <i>
      <x/>
    </i>
    <i r="1">
      <x/>
    </i>
    <i r="1">
      <x v="6"/>
    </i>
    <i r="1">
      <x v="7"/>
    </i>
    <i r="1">
      <x v="8"/>
    </i>
    <i r="1">
      <x v="9"/>
    </i>
    <i r="1">
      <x v="10"/>
    </i>
    <i r="1">
      <x v="11"/>
    </i>
    <i>
      <x v="1"/>
    </i>
    <i r="1">
      <x/>
    </i>
    <i r="1">
      <x v="1"/>
    </i>
    <i r="1">
      <x v="2"/>
    </i>
    <i r="1">
      <x v="3"/>
    </i>
    <i r="1">
      <x v="4"/>
    </i>
    <i r="1">
      <x v="5"/>
    </i>
    <i r="1">
      <x v="6"/>
    </i>
    <i r="1">
      <x v="7"/>
    </i>
    <i r="1">
      <x v="8"/>
    </i>
    <i r="1">
      <x v="9"/>
    </i>
    <i r="1">
      <x v="10"/>
    </i>
    <i r="1">
      <x v="11"/>
    </i>
    <i t="grand">
      <x/>
    </i>
  </rowItems>
  <colFields count="1">
    <field x="1"/>
  </colFields>
  <colItems count="11">
    <i>
      <x/>
    </i>
    <i>
      <x v="1"/>
    </i>
    <i>
      <x v="2"/>
    </i>
    <i>
      <x v="3"/>
    </i>
    <i>
      <x v="4"/>
    </i>
    <i>
      <x v="5"/>
    </i>
    <i>
      <x v="6"/>
    </i>
    <i>
      <x v="7"/>
    </i>
    <i>
      <x v="8"/>
    </i>
    <i>
      <x v="9"/>
    </i>
    <i t="grand">
      <x/>
    </i>
  </colItems>
  <pageFields count="1">
    <pageField fld="6" hier="-1"/>
  </pageFields>
  <dataFields count="1">
    <dataField name="Count of Issues" fld="5" subtotal="count" baseField="0" baseItem="0"/>
  </dataFields>
  <chartFormats count="10">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s>
  <pivotTableStyleInfo name="PivotStyleMedium7" showRowHeaders="1" showColHeaders="1" showRowStripes="0" showColStripes="0" showLastColumn="1"/>
  <filters count="1">
    <filter fld="2" type="valueGreaterThanOrEqual" evalOrder="-1" id="1" iMeasureFld="0">
      <autoFilter ref="A1">
        <filterColumn colId="0">
          <customFilters>
            <customFilter operator="greaterThanOrEqual" val="2"/>
          </customFilters>
        </filterColumn>
      </autoFilter>
    </filter>
  </filters>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71BCB02-0A85-4BBB-949B-A68202D7FF67}" name="RunningPivotTable" cacheId="1"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1">
  <location ref="A3:J27" firstHeaderRow="1" firstDataRow="2" firstDataCol="1" rowPageCount="1" colPageCount="1"/>
  <pivotFields count="30">
    <pivotField showAll="0"/>
    <pivotField showAll="0"/>
    <pivotField showAll="0" measureFilter="1"/>
    <pivotField showAll="0"/>
    <pivotField axis="axisCol" showAll="0">
      <items count="10">
        <item x="0"/>
        <item x="1"/>
        <item x="2"/>
        <item x="3"/>
        <item x="4"/>
        <item x="5"/>
        <item x="6"/>
        <item x="7"/>
        <item h="1" x="8"/>
        <item t="default"/>
      </items>
    </pivotField>
    <pivotField dataField="1" showAll="0">
      <items count="212">
        <item x="67"/>
        <item x="0"/>
        <item x="9"/>
        <item x="1"/>
        <item x="2"/>
        <item x="11"/>
        <item x="10"/>
        <item x="3"/>
        <item x="4"/>
        <item x="5"/>
        <item x="6"/>
        <item x="31"/>
        <item x="7"/>
        <item x="8"/>
        <item x="21"/>
        <item x="18"/>
        <item x="15"/>
        <item x="12"/>
        <item x="13"/>
        <item x="14"/>
        <item x="16"/>
        <item x="28"/>
        <item x="29"/>
        <item x="17"/>
        <item x="22"/>
        <item x="19"/>
        <item x="20"/>
        <item x="26"/>
        <item x="34"/>
        <item x="23"/>
        <item x="36"/>
        <item x="24"/>
        <item x="25"/>
        <item x="44"/>
        <item x="27"/>
        <item x="32"/>
        <item x="46"/>
        <item x="33"/>
        <item x="30"/>
        <item x="35"/>
        <item x="37"/>
        <item x="49"/>
        <item x="38"/>
        <item x="39"/>
        <item x="51"/>
        <item x="40"/>
        <item x="42"/>
        <item x="41"/>
        <item x="43"/>
        <item x="48"/>
        <item x="45"/>
        <item x="47"/>
        <item x="52"/>
        <item x="50"/>
        <item x="54"/>
        <item x="56"/>
        <item x="57"/>
        <item x="53"/>
        <item x="62"/>
        <item x="55"/>
        <item x="61"/>
        <item x="64"/>
        <item x="58"/>
        <item x="72"/>
        <item x="68"/>
        <item x="70"/>
        <item x="59"/>
        <item x="65"/>
        <item x="60"/>
        <item x="69"/>
        <item x="63"/>
        <item x="76"/>
        <item x="66"/>
        <item x="88"/>
        <item x="77"/>
        <item x="71"/>
        <item x="73"/>
        <item x="80"/>
        <item x="74"/>
        <item x="75"/>
        <item x="79"/>
        <item x="81"/>
        <item x="78"/>
        <item x="82"/>
        <item x="85"/>
        <item x="100"/>
        <item x="96"/>
        <item x="83"/>
        <item x="91"/>
        <item x="87"/>
        <item x="84"/>
        <item x="92"/>
        <item x="93"/>
        <item x="86"/>
        <item x="97"/>
        <item x="90"/>
        <item x="89"/>
        <item x="109"/>
        <item x="99"/>
        <item x="94"/>
        <item x="95"/>
        <item x="116"/>
        <item x="103"/>
        <item x="98"/>
        <item x="106"/>
        <item x="110"/>
        <item x="102"/>
        <item x="111"/>
        <item x="101"/>
        <item x="114"/>
        <item x="104"/>
        <item x="108"/>
        <item x="107"/>
        <item x="105"/>
        <item x="117"/>
        <item x="112"/>
        <item x="133"/>
        <item x="113"/>
        <item x="118"/>
        <item x="119"/>
        <item x="115"/>
        <item x="130"/>
        <item x="125"/>
        <item x="123"/>
        <item x="121"/>
        <item x="122"/>
        <item x="124"/>
        <item x="120"/>
        <item x="126"/>
        <item x="129"/>
        <item x="134"/>
        <item x="127"/>
        <item x="128"/>
        <item x="131"/>
        <item x="132"/>
        <item x="140"/>
        <item x="199"/>
        <item x="142"/>
        <item x="136"/>
        <item x="143"/>
        <item x="141"/>
        <item x="137"/>
        <item x="135"/>
        <item x="138"/>
        <item x="139"/>
        <item x="144"/>
        <item x="145"/>
        <item x="150"/>
        <item x="146"/>
        <item x="190"/>
        <item x="149"/>
        <item x="151"/>
        <item x="147"/>
        <item x="148"/>
        <item x="152"/>
        <item x="155"/>
        <item x="176"/>
        <item x="187"/>
        <item x="170"/>
        <item x="158"/>
        <item x="153"/>
        <item x="173"/>
        <item x="154"/>
        <item x="165"/>
        <item x="171"/>
        <item x="177"/>
        <item x="156"/>
        <item x="157"/>
        <item x="159"/>
        <item x="183"/>
        <item x="166"/>
        <item x="188"/>
        <item x="167"/>
        <item x="160"/>
        <item x="169"/>
        <item x="178"/>
        <item x="174"/>
        <item x="179"/>
        <item x="197"/>
        <item x="168"/>
        <item x="175"/>
        <item x="180"/>
        <item x="181"/>
        <item x="182"/>
        <item x="172"/>
        <item x="186"/>
        <item x="184"/>
        <item x="189"/>
        <item x="205"/>
        <item x="191"/>
        <item x="196"/>
        <item x="194"/>
        <item x="193"/>
        <item x="164"/>
        <item x="161"/>
        <item x="185"/>
        <item x="202"/>
        <item x="163"/>
        <item x="192"/>
        <item x="195"/>
        <item x="198"/>
        <item x="204"/>
        <item x="200"/>
        <item x="162"/>
        <item x="201"/>
        <item x="203"/>
        <item x="206"/>
        <item x="207"/>
        <item x="208"/>
        <item x="209"/>
        <item h="1" x="210"/>
        <item t="default"/>
      </items>
    </pivotField>
    <pivotField axis="axisPage" showAll="0">
      <items count="7">
        <item h="1" x="3"/>
        <item h="1" x="1"/>
        <item h="1" x="4"/>
        <item x="0"/>
        <item h="1"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h="1" x="2"/>
        <item t="default"/>
      </items>
    </pivotField>
    <pivotField showAll="0"/>
    <pivotField showAll="0"/>
    <pivotField showAll="0"/>
    <pivotField axis="axisRow" showAll="0">
      <items count="23">
        <item x="8"/>
        <item x="0"/>
        <item x="1"/>
        <item x="2"/>
        <item x="3"/>
        <item x="4"/>
        <item x="5"/>
        <item x="6"/>
        <item x="7"/>
        <item x="9"/>
        <item x="10"/>
        <item x="11"/>
        <item x="12"/>
        <item x="13"/>
        <item x="14"/>
        <item x="15"/>
        <item x="16"/>
        <item x="17"/>
        <item x="18"/>
        <item x="19"/>
        <item x="20"/>
        <item h="1" x="21"/>
        <item t="default"/>
      </items>
    </pivotField>
    <pivotField showAll="0"/>
    <pivotField showAll="0"/>
    <pivotField showAll="0"/>
    <pivotField showAll="0"/>
  </pivotFields>
  <rowFields count="2">
    <field x="21"/>
    <field x="25"/>
  </rowFields>
  <rowItems count="23">
    <i>
      <x/>
    </i>
    <i r="1">
      <x v="1"/>
    </i>
    <i r="1">
      <x v="2"/>
    </i>
    <i r="1">
      <x v="3"/>
    </i>
    <i r="1">
      <x v="4"/>
    </i>
    <i r="1">
      <x v="5"/>
    </i>
    <i r="1">
      <x v="6"/>
    </i>
    <i r="1">
      <x v="7"/>
    </i>
    <i r="1">
      <x v="8"/>
    </i>
    <i>
      <x v="1"/>
    </i>
    <i r="1">
      <x v="9"/>
    </i>
    <i r="1">
      <x v="10"/>
    </i>
    <i r="1">
      <x v="11"/>
    </i>
    <i r="1">
      <x v="12"/>
    </i>
    <i r="1">
      <x v="13"/>
    </i>
    <i r="1">
      <x v="14"/>
    </i>
    <i r="1">
      <x v="15"/>
    </i>
    <i r="1">
      <x v="16"/>
    </i>
    <i r="1">
      <x v="17"/>
    </i>
    <i r="1">
      <x v="18"/>
    </i>
    <i r="1">
      <x v="19"/>
    </i>
    <i r="1">
      <x v="20"/>
    </i>
    <i t="grand">
      <x/>
    </i>
  </rowItems>
  <colFields count="1">
    <field x="4"/>
  </colFields>
  <colItems count="9">
    <i>
      <x/>
    </i>
    <i>
      <x v="1"/>
    </i>
    <i>
      <x v="2"/>
    </i>
    <i>
      <x v="3"/>
    </i>
    <i>
      <x v="4"/>
    </i>
    <i>
      <x v="5"/>
    </i>
    <i>
      <x v="6"/>
    </i>
    <i>
      <x v="7"/>
    </i>
    <i t="grand">
      <x/>
    </i>
  </colItems>
  <pageFields count="1">
    <pageField fld="6" hier="-1"/>
  </pageFields>
  <dataFields count="1">
    <dataField name="Count of Issues" fld="5" subtotal="count" showDataAs="runTotal" baseField="25" baseItem="0"/>
  </dataFields>
  <chartFormats count="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 chart="0" format="5" series="1">
      <pivotArea type="data" outline="0" fieldPosition="0">
        <references count="2">
          <reference field="4294967294" count="1" selected="0">
            <x v="0"/>
          </reference>
          <reference field="4" count="1" selected="0">
            <x v="5"/>
          </reference>
        </references>
      </pivotArea>
    </chartFormat>
    <chartFormat chart="0" format="6" series="1">
      <pivotArea type="data" outline="0" fieldPosition="0">
        <references count="2">
          <reference field="4294967294" count="1" selected="0">
            <x v="0"/>
          </reference>
          <reference field="4" count="1" selected="0">
            <x v="6"/>
          </reference>
        </references>
      </pivotArea>
    </chartFormat>
    <chartFormat chart="0" format="7" series="1">
      <pivotArea type="data" outline="0" fieldPosition="0">
        <references count="2">
          <reference field="4294967294" count="1" selected="0">
            <x v="0"/>
          </reference>
          <reference field="4" count="1" selected="0">
            <x v="7"/>
          </reference>
        </references>
      </pivotArea>
    </chartFormat>
  </chartFormats>
  <pivotTableStyleInfo name="PivotStyleMedium7" showRowHeaders="1" showColHeaders="1" showRowStripes="0" showColStripes="0" showLastColumn="1"/>
  <filters count="1">
    <filter fld="2" type="valueGreaterThanOrEqual" evalOrder="-1" id="1" iMeasureFld="0">
      <autoFilter ref="A1">
        <filterColumn colId="0">
          <customFilters>
            <customFilter operator="greaterThanOrEqual" val="1"/>
          </customFilters>
        </filterColumn>
      </autoFilter>
    </filter>
  </filters>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AF364B-E1BB-44E1-8E77-B252176F3E6C}" name="RunningPivotTable KPI" cacheId="0"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4">
  <location ref="A1:H23" firstHeaderRow="1" firstDataRow="2" firstDataCol="1"/>
  <pivotFields count="30">
    <pivotField showAll="0"/>
    <pivotField showAll="0"/>
    <pivotField showAll="0"/>
    <pivotField showAll="0"/>
    <pivotField showAll="0"/>
    <pivotField dataField="1" numFmtId="169" showAll="0"/>
    <pivotField showAll="0"/>
    <pivotField axis="axisCol" showAll="0" measureFilter="1">
      <items count="13">
        <item x="9"/>
        <item x="8"/>
        <item x="7"/>
        <item x="3"/>
        <item x="5"/>
        <item x="4"/>
        <item x="1"/>
        <item x="0"/>
        <item x="6"/>
        <item x="2"/>
        <item x="10"/>
        <item h="1"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8"/>
        <item h="1" x="0"/>
        <item h="1" x="9"/>
        <item h="1" x="10"/>
        <item h="1" x="11"/>
        <item h="1" x="1"/>
        <item x="2"/>
        <item h="1" x="3"/>
        <item h="1" x="4"/>
        <item h="1" x="5"/>
        <item h="1" x="6"/>
        <item h="1" x="7"/>
        <item t="default"/>
      </items>
    </pivotField>
    <pivotField axis="axisRow" showAll="0">
      <items count="32">
        <item x="25"/>
        <item x="0"/>
        <item x="9"/>
        <item x="26"/>
        <item x="21"/>
        <item x="22"/>
        <item x="28"/>
        <item x="23"/>
        <item x="1"/>
        <item x="3"/>
        <item x="18"/>
        <item x="16"/>
        <item x="4"/>
        <item x="20"/>
        <item x="5"/>
        <item x="6"/>
        <item x="27"/>
        <item x="19"/>
        <item x="29"/>
        <item x="24"/>
        <item x="7"/>
        <item x="8"/>
        <item x="17"/>
        <item x="30"/>
        <item x="2"/>
        <item x="11"/>
        <item x="15"/>
        <item x="14"/>
        <item x="10"/>
        <item x="12"/>
        <item x="13"/>
        <item t="default"/>
      </items>
    </pivotField>
    <pivotField showAll="0"/>
    <pivotField showAll="0"/>
    <pivotField showAll="0"/>
    <pivotField showAll="0"/>
    <pivotField showAll="0"/>
  </pivotFields>
  <rowFields count="2">
    <field x="23"/>
    <field x="24"/>
  </rowFields>
  <rowItems count="21">
    <i>
      <x v="6"/>
    </i>
    <i r="1">
      <x/>
    </i>
    <i r="1">
      <x v="6"/>
    </i>
    <i r="1">
      <x v="7"/>
    </i>
    <i r="1">
      <x v="8"/>
    </i>
    <i r="1">
      <x v="9"/>
    </i>
    <i r="1">
      <x v="12"/>
    </i>
    <i r="1">
      <x v="13"/>
    </i>
    <i r="1">
      <x v="14"/>
    </i>
    <i r="1">
      <x v="15"/>
    </i>
    <i r="1">
      <x v="18"/>
    </i>
    <i r="1">
      <x v="19"/>
    </i>
    <i r="1">
      <x v="20"/>
    </i>
    <i r="1">
      <x v="21"/>
    </i>
    <i r="1">
      <x v="22"/>
    </i>
    <i r="1">
      <x v="26"/>
    </i>
    <i r="1">
      <x v="27"/>
    </i>
    <i r="1">
      <x v="28"/>
    </i>
    <i r="1">
      <x v="29"/>
    </i>
    <i r="1">
      <x v="30"/>
    </i>
    <i t="grand">
      <x/>
    </i>
  </rowItems>
  <colFields count="1">
    <field x="7"/>
  </colFields>
  <colItems count="7">
    <i>
      <x v="3"/>
    </i>
    <i>
      <x v="4"/>
    </i>
    <i>
      <x v="5"/>
    </i>
    <i>
      <x v="6"/>
    </i>
    <i>
      <x v="7"/>
    </i>
    <i>
      <x v="9"/>
    </i>
    <i t="grand">
      <x/>
    </i>
  </colItems>
  <dataFields count="1">
    <dataField name="Count of Issues" fld="5" subtotal="count" showDataAs="runTotal" baseField="24" baseItem="0"/>
  </dataFields>
  <chartFormats count="6">
    <chartFormat chart="0" format="0" series="1">
      <pivotArea type="data" outline="0" fieldPosition="0">
        <references count="2">
          <reference field="4294967294" count="1" selected="0">
            <x v="0"/>
          </reference>
          <reference field="7" count="1" selected="0">
            <x v="3"/>
          </reference>
        </references>
      </pivotArea>
    </chartFormat>
    <chartFormat chart="0" format="1" series="1">
      <pivotArea type="data" outline="0" fieldPosition="0">
        <references count="2">
          <reference field="4294967294" count="1" selected="0">
            <x v="0"/>
          </reference>
          <reference field="7" count="1" selected="0">
            <x v="4"/>
          </reference>
        </references>
      </pivotArea>
    </chartFormat>
    <chartFormat chart="0" format="2" series="1">
      <pivotArea type="data" outline="0" fieldPosition="0">
        <references count="2">
          <reference field="4294967294" count="1" selected="0">
            <x v="0"/>
          </reference>
          <reference field="7" count="1" selected="0">
            <x v="5"/>
          </reference>
        </references>
      </pivotArea>
    </chartFormat>
    <chartFormat chart="0" format="3" series="1">
      <pivotArea type="data" outline="0" fieldPosition="0">
        <references count="2">
          <reference field="4294967294" count="1" selected="0">
            <x v="0"/>
          </reference>
          <reference field="7" count="1" selected="0">
            <x v="6"/>
          </reference>
        </references>
      </pivotArea>
    </chartFormat>
    <chartFormat chart="0" format="4" series="1">
      <pivotArea type="data" outline="0" fieldPosition="0">
        <references count="2">
          <reference field="4294967294" count="1" selected="0">
            <x v="0"/>
          </reference>
          <reference field="7" count="1" selected="0">
            <x v="7"/>
          </reference>
        </references>
      </pivotArea>
    </chartFormat>
    <chartFormat chart="0" format="5" series="1">
      <pivotArea type="data" outline="0" fieldPosition="0">
        <references count="2">
          <reference field="4294967294" count="1" selected="0">
            <x v="0"/>
          </reference>
          <reference field="7" count="1" selected="0">
            <x v="9"/>
          </reference>
        </references>
      </pivotArea>
    </chartFormat>
  </chartFormats>
  <pivotTableStyleInfo name="PivotStyleMedium7" showRowHeaders="1" showColHeaders="1" showRowStripes="0" showColStripes="0" showLastColumn="1"/>
  <filters count="1">
    <filter fld="7" type="valueGreaterThanOrEqual" evalOrder="-1" id="1" iMeasureFld="0">
      <autoFilter ref="A1">
        <filterColumn colId="0">
          <customFilters>
            <customFilter operator="greaterThanOrEqual" val="1"/>
          </customFilters>
        </filterColumn>
      </autoFilter>
    </filter>
  </filters>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A98470E-CC17-471D-9D6D-DEE489AF575F}" name="Tbl_Counter" displayName="Tbl_Counter" ref="A1:AD303" headerRowDxfId="187" dataDxfId="186" totalsRowDxfId="185">
  <autoFilter ref="A1:AD303" xr:uid="{1694C726-FF69-4F13-88C4-CE810E89F912}"/>
  <sortState xmlns:xlrd2="http://schemas.microsoft.com/office/spreadsheetml/2017/richdata2" ref="A235:AD298">
    <sortCondition ref="S1:S298"/>
  </sortState>
  <tableColumns count="30">
    <tableColumn id="1" xr3:uid="{FFC21C8B-3933-467F-A755-CE6BB6A0C801}" name="Issue ID" totalsRowLabel="Total" dataDxfId="184" totalsRowDxfId="183"/>
    <tableColumn id="3" xr3:uid="{5E0629ED-44A9-4FD4-A40C-484C21576EDE}" name="Issue Tier 1 Tag" dataDxfId="182" totalsRowDxfId="181"/>
    <tableColumn id="4" xr3:uid="{F962DD1B-4549-458F-923E-E7F29C4C1400}" name="Issue Tier 2 Tag" dataDxfId="180" totalsRowDxfId="179"/>
    <tableColumn id="5" xr3:uid="{6A6929F3-CEAC-4CAC-A33F-8AC8DCC48F52}" name="Cause Category" dataDxfId="178" totalsRowDxfId="177"/>
    <tableColumn id="22" xr3:uid="{334CEEF9-259E-4096-B898-668C33EBAC76}" name="Cause Detail" dataDxfId="176" totalsRowDxfId="175"/>
    <tableColumn id="6" xr3:uid="{CD988B37-8494-4F1D-AE8F-CF04562573A5}" name="Issue Date" dataDxfId="174" totalsRowDxfId="173"/>
    <tableColumn id="7" xr3:uid="{B7112DA8-04ED-4590-8C69-CBAC4B250FCA}" name="Category" dataDxfId="172" totalsRowDxfId="171"/>
    <tableColumn id="8" xr3:uid="{E323B5A8-F671-4A9B-85C9-E1730A4FE587}" name="KPI" dataDxfId="170" totalsRowDxfId="169"/>
    <tableColumn id="9" xr3:uid="{4BE6BED8-E29E-4BCE-BBDA-1DEDC4B3B4C7}" name="Entry Identifier" dataDxfId="168" totalsRowDxfId="167"/>
    <tableColumn id="10" xr3:uid="{20BFCD6F-6225-4CBD-B5FF-174E1FAF75F0}" name="Primary Equipment" dataDxfId="166" totalsRowDxfId="165"/>
    <tableColumn id="12" xr3:uid="{309A89FB-91DA-4CAD-A0DB-C82735BF7AE9}" name="Manufacturing Stage" dataDxfId="164" totalsRowDxfId="163"/>
    <tableColumn id="13" xr3:uid="{4184FFE4-F69C-4DC6-8142-ECB3C7D3FF7A}" name="Batch" dataDxfId="162" totalsRowDxfId="161"/>
    <tableColumn id="14" xr3:uid="{05CCFB88-2C4A-4E3E-84E9-B4CC6EC66676}" name="Quality Classification" dataDxfId="160" totalsRowDxfId="159"/>
    <tableColumn id="15" xr3:uid="{A833EACA-47BF-485F-B180-6C21E21624B6}" name="Safety Tier" dataDxfId="158" totalsRowDxfId="157"/>
    <tableColumn id="16" xr3:uid="{2C0731B5-4124-42CF-AC3F-C42F8E0577CD}" name="Issue" dataDxfId="156" totalsRowDxfId="155"/>
    <tableColumn id="17" xr3:uid="{6EC855B0-5EA7-4DE3-853A-7EBEA9B430C5}" name="Cause" dataDxfId="154" totalsRowDxfId="153"/>
    <tableColumn id="18" xr3:uid="{1A856377-F34A-4B7B-B258-B3C02E300C44}" name="Countermeasure" dataDxfId="152" totalsRowDxfId="151"/>
    <tableColumn id="19" xr3:uid="{65042BD7-4A9F-4412-A126-25E332F2B805}" name="Owner" dataDxfId="150" totalsRowDxfId="149"/>
    <tableColumn id="20" xr3:uid="{78B19AF3-F500-4720-8D2E-AD5BDC1B775C}" name="Date Due" dataDxfId="148" totalsRowDxfId="147"/>
    <tableColumn id="21" xr3:uid="{BC0A745C-28A0-4BAA-9560-1457DF811E7F}" name="Date Closed" dataDxfId="146" totalsRowDxfId="145"/>
    <tableColumn id="25" xr3:uid="{B80FE56E-9A6A-4F5B-86BE-41A776398CCD}" name="Status" dataDxfId="144" totalsRowDxfId="143"/>
    <tableColumn id="32" xr3:uid="{86894ED6-4068-4F5D-B540-5DACA1A6AE65}" name="Issue Year" dataDxfId="142" totalsRowDxfId="141"/>
    <tableColumn id="31" xr3:uid="{CEADC4E4-1482-46A2-8B1A-DF712DCE6154}" name="Issue Month" dataDxfId="140" totalsRowDxfId="139"/>
    <tableColumn id="23" xr3:uid="{992D66E5-5147-4D1F-8B26-966F9B594970}" name="Month Name" dataDxfId="138" totalsRowDxfId="137"/>
    <tableColumn id="24" xr3:uid="{C6F56EAD-C6BF-406A-8FCC-8C35A05229EC}" name="Day of Month" dataDxfId="136" totalsRowDxfId="135"/>
    <tableColumn id="30" xr3:uid="{CA35E0E3-BA66-4B9C-A0B8-8A27156DF687}" name="Yr-Month" dataDxfId="134" totalsRowDxfId="133"/>
    <tableColumn id="26" xr3:uid="{EF21E2BB-29A3-4E7C-949B-626649945D0A}" name="Days until Due" dataDxfId="132" totalsRowDxfId="131"/>
    <tableColumn id="27" xr3:uid="{6EE3C35C-B466-48F0-B37B-5727B78535C0}" name="Day Completed" dataDxfId="130" totalsRowDxfId="129"/>
    <tableColumn id="28" xr3:uid="{805402D2-264F-4C9A-BFC4-8440D7754E82}" name="On Time?" dataDxfId="128" totalsRowDxfId="127"/>
    <tableColumn id="29" xr3:uid="{99D30D10-0032-4E27-84C9-84495C2DCE89}" name="Early and Overdue Differential" totalsRowFunction="count" dataDxfId="126" totalsRowDxfId="125"/>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CACD4C-EF4B-48B6-902E-9382146AB615}" name="MainTagTable" displayName="MainTagTable" ref="D7:K25" totalsRowShown="0" headerRowDxfId="74" dataDxfId="73">
  <autoFilter ref="D7:K25" xr:uid="{CACACD4C-EF4B-48B6-902E-9382146AB615}"/>
  <tableColumns count="8">
    <tableColumn id="1" xr3:uid="{A106E64D-B4F2-4586-818E-245CB91CD644}" name="Issue Tier 1 Tag" dataDxfId="82"/>
    <tableColumn id="2" xr3:uid="{AC79CB97-E9C5-4B1A-99B6-25BB9E42E2DF}" name="Issue Tier 1 Tag Count" dataDxfId="81"/>
    <tableColumn id="3" xr3:uid="{6EA8E0E8-B85A-424D-B0E7-3D5EED2B998A}" name="Issue Tier 2 Tag" dataDxfId="80"/>
    <tableColumn id="4" xr3:uid="{6D4B4F64-89F6-4EC5-8740-0E8A900F5033}" name="Issue Tier 2 Tag Count" dataDxfId="79"/>
    <tableColumn id="5" xr3:uid="{99B013D5-C0C0-4E14-9CC4-F4DDBD6A1E66}" name="Cause Category" dataDxfId="78"/>
    <tableColumn id="6" xr3:uid="{EC583A49-FBDF-4438-934F-B26CCBCAA3B7}" name="Cause Category Count" dataDxfId="77"/>
    <tableColumn id="7" xr3:uid="{B5243609-317D-4882-8DCC-2AAEFC8E2E84}" name="Cause Detail" dataDxfId="76"/>
    <tableColumn id="8" xr3:uid="{1B3F7B74-13A5-479F-9494-897F9DD75666}" name="Cause Detail Count" dataDxfId="7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90BB686-2690-46C5-BF8C-B41300D5333A}" name="TagsbyCatTbl" displayName="TagsbyCatTbl" ref="M7:AZ18" totalsRowShown="0" headerRowDxfId="32" dataDxfId="31">
  <autoFilter ref="M7:AZ18" xr:uid="{490BB686-2690-46C5-BF8C-B41300D5333A}"/>
  <tableColumns count="40">
    <tableColumn id="1" xr3:uid="{6654D207-B73E-49FF-9D96-248EDFEFE360}" name="Quality - Issue Tier 1 Tag" dataDxfId="72"/>
    <tableColumn id="2" xr3:uid="{99874554-7E4C-4089-B0C8-95E3276A91E0}" name="Quality - Count" dataDxfId="71"/>
    <tableColumn id="3" xr3:uid="{C468ACC6-F096-4497-A71E-68E386430CE3}" name="N/A - Issue Tier 1 Tag" dataDxfId="70"/>
    <tableColumn id="4" xr3:uid="{9CC6280C-DC6C-417F-A8E5-238EFF12200C}" name="N/A - Count" dataDxfId="69"/>
    <tableColumn id="5" xr3:uid="{ACB3F95F-17D0-493B-A903-D826EFBC90F8}" name="Safety - Issue Tier 1 Tag" dataDxfId="68"/>
    <tableColumn id="6" xr3:uid="{8A15621D-DEDC-42AA-9F13-E4A81536EB27}" name="Safety - Count" dataDxfId="67"/>
    <tableColumn id="7" xr3:uid="{24170496-79E6-4BF7-8306-CC056C0B40B4}" name="Delivery - Issue Tier 1 Tag" dataDxfId="66"/>
    <tableColumn id="8" xr3:uid="{BFED5738-2680-42B8-99D4-6E120457DC97}" name="Delivery - Count" dataDxfId="65"/>
    <tableColumn id="9" xr3:uid="{F4589703-5071-408F-83BF-4BF6E3B8CB18}" name="Proactive Measure - Issue Tier 1 Tag" dataDxfId="64"/>
    <tableColumn id="10" xr3:uid="{11A0B1EE-B817-46A6-BEEF-BA5F3DA03C8F}" name="Proactive Measure - Count" dataDxfId="63"/>
    <tableColumn id="11" xr3:uid="{F544CCCF-19C7-49FE-B715-1A623FB1DED7}" name="Quality - Issue Tier 2 Tag" dataDxfId="62"/>
    <tableColumn id="12" xr3:uid="{7F3EBFFA-505A-4238-83DB-079E21D840E3}" name="Quality - Count2" dataDxfId="61"/>
    <tableColumn id="13" xr3:uid="{A28B483C-61AC-4DD9-AE07-C0C26CE69B3D}" name="N/A - Issue Tier 2 Tag" dataDxfId="60"/>
    <tableColumn id="14" xr3:uid="{2E99CEEE-9E06-4DA9-86CB-C8B588D06DB7}" name="N/A - Count2" dataDxfId="59"/>
    <tableColumn id="15" xr3:uid="{1F049A80-A4DD-45C7-AA47-C9790EF1A923}" name="Safety - Issue Tier 2 Tag" dataDxfId="58"/>
    <tableColumn id="16" xr3:uid="{D1F821EA-B1E4-4592-AE7D-5664A669B694}" name="Safety - Count2" dataDxfId="57"/>
    <tableColumn id="17" xr3:uid="{5903631A-692C-4276-9FE5-587BCFE5853F}" name="Delivery - Issue Tier 2 Tag" dataDxfId="56"/>
    <tableColumn id="18" xr3:uid="{D8D66448-0481-4163-AFE4-E84F2E1DD35E}" name="Delivery - Count2" dataDxfId="55"/>
    <tableColumn id="19" xr3:uid="{C0D336DB-9251-4923-BE9E-688E4C219883}" name="Proactive Measure - Issue Tier 2 Tag" dataDxfId="54"/>
    <tableColumn id="20" xr3:uid="{29322CBC-B093-49B2-ACB5-18352D8B2848}" name="Proactive Measure - Count2" dataDxfId="53"/>
    <tableColumn id="21" xr3:uid="{4A352191-B435-4220-B2B4-D4D1E9D23C90}" name="Quality - Cause Category" dataDxfId="52"/>
    <tableColumn id="22" xr3:uid="{529A46EE-C2CD-45D6-85F5-A8B415F8910B}" name="Quality - Count3" dataDxfId="51"/>
    <tableColumn id="23" xr3:uid="{666ED565-B9A5-4008-846C-2F90EB73F502}" name="N/A - Cause Category" dataDxfId="50"/>
    <tableColumn id="24" xr3:uid="{E7701D34-1C62-4DE7-9CE1-DD5920531784}" name="N/A - Count3" dataDxfId="49"/>
    <tableColumn id="25" xr3:uid="{62A05642-1B95-4915-859E-11DD90285057}" name="Safety - Cause Category" dataDxfId="48"/>
    <tableColumn id="26" xr3:uid="{66E20577-E8F8-4E9A-A374-B1D140FB0661}" name="Safety - Count3" dataDxfId="47"/>
    <tableColumn id="27" xr3:uid="{E53B2043-FC2A-4BDA-A373-29EDBD731F06}" name="Delivery - Cause Category" dataDxfId="46"/>
    <tableColumn id="28" xr3:uid="{CC8CABBF-FC05-4468-B41A-D3059E404641}" name="Delivery - Count3" dataDxfId="45"/>
    <tableColumn id="29" xr3:uid="{F5808B11-4099-4EB5-B51B-52825AA75217}" name="Proactive Measure - Cause Category" dataDxfId="44"/>
    <tableColumn id="30" xr3:uid="{D2025ABE-6B89-44EB-8158-AD64BC005B8F}" name="Proactive Measure - Count3" dataDxfId="43"/>
    <tableColumn id="31" xr3:uid="{084A3DB4-74D3-4DF9-9382-E7851F85F63D}" name="Quality - Cause Detail" dataDxfId="42"/>
    <tableColumn id="32" xr3:uid="{E1776C0A-3AAF-45B6-80F7-D6548F85B8DF}" name="Quality - Count4" dataDxfId="41"/>
    <tableColumn id="33" xr3:uid="{5BE6699E-92A2-496C-B88A-0E763B451D5F}" name="N/A - Cause Detail" dataDxfId="40"/>
    <tableColumn id="34" xr3:uid="{F33FB61E-32EE-4623-8CFD-F0AE7236F656}" name="N/A - Count4" dataDxfId="39"/>
    <tableColumn id="35" xr3:uid="{6A3AEC16-724A-492E-83DF-1531FF917342}" name="Safety - Cause Detail" dataDxfId="38"/>
    <tableColumn id="36" xr3:uid="{374B45AD-D010-4E46-9B14-E13C857DBD44}" name="Safety - Count4" dataDxfId="37"/>
    <tableColumn id="37" xr3:uid="{3D4D3EE3-C6FE-4602-BDAC-535D6A5CF287}" name="Delivery - Cause Detail" dataDxfId="36"/>
    <tableColumn id="38" xr3:uid="{1C303EEC-12D0-4D36-A2CB-6E30DF7D16E5}" name="Delivery - Count4" dataDxfId="35"/>
    <tableColumn id="39" xr3:uid="{8C842DCE-6600-453A-B0E3-0E3F2C0BF4FE}" name="Proactive Measure - Cause Detail" dataDxfId="34"/>
    <tableColumn id="40" xr3:uid="{58D6B605-3454-44C0-B80A-311CF23DA2E6}" name="Proactive Measure - Count4" dataDxfId="3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6023F01-AFCF-48D9-A7C3-E3D6F4E08E23}" name="Tbl_Categories" displayName="Tbl_Categories" ref="BB7:BC9" totalsRowShown="0" headerRowDxfId="28" dataDxfId="27">
  <autoFilter ref="BB7:BC9" xr:uid="{76023F01-AFCF-48D9-A7C3-E3D6F4E08E23}"/>
  <tableColumns count="2">
    <tableColumn id="1" xr3:uid="{26242CF6-6A1F-4087-8584-3F6CE3B0F3C0}" name="Category" dataDxfId="30"/>
    <tableColumn id="2" xr3:uid="{F314207E-7E00-49FE-9FE6-9CB0D4A7A45E}" name="Count" dataDxfId="2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22E082D-920F-4F1D-AEEE-9CA3F7D3372A}" name="Tbl_KPI" displayName="Tbl_KPI" ref="BD7:BM9" totalsRowShown="0" headerRowDxfId="15" dataDxfId="14" tableBorderDxfId="26">
  <autoFilter ref="BD7:BM9" xr:uid="{522E082D-920F-4F1D-AEEE-9CA3F7D3372A}"/>
  <tableColumns count="10">
    <tableColumn id="1" xr3:uid="{6CD26CBB-D630-4959-AC18-8907D85E866E}" name="Quality" dataDxfId="25"/>
    <tableColumn id="2" xr3:uid="{ECB60BF5-6196-4F6D-A644-9EA3FCC3A991}" name="Quality - Count" dataDxfId="24"/>
    <tableColumn id="3" xr3:uid="{C5D84F85-CD07-4F51-8C16-1E9F4CDDAC90}" name="N/A" dataDxfId="23"/>
    <tableColumn id="4" xr3:uid="{85C2C9D3-1C5B-4F16-954D-FAC34C89A245}" name="N/A - Count" dataDxfId="22"/>
    <tableColumn id="5" xr3:uid="{90F34B71-1A5B-4F48-98DB-03FDFA664369}" name="Safety" dataDxfId="21"/>
    <tableColumn id="6" xr3:uid="{10F608A9-E2BD-4044-A756-1E575AD43EF1}" name="Safety - Count" dataDxfId="20"/>
    <tableColumn id="7" xr3:uid="{5232A0D8-5209-4E29-A8C6-E2B0E6B3C7A9}" name="Delivery" dataDxfId="19"/>
    <tableColumn id="8" xr3:uid="{B7F32575-37B7-47C7-925C-E5377CB16295}" name="Delivery - Count" dataDxfId="18"/>
    <tableColumn id="9" xr3:uid="{39A7B188-AD8A-4901-A2FB-7EE413C78273}" name="Proactive Measure" dataDxfId="17"/>
    <tableColumn id="10" xr3:uid="{294A2F44-2565-4FE2-84A4-C498B397FAE7}" name="Proactive Measure - Count" dataDxfId="16"/>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6E106AF-9610-44E8-9D6E-7C6E7A08543D}" name="Tbl_Identifier" displayName="Tbl_Identifier" ref="BO7:BZ22" totalsRowShown="0" headerRowDxfId="1" dataDxfId="0">
  <autoFilter ref="BO7:BZ22" xr:uid="{F6E106AF-9610-44E8-9D6E-7C6E7A08543D}"/>
  <tableColumns count="12">
    <tableColumn id="1" xr3:uid="{A8E931B6-B422-438B-9D20-0FD81DC95B62}" name="Entry Identifier" dataDxfId="13"/>
    <tableColumn id="2" xr3:uid="{93E981B9-EDDC-42F6-87A1-BADDB256A3A9}" name="Entry Identifier Count" dataDxfId="12"/>
    <tableColumn id="3" xr3:uid="{F7E7F2BB-1EF2-4F3C-97D8-489156364A2F}" name="Primary Equipment" dataDxfId="11"/>
    <tableColumn id="4" xr3:uid="{AF3F73AD-3624-4736-BBFE-B2E59C186885}" name="Primary Equipment Count" dataDxfId="10"/>
    <tableColumn id="5" xr3:uid="{E20148C1-61DB-49C1-98B1-E5E452CFB5D1}" name="Manufacturing Stage" dataDxfId="9"/>
    <tableColumn id="6" xr3:uid="{1088597F-C435-4BC5-A9AE-B3BF055CC2FD}" name="Manufacturing Stage Count" dataDxfId="8"/>
    <tableColumn id="7" xr3:uid="{00BA4697-8E86-4074-A60B-5A31E8229E09}" name="Batch" dataDxfId="7"/>
    <tableColumn id="8" xr3:uid="{5E91D5AE-8ADC-4D56-BBDD-1C95698D5A28}" name="Batch Count" dataDxfId="6"/>
    <tableColumn id="9" xr3:uid="{17D28DAF-B946-4AC0-A125-A38446F5868E}" name="Quality Classification" dataDxfId="5"/>
    <tableColumn id="10" xr3:uid="{81E9C9EF-57D5-4333-AEE3-997FEC079138}" name="Quality Classification Count" dataDxfId="4"/>
    <tableColumn id="11" xr3:uid="{492A17DF-1086-4F2E-B3C6-2EA2C63CF566}" name="Safety Tier" dataDxfId="3"/>
    <tableColumn id="12" xr3:uid="{FF563459-4140-4359-906E-22B9520BD313}" name="Safety Tier Count" dataDxfId="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92943A-396E-44EF-B5AE-EBFD240DB645}" name="TagTesterTable" displayName="TagTesterTable" ref="A7:A8" totalsRowShown="0">
  <autoFilter ref="A7:A8" xr:uid="{0992943A-396E-44EF-B5AE-EBFD240DB645}"/>
  <tableColumns count="1">
    <tableColumn id="1" xr3:uid="{DEFF3CCD-EAB0-48F3-9B9D-B3BB8579AF05}" name="Tag to Test:"/>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298193-6824-4515-AAEE-19F47D0E7C01}" name="TallyTable" displayName="TallyTable" ref="C3:I5" totalsRowShown="0" headerRowDxfId="124" dataDxfId="123" tableBorderDxfId="122">
  <autoFilter ref="C3:I5" xr:uid="{81298193-6824-4515-AAEE-19F47D0E7C01}"/>
  <tableColumns count="7">
    <tableColumn id="1" xr3:uid="{4FECFE7E-8F1A-4960-B54D-D416D8BAB0FE}" name="Year" dataDxfId="121"/>
    <tableColumn id="2" xr3:uid="{715EAEEB-BE2E-4094-A7C6-E9B692F5A4BA}" name="Month" dataDxfId="120"/>
    <tableColumn id="3" xr3:uid="{BFDA393F-EC7D-4EAC-9C70-FC6A8710380B}" name="Safety KPI 1" dataDxfId="119"/>
    <tableColumn id="4" xr3:uid="{F49FA22F-3D3E-42C8-9BC7-EB4D4E83577B}" name="Safety KPI 2" dataDxfId="118"/>
    <tableColumn id="5" xr3:uid="{34F7E796-9388-4D6A-9374-87DA03E81F23}" name="[Empty]" dataDxfId="117"/>
    <tableColumn id="6" xr3:uid="{65C989ED-4F04-4604-985A-785ABA6B43EF}" name="Total" dataDxfId="116"/>
    <tableColumn id="7" xr3:uid="{C270572D-EEC9-45FC-A821-2A1B35D25BFF}" name="Running Total" dataDxfId="115"/>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D14C600-620A-4026-B198-9665CF6F7553}" name="February_2021_Table" displayName="February_2021_Table" ref="C8:AF18" totalsRowShown="0" headerRowDxfId="114" dataDxfId="113">
  <autoFilter ref="C8:AF18" xr:uid="{AD14C600-620A-4026-B198-9665CF6F7553}"/>
  <tableColumns count="30">
    <tableColumn id="1" xr3:uid="{424477F3-D674-4EA9-AE59-99E2076987F5}" name="February" dataDxfId="112"/>
    <tableColumn id="2" xr3:uid="{2DE9C6B7-5323-46E3-9D40-A1E664683E6D}" name="1" dataDxfId="111"/>
    <tableColumn id="3" xr3:uid="{A006D2EA-5A07-451A-A0E1-F2F4DFDE260B}" name="2" dataDxfId="110"/>
    <tableColumn id="4" xr3:uid="{4C7AC550-D576-444F-A68C-FFD006DF55C1}" name="3" dataDxfId="109"/>
    <tableColumn id="5" xr3:uid="{8ECB5131-19B6-451D-8457-419243D549F0}" name="4" dataDxfId="108"/>
    <tableColumn id="6" xr3:uid="{372EA2DF-671B-4810-AC56-ED5E45342B0E}" name="5" dataDxfId="107"/>
    <tableColumn id="7" xr3:uid="{F27627BB-B8AD-4F1D-BA1B-D759CB3A8581}" name="6" dataDxfId="106"/>
    <tableColumn id="8" xr3:uid="{F90E67DB-2DD2-4381-B0F1-8AB2131A9CB5}" name="7" dataDxfId="105"/>
    <tableColumn id="9" xr3:uid="{5DE634EA-E69D-4A90-8C10-09243E940CC6}" name="8" dataDxfId="104"/>
    <tableColumn id="10" xr3:uid="{71AF5613-4218-4507-8B40-3ECAB9CB3E49}" name="9" dataDxfId="103"/>
    <tableColumn id="11" xr3:uid="{0980CCA1-58AE-4FEF-93B8-29EB308B1F22}" name="10" dataDxfId="102"/>
    <tableColumn id="12" xr3:uid="{A449AB0E-2DF2-4A8E-A587-3FBCEA69FE26}" name="11" dataDxfId="101"/>
    <tableColumn id="13" xr3:uid="{75A6C178-B7AC-41F7-8C37-AC5922B8B759}" name="12" dataDxfId="100"/>
    <tableColumn id="14" xr3:uid="{E5A1CEBF-4535-4A09-B2F2-5643B907A8D4}" name="13" dataDxfId="99"/>
    <tableColumn id="15" xr3:uid="{FE4C3EEE-3398-4A0A-96B1-3EBA284C3E5D}" name="14" dataDxfId="98"/>
    <tableColumn id="16" xr3:uid="{03D9A37D-78F4-4CBB-A554-1348CAC9A387}" name="15" dataDxfId="97"/>
    <tableColumn id="17" xr3:uid="{D1387532-5110-4725-9C42-9AD09820E12A}" name="16" dataDxfId="96"/>
    <tableColumn id="18" xr3:uid="{50FA983C-7D9C-4E4E-A8B4-7D2C1D0BF2E4}" name="17" dataDxfId="95"/>
    <tableColumn id="19" xr3:uid="{15D10189-459C-4D73-BEE0-845EF2C9872F}" name="18" dataDxfId="94"/>
    <tableColumn id="20" xr3:uid="{E26F98E5-49C0-483E-9DFD-55085EDDE950}" name="19" dataDxfId="93"/>
    <tableColumn id="21" xr3:uid="{0DD04DE8-0AEF-4853-B247-316ACCF7323B}" name="20" dataDxfId="92"/>
    <tableColumn id="22" xr3:uid="{AE1881E5-6857-4CD7-90E7-D41EA120645F}" name="21" dataDxfId="91"/>
    <tableColumn id="23" xr3:uid="{4BF9BE43-6D72-44D6-A0C9-572ACCE8EBDA}" name="22" dataDxfId="90"/>
    <tableColumn id="24" xr3:uid="{870AE1E8-DBD1-4B5C-8C98-E8D0F5295DFC}" name="23" dataDxfId="89"/>
    <tableColumn id="25" xr3:uid="{2FFCA737-4057-4BC5-8965-22EA02EA13CC}" name="24" dataDxfId="88"/>
    <tableColumn id="26" xr3:uid="{C3717FE2-35A5-43AE-A9CA-D70AA23DA9BB}" name="25" dataDxfId="87"/>
    <tableColumn id="27" xr3:uid="{ACC1CD6C-3A46-49DE-A6C3-ED9F8792A84D}" name="26" dataDxfId="86"/>
    <tableColumn id="28" xr3:uid="{268A8301-1307-41E3-965F-B3CC80ADA2D4}" name="27" dataDxfId="85"/>
    <tableColumn id="29" xr3:uid="{06772A1B-DF62-427B-8565-79AA1EE4E63F}" name="28" dataDxfId="84"/>
    <tableColumn id="30" xr3:uid="{B502647B-1B33-466A-9036-B17D79459EB2}" name="29" dataDxfId="8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6AA1D6-37EE-4864-997B-B416C508E083}" name="Quality Issue Tier 1 Tag" displayName="Quality_Issue_Tier_1_Tag" ref="C3:C14" totalsRowShown="0">
  <autoFilter ref="C3:C14" xr:uid="{B56AA1D6-37EE-4864-997B-B416C508E083}"/>
  <tableColumns count="1">
    <tableColumn id="1" xr3:uid="{815FE189-1399-42E5-8CC4-2232DC99DECF}" name="Quality Issue Tier 1 Tag"/>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5F9971-8BBE-45FC-89CD-6054B8E06A02}" name="Delivery Issue Tier 1 Tag" displayName="Delivery_Issue_Tier_1_Tag" ref="D3:D13" totalsRowShown="0">
  <autoFilter ref="D3:D13" xr:uid="{585F9971-8BBE-45FC-89CD-6054B8E06A02}"/>
  <tableColumns count="1">
    <tableColumn id="1" xr3:uid="{5D233636-84A7-43E9-B7CF-8BE5C89A18D0}" name="Delivery Issue Tier 1 Tag"/>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61E69B-D11A-498F-BC16-E26CF3A49062}" name="Primary Equipment" displayName="Primary_Equipment" ref="E3:E13" totalsRowShown="0">
  <autoFilter ref="E3:E13" xr:uid="{5361E69B-D11A-498F-BC16-E26CF3A49062}"/>
  <tableColumns count="1">
    <tableColumn id="1" xr3:uid="{1630C67F-52DE-40E3-818E-41E46DF9C9C1}" name="Primary Equipmen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trlProp" Target="../ctrlProps/ctrlProp8.xml"/><Relationship Id="rId7"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3.xml"/><Relationship Id="rId5" Type="http://schemas.openxmlformats.org/officeDocument/2006/relationships/table" Target="../tables/table2.xml"/><Relationship Id="rId10" Type="http://schemas.openxmlformats.org/officeDocument/2006/relationships/table" Target="../tables/table7.xml"/><Relationship Id="rId4" Type="http://schemas.openxmlformats.org/officeDocument/2006/relationships/ctrlProp" Target="../ctrlProps/ctrlProp9.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57484-9B64-4CFF-AF45-DFB1A39B5242}">
  <sheetPr codeName="Sheet7"/>
  <dimension ref="A1:AI382"/>
  <sheetViews>
    <sheetView zoomScale="81" zoomScaleNormal="80" workbookViewId="0">
      <pane ySplit="1" topLeftCell="A151" activePane="bottomLeft" state="frozen"/>
      <selection activeCell="F1" sqref="F1"/>
      <selection pane="bottomLeft" activeCell="E309" sqref="E309"/>
    </sheetView>
  </sheetViews>
  <sheetFormatPr defaultColWidth="9" defaultRowHeight="18.5" outlineLevelCol="2" x14ac:dyDescent="0.45"/>
  <cols>
    <col min="1" max="1" width="10" style="2" customWidth="1" outlineLevel="1"/>
    <col min="2" max="5" width="17" style="2" customWidth="1" outlineLevel="1"/>
    <col min="6" max="6" width="12.08203125" style="15" bestFit="1" customWidth="1"/>
    <col min="7" max="7" width="10.75" style="2" bestFit="1" customWidth="1"/>
    <col min="8" max="8" width="21.75" style="2" bestFit="1" customWidth="1"/>
    <col min="9" max="9" width="20.25" style="2" customWidth="1"/>
    <col min="10" max="14" width="22.08203125" style="2" customWidth="1" outlineLevel="2"/>
    <col min="15" max="15" width="55.58203125" style="2" customWidth="1"/>
    <col min="16" max="16" width="51.75" style="2" customWidth="1"/>
    <col min="17" max="17" width="49.08203125" style="2" customWidth="1"/>
    <col min="18" max="18" width="10.75" style="2" bestFit="1" customWidth="1"/>
    <col min="19" max="19" width="13.08203125" style="15" customWidth="1"/>
    <col min="20" max="20" width="13.25" style="15" bestFit="1" customWidth="1"/>
    <col min="21" max="21" width="8.75" style="2" bestFit="1" customWidth="1"/>
    <col min="22" max="22" width="12" style="2" customWidth="1" outlineLevel="1"/>
    <col min="23" max="23" width="13.75" style="2" customWidth="1" outlineLevel="1"/>
    <col min="24" max="24" width="14.5" style="2" customWidth="1" outlineLevel="1"/>
    <col min="25" max="25" width="14.75" style="2" customWidth="1" outlineLevel="1"/>
    <col min="26" max="26" width="11.58203125" style="2" customWidth="1" outlineLevel="1"/>
    <col min="27" max="27" width="15.5" style="2" customWidth="1" outlineLevel="1"/>
    <col min="28" max="28" width="16.25" style="2" customWidth="1" outlineLevel="1"/>
    <col min="29" max="29" width="11.25" style="2" customWidth="1" outlineLevel="1"/>
    <col min="30" max="30" width="18.75" style="2" customWidth="1" outlineLevel="1"/>
    <col min="31" max="31" width="20" style="2" customWidth="1" outlineLevel="1"/>
    <col min="32" max="32" width="11.25" style="2" customWidth="1" outlineLevel="1"/>
    <col min="33" max="33" width="14.25" style="2" customWidth="1" outlineLevel="1"/>
    <col min="34" max="34" width="12" style="2" customWidth="1" outlineLevel="1"/>
    <col min="35" max="35" width="11.58203125" style="2" customWidth="1" outlineLevel="1"/>
    <col min="36" max="16384" width="9" style="1"/>
  </cols>
  <sheetData>
    <row r="1" spans="1:35" ht="31" x14ac:dyDescent="0.45">
      <c r="A1" s="27" t="s">
        <v>11</v>
      </c>
      <c r="B1" s="27" t="s">
        <v>12</v>
      </c>
      <c r="C1" s="27" t="s">
        <v>13</v>
      </c>
      <c r="D1" s="27" t="s">
        <v>14</v>
      </c>
      <c r="E1" s="27" t="s">
        <v>15</v>
      </c>
      <c r="F1" s="27" t="s">
        <v>16</v>
      </c>
      <c r="G1" s="27" t="s">
        <v>6</v>
      </c>
      <c r="H1" s="27" t="s">
        <v>0</v>
      </c>
      <c r="I1" s="27" t="s">
        <v>7</v>
      </c>
      <c r="J1" s="27" t="s">
        <v>9</v>
      </c>
      <c r="K1" s="27" t="s">
        <v>8</v>
      </c>
      <c r="L1" s="27" t="s">
        <v>17</v>
      </c>
      <c r="M1" s="27" t="s">
        <v>18</v>
      </c>
      <c r="N1" s="27" t="s">
        <v>10</v>
      </c>
      <c r="O1" s="27" t="s">
        <v>19</v>
      </c>
      <c r="P1" s="27" t="s">
        <v>1</v>
      </c>
      <c r="Q1" s="27" t="s">
        <v>20</v>
      </c>
      <c r="R1" s="27" t="s">
        <v>21</v>
      </c>
      <c r="S1" s="27" t="s">
        <v>22</v>
      </c>
      <c r="T1" s="27" t="s">
        <v>23</v>
      </c>
      <c r="U1" s="27" t="s">
        <v>24</v>
      </c>
      <c r="V1" s="27" t="s">
        <v>25</v>
      </c>
      <c r="W1" s="27" t="s">
        <v>26</v>
      </c>
      <c r="X1" s="27" t="s">
        <v>100</v>
      </c>
      <c r="Y1" s="27" t="s">
        <v>101</v>
      </c>
      <c r="Z1" s="27" t="s">
        <v>27</v>
      </c>
      <c r="AA1" s="27" t="s">
        <v>28</v>
      </c>
      <c r="AB1" s="27" t="s">
        <v>29</v>
      </c>
      <c r="AC1" s="27" t="s">
        <v>30</v>
      </c>
      <c r="AD1" s="27" t="s">
        <v>31</v>
      </c>
      <c r="AE1" s="4" t="s">
        <v>32</v>
      </c>
      <c r="AF1" s="5"/>
      <c r="AG1" s="5"/>
      <c r="AH1" s="5"/>
      <c r="AI1" s="5"/>
    </row>
    <row r="2" spans="1:35" x14ac:dyDescent="0.45">
      <c r="A2" s="28">
        <v>280</v>
      </c>
      <c r="B2" s="28" t="s">
        <v>199</v>
      </c>
      <c r="C2" s="28" t="s">
        <v>200</v>
      </c>
      <c r="D2" s="28" t="s">
        <v>201</v>
      </c>
      <c r="E2" s="28" t="s">
        <v>202</v>
      </c>
      <c r="F2" s="30">
        <v>43863</v>
      </c>
      <c r="G2" s="28" t="s">
        <v>4</v>
      </c>
      <c r="H2" s="28" t="s">
        <v>203</v>
      </c>
      <c r="I2" s="28" t="s">
        <v>204</v>
      </c>
      <c r="J2" s="29" t="s">
        <v>109</v>
      </c>
      <c r="K2" s="29"/>
      <c r="L2" s="29"/>
      <c r="M2" s="29"/>
      <c r="N2" s="29"/>
      <c r="O2" s="28" t="s">
        <v>205</v>
      </c>
      <c r="P2" s="28" t="s">
        <v>206</v>
      </c>
      <c r="Q2" s="28" t="s">
        <v>207</v>
      </c>
      <c r="R2" s="28" t="s">
        <v>208</v>
      </c>
      <c r="S2" s="30">
        <v>43894</v>
      </c>
      <c r="T2" s="30">
        <v>43894</v>
      </c>
      <c r="U2" s="32" t="s">
        <v>50</v>
      </c>
      <c r="V2" s="28">
        <v>2020</v>
      </c>
      <c r="W2" s="28">
        <v>2</v>
      </c>
      <c r="X2" s="28" t="s">
        <v>77</v>
      </c>
      <c r="Y2" s="28">
        <v>2</v>
      </c>
      <c r="Z2" s="28" t="s">
        <v>105</v>
      </c>
      <c r="AA2" s="28">
        <f t="shared" ref="AA2:AB4" si="0">IFERROR(IF(INT(S2-$F2)&gt;=0,S2-$F2,"N/A"),"N/A")</f>
        <v>31</v>
      </c>
      <c r="AB2" s="28">
        <f t="shared" si="0"/>
        <v>31</v>
      </c>
      <c r="AC2" s="28" t="str">
        <f>IFERROR(IF(OR(ISTEXT(AA2), ISTEXT(AB2)), "N/A", IF(AB2&lt;=AA2, "Yes", "No")),"N/A")</f>
        <v>Yes</v>
      </c>
      <c r="AD2" s="28">
        <f>IFERROR(AB2-AA2, "")</f>
        <v>0</v>
      </c>
      <c r="AE2" s="6" t="s">
        <v>34</v>
      </c>
      <c r="AF2" s="6" t="s">
        <v>35</v>
      </c>
      <c r="AG2" s="6" t="s">
        <v>36</v>
      </c>
      <c r="AH2" s="6"/>
      <c r="AI2" s="6"/>
    </row>
    <row r="3" spans="1:35" x14ac:dyDescent="0.45">
      <c r="A3" s="28">
        <v>3</v>
      </c>
      <c r="B3" s="28" t="s">
        <v>209</v>
      </c>
      <c r="C3" s="28" t="s">
        <v>210</v>
      </c>
      <c r="D3" s="28" t="s">
        <v>211</v>
      </c>
      <c r="E3" s="28" t="s">
        <v>212</v>
      </c>
      <c r="F3" s="30">
        <v>43991</v>
      </c>
      <c r="G3" s="28" t="s">
        <v>2</v>
      </c>
      <c r="H3" s="28" t="s">
        <v>2</v>
      </c>
      <c r="I3" s="29" t="s">
        <v>109</v>
      </c>
      <c r="J3" s="29" t="s">
        <v>109</v>
      </c>
      <c r="K3" s="28" t="s">
        <v>213</v>
      </c>
      <c r="L3" s="29"/>
      <c r="M3" s="29"/>
      <c r="N3" s="29"/>
      <c r="O3" s="28" t="s">
        <v>214</v>
      </c>
      <c r="P3" s="28" t="s">
        <v>215</v>
      </c>
      <c r="Q3" s="28" t="s">
        <v>216</v>
      </c>
      <c r="R3" s="28" t="s">
        <v>217</v>
      </c>
      <c r="S3" s="30">
        <v>44007</v>
      </c>
      <c r="T3" s="30">
        <v>44007</v>
      </c>
      <c r="U3" s="32" t="s">
        <v>50</v>
      </c>
      <c r="V3" s="28">
        <f>IFERROR(YEAR(F3), "")</f>
        <v>2020</v>
      </c>
      <c r="W3" s="28">
        <f>IFERROR(MONTH(F3), "")</f>
        <v>6</v>
      </c>
      <c r="X3" s="28" t="e">
        <f>TEXT([2]!Tbl_Counter[[#This Row],[Issue Month]]*28, "mmmm")</f>
        <v>#REF!</v>
      </c>
      <c r="Y3" s="28" t="e">
        <f>DAY([2]!Tbl_Counter[[#This Row],[Issue Date]])</f>
        <v>#REF!</v>
      </c>
      <c r="Z3" s="28" t="str">
        <f>TEXT($F3, "yyyy-mm")</f>
        <v>2020-06</v>
      </c>
      <c r="AA3" s="28">
        <f t="shared" si="0"/>
        <v>16</v>
      </c>
      <c r="AB3" s="28">
        <f t="shared" si="0"/>
        <v>16</v>
      </c>
      <c r="AC3" s="28" t="str">
        <f>IFERROR(IF(OR(ISTEXT(AA3), ISTEXT(AB3)), "N/A", IF(AB3&lt;=AA3, "Yes", "No")),"N/A")</f>
        <v>Yes</v>
      </c>
      <c r="AD3" s="28">
        <f>IFERROR(AB3-AA3, "")</f>
        <v>0</v>
      </c>
      <c r="AE3" s="6" t="s">
        <v>37</v>
      </c>
      <c r="AF3" s="6">
        <f>COUNTIF(AC2:AC181, "Yes")</f>
        <v>170</v>
      </c>
      <c r="AG3" s="7">
        <f>AF3/COUNTA(AC2:AC181)*100</f>
        <v>94.444444444444443</v>
      </c>
      <c r="AH3" s="6"/>
      <c r="AI3" s="6"/>
    </row>
    <row r="4" spans="1:35" x14ac:dyDescent="0.45">
      <c r="A4" s="28">
        <v>279</v>
      </c>
      <c r="B4" s="28" t="s">
        <v>218</v>
      </c>
      <c r="C4" s="28" t="s">
        <v>219</v>
      </c>
      <c r="D4" s="28" t="s">
        <v>220</v>
      </c>
      <c r="E4" s="28" t="s">
        <v>221</v>
      </c>
      <c r="F4" s="30">
        <v>44007</v>
      </c>
      <c r="G4" s="28" t="s">
        <v>4</v>
      </c>
      <c r="H4" s="28" t="s">
        <v>203</v>
      </c>
      <c r="I4" s="28" t="s">
        <v>222</v>
      </c>
      <c r="J4" s="29" t="s">
        <v>109</v>
      </c>
      <c r="K4" s="29"/>
      <c r="L4" s="29"/>
      <c r="M4" s="28" t="s">
        <v>52</v>
      </c>
      <c r="N4" s="29"/>
      <c r="O4" s="28" t="s">
        <v>223</v>
      </c>
      <c r="P4" s="28" t="s">
        <v>224</v>
      </c>
      <c r="Q4" s="28" t="s">
        <v>225</v>
      </c>
      <c r="R4" s="28" t="s">
        <v>226</v>
      </c>
      <c r="S4" s="30">
        <v>44038</v>
      </c>
      <c r="T4" s="30">
        <v>44021</v>
      </c>
      <c r="U4" s="32" t="s">
        <v>50</v>
      </c>
      <c r="V4" s="28">
        <v>2020</v>
      </c>
      <c r="W4" s="28">
        <v>6</v>
      </c>
      <c r="X4" s="28" t="s">
        <v>80</v>
      </c>
      <c r="Y4" s="28">
        <v>25</v>
      </c>
      <c r="Z4" s="28" t="s">
        <v>104</v>
      </c>
      <c r="AA4" s="28">
        <f t="shared" si="0"/>
        <v>31</v>
      </c>
      <c r="AB4" s="28">
        <f t="shared" si="0"/>
        <v>14</v>
      </c>
      <c r="AC4" s="28" t="str">
        <f>IFERROR(IF(OR(ISTEXT(AA4), ISTEXT(AB4)), "N/A", IF(AB4&lt;=AA4, "Yes", "No")),"N/A")</f>
        <v>Yes</v>
      </c>
      <c r="AD4" s="28">
        <f>IFERROR(AB4-AA4, "")</f>
        <v>-17</v>
      </c>
      <c r="AE4" s="6" t="s">
        <v>38</v>
      </c>
      <c r="AF4" s="6">
        <f>COUNTIF(AC2:AC181, "No")</f>
        <v>9</v>
      </c>
      <c r="AG4" s="7">
        <f>AF4/COUNTA(AC3:AC182)*100</f>
        <v>5</v>
      </c>
      <c r="AH4" s="6"/>
      <c r="AI4" s="6"/>
    </row>
    <row r="5" spans="1:35" x14ac:dyDescent="0.45">
      <c r="A5" s="28">
        <v>5</v>
      </c>
      <c r="B5" s="28" t="s">
        <v>227</v>
      </c>
      <c r="C5" s="28" t="s">
        <v>228</v>
      </c>
      <c r="D5" s="28" t="s">
        <v>229</v>
      </c>
      <c r="E5" s="28" t="s">
        <v>230</v>
      </c>
      <c r="F5" s="30">
        <v>44022</v>
      </c>
      <c r="G5" s="28" t="s">
        <v>5</v>
      </c>
      <c r="H5" s="28" t="s">
        <v>231</v>
      </c>
      <c r="I5" s="29" t="s">
        <v>109</v>
      </c>
      <c r="J5" s="28" t="s">
        <v>232</v>
      </c>
      <c r="K5" s="29"/>
      <c r="L5" s="29"/>
      <c r="M5" s="29"/>
      <c r="N5" s="29"/>
      <c r="O5" s="28" t="s">
        <v>233</v>
      </c>
      <c r="P5" s="28" t="s">
        <v>234</v>
      </c>
      <c r="Q5" s="28" t="s">
        <v>235</v>
      </c>
      <c r="R5" s="28" t="s">
        <v>236</v>
      </c>
      <c r="S5" s="30">
        <v>44036</v>
      </c>
      <c r="T5" s="30">
        <v>44025</v>
      </c>
      <c r="U5" s="32" t="s">
        <v>50</v>
      </c>
      <c r="V5" s="28">
        <f t="shared" ref="V5:V12" si="1">IFERROR(YEAR(F5), "")</f>
        <v>2020</v>
      </c>
      <c r="W5" s="28">
        <f t="shared" ref="W5:W12" si="2">IFERROR(MONTH(F5), "")</f>
        <v>7</v>
      </c>
      <c r="X5" s="28" t="e">
        <f>TEXT([2]!Tbl_Counter[[#This Row],[Issue Month]]*28, "mmmm")</f>
        <v>#REF!</v>
      </c>
      <c r="Y5" s="28" t="e">
        <f>DAY([2]!Tbl_Counter[[#This Row],[Issue Date]])</f>
        <v>#REF!</v>
      </c>
      <c r="Z5" s="28" t="str">
        <f t="shared" ref="Z5:Z12" si="3">TEXT($F5, "yyyy-mm")</f>
        <v>2020-07</v>
      </c>
      <c r="AA5" s="28">
        <f t="shared" ref="AA5:AB15" si="4">IFERROR(IF(INT(S5-$F5)&gt;=0,S5-$F5,"N/A"),"N/A")</f>
        <v>14</v>
      </c>
      <c r="AB5" s="28">
        <f t="shared" si="4"/>
        <v>3</v>
      </c>
      <c r="AC5" s="28" t="str">
        <f t="shared" ref="AC5:AC15" si="5">IFERROR(IF(OR(ISTEXT(AA5), ISTEXT(AB5)), "N/A", IF(AB5&lt;=AA5, "Yes", "No")),"N/A")</f>
        <v>Yes</v>
      </c>
      <c r="AD5" s="28">
        <f t="shared" ref="AD5:AD15" si="6">IFERROR(AB5-AA5, "")</f>
        <v>-11</v>
      </c>
      <c r="AE5" s="6" t="s">
        <v>2</v>
      </c>
      <c r="AF5" s="6">
        <f>COUNTIF(AC2:AC181, "N/A")</f>
        <v>1</v>
      </c>
      <c r="AG5" s="7">
        <f>AF5/COUNTA(AC4:AC182)*100</f>
        <v>0.55865921787709494</v>
      </c>
      <c r="AH5" s="6"/>
      <c r="AI5" s="6"/>
    </row>
    <row r="6" spans="1:35" x14ac:dyDescent="0.45">
      <c r="A6" s="28">
        <v>6</v>
      </c>
      <c r="B6" s="28"/>
      <c r="C6" s="28" t="s">
        <v>238</v>
      </c>
      <c r="D6" s="28" t="s">
        <v>239</v>
      </c>
      <c r="E6" s="28" t="s">
        <v>240</v>
      </c>
      <c r="F6" s="30">
        <v>44025</v>
      </c>
      <c r="G6" s="28" t="s">
        <v>3</v>
      </c>
      <c r="H6" s="28" t="s">
        <v>241</v>
      </c>
      <c r="I6" s="29" t="s">
        <v>109</v>
      </c>
      <c r="J6" s="28" t="s">
        <v>232</v>
      </c>
      <c r="K6" s="28" t="s">
        <v>242</v>
      </c>
      <c r="L6" s="29"/>
      <c r="M6" s="29"/>
      <c r="N6" s="29"/>
      <c r="O6" s="28" t="s">
        <v>243</v>
      </c>
      <c r="P6" s="28" t="s">
        <v>244</v>
      </c>
      <c r="Q6" s="28" t="s">
        <v>245</v>
      </c>
      <c r="R6" s="28" t="s">
        <v>246</v>
      </c>
      <c r="S6" s="30">
        <v>44029</v>
      </c>
      <c r="T6" s="30">
        <v>44029</v>
      </c>
      <c r="U6" s="32" t="s">
        <v>50</v>
      </c>
      <c r="V6" s="28">
        <f t="shared" si="1"/>
        <v>2020</v>
      </c>
      <c r="W6" s="28">
        <f t="shared" si="2"/>
        <v>7</v>
      </c>
      <c r="X6" s="28" t="e">
        <f>TEXT([2]!Tbl_Counter[[#This Row],[Issue Month]]*28, "mmmm")</f>
        <v>#REF!</v>
      </c>
      <c r="Y6" s="28" t="e">
        <f>DAY([2]!Tbl_Counter[[#This Row],[Issue Date]])</f>
        <v>#REF!</v>
      </c>
      <c r="Z6" s="28" t="str">
        <f t="shared" si="3"/>
        <v>2020-07</v>
      </c>
      <c r="AA6" s="28">
        <f t="shared" si="4"/>
        <v>4</v>
      </c>
      <c r="AB6" s="28">
        <f t="shared" si="4"/>
        <v>4</v>
      </c>
      <c r="AC6" s="28" t="str">
        <f t="shared" si="5"/>
        <v>Yes</v>
      </c>
      <c r="AD6" s="28">
        <f t="shared" si="6"/>
        <v>0</v>
      </c>
      <c r="AE6" s="8" t="s">
        <v>39</v>
      </c>
      <c r="AF6" s="9"/>
      <c r="AG6" s="9"/>
      <c r="AH6" s="9"/>
      <c r="AI6" s="10"/>
    </row>
    <row r="7" spans="1:35" ht="37" x14ac:dyDescent="0.45">
      <c r="A7" s="28">
        <v>8</v>
      </c>
      <c r="B7" s="28" t="s">
        <v>247</v>
      </c>
      <c r="C7" s="28" t="s">
        <v>248</v>
      </c>
      <c r="D7" s="28" t="s">
        <v>201</v>
      </c>
      <c r="E7" s="28" t="s">
        <v>249</v>
      </c>
      <c r="F7" s="30">
        <v>44027</v>
      </c>
      <c r="G7" s="28" t="s">
        <v>3</v>
      </c>
      <c r="H7" s="28" t="s">
        <v>250</v>
      </c>
      <c r="I7" s="29" t="s">
        <v>109</v>
      </c>
      <c r="J7" s="29" t="s">
        <v>109</v>
      </c>
      <c r="K7" s="28" t="s">
        <v>213</v>
      </c>
      <c r="L7" s="29"/>
      <c r="M7" s="29"/>
      <c r="N7" s="29"/>
      <c r="O7" s="28" t="s">
        <v>251</v>
      </c>
      <c r="P7" s="28" t="s">
        <v>252</v>
      </c>
      <c r="Q7" s="28" t="s">
        <v>253</v>
      </c>
      <c r="R7" s="28" t="s">
        <v>246</v>
      </c>
      <c r="S7" s="30">
        <v>44029</v>
      </c>
      <c r="T7" s="30">
        <v>44029</v>
      </c>
      <c r="U7" s="32" t="s">
        <v>50</v>
      </c>
      <c r="V7" s="28">
        <f t="shared" si="1"/>
        <v>2020</v>
      </c>
      <c r="W7" s="28">
        <f t="shared" si="2"/>
        <v>7</v>
      </c>
      <c r="X7" s="28" t="e">
        <f>TEXT([2]!Tbl_Counter[[#This Row],[Issue Month]]*28, "mmmm")</f>
        <v>#REF!</v>
      </c>
      <c r="Y7" s="28" t="e">
        <f>DAY([2]!Tbl_Counter[[#This Row],[Issue Date]])</f>
        <v>#REF!</v>
      </c>
      <c r="Z7" s="28" t="str">
        <f t="shared" si="3"/>
        <v>2020-07</v>
      </c>
      <c r="AA7" s="28">
        <f t="shared" si="4"/>
        <v>2</v>
      </c>
      <c r="AB7" s="28">
        <f t="shared" si="4"/>
        <v>2</v>
      </c>
      <c r="AC7" s="28" t="str">
        <f t="shared" si="5"/>
        <v>Yes</v>
      </c>
      <c r="AD7" s="28">
        <f t="shared" si="6"/>
        <v>0</v>
      </c>
      <c r="AE7" s="6" t="s">
        <v>41</v>
      </c>
      <c r="AF7" s="6" t="s">
        <v>42</v>
      </c>
      <c r="AG7" s="6" t="s">
        <v>43</v>
      </c>
      <c r="AH7" s="6" t="s">
        <v>44</v>
      </c>
      <c r="AI7" s="6" t="s">
        <v>45</v>
      </c>
    </row>
    <row r="8" spans="1:35" ht="46.5" x14ac:dyDescent="0.45">
      <c r="A8" s="28">
        <v>9</v>
      </c>
      <c r="B8" s="28" t="s">
        <v>254</v>
      </c>
      <c r="C8" s="28" t="s">
        <v>255</v>
      </c>
      <c r="D8" s="28" t="s">
        <v>211</v>
      </c>
      <c r="E8" s="28" t="s">
        <v>256</v>
      </c>
      <c r="F8" s="30">
        <v>44028</v>
      </c>
      <c r="G8" s="28" t="s">
        <v>3</v>
      </c>
      <c r="H8" s="28" t="s">
        <v>241</v>
      </c>
      <c r="I8" s="29" t="s">
        <v>109</v>
      </c>
      <c r="J8" s="29" t="s">
        <v>1391</v>
      </c>
      <c r="K8" s="28" t="s">
        <v>213</v>
      </c>
      <c r="L8" s="29"/>
      <c r="M8" s="29"/>
      <c r="N8" s="29"/>
      <c r="O8" s="28" t="s">
        <v>257</v>
      </c>
      <c r="P8" s="28" t="s">
        <v>258</v>
      </c>
      <c r="Q8" s="28" t="s">
        <v>259</v>
      </c>
      <c r="R8" s="28" t="s">
        <v>260</v>
      </c>
      <c r="S8" s="30">
        <v>44036</v>
      </c>
      <c r="T8" s="30">
        <v>44029</v>
      </c>
      <c r="U8" s="32" t="s">
        <v>50</v>
      </c>
      <c r="V8" s="28">
        <f t="shared" si="1"/>
        <v>2020</v>
      </c>
      <c r="W8" s="28">
        <f t="shared" si="2"/>
        <v>7</v>
      </c>
      <c r="X8" s="28" t="e">
        <f>TEXT([2]!Tbl_Counter[[#This Row],[Issue Month]]*28, "mmmm")</f>
        <v>#REF!</v>
      </c>
      <c r="Y8" s="28" t="e">
        <f>DAY([2]!Tbl_Counter[[#This Row],[Issue Date]])</f>
        <v>#REF!</v>
      </c>
      <c r="Z8" s="28" t="str">
        <f t="shared" si="3"/>
        <v>2020-07</v>
      </c>
      <c r="AA8" s="28">
        <f t="shared" si="4"/>
        <v>8</v>
      </c>
      <c r="AB8" s="28">
        <f t="shared" si="4"/>
        <v>1</v>
      </c>
      <c r="AC8" s="28" t="str">
        <f t="shared" si="5"/>
        <v>Yes</v>
      </c>
      <c r="AD8" s="28">
        <f t="shared" si="6"/>
        <v>-7</v>
      </c>
      <c r="AE8" s="6" t="s">
        <v>37</v>
      </c>
      <c r="AF8" s="3">
        <f>AVERAGEIFS(AA2:AA181, AC2:AC181, "Yes")</f>
        <v>25.641176470588235</v>
      </c>
      <c r="AG8" s="3">
        <f t="array" ref="AG8">STDEV(IF(AA2:AC181="Yes", AA2:AA181))</f>
        <v>29.670289939880988</v>
      </c>
      <c r="AH8" s="3">
        <f>_xlfn.MAXIFS(AA2:AA181, AC2:AC181,"Yes")</f>
        <v>337</v>
      </c>
      <c r="AI8" s="3">
        <f>_xlfn.MINIFS(AA2:AA181, AC2:AC181,"Yes")</f>
        <v>0</v>
      </c>
    </row>
    <row r="9" spans="1:35" x14ac:dyDescent="0.45">
      <c r="A9" s="28">
        <v>12</v>
      </c>
      <c r="B9" s="28" t="s">
        <v>261</v>
      </c>
      <c r="C9" s="28" t="s">
        <v>262</v>
      </c>
      <c r="D9" s="28" t="s">
        <v>220</v>
      </c>
      <c r="E9" s="28" t="s">
        <v>263</v>
      </c>
      <c r="F9" s="30">
        <v>44033</v>
      </c>
      <c r="G9" s="28" t="s">
        <v>3</v>
      </c>
      <c r="H9" s="28" t="s">
        <v>241</v>
      </c>
      <c r="I9" s="29" t="s">
        <v>109</v>
      </c>
      <c r="J9" s="29"/>
      <c r="K9" s="28" t="s">
        <v>213</v>
      </c>
      <c r="L9" s="29"/>
      <c r="M9" s="29"/>
      <c r="N9" s="29"/>
      <c r="O9" s="28" t="s">
        <v>264</v>
      </c>
      <c r="P9" s="28" t="s">
        <v>265</v>
      </c>
      <c r="Q9" s="28" t="s">
        <v>266</v>
      </c>
      <c r="R9" s="28" t="s">
        <v>267</v>
      </c>
      <c r="S9" s="30">
        <v>44033</v>
      </c>
      <c r="T9" s="30">
        <v>44033</v>
      </c>
      <c r="U9" s="32" t="s">
        <v>50</v>
      </c>
      <c r="V9" s="28">
        <f t="shared" si="1"/>
        <v>2020</v>
      </c>
      <c r="W9" s="28">
        <f t="shared" si="2"/>
        <v>7</v>
      </c>
      <c r="X9" s="28" t="e">
        <f>TEXT([2]!Tbl_Counter[[#This Row],[Issue Month]]*28, "mmmm")</f>
        <v>#REF!</v>
      </c>
      <c r="Y9" s="28" t="e">
        <f>DAY([2]!Tbl_Counter[[#This Row],[Issue Date]])</f>
        <v>#REF!</v>
      </c>
      <c r="Z9" s="28" t="str">
        <f t="shared" si="3"/>
        <v>2020-07</v>
      </c>
      <c r="AA9" s="28">
        <f t="shared" si="4"/>
        <v>0</v>
      </c>
      <c r="AB9" s="28">
        <f t="shared" si="4"/>
        <v>0</v>
      </c>
      <c r="AC9" s="28" t="str">
        <f t="shared" si="5"/>
        <v>Yes</v>
      </c>
      <c r="AD9" s="28">
        <f t="shared" si="6"/>
        <v>0</v>
      </c>
      <c r="AE9" s="6" t="s">
        <v>38</v>
      </c>
      <c r="AF9" s="3">
        <f>AVERAGEIFS(AA2:AA181, AC2:AC181, "No")</f>
        <v>9.5555555555555554</v>
      </c>
      <c r="AG9" s="3" cm="1">
        <f t="array" ref="AG9">STDEV(IF(AB2:AC181="No", AA2:AA181))</f>
        <v>14.036658355099256</v>
      </c>
      <c r="AH9" s="3">
        <f>_xlfn.MAXIFS(AB2:AB181, AC2:AC181,"No")</f>
        <v>55</v>
      </c>
      <c r="AI9" s="3">
        <f>_xlfn.MINIFS(AB2:AB181, AC2:AC181,"No")</f>
        <v>1</v>
      </c>
    </row>
    <row r="10" spans="1:35" x14ac:dyDescent="0.45">
      <c r="A10" s="28">
        <v>7</v>
      </c>
      <c r="B10" s="28" t="s">
        <v>268</v>
      </c>
      <c r="C10" s="28" t="s">
        <v>269</v>
      </c>
      <c r="D10" s="28" t="s">
        <v>229</v>
      </c>
      <c r="E10" s="28" t="s">
        <v>202</v>
      </c>
      <c r="F10" s="30">
        <v>44027</v>
      </c>
      <c r="G10" s="28" t="s">
        <v>5</v>
      </c>
      <c r="H10" s="63"/>
      <c r="I10" s="29" t="s">
        <v>109</v>
      </c>
      <c r="J10" s="29" t="s">
        <v>109</v>
      </c>
      <c r="K10" s="28" t="s">
        <v>242</v>
      </c>
      <c r="L10" s="29"/>
      <c r="M10" s="29"/>
      <c r="N10" s="29"/>
      <c r="O10" s="28" t="s">
        <v>270</v>
      </c>
      <c r="P10" s="28" t="s">
        <v>271</v>
      </c>
      <c r="Q10" s="28" t="s">
        <v>272</v>
      </c>
      <c r="R10" s="28" t="s">
        <v>273</v>
      </c>
      <c r="S10" s="30">
        <v>44034</v>
      </c>
      <c r="T10" s="30">
        <v>44034</v>
      </c>
      <c r="U10" s="32" t="s">
        <v>50</v>
      </c>
      <c r="V10" s="28">
        <f t="shared" si="1"/>
        <v>2020</v>
      </c>
      <c r="W10" s="28">
        <f t="shared" si="2"/>
        <v>7</v>
      </c>
      <c r="X10" s="28" t="e">
        <f>TEXT([2]!Tbl_Counter[[#This Row],[Issue Month]]*28, "mmmm")</f>
        <v>#REF!</v>
      </c>
      <c r="Y10" s="28" t="e">
        <f>DAY([2]!Tbl_Counter[[#This Row],[Issue Date]])</f>
        <v>#REF!</v>
      </c>
      <c r="Z10" s="28" t="str">
        <f t="shared" si="3"/>
        <v>2020-07</v>
      </c>
      <c r="AA10" s="28">
        <f t="shared" si="4"/>
        <v>7</v>
      </c>
      <c r="AB10" s="28">
        <f t="shared" si="4"/>
        <v>7</v>
      </c>
      <c r="AC10" s="28" t="str">
        <f t="shared" si="5"/>
        <v>Yes</v>
      </c>
      <c r="AD10" s="28">
        <f t="shared" si="6"/>
        <v>0</v>
      </c>
      <c r="AE10" s="11" t="s">
        <v>47</v>
      </c>
      <c r="AF10" s="12"/>
      <c r="AG10" s="12"/>
      <c r="AH10" s="12"/>
      <c r="AI10" s="13"/>
    </row>
    <row r="11" spans="1:35" ht="37" x14ac:dyDescent="0.45">
      <c r="A11" s="28">
        <v>13</v>
      </c>
      <c r="B11" s="28" t="s">
        <v>274</v>
      </c>
      <c r="C11" s="28" t="s">
        <v>275</v>
      </c>
      <c r="D11" s="28" t="s">
        <v>239</v>
      </c>
      <c r="E11" s="28" t="s">
        <v>212</v>
      </c>
      <c r="F11" s="30">
        <v>44034</v>
      </c>
      <c r="G11" s="28" t="s">
        <v>3</v>
      </c>
      <c r="H11" s="28" t="s">
        <v>241</v>
      </c>
      <c r="I11" s="29" t="s">
        <v>109</v>
      </c>
      <c r="J11" s="29" t="s">
        <v>109</v>
      </c>
      <c r="K11" s="28" t="s">
        <v>276</v>
      </c>
      <c r="L11" s="29"/>
      <c r="M11" s="29"/>
      <c r="N11" s="29"/>
      <c r="O11" s="28" t="s">
        <v>277</v>
      </c>
      <c r="P11" s="28" t="s">
        <v>278</v>
      </c>
      <c r="Q11" s="28" t="s">
        <v>279</v>
      </c>
      <c r="R11" s="28" t="s">
        <v>246</v>
      </c>
      <c r="S11" s="30">
        <v>44034</v>
      </c>
      <c r="T11" s="30">
        <v>44035</v>
      </c>
      <c r="U11" s="32" t="s">
        <v>50</v>
      </c>
      <c r="V11" s="28">
        <f t="shared" si="1"/>
        <v>2020</v>
      </c>
      <c r="W11" s="28">
        <f t="shared" si="2"/>
        <v>7</v>
      </c>
      <c r="X11" s="28" t="e">
        <f>TEXT([2]!Tbl_Counter[[#This Row],[Issue Month]]*28, "mmmm")</f>
        <v>#REF!</v>
      </c>
      <c r="Y11" s="28" t="e">
        <f>DAY([2]!Tbl_Counter[[#This Row],[Issue Date]])</f>
        <v>#REF!</v>
      </c>
      <c r="Z11" s="28" t="str">
        <f t="shared" si="3"/>
        <v>2020-07</v>
      </c>
      <c r="AA11" s="28">
        <f t="shared" si="4"/>
        <v>0</v>
      </c>
      <c r="AB11" s="28">
        <f t="shared" si="4"/>
        <v>1</v>
      </c>
      <c r="AC11" s="28" t="str">
        <f t="shared" si="5"/>
        <v>No</v>
      </c>
      <c r="AD11" s="28">
        <f t="shared" si="6"/>
        <v>1</v>
      </c>
      <c r="AE11" s="3"/>
      <c r="AF11" s="3" t="s">
        <v>42</v>
      </c>
      <c r="AG11" s="3" t="s">
        <v>43</v>
      </c>
      <c r="AH11" s="3" t="s">
        <v>44</v>
      </c>
      <c r="AI11" s="3" t="s">
        <v>45</v>
      </c>
    </row>
    <row r="12" spans="1:35" x14ac:dyDescent="0.45">
      <c r="A12" s="28">
        <v>2</v>
      </c>
      <c r="B12" s="28" t="s">
        <v>199</v>
      </c>
      <c r="C12" s="28" t="s">
        <v>280</v>
      </c>
      <c r="D12" s="28" t="s">
        <v>201</v>
      </c>
      <c r="E12" s="28" t="s">
        <v>221</v>
      </c>
      <c r="F12" s="30">
        <v>43985</v>
      </c>
      <c r="G12" s="28" t="s">
        <v>2</v>
      </c>
      <c r="H12" s="28" t="s">
        <v>2</v>
      </c>
      <c r="I12" s="29" t="s">
        <v>109</v>
      </c>
      <c r="J12" s="29" t="s">
        <v>109</v>
      </c>
      <c r="K12" s="28" t="s">
        <v>281</v>
      </c>
      <c r="L12" s="29"/>
      <c r="M12" s="29"/>
      <c r="N12" s="29"/>
      <c r="O12" s="28" t="s">
        <v>282</v>
      </c>
      <c r="P12" s="28" t="s">
        <v>283</v>
      </c>
      <c r="Q12" s="28" t="s">
        <v>284</v>
      </c>
      <c r="R12" s="28" t="s">
        <v>236</v>
      </c>
      <c r="S12" s="30">
        <v>44036</v>
      </c>
      <c r="T12" s="30">
        <v>44036</v>
      </c>
      <c r="U12" s="32" t="s">
        <v>50</v>
      </c>
      <c r="V12" s="28">
        <f t="shared" si="1"/>
        <v>2020</v>
      </c>
      <c r="W12" s="28">
        <f t="shared" si="2"/>
        <v>6</v>
      </c>
      <c r="X12" s="28" t="e">
        <f>TEXT([2]!Tbl_Counter[[#This Row],[Issue Month]]*28, "mmmm")</f>
        <v>#REF!</v>
      </c>
      <c r="Y12" s="28" t="e">
        <f>DAY([2]!Tbl_Counter[[#This Row],[Issue Date]])</f>
        <v>#REF!</v>
      </c>
      <c r="Z12" s="28" t="str">
        <f t="shared" si="3"/>
        <v>2020-06</v>
      </c>
      <c r="AA12" s="28">
        <f t="shared" si="4"/>
        <v>51</v>
      </c>
      <c r="AB12" s="28">
        <f t="shared" si="4"/>
        <v>51</v>
      </c>
      <c r="AC12" s="28" t="str">
        <f t="shared" si="5"/>
        <v>Yes</v>
      </c>
      <c r="AD12" s="28">
        <f t="shared" si="6"/>
        <v>0</v>
      </c>
      <c r="AE12" s="6" t="s">
        <v>37</v>
      </c>
      <c r="AF12" s="3">
        <f>AVERAGEIFS(AB2:AB181, AC2:AC181, "Yes")</f>
        <v>19.476470588235294</v>
      </c>
      <c r="AG12" s="3" cm="1">
        <f t="array" ref="AG12">STDEV(IF(AB2:AC181="Yes", AB2:AB181))</f>
        <v>28.980140709059388</v>
      </c>
      <c r="AH12" s="3">
        <f>_xlfn.MAXIFS(AB2:AB181, AC2:AC181,"Yes")</f>
        <v>336</v>
      </c>
      <c r="AI12" s="3">
        <f>_xlfn.MINIFS(AB2:AB181, AC2:AC181,"Yes")</f>
        <v>0</v>
      </c>
    </row>
    <row r="13" spans="1:35" x14ac:dyDescent="0.45">
      <c r="A13" s="28">
        <v>276</v>
      </c>
      <c r="B13" s="28" t="s">
        <v>209</v>
      </c>
      <c r="C13" s="28" t="s">
        <v>285</v>
      </c>
      <c r="D13" s="28" t="s">
        <v>211</v>
      </c>
      <c r="E13" s="28" t="s">
        <v>230</v>
      </c>
      <c r="F13" s="30">
        <v>44025</v>
      </c>
      <c r="G13" s="28" t="s">
        <v>4</v>
      </c>
      <c r="H13" s="28" t="s">
        <v>203</v>
      </c>
      <c r="I13" s="28" t="s">
        <v>286</v>
      </c>
      <c r="J13" s="29" t="s">
        <v>109</v>
      </c>
      <c r="K13" s="29"/>
      <c r="L13" s="29"/>
      <c r="M13" s="28" t="s">
        <v>52</v>
      </c>
      <c r="N13" s="29"/>
      <c r="O13" s="28" t="s">
        <v>287</v>
      </c>
      <c r="P13" s="28" t="s">
        <v>288</v>
      </c>
      <c r="Q13" s="28" t="s">
        <v>289</v>
      </c>
      <c r="R13" s="28" t="s">
        <v>290</v>
      </c>
      <c r="S13" s="30">
        <v>44056</v>
      </c>
      <c r="T13" s="30">
        <v>44039</v>
      </c>
      <c r="U13" s="32" t="s">
        <v>50</v>
      </c>
      <c r="V13" s="28">
        <v>2020</v>
      </c>
      <c r="W13" s="28">
        <v>7</v>
      </c>
      <c r="X13" s="28" t="s">
        <v>81</v>
      </c>
      <c r="Y13" s="28">
        <v>13</v>
      </c>
      <c r="Z13" s="28" t="s">
        <v>63</v>
      </c>
      <c r="AA13" s="28">
        <f t="shared" si="4"/>
        <v>31</v>
      </c>
      <c r="AB13" s="28">
        <f t="shared" si="4"/>
        <v>14</v>
      </c>
      <c r="AC13" s="28" t="str">
        <f t="shared" si="5"/>
        <v>Yes</v>
      </c>
      <c r="AD13" s="28">
        <f t="shared" si="6"/>
        <v>-17</v>
      </c>
      <c r="AE13" s="6" t="s">
        <v>38</v>
      </c>
      <c r="AF13" s="3">
        <f>AVERAGEIFS(AB2:AB181, AC2:AC181, "No")</f>
        <v>17.333333333333332</v>
      </c>
      <c r="AG13" s="3">
        <f t="array" ref="AG13">STDEV(IF(AB2:AC181="No", AB2:AB181))</f>
        <v>18.708286933869708</v>
      </c>
      <c r="AH13" s="3">
        <f>_xlfn.MAXIFS(AB2:AB181, AC2:AC181,"No")</f>
        <v>55</v>
      </c>
      <c r="AI13" s="3">
        <f>_xlfn.MINIFS(AB2:AB181, AC2:AC181,"No")</f>
        <v>1</v>
      </c>
    </row>
    <row r="14" spans="1:35" x14ac:dyDescent="0.45">
      <c r="A14" s="28">
        <v>277</v>
      </c>
      <c r="B14" s="28" t="s">
        <v>1390</v>
      </c>
      <c r="C14" s="28" t="s">
        <v>291</v>
      </c>
      <c r="D14" s="28" t="s">
        <v>220</v>
      </c>
      <c r="E14" s="28" t="s">
        <v>240</v>
      </c>
      <c r="F14" s="30">
        <v>44011</v>
      </c>
      <c r="G14" s="28" t="s">
        <v>4</v>
      </c>
      <c r="H14" s="28" t="s">
        <v>203</v>
      </c>
      <c r="I14" s="28" t="s">
        <v>292</v>
      </c>
      <c r="J14" s="29" t="s">
        <v>109</v>
      </c>
      <c r="K14" s="29"/>
      <c r="L14" s="29"/>
      <c r="M14" s="28" t="s">
        <v>52</v>
      </c>
      <c r="N14" s="29"/>
      <c r="O14" s="28" t="s">
        <v>293</v>
      </c>
      <c r="P14" s="28" t="s">
        <v>294</v>
      </c>
      <c r="Q14" s="28" t="s">
        <v>295</v>
      </c>
      <c r="R14" s="28" t="s">
        <v>290</v>
      </c>
      <c r="S14" s="30">
        <v>44042</v>
      </c>
      <c r="T14" s="30">
        <v>44039</v>
      </c>
      <c r="U14" s="32" t="s">
        <v>50</v>
      </c>
      <c r="V14" s="28">
        <v>2020</v>
      </c>
      <c r="W14" s="28">
        <v>6</v>
      </c>
      <c r="X14" s="28" t="s">
        <v>80</v>
      </c>
      <c r="Y14" s="28">
        <v>29</v>
      </c>
      <c r="Z14" s="28" t="s">
        <v>104</v>
      </c>
      <c r="AA14" s="28">
        <f t="shared" si="4"/>
        <v>31</v>
      </c>
      <c r="AB14" s="28">
        <f t="shared" si="4"/>
        <v>28</v>
      </c>
      <c r="AC14" s="28" t="str">
        <f t="shared" si="5"/>
        <v>Yes</v>
      </c>
      <c r="AD14" s="28">
        <f t="shared" si="6"/>
        <v>-3</v>
      </c>
      <c r="AE14" s="11" t="s">
        <v>49</v>
      </c>
      <c r="AF14" s="12"/>
      <c r="AG14" s="12"/>
      <c r="AH14" s="12"/>
      <c r="AI14" s="13"/>
    </row>
    <row r="15" spans="1:35" ht="37" x14ac:dyDescent="0.45">
      <c r="A15" s="28">
        <v>278</v>
      </c>
      <c r="B15" s="28" t="s">
        <v>227</v>
      </c>
      <c r="C15" s="28" t="s">
        <v>296</v>
      </c>
      <c r="D15" s="28" t="s">
        <v>229</v>
      </c>
      <c r="E15" s="28" t="s">
        <v>249</v>
      </c>
      <c r="F15" s="30">
        <v>44008</v>
      </c>
      <c r="G15" s="28" t="s">
        <v>4</v>
      </c>
      <c r="H15" s="28" t="s">
        <v>203</v>
      </c>
      <c r="I15" s="28" t="s">
        <v>297</v>
      </c>
      <c r="J15" s="29" t="s">
        <v>109</v>
      </c>
      <c r="K15" s="29"/>
      <c r="L15" s="29"/>
      <c r="M15" s="28" t="s">
        <v>52</v>
      </c>
      <c r="N15" s="29"/>
      <c r="O15" s="28" t="s">
        <v>298</v>
      </c>
      <c r="P15" s="28" t="s">
        <v>299</v>
      </c>
      <c r="Q15" s="28" t="s">
        <v>300</v>
      </c>
      <c r="R15" s="28" t="s">
        <v>290</v>
      </c>
      <c r="S15" s="30">
        <v>44041</v>
      </c>
      <c r="T15" s="30">
        <v>44039</v>
      </c>
      <c r="U15" s="32" t="s">
        <v>50</v>
      </c>
      <c r="V15" s="28">
        <v>2020</v>
      </c>
      <c r="W15" s="28">
        <v>6</v>
      </c>
      <c r="X15" s="28" t="s">
        <v>80</v>
      </c>
      <c r="Y15" s="28">
        <v>26</v>
      </c>
      <c r="Z15" s="28" t="s">
        <v>104</v>
      </c>
      <c r="AA15" s="28">
        <f t="shared" si="4"/>
        <v>33</v>
      </c>
      <c r="AB15" s="28">
        <f t="shared" si="4"/>
        <v>31</v>
      </c>
      <c r="AC15" s="28" t="str">
        <f t="shared" si="5"/>
        <v>Yes</v>
      </c>
      <c r="AD15" s="28">
        <f t="shared" si="6"/>
        <v>-2</v>
      </c>
      <c r="AE15" s="3"/>
      <c r="AF15" s="3" t="s">
        <v>42</v>
      </c>
      <c r="AG15" s="3" t="s">
        <v>1387</v>
      </c>
      <c r="AH15" s="3" t="s">
        <v>44</v>
      </c>
      <c r="AI15" s="3" t="s">
        <v>45</v>
      </c>
    </row>
    <row r="16" spans="1:35" x14ac:dyDescent="0.45">
      <c r="A16" s="28">
        <v>18</v>
      </c>
      <c r="B16" s="28" t="s">
        <v>237</v>
      </c>
      <c r="C16" s="28" t="s">
        <v>301</v>
      </c>
      <c r="D16" s="28" t="s">
        <v>239</v>
      </c>
      <c r="E16" s="28" t="s">
        <v>256</v>
      </c>
      <c r="F16" s="30">
        <v>44041</v>
      </c>
      <c r="G16" s="28" t="s">
        <v>5</v>
      </c>
      <c r="H16" s="28" t="s">
        <v>231</v>
      </c>
      <c r="I16" s="29" t="s">
        <v>109</v>
      </c>
      <c r="J16" s="29" t="s">
        <v>109</v>
      </c>
      <c r="K16" s="28" t="s">
        <v>213</v>
      </c>
      <c r="L16" s="29"/>
      <c r="M16" s="29"/>
      <c r="N16" s="29"/>
      <c r="O16" s="28" t="s">
        <v>302</v>
      </c>
      <c r="P16" s="28" t="s">
        <v>303</v>
      </c>
      <c r="Q16" s="28" t="s">
        <v>304</v>
      </c>
      <c r="R16" s="28" t="s">
        <v>305</v>
      </c>
      <c r="S16" s="30">
        <v>44042</v>
      </c>
      <c r="T16" s="30">
        <v>44042</v>
      </c>
      <c r="U16" s="32" t="s">
        <v>50</v>
      </c>
      <c r="V16" s="28">
        <f t="shared" ref="V16:V21" si="7">IFERROR(YEAR(F16), "")</f>
        <v>2020</v>
      </c>
      <c r="W16" s="28">
        <f t="shared" ref="W16:W21" si="8">IFERROR(MONTH(F16), "")</f>
        <v>7</v>
      </c>
      <c r="X16" s="28" t="e">
        <f>TEXT([2]!Tbl_Counter[[#This Row],[Issue Month]]*28, "mmmm")</f>
        <v>#REF!</v>
      </c>
      <c r="Y16" s="28" t="e">
        <f>DAY([2]!Tbl_Counter[[#This Row],[Issue Date]])</f>
        <v>#REF!</v>
      </c>
      <c r="Z16" s="28" t="str">
        <f t="shared" ref="Z16:Z21" si="9">TEXT($F16, "yyyy-mm")</f>
        <v>2020-07</v>
      </c>
      <c r="AA16" s="28">
        <f t="shared" ref="AA16:AB21" si="10">IFERROR(IF(INT(S16-$F16)&gt;=0,S16-$F16,"N/A"),"N/A")</f>
        <v>1</v>
      </c>
      <c r="AB16" s="28">
        <f t="shared" si="10"/>
        <v>1</v>
      </c>
      <c r="AC16" s="28" t="str">
        <f t="shared" ref="AC16:AC21" si="11">IFERROR(IF(OR(ISTEXT(AA16), ISTEXT(AB16)), "N/A", IF(AB16&lt;=AA16, "Yes", "No")),"N/A")</f>
        <v>Yes</v>
      </c>
      <c r="AD16" s="28">
        <f t="shared" ref="AD16:AD21" si="12">IFERROR(AB16-AA16, "")</f>
        <v>0</v>
      </c>
      <c r="AE16" s="6" t="s">
        <v>37</v>
      </c>
      <c r="AF16" s="3">
        <f>AVERAGEIFS(AD3:AD182, AC2:AC181, "Yes")</f>
        <v>-5.0650887573964498</v>
      </c>
      <c r="AG16" s="3" cm="1">
        <f t="array" ref="AG16">STDEV(IF(AC2:AD181="Yes", AD2:AD181))</f>
        <v>7.893292874218595</v>
      </c>
      <c r="AH16" s="3">
        <f>_xlfn.MAXIFS(AD1:AD180, AC2:AC181,"Yes")</f>
        <v>24</v>
      </c>
      <c r="AI16" s="3">
        <f>_xlfn.MINIFS(AD2:AD181, AC2:AC181,"Yes")</f>
        <v>-33</v>
      </c>
    </row>
    <row r="17" spans="1:35" x14ac:dyDescent="0.45">
      <c r="A17" s="28">
        <v>19</v>
      </c>
      <c r="B17" s="28" t="s">
        <v>247</v>
      </c>
      <c r="C17" s="28" t="s">
        <v>306</v>
      </c>
      <c r="D17" s="28" t="s">
        <v>201</v>
      </c>
      <c r="E17" s="28" t="s">
        <v>263</v>
      </c>
      <c r="F17" s="30">
        <v>44042</v>
      </c>
      <c r="G17" s="28" t="s">
        <v>3</v>
      </c>
      <c r="H17" s="28" t="s">
        <v>241</v>
      </c>
      <c r="I17" s="29" t="s">
        <v>109</v>
      </c>
      <c r="J17" s="29" t="s">
        <v>109</v>
      </c>
      <c r="K17" s="28" t="s">
        <v>307</v>
      </c>
      <c r="L17" s="29"/>
      <c r="M17" s="29"/>
      <c r="N17" s="29"/>
      <c r="O17" s="28" t="s">
        <v>308</v>
      </c>
      <c r="P17" s="28" t="s">
        <v>309</v>
      </c>
      <c r="Q17" s="28" t="s">
        <v>310</v>
      </c>
      <c r="R17" s="28" t="s">
        <v>311</v>
      </c>
      <c r="S17" s="30">
        <v>44043</v>
      </c>
      <c r="T17" s="30">
        <v>44043</v>
      </c>
      <c r="U17" s="32" t="s">
        <v>50</v>
      </c>
      <c r="V17" s="28">
        <f t="shared" si="7"/>
        <v>2020</v>
      </c>
      <c r="W17" s="28">
        <f t="shared" si="8"/>
        <v>7</v>
      </c>
      <c r="X17" s="28" t="e">
        <f>TEXT([2]!Tbl_Counter[[#This Row],[Issue Month]]*28, "mmmm")</f>
        <v>#REF!</v>
      </c>
      <c r="Y17" s="28" t="e">
        <f>DAY([2]!Tbl_Counter[[#This Row],[Issue Date]])</f>
        <v>#REF!</v>
      </c>
      <c r="Z17" s="28" t="str">
        <f t="shared" si="9"/>
        <v>2020-07</v>
      </c>
      <c r="AA17" s="28">
        <f t="shared" si="10"/>
        <v>1</v>
      </c>
      <c r="AB17" s="28">
        <f t="shared" si="10"/>
        <v>1</v>
      </c>
      <c r="AC17" s="28" t="str">
        <f t="shared" si="11"/>
        <v>Yes</v>
      </c>
      <c r="AD17" s="28">
        <f t="shared" si="12"/>
        <v>0</v>
      </c>
      <c r="AE17" s="6" t="s">
        <v>38</v>
      </c>
      <c r="AF17" s="3">
        <f>AVERAGEIFS(AD2:AD181, AC2:AC181, "No")</f>
        <v>7.7777777777777777</v>
      </c>
      <c r="AG17" s="3" cm="1">
        <f t="array" ref="AG17">STDEV(IF(AC2:AD181="No", AD2:AD181))</f>
        <v>9.6924942323658083</v>
      </c>
      <c r="AH17" s="3">
        <f>_xlfn.MAXIFS(AD2:AD181, AC2:AC181,"No")</f>
        <v>24</v>
      </c>
      <c r="AI17" s="3">
        <f>_xlfn.MINIFS(AD2:AD181, AC2:AC181,"No")</f>
        <v>1</v>
      </c>
    </row>
    <row r="18" spans="1:35" x14ac:dyDescent="0.45">
      <c r="A18" s="28">
        <v>20</v>
      </c>
      <c r="B18" s="28" t="s">
        <v>254</v>
      </c>
      <c r="C18" s="28" t="s">
        <v>312</v>
      </c>
      <c r="D18" s="28" t="s">
        <v>211</v>
      </c>
      <c r="E18" s="28" t="s">
        <v>202</v>
      </c>
      <c r="F18" s="30">
        <v>44043</v>
      </c>
      <c r="G18" s="28" t="s">
        <v>3</v>
      </c>
      <c r="H18" s="28" t="s">
        <v>241</v>
      </c>
      <c r="I18" s="29" t="s">
        <v>109</v>
      </c>
      <c r="J18" s="29" t="s">
        <v>109</v>
      </c>
      <c r="K18" s="28" t="s">
        <v>276</v>
      </c>
      <c r="L18" s="29"/>
      <c r="M18" s="29"/>
      <c r="N18" s="29"/>
      <c r="O18" s="28" t="s">
        <v>313</v>
      </c>
      <c r="P18" s="28" t="s">
        <v>314</v>
      </c>
      <c r="Q18" s="28" t="s">
        <v>315</v>
      </c>
      <c r="R18" s="28" t="s">
        <v>311</v>
      </c>
      <c r="S18" s="30">
        <v>44043</v>
      </c>
      <c r="T18" s="30">
        <v>44043</v>
      </c>
      <c r="U18" s="32" t="s">
        <v>50</v>
      </c>
      <c r="V18" s="28">
        <f t="shared" si="7"/>
        <v>2020</v>
      </c>
      <c r="W18" s="28">
        <f t="shared" si="8"/>
        <v>7</v>
      </c>
      <c r="X18" s="28" t="e">
        <f>TEXT([2]!Tbl_Counter[[#This Row],[Issue Month]]*28, "mmmm")</f>
        <v>#REF!</v>
      </c>
      <c r="Y18" s="28" t="e">
        <f>DAY([2]!Tbl_Counter[[#This Row],[Issue Date]])</f>
        <v>#REF!</v>
      </c>
      <c r="Z18" s="28" t="str">
        <f t="shared" si="9"/>
        <v>2020-07</v>
      </c>
      <c r="AA18" s="28">
        <f t="shared" si="10"/>
        <v>0</v>
      </c>
      <c r="AB18" s="28">
        <f t="shared" si="10"/>
        <v>0</v>
      </c>
      <c r="AC18" s="28" t="str">
        <f t="shared" si="11"/>
        <v>Yes</v>
      </c>
      <c r="AD18" s="28">
        <f t="shared" si="12"/>
        <v>0</v>
      </c>
      <c r="AE18" s="14"/>
      <c r="AF18" s="14"/>
      <c r="AG18" s="14"/>
      <c r="AH18" s="14"/>
      <c r="AI18" s="14"/>
    </row>
    <row r="19" spans="1:35" x14ac:dyDescent="0.45">
      <c r="A19" s="28">
        <v>17</v>
      </c>
      <c r="B19" s="28" t="s">
        <v>261</v>
      </c>
      <c r="C19" s="28" t="s">
        <v>316</v>
      </c>
      <c r="D19" s="28" t="s">
        <v>220</v>
      </c>
      <c r="E19" s="28" t="s">
        <v>212</v>
      </c>
      <c r="F19" s="30">
        <v>44040</v>
      </c>
      <c r="G19" s="28" t="s">
        <v>3</v>
      </c>
      <c r="H19" s="28" t="s">
        <v>317</v>
      </c>
      <c r="I19" s="29" t="s">
        <v>109</v>
      </c>
      <c r="J19" s="29" t="s">
        <v>109</v>
      </c>
      <c r="K19" s="29"/>
      <c r="L19" s="29"/>
      <c r="M19" s="29"/>
      <c r="N19" s="29"/>
      <c r="O19" s="28" t="s">
        <v>318</v>
      </c>
      <c r="P19" s="28" t="s">
        <v>319</v>
      </c>
      <c r="Q19" s="28" t="s">
        <v>320</v>
      </c>
      <c r="R19" s="28" t="s">
        <v>321</v>
      </c>
      <c r="S19" s="30">
        <v>44051</v>
      </c>
      <c r="T19" s="30">
        <v>44049</v>
      </c>
      <c r="U19" s="32" t="s">
        <v>50</v>
      </c>
      <c r="V19" s="28">
        <f t="shared" si="7"/>
        <v>2020</v>
      </c>
      <c r="W19" s="28">
        <f t="shared" si="8"/>
        <v>7</v>
      </c>
      <c r="X19" s="28" t="e">
        <f>TEXT([2]!Tbl_Counter[[#This Row],[Issue Month]]*28, "mmmm")</f>
        <v>#REF!</v>
      </c>
      <c r="Y19" s="28" t="e">
        <f>DAY([2]!Tbl_Counter[[#This Row],[Issue Date]])</f>
        <v>#REF!</v>
      </c>
      <c r="Z19" s="28" t="str">
        <f t="shared" si="9"/>
        <v>2020-07</v>
      </c>
      <c r="AA19" s="28">
        <f t="shared" si="10"/>
        <v>11</v>
      </c>
      <c r="AB19" s="28">
        <f t="shared" si="10"/>
        <v>9</v>
      </c>
      <c r="AC19" s="28" t="str">
        <f t="shared" si="11"/>
        <v>Yes</v>
      </c>
      <c r="AD19" s="28">
        <f t="shared" si="12"/>
        <v>-2</v>
      </c>
      <c r="AE19" s="1"/>
      <c r="AF19" s="1"/>
      <c r="AG19" s="1"/>
      <c r="AH19" s="1"/>
      <c r="AI19" s="1"/>
    </row>
    <row r="20" spans="1:35" x14ac:dyDescent="0.45">
      <c r="A20" s="28">
        <v>21</v>
      </c>
      <c r="B20" s="28" t="s">
        <v>268</v>
      </c>
      <c r="C20" s="28" t="s">
        <v>322</v>
      </c>
      <c r="D20" s="28" t="s">
        <v>229</v>
      </c>
      <c r="E20" s="28" t="s">
        <v>221</v>
      </c>
      <c r="F20" s="30">
        <v>44046</v>
      </c>
      <c r="G20" s="28" t="s">
        <v>5</v>
      </c>
      <c r="H20" s="28" t="s">
        <v>231</v>
      </c>
      <c r="I20" s="29" t="s">
        <v>109</v>
      </c>
      <c r="J20" s="28" t="s">
        <v>232</v>
      </c>
      <c r="K20" s="29"/>
      <c r="L20" s="29"/>
      <c r="M20" s="29"/>
      <c r="N20" s="29"/>
      <c r="O20" s="28" t="s">
        <v>323</v>
      </c>
      <c r="P20" s="28" t="s">
        <v>324</v>
      </c>
      <c r="Q20" s="28" t="s">
        <v>325</v>
      </c>
      <c r="R20" s="28" t="s">
        <v>326</v>
      </c>
      <c r="S20" s="30">
        <v>44050</v>
      </c>
      <c r="T20" s="30">
        <v>44049</v>
      </c>
      <c r="U20" s="32" t="s">
        <v>50</v>
      </c>
      <c r="V20" s="28">
        <f t="shared" si="7"/>
        <v>2020</v>
      </c>
      <c r="W20" s="28">
        <f t="shared" si="8"/>
        <v>8</v>
      </c>
      <c r="X20" s="28" t="e">
        <f>TEXT([2]!Tbl_Counter[[#This Row],[Issue Month]]*28, "mmmm")</f>
        <v>#REF!</v>
      </c>
      <c r="Y20" s="28" t="e">
        <f>DAY([2]!Tbl_Counter[[#This Row],[Issue Date]])</f>
        <v>#REF!</v>
      </c>
      <c r="Z20" s="28" t="str">
        <f t="shared" si="9"/>
        <v>2020-08</v>
      </c>
      <c r="AA20" s="28">
        <f t="shared" si="10"/>
        <v>4</v>
      </c>
      <c r="AB20" s="28">
        <f t="shared" si="10"/>
        <v>3</v>
      </c>
      <c r="AC20" s="28" t="str">
        <f t="shared" si="11"/>
        <v>Yes</v>
      </c>
      <c r="AD20" s="28">
        <f t="shared" si="12"/>
        <v>-1</v>
      </c>
      <c r="AE20" s="1"/>
      <c r="AF20" s="1"/>
      <c r="AG20" s="1"/>
      <c r="AH20" s="1"/>
      <c r="AI20" s="1"/>
    </row>
    <row r="21" spans="1:35" x14ac:dyDescent="0.45">
      <c r="A21" s="28">
        <v>24</v>
      </c>
      <c r="B21" s="28" t="s">
        <v>274</v>
      </c>
      <c r="C21" s="28" t="s">
        <v>327</v>
      </c>
      <c r="D21" s="28" t="s">
        <v>239</v>
      </c>
      <c r="E21" s="28" t="s">
        <v>230</v>
      </c>
      <c r="F21" s="30">
        <v>44053</v>
      </c>
      <c r="G21" s="28" t="s">
        <v>5</v>
      </c>
      <c r="H21" s="28" t="s">
        <v>231</v>
      </c>
      <c r="I21" s="29" t="s">
        <v>109</v>
      </c>
      <c r="J21" s="29" t="s">
        <v>109</v>
      </c>
      <c r="K21" s="29"/>
      <c r="L21" s="29"/>
      <c r="M21" s="29"/>
      <c r="N21" s="29"/>
      <c r="O21" s="28" t="s">
        <v>328</v>
      </c>
      <c r="P21" s="28" t="s">
        <v>329</v>
      </c>
      <c r="Q21" s="28" t="s">
        <v>330</v>
      </c>
      <c r="R21" s="28" t="s">
        <v>273</v>
      </c>
      <c r="S21" s="30">
        <v>44053</v>
      </c>
      <c r="T21" s="30">
        <v>44053</v>
      </c>
      <c r="U21" s="32" t="s">
        <v>50</v>
      </c>
      <c r="V21" s="28">
        <f t="shared" si="7"/>
        <v>2020</v>
      </c>
      <c r="W21" s="28">
        <f t="shared" si="8"/>
        <v>8</v>
      </c>
      <c r="X21" s="28" t="e">
        <f>TEXT([2]!Tbl_Counter[[#This Row],[Issue Month]]*28, "mmmm")</f>
        <v>#REF!</v>
      </c>
      <c r="Y21" s="28" t="e">
        <f>DAY([2]!Tbl_Counter[[#This Row],[Issue Date]])</f>
        <v>#REF!</v>
      </c>
      <c r="Z21" s="28" t="str">
        <f t="shared" si="9"/>
        <v>2020-08</v>
      </c>
      <c r="AA21" s="28">
        <f t="shared" si="10"/>
        <v>0</v>
      </c>
      <c r="AB21" s="28">
        <f t="shared" si="10"/>
        <v>0</v>
      </c>
      <c r="AC21" s="28" t="str">
        <f t="shared" si="11"/>
        <v>Yes</v>
      </c>
      <c r="AD21" s="28">
        <f t="shared" si="12"/>
        <v>0</v>
      </c>
      <c r="AE21" s="1"/>
      <c r="AF21" s="1"/>
      <c r="AG21" s="1"/>
      <c r="AH21" s="1"/>
      <c r="AI21" s="1"/>
    </row>
    <row r="22" spans="1:35" x14ac:dyDescent="0.45">
      <c r="A22" s="28">
        <v>275</v>
      </c>
      <c r="B22" s="28" t="s">
        <v>199</v>
      </c>
      <c r="C22" s="28" t="s">
        <v>200</v>
      </c>
      <c r="D22" s="28" t="s">
        <v>201</v>
      </c>
      <c r="E22" s="28" t="s">
        <v>240</v>
      </c>
      <c r="F22" s="30">
        <v>44039</v>
      </c>
      <c r="G22" s="28" t="s">
        <v>4</v>
      </c>
      <c r="H22" s="28" t="s">
        <v>203</v>
      </c>
      <c r="I22" s="28" t="s">
        <v>331</v>
      </c>
      <c r="J22" s="29" t="s">
        <v>109</v>
      </c>
      <c r="K22" s="29"/>
      <c r="L22" s="29"/>
      <c r="M22" s="28" t="s">
        <v>52</v>
      </c>
      <c r="N22" s="29"/>
      <c r="O22" s="28" t="s">
        <v>332</v>
      </c>
      <c r="P22" s="28" t="s">
        <v>333</v>
      </c>
      <c r="Q22" s="28" t="s">
        <v>334</v>
      </c>
      <c r="R22" s="28" t="s">
        <v>290</v>
      </c>
      <c r="S22" s="30">
        <v>44069</v>
      </c>
      <c r="T22" s="30">
        <v>44053</v>
      </c>
      <c r="U22" s="32" t="s">
        <v>50</v>
      </c>
      <c r="V22" s="28">
        <v>2020</v>
      </c>
      <c r="W22" s="28">
        <v>7</v>
      </c>
      <c r="X22" s="28" t="s">
        <v>81</v>
      </c>
      <c r="Y22" s="28">
        <v>27</v>
      </c>
      <c r="Z22" s="28" t="s">
        <v>63</v>
      </c>
      <c r="AA22" s="28">
        <f t="shared" ref="AA22:AB25" si="13">IFERROR(IF(INT(S22-$F22)&gt;=0,S22-$F22,"N/A"),"N/A")</f>
        <v>30</v>
      </c>
      <c r="AB22" s="28">
        <f t="shared" si="13"/>
        <v>14</v>
      </c>
      <c r="AC22" s="28" t="str">
        <f>IFERROR(IF(OR(ISTEXT(AA22), ISTEXT(AB22)), "N/A", IF(AB22&lt;=AA22, "Yes", "No")),"N/A")</f>
        <v>Yes</v>
      </c>
      <c r="AD22" s="28">
        <f>IFERROR(AB22-AA22, "")</f>
        <v>-16</v>
      </c>
      <c r="AE22" s="1"/>
      <c r="AF22" s="1"/>
      <c r="AG22" s="1"/>
      <c r="AH22" s="1"/>
      <c r="AI22" s="1"/>
    </row>
    <row r="23" spans="1:35" x14ac:dyDescent="0.45">
      <c r="A23" s="28">
        <v>25</v>
      </c>
      <c r="B23" s="28" t="s">
        <v>209</v>
      </c>
      <c r="C23" s="28" t="s">
        <v>210</v>
      </c>
      <c r="D23" s="28" t="s">
        <v>211</v>
      </c>
      <c r="E23" s="28" t="s">
        <v>249</v>
      </c>
      <c r="F23" s="30">
        <v>44053</v>
      </c>
      <c r="G23" s="28" t="s">
        <v>5</v>
      </c>
      <c r="H23" s="28" t="s">
        <v>231</v>
      </c>
      <c r="I23" s="29" t="s">
        <v>109</v>
      </c>
      <c r="J23" s="29" t="s">
        <v>109</v>
      </c>
      <c r="K23" s="28" t="s">
        <v>213</v>
      </c>
      <c r="L23" s="29"/>
      <c r="M23" s="29"/>
      <c r="N23" s="29"/>
      <c r="O23" s="28" t="s">
        <v>335</v>
      </c>
      <c r="P23" s="28" t="s">
        <v>336</v>
      </c>
      <c r="Q23" s="28" t="s">
        <v>337</v>
      </c>
      <c r="R23" s="28" t="s">
        <v>267</v>
      </c>
      <c r="S23" s="30">
        <v>44054</v>
      </c>
      <c r="T23" s="30">
        <v>44054</v>
      </c>
      <c r="U23" s="32" t="s">
        <v>50</v>
      </c>
      <c r="V23" s="28">
        <f>IFERROR(YEAR(F23), "")</f>
        <v>2020</v>
      </c>
      <c r="W23" s="28">
        <f>IFERROR(MONTH(F23), "")</f>
        <v>8</v>
      </c>
      <c r="X23" s="28" t="e">
        <f>TEXT([2]!Tbl_Counter[[#This Row],[Issue Month]]*28, "mmmm")</f>
        <v>#REF!</v>
      </c>
      <c r="Y23" s="28" t="e">
        <f>DAY([2]!Tbl_Counter[[#This Row],[Issue Date]])</f>
        <v>#REF!</v>
      </c>
      <c r="Z23" s="28" t="str">
        <f>TEXT($F23, "yyyy-mm")</f>
        <v>2020-08</v>
      </c>
      <c r="AA23" s="28">
        <f t="shared" si="13"/>
        <v>1</v>
      </c>
      <c r="AB23" s="28">
        <f t="shared" si="13"/>
        <v>1</v>
      </c>
      <c r="AC23" s="28" t="str">
        <f>IFERROR(IF(OR(ISTEXT(AA23), ISTEXT(AB23)), "N/A", IF(AB23&lt;=AA23, "Yes", "No")),"N/A")</f>
        <v>Yes</v>
      </c>
      <c r="AD23" s="28">
        <f>IFERROR(AB23-AA23, "")</f>
        <v>0</v>
      </c>
      <c r="AE23" s="1"/>
      <c r="AF23" s="1"/>
      <c r="AG23" s="1"/>
      <c r="AH23" s="1"/>
      <c r="AI23" s="1"/>
    </row>
    <row r="24" spans="1:35" x14ac:dyDescent="0.45">
      <c r="A24" s="28">
        <v>26</v>
      </c>
      <c r="B24" s="28" t="s">
        <v>218</v>
      </c>
      <c r="C24" s="28" t="s">
        <v>219</v>
      </c>
      <c r="D24" s="28" t="s">
        <v>220</v>
      </c>
      <c r="E24" s="28" t="s">
        <v>256</v>
      </c>
      <c r="F24" s="30">
        <v>44053</v>
      </c>
      <c r="G24" s="28" t="s">
        <v>5</v>
      </c>
      <c r="H24" s="28" t="s">
        <v>231</v>
      </c>
      <c r="I24" s="29" t="s">
        <v>109</v>
      </c>
      <c r="J24" s="29" t="s">
        <v>109</v>
      </c>
      <c r="K24" s="29"/>
      <c r="L24" s="29"/>
      <c r="M24" s="29"/>
      <c r="N24" s="29"/>
      <c r="O24" s="28" t="s">
        <v>338</v>
      </c>
      <c r="P24" s="28" t="s">
        <v>339</v>
      </c>
      <c r="Q24" s="28" t="s">
        <v>340</v>
      </c>
      <c r="R24" s="28" t="s">
        <v>341</v>
      </c>
      <c r="S24" s="30">
        <v>44054</v>
      </c>
      <c r="T24" s="30">
        <v>44054</v>
      </c>
      <c r="U24" s="32" t="s">
        <v>50</v>
      </c>
      <c r="V24" s="28">
        <f>IFERROR(YEAR(F24), "")</f>
        <v>2020</v>
      </c>
      <c r="W24" s="28">
        <f>IFERROR(MONTH(F24), "")</f>
        <v>8</v>
      </c>
      <c r="X24" s="28" t="e">
        <f>TEXT([2]!Tbl_Counter[[#This Row],[Issue Month]]*28, "mmmm")</f>
        <v>#REF!</v>
      </c>
      <c r="Y24" s="28" t="e">
        <f>DAY([2]!Tbl_Counter[[#This Row],[Issue Date]])</f>
        <v>#REF!</v>
      </c>
      <c r="Z24" s="28" t="str">
        <f>TEXT($F24, "yyyy-mm")</f>
        <v>2020-08</v>
      </c>
      <c r="AA24" s="28">
        <f t="shared" si="13"/>
        <v>1</v>
      </c>
      <c r="AB24" s="28">
        <f t="shared" si="13"/>
        <v>1</v>
      </c>
      <c r="AC24" s="28" t="str">
        <f>IFERROR(IF(OR(ISTEXT(AA24), ISTEXT(AB24)), "N/A", IF(AB24&lt;=AA24, "Yes", "No")),"N/A")</f>
        <v>Yes</v>
      </c>
      <c r="AD24" s="28">
        <f>IFERROR(AB24-AA24, "")</f>
        <v>0</v>
      </c>
      <c r="AE24" s="1"/>
      <c r="AF24" s="1"/>
      <c r="AG24" s="1"/>
      <c r="AH24" s="1"/>
      <c r="AI24" s="1"/>
    </row>
    <row r="25" spans="1:35" x14ac:dyDescent="0.45">
      <c r="A25" s="28">
        <v>274</v>
      </c>
      <c r="B25" s="28" t="s">
        <v>227</v>
      </c>
      <c r="C25" s="28" t="s">
        <v>228</v>
      </c>
      <c r="D25" s="28" t="s">
        <v>229</v>
      </c>
      <c r="E25" s="28" t="s">
        <v>263</v>
      </c>
      <c r="F25" s="30">
        <v>44046</v>
      </c>
      <c r="G25" s="28" t="s">
        <v>4</v>
      </c>
      <c r="H25" s="28" t="s">
        <v>203</v>
      </c>
      <c r="I25" s="28" t="s">
        <v>342</v>
      </c>
      <c r="J25" s="29" t="s">
        <v>109</v>
      </c>
      <c r="K25" s="29"/>
      <c r="L25" s="29"/>
      <c r="M25" s="28" t="s">
        <v>52</v>
      </c>
      <c r="N25" s="29"/>
      <c r="O25" s="28" t="s">
        <v>343</v>
      </c>
      <c r="P25" s="28" t="s">
        <v>344</v>
      </c>
      <c r="Q25" s="28" t="s">
        <v>345</v>
      </c>
      <c r="R25" s="28" t="s">
        <v>226</v>
      </c>
      <c r="S25" s="30">
        <v>44076</v>
      </c>
      <c r="T25" s="30">
        <v>44055</v>
      </c>
      <c r="U25" s="32" t="s">
        <v>50</v>
      </c>
      <c r="V25" s="28">
        <v>2020</v>
      </c>
      <c r="W25" s="28">
        <v>8</v>
      </c>
      <c r="X25" s="28" t="s">
        <v>82</v>
      </c>
      <c r="Y25" s="28">
        <v>3</v>
      </c>
      <c r="Z25" s="28" t="s">
        <v>64</v>
      </c>
      <c r="AA25" s="28">
        <f t="shared" si="13"/>
        <v>30</v>
      </c>
      <c r="AB25" s="28">
        <f t="shared" si="13"/>
        <v>9</v>
      </c>
      <c r="AC25" s="28" t="str">
        <f>IFERROR(IF(OR(ISTEXT(AA25), ISTEXT(AB25)), "N/A", IF(AB25&lt;=AA25, "Yes", "No")),"N/A")</f>
        <v>Yes</v>
      </c>
      <c r="AD25" s="28">
        <f>IFERROR(AB25-AA25, "")</f>
        <v>-21</v>
      </c>
      <c r="AE25" s="1"/>
      <c r="AF25" s="1"/>
      <c r="AG25" s="1"/>
      <c r="AH25" s="1"/>
      <c r="AI25" s="1"/>
    </row>
    <row r="26" spans="1:35" x14ac:dyDescent="0.45">
      <c r="A26" s="28">
        <v>29</v>
      </c>
      <c r="B26" s="28" t="s">
        <v>237</v>
      </c>
      <c r="C26" s="28" t="s">
        <v>238</v>
      </c>
      <c r="D26" s="28" t="s">
        <v>239</v>
      </c>
      <c r="E26" s="28" t="s">
        <v>202</v>
      </c>
      <c r="F26" s="30">
        <v>44055</v>
      </c>
      <c r="G26" s="28" t="s">
        <v>3</v>
      </c>
      <c r="H26" s="28" t="s">
        <v>241</v>
      </c>
      <c r="I26" s="29" t="s">
        <v>109</v>
      </c>
      <c r="J26" s="29" t="s">
        <v>109</v>
      </c>
      <c r="K26" s="28" t="s">
        <v>242</v>
      </c>
      <c r="L26" s="29"/>
      <c r="M26" s="29"/>
      <c r="N26" s="29"/>
      <c r="O26" s="28" t="s">
        <v>346</v>
      </c>
      <c r="P26" s="28" t="s">
        <v>347</v>
      </c>
      <c r="Q26" s="28" t="s">
        <v>348</v>
      </c>
      <c r="R26" s="28" t="s">
        <v>311</v>
      </c>
      <c r="S26" s="30">
        <v>44057</v>
      </c>
      <c r="T26" s="30">
        <v>44057</v>
      </c>
      <c r="U26" s="32" t="s">
        <v>50</v>
      </c>
      <c r="V26" s="28">
        <f t="shared" ref="V26:V31" si="14">IFERROR(YEAR(F26), "")</f>
        <v>2020</v>
      </c>
      <c r="W26" s="28">
        <f t="shared" ref="W26:W31" si="15">IFERROR(MONTH(F26), "")</f>
        <v>8</v>
      </c>
      <c r="X26" s="28" t="e">
        <f>TEXT([2]!Tbl_Counter[[#This Row],[Issue Month]]*28, "mmmm")</f>
        <v>#REF!</v>
      </c>
      <c r="Y26" s="28" t="e">
        <f>DAY([2]!Tbl_Counter[[#This Row],[Issue Date]])</f>
        <v>#REF!</v>
      </c>
      <c r="Z26" s="28" t="str">
        <f t="shared" ref="Z26:Z31" si="16">TEXT($F26, "yyyy-mm")</f>
        <v>2020-08</v>
      </c>
      <c r="AA26" s="28">
        <f t="shared" ref="AA26:AB31" si="17">IFERROR(IF(INT(S26-$F26)&gt;=0,S26-$F26,"N/A"),"N/A")</f>
        <v>2</v>
      </c>
      <c r="AB26" s="28">
        <f t="shared" si="17"/>
        <v>2</v>
      </c>
      <c r="AC26" s="28" t="str">
        <f t="shared" ref="AC26:AC31" si="18">IFERROR(IF(OR(ISTEXT(AA26), ISTEXT(AB26)), "N/A", IF(AB26&lt;=AA26, "Yes", "No")),"N/A")</f>
        <v>Yes</v>
      </c>
      <c r="AD26" s="28">
        <f t="shared" ref="AD26:AD31" si="19">IFERROR(AB26-AA26, "")</f>
        <v>0</v>
      </c>
      <c r="AE26" s="1"/>
      <c r="AF26" s="1"/>
      <c r="AG26" s="1"/>
      <c r="AH26" s="1"/>
      <c r="AI26" s="1"/>
    </row>
    <row r="27" spans="1:35" x14ac:dyDescent="0.45">
      <c r="A27" s="28">
        <v>32</v>
      </c>
      <c r="B27" s="28" t="s">
        <v>247</v>
      </c>
      <c r="C27" s="28" t="s">
        <v>248</v>
      </c>
      <c r="D27" s="28" t="s">
        <v>201</v>
      </c>
      <c r="E27" s="28" t="s">
        <v>212</v>
      </c>
      <c r="F27" s="30">
        <v>44056</v>
      </c>
      <c r="G27" s="28" t="s">
        <v>3</v>
      </c>
      <c r="H27" s="28" t="s">
        <v>241</v>
      </c>
      <c r="I27" s="29" t="s">
        <v>109</v>
      </c>
      <c r="J27" s="29" t="s">
        <v>109</v>
      </c>
      <c r="K27" s="28" t="s">
        <v>281</v>
      </c>
      <c r="L27" s="29"/>
      <c r="M27" s="29"/>
      <c r="N27" s="29"/>
      <c r="O27" s="28" t="s">
        <v>349</v>
      </c>
      <c r="P27" s="28" t="s">
        <v>350</v>
      </c>
      <c r="Q27" s="28" t="s">
        <v>351</v>
      </c>
      <c r="R27" s="28" t="s">
        <v>352</v>
      </c>
      <c r="S27" s="30">
        <v>44057</v>
      </c>
      <c r="T27" s="30">
        <v>44057</v>
      </c>
      <c r="U27" s="32" t="s">
        <v>50</v>
      </c>
      <c r="V27" s="28">
        <f t="shared" si="14"/>
        <v>2020</v>
      </c>
      <c r="W27" s="28">
        <f t="shared" si="15"/>
        <v>8</v>
      </c>
      <c r="X27" s="28" t="e">
        <f>TEXT([2]!Tbl_Counter[[#This Row],[Issue Month]]*28, "mmmm")</f>
        <v>#REF!</v>
      </c>
      <c r="Y27" s="28" t="e">
        <f>DAY([2]!Tbl_Counter[[#This Row],[Issue Date]])</f>
        <v>#REF!</v>
      </c>
      <c r="Z27" s="28" t="str">
        <f t="shared" si="16"/>
        <v>2020-08</v>
      </c>
      <c r="AA27" s="28">
        <f t="shared" si="17"/>
        <v>1</v>
      </c>
      <c r="AB27" s="28">
        <f t="shared" si="17"/>
        <v>1</v>
      </c>
      <c r="AC27" s="28" t="str">
        <f t="shared" si="18"/>
        <v>Yes</v>
      </c>
      <c r="AD27" s="28">
        <f t="shared" si="19"/>
        <v>0</v>
      </c>
      <c r="AE27" s="1"/>
      <c r="AF27" s="1"/>
      <c r="AG27" s="1"/>
      <c r="AH27" s="1"/>
      <c r="AI27" s="1"/>
    </row>
    <row r="28" spans="1:35" x14ac:dyDescent="0.45">
      <c r="A28" s="28">
        <v>33</v>
      </c>
      <c r="B28" s="28" t="s">
        <v>254</v>
      </c>
      <c r="C28" s="28" t="s">
        <v>255</v>
      </c>
      <c r="D28" s="28" t="s">
        <v>211</v>
      </c>
      <c r="E28" s="28" t="s">
        <v>221</v>
      </c>
      <c r="F28" s="30">
        <v>44056</v>
      </c>
      <c r="G28" s="28" t="s">
        <v>5</v>
      </c>
      <c r="H28" s="28" t="s">
        <v>231</v>
      </c>
      <c r="I28" s="29" t="s">
        <v>109</v>
      </c>
      <c r="J28" s="29" t="s">
        <v>109</v>
      </c>
      <c r="K28" s="28" t="s">
        <v>242</v>
      </c>
      <c r="L28" s="29"/>
      <c r="M28" s="29"/>
      <c r="N28" s="29"/>
      <c r="O28" s="28" t="s">
        <v>353</v>
      </c>
      <c r="P28" s="28" t="s">
        <v>354</v>
      </c>
      <c r="Q28" s="28" t="s">
        <v>355</v>
      </c>
      <c r="R28" s="28" t="s">
        <v>356</v>
      </c>
      <c r="S28" s="30">
        <v>44057</v>
      </c>
      <c r="T28" s="30">
        <v>44057</v>
      </c>
      <c r="U28" s="32" t="s">
        <v>50</v>
      </c>
      <c r="V28" s="28">
        <f t="shared" si="14"/>
        <v>2020</v>
      </c>
      <c r="W28" s="28">
        <f t="shared" si="15"/>
        <v>8</v>
      </c>
      <c r="X28" s="28" t="e">
        <f>TEXT([2]!Tbl_Counter[[#This Row],[Issue Month]]*28, "mmmm")</f>
        <v>#REF!</v>
      </c>
      <c r="Y28" s="28" t="e">
        <f>DAY([2]!Tbl_Counter[[#This Row],[Issue Date]])</f>
        <v>#REF!</v>
      </c>
      <c r="Z28" s="28" t="str">
        <f t="shared" si="16"/>
        <v>2020-08</v>
      </c>
      <c r="AA28" s="28">
        <f t="shared" si="17"/>
        <v>1</v>
      </c>
      <c r="AB28" s="28">
        <f t="shared" si="17"/>
        <v>1</v>
      </c>
      <c r="AC28" s="28" t="str">
        <f t="shared" si="18"/>
        <v>Yes</v>
      </c>
      <c r="AD28" s="28">
        <f t="shared" si="19"/>
        <v>0</v>
      </c>
      <c r="AE28" s="1"/>
      <c r="AF28" s="1"/>
      <c r="AG28" s="1"/>
      <c r="AH28" s="1"/>
      <c r="AI28" s="1"/>
    </row>
    <row r="29" spans="1:35" x14ac:dyDescent="0.45">
      <c r="A29" s="28">
        <v>15</v>
      </c>
      <c r="B29" s="28" t="s">
        <v>261</v>
      </c>
      <c r="C29" s="28" t="s">
        <v>262</v>
      </c>
      <c r="D29" s="28" t="s">
        <v>220</v>
      </c>
      <c r="E29" s="28" t="s">
        <v>230</v>
      </c>
      <c r="F29" s="30">
        <v>44035</v>
      </c>
      <c r="G29" s="28" t="s">
        <v>5</v>
      </c>
      <c r="H29" s="28" t="s">
        <v>231</v>
      </c>
      <c r="I29" s="29" t="s">
        <v>109</v>
      </c>
      <c r="J29" s="29" t="s">
        <v>109</v>
      </c>
      <c r="K29" s="28" t="s">
        <v>276</v>
      </c>
      <c r="L29" s="29"/>
      <c r="M29" s="29"/>
      <c r="N29" s="29"/>
      <c r="O29" s="28" t="s">
        <v>357</v>
      </c>
      <c r="P29" s="28" t="s">
        <v>358</v>
      </c>
      <c r="Q29" s="28" t="s">
        <v>359</v>
      </c>
      <c r="R29" s="28" t="s">
        <v>267</v>
      </c>
      <c r="S29" s="30">
        <v>44067</v>
      </c>
      <c r="T29" s="30">
        <v>44063</v>
      </c>
      <c r="U29" s="32" t="s">
        <v>50</v>
      </c>
      <c r="V29" s="28">
        <f t="shared" si="14"/>
        <v>2020</v>
      </c>
      <c r="W29" s="28">
        <f t="shared" si="15"/>
        <v>7</v>
      </c>
      <c r="X29" s="28" t="e">
        <f>TEXT([2]!Tbl_Counter[[#This Row],[Issue Month]]*28, "mmmm")</f>
        <v>#REF!</v>
      </c>
      <c r="Y29" s="28" t="e">
        <f>DAY([2]!Tbl_Counter[[#This Row],[Issue Date]])</f>
        <v>#REF!</v>
      </c>
      <c r="Z29" s="28" t="str">
        <f t="shared" si="16"/>
        <v>2020-07</v>
      </c>
      <c r="AA29" s="28">
        <f t="shared" si="17"/>
        <v>32</v>
      </c>
      <c r="AB29" s="28">
        <f t="shared" si="17"/>
        <v>28</v>
      </c>
      <c r="AC29" s="28" t="str">
        <f t="shared" si="18"/>
        <v>Yes</v>
      </c>
      <c r="AD29" s="28">
        <f t="shared" si="19"/>
        <v>-4</v>
      </c>
      <c r="AE29" s="1"/>
      <c r="AF29" s="1"/>
      <c r="AG29" s="1"/>
      <c r="AH29" s="1"/>
      <c r="AI29" s="1"/>
    </row>
    <row r="30" spans="1:35" x14ac:dyDescent="0.45">
      <c r="A30" s="28">
        <v>28</v>
      </c>
      <c r="B30" s="28" t="s">
        <v>268</v>
      </c>
      <c r="C30" s="28" t="s">
        <v>269</v>
      </c>
      <c r="D30" s="28" t="s">
        <v>229</v>
      </c>
      <c r="E30" s="28" t="s">
        <v>240</v>
      </c>
      <c r="F30" s="30">
        <v>44055</v>
      </c>
      <c r="G30" s="28" t="s">
        <v>3</v>
      </c>
      <c r="H30" s="28" t="s">
        <v>241</v>
      </c>
      <c r="I30" s="29" t="s">
        <v>109</v>
      </c>
      <c r="J30" s="29" t="s">
        <v>109</v>
      </c>
      <c r="K30" s="28" t="s">
        <v>281</v>
      </c>
      <c r="L30" s="29"/>
      <c r="M30" s="29"/>
      <c r="N30" s="29"/>
      <c r="O30" s="28" t="s">
        <v>360</v>
      </c>
      <c r="P30" s="28" t="s">
        <v>361</v>
      </c>
      <c r="Q30" s="28" t="s">
        <v>362</v>
      </c>
      <c r="R30" s="28" t="s">
        <v>260</v>
      </c>
      <c r="S30" s="30">
        <v>44070</v>
      </c>
      <c r="T30" s="30">
        <v>44063</v>
      </c>
      <c r="U30" s="32" t="s">
        <v>50</v>
      </c>
      <c r="V30" s="28">
        <f t="shared" si="14"/>
        <v>2020</v>
      </c>
      <c r="W30" s="28">
        <f t="shared" si="15"/>
        <v>8</v>
      </c>
      <c r="X30" s="28" t="e">
        <f>TEXT([2]!Tbl_Counter[[#This Row],[Issue Month]]*28, "mmmm")</f>
        <v>#REF!</v>
      </c>
      <c r="Y30" s="28" t="e">
        <f>DAY([2]!Tbl_Counter[[#This Row],[Issue Date]])</f>
        <v>#REF!</v>
      </c>
      <c r="Z30" s="28" t="str">
        <f t="shared" si="16"/>
        <v>2020-08</v>
      </c>
      <c r="AA30" s="28">
        <f t="shared" si="17"/>
        <v>15</v>
      </c>
      <c r="AB30" s="28">
        <f t="shared" si="17"/>
        <v>8</v>
      </c>
      <c r="AC30" s="28" t="str">
        <f t="shared" si="18"/>
        <v>Yes</v>
      </c>
      <c r="AD30" s="28">
        <f t="shared" si="19"/>
        <v>-7</v>
      </c>
      <c r="AE30" s="1"/>
      <c r="AF30" s="1"/>
      <c r="AG30" s="1"/>
      <c r="AH30" s="1"/>
      <c r="AI30" s="1"/>
    </row>
    <row r="31" spans="1:35" x14ac:dyDescent="0.45">
      <c r="A31" s="28">
        <v>27</v>
      </c>
      <c r="B31" s="28" t="s">
        <v>274</v>
      </c>
      <c r="C31" s="28" t="s">
        <v>275</v>
      </c>
      <c r="D31" s="28" t="s">
        <v>239</v>
      </c>
      <c r="E31" s="28" t="s">
        <v>249</v>
      </c>
      <c r="F31" s="30">
        <v>44054</v>
      </c>
      <c r="G31" s="28" t="s">
        <v>5</v>
      </c>
      <c r="H31" s="28" t="s">
        <v>231</v>
      </c>
      <c r="I31" s="29" t="s">
        <v>109</v>
      </c>
      <c r="J31" s="29" t="s">
        <v>109</v>
      </c>
      <c r="K31" s="29"/>
      <c r="L31" s="29"/>
      <c r="M31" s="29"/>
      <c r="N31" s="29"/>
      <c r="O31" s="28" t="s">
        <v>363</v>
      </c>
      <c r="P31" s="28" t="s">
        <v>364</v>
      </c>
      <c r="Q31" s="28" t="s">
        <v>365</v>
      </c>
      <c r="R31" s="28" t="s">
        <v>273</v>
      </c>
      <c r="S31" s="30">
        <v>44074</v>
      </c>
      <c r="T31" s="30">
        <v>44064</v>
      </c>
      <c r="U31" s="32" t="s">
        <v>50</v>
      </c>
      <c r="V31" s="28">
        <f t="shared" si="14"/>
        <v>2020</v>
      </c>
      <c r="W31" s="28">
        <f t="shared" si="15"/>
        <v>8</v>
      </c>
      <c r="X31" s="28" t="e">
        <f>TEXT([2]!Tbl_Counter[[#This Row],[Issue Month]]*28, "mmmm")</f>
        <v>#REF!</v>
      </c>
      <c r="Y31" s="28" t="e">
        <f>DAY([2]!Tbl_Counter[[#This Row],[Issue Date]])</f>
        <v>#REF!</v>
      </c>
      <c r="Z31" s="28" t="str">
        <f t="shared" si="16"/>
        <v>2020-08</v>
      </c>
      <c r="AA31" s="28">
        <f t="shared" si="17"/>
        <v>20</v>
      </c>
      <c r="AB31" s="28">
        <f t="shared" si="17"/>
        <v>10</v>
      </c>
      <c r="AC31" s="28" t="str">
        <f t="shared" si="18"/>
        <v>Yes</v>
      </c>
      <c r="AD31" s="28">
        <f t="shared" si="19"/>
        <v>-10</v>
      </c>
      <c r="AE31" s="1"/>
      <c r="AF31" s="1"/>
      <c r="AG31" s="1"/>
      <c r="AH31" s="1"/>
      <c r="AI31" s="1"/>
    </row>
    <row r="32" spans="1:35" x14ac:dyDescent="0.45">
      <c r="A32" s="28">
        <v>273</v>
      </c>
      <c r="B32" s="28" t="s">
        <v>199</v>
      </c>
      <c r="C32" s="28" t="s">
        <v>280</v>
      </c>
      <c r="D32" s="28" t="s">
        <v>201</v>
      </c>
      <c r="E32" s="28" t="s">
        <v>256</v>
      </c>
      <c r="F32" s="30">
        <v>44061</v>
      </c>
      <c r="G32" s="28" t="s">
        <v>4</v>
      </c>
      <c r="H32" s="28" t="s">
        <v>203</v>
      </c>
      <c r="I32" s="28" t="s">
        <v>366</v>
      </c>
      <c r="J32" s="29" t="s">
        <v>109</v>
      </c>
      <c r="K32" s="29"/>
      <c r="L32" s="29"/>
      <c r="M32" s="28" t="s">
        <v>52</v>
      </c>
      <c r="N32" s="29"/>
      <c r="O32" s="28" t="s">
        <v>367</v>
      </c>
      <c r="P32" s="28" t="s">
        <v>368</v>
      </c>
      <c r="Q32" s="28" t="s">
        <v>369</v>
      </c>
      <c r="R32" s="28" t="s">
        <v>290</v>
      </c>
      <c r="S32" s="30">
        <v>44091</v>
      </c>
      <c r="T32" s="30">
        <v>44064</v>
      </c>
      <c r="U32" s="32" t="s">
        <v>50</v>
      </c>
      <c r="V32" s="28">
        <v>2020</v>
      </c>
      <c r="W32" s="28">
        <v>8</v>
      </c>
      <c r="X32" s="28" t="s">
        <v>82</v>
      </c>
      <c r="Y32" s="28">
        <v>18</v>
      </c>
      <c r="Z32" s="28" t="s">
        <v>64</v>
      </c>
      <c r="AA32" s="28">
        <f>IFERROR(IF(INT(S32-$F32)&gt;=0,S32-$F32,"N/A"),"N/A")</f>
        <v>30</v>
      </c>
      <c r="AB32" s="28">
        <f>IFERROR(IF(INT(T32-$F32)&gt;=0,T32-$F32,"N/A"),"N/A")</f>
        <v>3</v>
      </c>
      <c r="AC32" s="28" t="str">
        <f>IFERROR(IF(OR(ISTEXT(AA32), ISTEXT(AB32)), "N/A", IF(AB32&lt;=AA32, "Yes", "No")),"N/A")</f>
        <v>Yes</v>
      </c>
      <c r="AD32" s="28">
        <f>IFERROR(AB32-AA32, "")</f>
        <v>-27</v>
      </c>
      <c r="AE32" s="1"/>
      <c r="AF32" s="1"/>
      <c r="AG32" s="1"/>
      <c r="AH32" s="1"/>
      <c r="AI32" s="1"/>
    </row>
    <row r="33" spans="1:35" x14ac:dyDescent="0.45">
      <c r="A33" s="28">
        <v>4</v>
      </c>
      <c r="B33" s="28" t="s">
        <v>209</v>
      </c>
      <c r="C33" s="28" t="s">
        <v>285</v>
      </c>
      <c r="D33" s="28" t="s">
        <v>211</v>
      </c>
      <c r="E33" s="28" t="s">
        <v>263</v>
      </c>
      <c r="F33" s="30">
        <v>44022</v>
      </c>
      <c r="G33" s="28" t="s">
        <v>5</v>
      </c>
      <c r="H33" s="28" t="s">
        <v>231</v>
      </c>
      <c r="I33" s="29" t="s">
        <v>109</v>
      </c>
      <c r="J33" s="28" t="s">
        <v>370</v>
      </c>
      <c r="K33" s="29"/>
      <c r="L33" s="29"/>
      <c r="M33" s="29"/>
      <c r="N33" s="29"/>
      <c r="O33" s="28" t="s">
        <v>371</v>
      </c>
      <c r="P33" s="28" t="s">
        <v>372</v>
      </c>
      <c r="Q33" s="28" t="s">
        <v>373</v>
      </c>
      <c r="R33" s="28" t="s">
        <v>260</v>
      </c>
      <c r="S33" s="30">
        <v>44074</v>
      </c>
      <c r="T33" s="30">
        <v>44070</v>
      </c>
      <c r="U33" s="32" t="s">
        <v>50</v>
      </c>
      <c r="V33" s="28">
        <f t="shared" ref="V33:V44" si="20">IFERROR(YEAR(F33), "")</f>
        <v>2020</v>
      </c>
      <c r="W33" s="28">
        <f t="shared" ref="W33:W44" si="21">IFERROR(MONTH(F33), "")</f>
        <v>7</v>
      </c>
      <c r="X33" s="28" t="e">
        <f>TEXT([2]!Tbl_Counter[[#This Row],[Issue Month]]*28, "mmmm")</f>
        <v>#REF!</v>
      </c>
      <c r="Y33" s="28" t="e">
        <f>DAY([2]!Tbl_Counter[[#This Row],[Issue Date]])</f>
        <v>#REF!</v>
      </c>
      <c r="Z33" s="28" t="str">
        <f t="shared" ref="Z33:Z44" si="22">TEXT($F33, "yyyy-mm")</f>
        <v>2020-07</v>
      </c>
      <c r="AA33" s="28">
        <f t="shared" ref="AA33:AB44" si="23">IFERROR(IF(INT(S33-$F33)&gt;=0,S33-$F33,"N/A"),"N/A")</f>
        <v>52</v>
      </c>
      <c r="AB33" s="28">
        <f t="shared" si="23"/>
        <v>48</v>
      </c>
      <c r="AC33" s="28" t="str">
        <f t="shared" ref="AC33:AC44" si="24">IFERROR(IF(OR(ISTEXT(AA33), ISTEXT(AB33)), "N/A", IF(AB33&lt;=AA33, "Yes", "No")),"N/A")</f>
        <v>Yes</v>
      </c>
      <c r="AD33" s="28">
        <f t="shared" ref="AD33:AD44" si="25">IFERROR(AB33-AA33, "")</f>
        <v>-4</v>
      </c>
      <c r="AE33" s="1"/>
      <c r="AF33" s="1"/>
      <c r="AG33" s="1"/>
      <c r="AH33" s="1"/>
      <c r="AI33" s="1"/>
    </row>
    <row r="34" spans="1:35" x14ac:dyDescent="0.45">
      <c r="A34" s="28">
        <v>14</v>
      </c>
      <c r="B34" s="28" t="s">
        <v>218</v>
      </c>
      <c r="C34" s="28" t="s">
        <v>291</v>
      </c>
      <c r="D34" s="28" t="s">
        <v>220</v>
      </c>
      <c r="E34" s="28" t="s">
        <v>202</v>
      </c>
      <c r="F34" s="30">
        <v>44035</v>
      </c>
      <c r="G34" s="28" t="s">
        <v>5</v>
      </c>
      <c r="H34" s="28" t="s">
        <v>231</v>
      </c>
      <c r="I34" s="29" t="s">
        <v>109</v>
      </c>
      <c r="J34" s="29" t="s">
        <v>109</v>
      </c>
      <c r="K34" s="29"/>
      <c r="L34" s="29"/>
      <c r="M34" s="29"/>
      <c r="N34" s="29"/>
      <c r="O34" s="28" t="s">
        <v>374</v>
      </c>
      <c r="P34" s="28" t="s">
        <v>375</v>
      </c>
      <c r="Q34" s="28" t="s">
        <v>376</v>
      </c>
      <c r="R34" s="28" t="s">
        <v>260</v>
      </c>
      <c r="S34" s="30">
        <v>44074</v>
      </c>
      <c r="T34" s="30">
        <v>44070</v>
      </c>
      <c r="U34" s="32" t="s">
        <v>50</v>
      </c>
      <c r="V34" s="28">
        <f t="shared" si="20"/>
        <v>2020</v>
      </c>
      <c r="W34" s="28">
        <f t="shared" si="21"/>
        <v>7</v>
      </c>
      <c r="X34" s="28" t="e">
        <f>TEXT([2]!Tbl_Counter[[#This Row],[Issue Month]]*28, "mmmm")</f>
        <v>#REF!</v>
      </c>
      <c r="Y34" s="28" t="e">
        <f>DAY([2]!Tbl_Counter[[#This Row],[Issue Date]])</f>
        <v>#REF!</v>
      </c>
      <c r="Z34" s="28" t="str">
        <f t="shared" si="22"/>
        <v>2020-07</v>
      </c>
      <c r="AA34" s="28">
        <f t="shared" si="23"/>
        <v>39</v>
      </c>
      <c r="AB34" s="28">
        <f t="shared" si="23"/>
        <v>35</v>
      </c>
      <c r="AC34" s="28" t="str">
        <f t="shared" si="24"/>
        <v>Yes</v>
      </c>
      <c r="AD34" s="28">
        <f t="shared" si="25"/>
        <v>-4</v>
      </c>
      <c r="AE34" s="1"/>
      <c r="AF34" s="1"/>
      <c r="AG34" s="1"/>
      <c r="AH34" s="1"/>
      <c r="AI34" s="1"/>
    </row>
    <row r="35" spans="1:35" x14ac:dyDescent="0.45">
      <c r="A35" s="28">
        <v>16</v>
      </c>
      <c r="B35" s="28" t="s">
        <v>227</v>
      </c>
      <c r="C35" s="28" t="s">
        <v>296</v>
      </c>
      <c r="D35" s="28" t="s">
        <v>229</v>
      </c>
      <c r="E35" s="28" t="s">
        <v>212</v>
      </c>
      <c r="F35" s="30">
        <v>44039</v>
      </c>
      <c r="G35" s="28" t="s">
        <v>5</v>
      </c>
      <c r="H35" s="28" t="s">
        <v>231</v>
      </c>
      <c r="I35" s="29" t="s">
        <v>109</v>
      </c>
      <c r="J35" s="28" t="s">
        <v>377</v>
      </c>
      <c r="K35" s="29"/>
      <c r="L35" s="29"/>
      <c r="M35" s="29"/>
      <c r="N35" s="29"/>
      <c r="O35" s="28" t="s">
        <v>378</v>
      </c>
      <c r="P35" s="28" t="s">
        <v>379</v>
      </c>
      <c r="Q35" s="28" t="s">
        <v>380</v>
      </c>
      <c r="R35" s="28" t="s">
        <v>260</v>
      </c>
      <c r="S35" s="30">
        <v>44074</v>
      </c>
      <c r="T35" s="30">
        <v>44070</v>
      </c>
      <c r="U35" s="32" t="s">
        <v>50</v>
      </c>
      <c r="V35" s="28">
        <f t="shared" si="20"/>
        <v>2020</v>
      </c>
      <c r="W35" s="28">
        <f t="shared" si="21"/>
        <v>7</v>
      </c>
      <c r="X35" s="28" t="e">
        <f>TEXT([2]!Tbl_Counter[[#This Row],[Issue Month]]*28, "mmmm")</f>
        <v>#REF!</v>
      </c>
      <c r="Y35" s="28" t="e">
        <f>DAY([2]!Tbl_Counter[[#This Row],[Issue Date]])</f>
        <v>#REF!</v>
      </c>
      <c r="Z35" s="28" t="str">
        <f t="shared" si="22"/>
        <v>2020-07</v>
      </c>
      <c r="AA35" s="28">
        <f t="shared" si="23"/>
        <v>35</v>
      </c>
      <c r="AB35" s="28">
        <f t="shared" si="23"/>
        <v>31</v>
      </c>
      <c r="AC35" s="28" t="str">
        <f t="shared" si="24"/>
        <v>Yes</v>
      </c>
      <c r="AD35" s="28">
        <f t="shared" si="25"/>
        <v>-4</v>
      </c>
      <c r="AE35" s="1"/>
      <c r="AF35" s="1"/>
      <c r="AG35" s="1"/>
      <c r="AH35" s="1"/>
      <c r="AI35" s="1"/>
    </row>
    <row r="36" spans="1:35" x14ac:dyDescent="0.45">
      <c r="A36" s="28">
        <v>36</v>
      </c>
      <c r="B36" s="28" t="s">
        <v>237</v>
      </c>
      <c r="C36" s="28" t="s">
        <v>301</v>
      </c>
      <c r="D36" s="28" t="s">
        <v>239</v>
      </c>
      <c r="E36" s="28" t="s">
        <v>221</v>
      </c>
      <c r="F36" s="30">
        <v>44069</v>
      </c>
      <c r="G36" s="28" t="s">
        <v>3</v>
      </c>
      <c r="H36" s="28" t="s">
        <v>250</v>
      </c>
      <c r="I36" s="29" t="s">
        <v>109</v>
      </c>
      <c r="J36" s="29" t="s">
        <v>109</v>
      </c>
      <c r="K36" s="28" t="s">
        <v>276</v>
      </c>
      <c r="L36" s="29"/>
      <c r="M36" s="29"/>
      <c r="N36" s="29"/>
      <c r="O36" s="28" t="s">
        <v>381</v>
      </c>
      <c r="P36" s="28" t="s">
        <v>382</v>
      </c>
      <c r="Q36" s="28" t="s">
        <v>383</v>
      </c>
      <c r="R36" s="28" t="s">
        <v>246</v>
      </c>
      <c r="S36" s="30">
        <v>44070</v>
      </c>
      <c r="T36" s="30">
        <v>44070</v>
      </c>
      <c r="U36" s="32" t="s">
        <v>50</v>
      </c>
      <c r="V36" s="28">
        <f t="shared" si="20"/>
        <v>2020</v>
      </c>
      <c r="W36" s="28">
        <f t="shared" si="21"/>
        <v>8</v>
      </c>
      <c r="X36" s="28" t="e">
        <f>TEXT([2]!Tbl_Counter[[#This Row],[Issue Month]]*28, "mmmm")</f>
        <v>#REF!</v>
      </c>
      <c r="Y36" s="28" t="e">
        <f>DAY([2]!Tbl_Counter[[#This Row],[Issue Date]])</f>
        <v>#REF!</v>
      </c>
      <c r="Z36" s="28" t="str">
        <f t="shared" si="22"/>
        <v>2020-08</v>
      </c>
      <c r="AA36" s="28">
        <f t="shared" si="23"/>
        <v>1</v>
      </c>
      <c r="AB36" s="28">
        <f t="shared" si="23"/>
        <v>1</v>
      </c>
      <c r="AC36" s="28" t="str">
        <f t="shared" si="24"/>
        <v>Yes</v>
      </c>
      <c r="AD36" s="28">
        <f t="shared" si="25"/>
        <v>0</v>
      </c>
      <c r="AE36" s="1"/>
      <c r="AF36" s="1"/>
      <c r="AG36" s="1"/>
      <c r="AH36" s="1"/>
      <c r="AI36" s="1"/>
    </row>
    <row r="37" spans="1:35" x14ac:dyDescent="0.45">
      <c r="A37" s="28">
        <v>37</v>
      </c>
      <c r="B37" s="28" t="s">
        <v>247</v>
      </c>
      <c r="C37" s="28" t="s">
        <v>306</v>
      </c>
      <c r="D37" s="28" t="s">
        <v>201</v>
      </c>
      <c r="E37" s="28" t="s">
        <v>230</v>
      </c>
      <c r="F37" s="30">
        <v>44070</v>
      </c>
      <c r="G37" s="28" t="s">
        <v>5</v>
      </c>
      <c r="H37" s="28" t="s">
        <v>231</v>
      </c>
      <c r="I37" s="29" t="s">
        <v>109</v>
      </c>
      <c r="J37" s="28" t="s">
        <v>384</v>
      </c>
      <c r="K37" s="28" t="s">
        <v>242</v>
      </c>
      <c r="L37" s="29"/>
      <c r="M37" s="29"/>
      <c r="N37" s="29"/>
      <c r="O37" s="28" t="s">
        <v>385</v>
      </c>
      <c r="P37" s="28" t="s">
        <v>386</v>
      </c>
      <c r="Q37" s="28" t="s">
        <v>387</v>
      </c>
      <c r="R37" s="28" t="s">
        <v>267</v>
      </c>
      <c r="S37" s="30">
        <v>44071</v>
      </c>
      <c r="T37" s="30">
        <v>44071</v>
      </c>
      <c r="U37" s="32" t="s">
        <v>50</v>
      </c>
      <c r="V37" s="28">
        <f t="shared" si="20"/>
        <v>2020</v>
      </c>
      <c r="W37" s="28">
        <f t="shared" si="21"/>
        <v>8</v>
      </c>
      <c r="X37" s="28" t="e">
        <f>TEXT([2]!Tbl_Counter[[#This Row],[Issue Month]]*28, "mmmm")</f>
        <v>#REF!</v>
      </c>
      <c r="Y37" s="28" t="e">
        <f>DAY([2]!Tbl_Counter[[#This Row],[Issue Date]])</f>
        <v>#REF!</v>
      </c>
      <c r="Z37" s="28" t="str">
        <f t="shared" si="22"/>
        <v>2020-08</v>
      </c>
      <c r="AA37" s="28">
        <f t="shared" si="23"/>
        <v>1</v>
      </c>
      <c r="AB37" s="28">
        <f t="shared" si="23"/>
        <v>1</v>
      </c>
      <c r="AC37" s="28" t="str">
        <f t="shared" si="24"/>
        <v>Yes</v>
      </c>
      <c r="AD37" s="28">
        <f t="shared" si="25"/>
        <v>0</v>
      </c>
      <c r="AE37" s="1"/>
      <c r="AF37" s="1"/>
      <c r="AG37" s="1"/>
      <c r="AH37" s="1"/>
      <c r="AI37" s="1"/>
    </row>
    <row r="38" spans="1:35" x14ac:dyDescent="0.45">
      <c r="A38" s="28">
        <v>34</v>
      </c>
      <c r="B38" s="28" t="s">
        <v>254</v>
      </c>
      <c r="C38" s="28" t="s">
        <v>312</v>
      </c>
      <c r="D38" s="28" t="s">
        <v>211</v>
      </c>
      <c r="E38" s="28" t="s">
        <v>240</v>
      </c>
      <c r="F38" s="30">
        <v>44057</v>
      </c>
      <c r="G38" s="28" t="s">
        <v>3</v>
      </c>
      <c r="H38" s="28" t="s">
        <v>241</v>
      </c>
      <c r="I38" s="29" t="s">
        <v>109</v>
      </c>
      <c r="J38" s="29" t="s">
        <v>109</v>
      </c>
      <c r="K38" s="28" t="s">
        <v>281</v>
      </c>
      <c r="L38" s="29"/>
      <c r="M38" s="29"/>
      <c r="N38" s="29"/>
      <c r="O38" s="28" t="s">
        <v>388</v>
      </c>
      <c r="P38" s="28" t="s">
        <v>389</v>
      </c>
      <c r="Q38" s="28" t="s">
        <v>390</v>
      </c>
      <c r="R38" s="28" t="s">
        <v>356</v>
      </c>
      <c r="S38" s="30">
        <v>44092</v>
      </c>
      <c r="T38" s="30">
        <v>44075</v>
      </c>
      <c r="U38" s="32" t="s">
        <v>50</v>
      </c>
      <c r="V38" s="28">
        <f t="shared" si="20"/>
        <v>2020</v>
      </c>
      <c r="W38" s="28">
        <f t="shared" si="21"/>
        <v>8</v>
      </c>
      <c r="X38" s="28" t="e">
        <f>TEXT([2]!Tbl_Counter[[#This Row],[Issue Month]]*28, "mmmm")</f>
        <v>#REF!</v>
      </c>
      <c r="Y38" s="28" t="e">
        <f>DAY([2]!Tbl_Counter[[#This Row],[Issue Date]])</f>
        <v>#REF!</v>
      </c>
      <c r="Z38" s="28" t="str">
        <f t="shared" si="22"/>
        <v>2020-08</v>
      </c>
      <c r="AA38" s="28">
        <f t="shared" si="23"/>
        <v>35</v>
      </c>
      <c r="AB38" s="28">
        <f t="shared" si="23"/>
        <v>18</v>
      </c>
      <c r="AC38" s="28" t="str">
        <f t="shared" si="24"/>
        <v>Yes</v>
      </c>
      <c r="AD38" s="28">
        <f t="shared" si="25"/>
        <v>-17</v>
      </c>
      <c r="AE38" s="1"/>
      <c r="AF38" s="1"/>
      <c r="AG38" s="1"/>
      <c r="AH38" s="1"/>
      <c r="AI38" s="1"/>
    </row>
    <row r="39" spans="1:35" x14ac:dyDescent="0.45">
      <c r="A39" s="28">
        <v>40</v>
      </c>
      <c r="B39" s="28" t="s">
        <v>261</v>
      </c>
      <c r="C39" s="28" t="s">
        <v>316</v>
      </c>
      <c r="D39" s="28" t="s">
        <v>220</v>
      </c>
      <c r="E39" s="28" t="s">
        <v>249</v>
      </c>
      <c r="F39" s="30">
        <v>44074</v>
      </c>
      <c r="G39" s="28" t="s">
        <v>5</v>
      </c>
      <c r="H39" s="28" t="s">
        <v>231</v>
      </c>
      <c r="I39" s="29" t="s">
        <v>109</v>
      </c>
      <c r="J39" s="29" t="s">
        <v>109</v>
      </c>
      <c r="K39" s="28" t="s">
        <v>213</v>
      </c>
      <c r="L39" s="29"/>
      <c r="M39" s="29"/>
      <c r="N39" s="29"/>
      <c r="O39" s="28" t="s">
        <v>391</v>
      </c>
      <c r="P39" s="28" t="s">
        <v>392</v>
      </c>
      <c r="Q39" s="28" t="s">
        <v>393</v>
      </c>
      <c r="R39" s="28" t="s">
        <v>246</v>
      </c>
      <c r="S39" s="30">
        <v>44075</v>
      </c>
      <c r="T39" s="30">
        <v>44075</v>
      </c>
      <c r="U39" s="32" t="s">
        <v>50</v>
      </c>
      <c r="V39" s="28">
        <f t="shared" si="20"/>
        <v>2020</v>
      </c>
      <c r="W39" s="28">
        <f t="shared" si="21"/>
        <v>8</v>
      </c>
      <c r="X39" s="28" t="e">
        <f>TEXT([2]!Tbl_Counter[[#This Row],[Issue Month]]*28, "mmmm")</f>
        <v>#REF!</v>
      </c>
      <c r="Y39" s="28" t="e">
        <f>DAY([2]!Tbl_Counter[[#This Row],[Issue Date]])</f>
        <v>#REF!</v>
      </c>
      <c r="Z39" s="28" t="str">
        <f t="shared" si="22"/>
        <v>2020-08</v>
      </c>
      <c r="AA39" s="28">
        <f t="shared" si="23"/>
        <v>1</v>
      </c>
      <c r="AB39" s="28">
        <f t="shared" si="23"/>
        <v>1</v>
      </c>
      <c r="AC39" s="28" t="str">
        <f t="shared" si="24"/>
        <v>Yes</v>
      </c>
      <c r="AD39" s="28">
        <f t="shared" si="25"/>
        <v>0</v>
      </c>
      <c r="AE39" s="1"/>
      <c r="AF39" s="1"/>
      <c r="AG39" s="1"/>
      <c r="AH39" s="1"/>
      <c r="AI39" s="1"/>
    </row>
    <row r="40" spans="1:35" x14ac:dyDescent="0.45">
      <c r="A40" s="28">
        <v>22</v>
      </c>
      <c r="B40" s="28" t="s">
        <v>268</v>
      </c>
      <c r="C40" s="28" t="s">
        <v>322</v>
      </c>
      <c r="D40" s="28" t="s">
        <v>229</v>
      </c>
      <c r="E40" s="28" t="s">
        <v>256</v>
      </c>
      <c r="F40" s="30">
        <v>44048</v>
      </c>
      <c r="G40" s="28" t="s">
        <v>5</v>
      </c>
      <c r="H40" s="28" t="s">
        <v>231</v>
      </c>
      <c r="I40" s="29" t="s">
        <v>109</v>
      </c>
      <c r="J40" s="29" t="s">
        <v>109</v>
      </c>
      <c r="K40" s="28" t="s">
        <v>281</v>
      </c>
      <c r="L40" s="29"/>
      <c r="M40" s="29"/>
      <c r="N40" s="29"/>
      <c r="O40" s="28" t="s">
        <v>394</v>
      </c>
      <c r="P40" s="28" t="s">
        <v>395</v>
      </c>
      <c r="Q40" s="28" t="s">
        <v>396</v>
      </c>
      <c r="R40" s="28" t="s">
        <v>260</v>
      </c>
      <c r="S40" s="30">
        <v>44104</v>
      </c>
      <c r="T40" s="30">
        <v>44077</v>
      </c>
      <c r="U40" s="32" t="s">
        <v>50</v>
      </c>
      <c r="V40" s="28">
        <f t="shared" si="20"/>
        <v>2020</v>
      </c>
      <c r="W40" s="28">
        <f t="shared" si="21"/>
        <v>8</v>
      </c>
      <c r="X40" s="28" t="e">
        <f>TEXT([2]!Tbl_Counter[[#This Row],[Issue Month]]*28, "mmmm")</f>
        <v>#REF!</v>
      </c>
      <c r="Y40" s="28" t="e">
        <f>DAY([2]!Tbl_Counter[[#This Row],[Issue Date]])</f>
        <v>#REF!</v>
      </c>
      <c r="Z40" s="28" t="str">
        <f t="shared" si="22"/>
        <v>2020-08</v>
      </c>
      <c r="AA40" s="28">
        <f t="shared" si="23"/>
        <v>56</v>
      </c>
      <c r="AB40" s="28">
        <f t="shared" si="23"/>
        <v>29</v>
      </c>
      <c r="AC40" s="28" t="str">
        <f t="shared" si="24"/>
        <v>Yes</v>
      </c>
      <c r="AD40" s="28">
        <f t="shared" si="25"/>
        <v>-27</v>
      </c>
      <c r="AE40" s="1"/>
      <c r="AF40" s="1"/>
      <c r="AG40" s="1"/>
      <c r="AH40" s="1"/>
      <c r="AI40" s="1"/>
    </row>
    <row r="41" spans="1:35" x14ac:dyDescent="0.45">
      <c r="A41" s="28">
        <v>23</v>
      </c>
      <c r="B41" s="28" t="s">
        <v>274</v>
      </c>
      <c r="C41" s="28" t="s">
        <v>327</v>
      </c>
      <c r="D41" s="28" t="s">
        <v>239</v>
      </c>
      <c r="E41" s="28" t="s">
        <v>263</v>
      </c>
      <c r="F41" s="30">
        <v>44049</v>
      </c>
      <c r="G41" s="28" t="s">
        <v>5</v>
      </c>
      <c r="H41" s="28" t="s">
        <v>231</v>
      </c>
      <c r="I41" s="29" t="s">
        <v>109</v>
      </c>
      <c r="J41" s="29" t="s">
        <v>109</v>
      </c>
      <c r="K41" s="28" t="s">
        <v>281</v>
      </c>
      <c r="L41" s="29"/>
      <c r="M41" s="29"/>
      <c r="N41" s="29"/>
      <c r="O41" s="28" t="s">
        <v>397</v>
      </c>
      <c r="P41" s="28" t="s">
        <v>398</v>
      </c>
      <c r="Q41" s="28" t="s">
        <v>399</v>
      </c>
      <c r="R41" s="28" t="s">
        <v>260</v>
      </c>
      <c r="S41" s="30">
        <v>44104</v>
      </c>
      <c r="T41" s="30">
        <v>44077</v>
      </c>
      <c r="U41" s="32" t="s">
        <v>50</v>
      </c>
      <c r="V41" s="28">
        <f t="shared" si="20"/>
        <v>2020</v>
      </c>
      <c r="W41" s="28">
        <f t="shared" si="21"/>
        <v>8</v>
      </c>
      <c r="X41" s="28" t="e">
        <f>TEXT([2]!Tbl_Counter[[#This Row],[Issue Month]]*28, "mmmm")</f>
        <v>#REF!</v>
      </c>
      <c r="Y41" s="28" t="e">
        <f>DAY([2]!Tbl_Counter[[#This Row],[Issue Date]])</f>
        <v>#REF!</v>
      </c>
      <c r="Z41" s="28" t="str">
        <f t="shared" si="22"/>
        <v>2020-08</v>
      </c>
      <c r="AA41" s="28">
        <f t="shared" si="23"/>
        <v>55</v>
      </c>
      <c r="AB41" s="28">
        <f t="shared" si="23"/>
        <v>28</v>
      </c>
      <c r="AC41" s="28" t="str">
        <f t="shared" si="24"/>
        <v>Yes</v>
      </c>
      <c r="AD41" s="28">
        <f t="shared" si="25"/>
        <v>-27</v>
      </c>
      <c r="AE41" s="1"/>
      <c r="AF41" s="1"/>
      <c r="AG41" s="1"/>
      <c r="AH41" s="1"/>
      <c r="AI41" s="1"/>
    </row>
    <row r="42" spans="1:35" x14ac:dyDescent="0.45">
      <c r="A42" s="28">
        <v>41</v>
      </c>
      <c r="B42" s="28" t="s">
        <v>199</v>
      </c>
      <c r="C42" s="28" t="s">
        <v>200</v>
      </c>
      <c r="D42" s="28" t="s">
        <v>201</v>
      </c>
      <c r="E42" s="28" t="s">
        <v>202</v>
      </c>
      <c r="F42" s="30">
        <v>44074</v>
      </c>
      <c r="G42" s="28" t="s">
        <v>5</v>
      </c>
      <c r="H42" s="28" t="s">
        <v>231</v>
      </c>
      <c r="I42" s="29" t="s">
        <v>109</v>
      </c>
      <c r="J42" s="28" t="s">
        <v>400</v>
      </c>
      <c r="K42" s="29"/>
      <c r="L42" s="29"/>
      <c r="M42" s="29"/>
      <c r="N42" s="29"/>
      <c r="O42" s="28" t="s">
        <v>401</v>
      </c>
      <c r="P42" s="28" t="s">
        <v>402</v>
      </c>
      <c r="Q42" s="28" t="s">
        <v>403</v>
      </c>
      <c r="R42" s="28" t="s">
        <v>356</v>
      </c>
      <c r="S42" s="30">
        <v>44104</v>
      </c>
      <c r="T42" s="30">
        <v>44077</v>
      </c>
      <c r="U42" s="32" t="s">
        <v>50</v>
      </c>
      <c r="V42" s="28">
        <f t="shared" si="20"/>
        <v>2020</v>
      </c>
      <c r="W42" s="28">
        <f t="shared" si="21"/>
        <v>8</v>
      </c>
      <c r="X42" s="28" t="e">
        <f>TEXT([2]!Tbl_Counter[[#This Row],[Issue Month]]*28, "mmmm")</f>
        <v>#REF!</v>
      </c>
      <c r="Y42" s="28" t="e">
        <f>DAY([2]!Tbl_Counter[[#This Row],[Issue Date]])</f>
        <v>#REF!</v>
      </c>
      <c r="Z42" s="28" t="str">
        <f t="shared" si="22"/>
        <v>2020-08</v>
      </c>
      <c r="AA42" s="28">
        <f t="shared" si="23"/>
        <v>30</v>
      </c>
      <c r="AB42" s="28">
        <f t="shared" si="23"/>
        <v>3</v>
      </c>
      <c r="AC42" s="28" t="str">
        <f t="shared" si="24"/>
        <v>Yes</v>
      </c>
      <c r="AD42" s="28">
        <f t="shared" si="25"/>
        <v>-27</v>
      </c>
      <c r="AE42" s="1"/>
      <c r="AF42" s="1"/>
      <c r="AG42" s="1"/>
      <c r="AH42" s="1"/>
      <c r="AI42" s="1"/>
    </row>
    <row r="43" spans="1:35" x14ac:dyDescent="0.45">
      <c r="A43" s="28">
        <v>45</v>
      </c>
      <c r="B43" s="28" t="s">
        <v>209</v>
      </c>
      <c r="C43" s="28" t="s">
        <v>210</v>
      </c>
      <c r="D43" s="28" t="s">
        <v>211</v>
      </c>
      <c r="E43" s="28" t="s">
        <v>212</v>
      </c>
      <c r="F43" s="30">
        <v>44082</v>
      </c>
      <c r="G43" s="28" t="s">
        <v>3</v>
      </c>
      <c r="H43" s="28" t="s">
        <v>241</v>
      </c>
      <c r="I43" s="29" t="s">
        <v>109</v>
      </c>
      <c r="J43" s="29" t="s">
        <v>109</v>
      </c>
      <c r="K43" s="28" t="s">
        <v>213</v>
      </c>
      <c r="L43" s="29"/>
      <c r="M43" s="29"/>
      <c r="N43" s="29"/>
      <c r="O43" s="28" t="s">
        <v>404</v>
      </c>
      <c r="P43" s="28" t="s">
        <v>405</v>
      </c>
      <c r="Q43" s="28" t="s">
        <v>406</v>
      </c>
      <c r="R43" s="28" t="s">
        <v>246</v>
      </c>
      <c r="S43" s="30">
        <v>44083</v>
      </c>
      <c r="T43" s="30">
        <v>44083</v>
      </c>
      <c r="U43" s="32" t="s">
        <v>50</v>
      </c>
      <c r="V43" s="28">
        <f t="shared" si="20"/>
        <v>2020</v>
      </c>
      <c r="W43" s="28">
        <f t="shared" si="21"/>
        <v>9</v>
      </c>
      <c r="X43" s="28" t="e">
        <f>TEXT([2]!Tbl_Counter[[#This Row],[Issue Month]]*28, "mmmm")</f>
        <v>#REF!</v>
      </c>
      <c r="Y43" s="28" t="e">
        <f>DAY([2]!Tbl_Counter[[#This Row],[Issue Date]])</f>
        <v>#REF!</v>
      </c>
      <c r="Z43" s="28" t="str">
        <f t="shared" si="22"/>
        <v>2020-09</v>
      </c>
      <c r="AA43" s="28">
        <f t="shared" si="23"/>
        <v>1</v>
      </c>
      <c r="AB43" s="28">
        <f t="shared" si="23"/>
        <v>1</v>
      </c>
      <c r="AC43" s="28" t="str">
        <f t="shared" si="24"/>
        <v>Yes</v>
      </c>
      <c r="AD43" s="28">
        <f t="shared" si="25"/>
        <v>0</v>
      </c>
      <c r="AE43" s="1"/>
      <c r="AF43" s="1"/>
      <c r="AG43" s="1"/>
      <c r="AH43" s="1"/>
      <c r="AI43" s="1"/>
    </row>
    <row r="44" spans="1:35" x14ac:dyDescent="0.45">
      <c r="A44" s="28">
        <v>11</v>
      </c>
      <c r="B44" s="28" t="s">
        <v>218</v>
      </c>
      <c r="C44" s="28" t="s">
        <v>219</v>
      </c>
      <c r="D44" s="28" t="s">
        <v>220</v>
      </c>
      <c r="E44" s="28" t="s">
        <v>221</v>
      </c>
      <c r="F44" s="30">
        <v>44032</v>
      </c>
      <c r="G44" s="28" t="s">
        <v>3</v>
      </c>
      <c r="H44" s="28" t="s">
        <v>317</v>
      </c>
      <c r="I44" s="29" t="s">
        <v>109</v>
      </c>
      <c r="J44" s="29" t="s">
        <v>109</v>
      </c>
      <c r="K44" s="28" t="s">
        <v>213</v>
      </c>
      <c r="L44" s="29"/>
      <c r="M44" s="29"/>
      <c r="N44" s="29"/>
      <c r="O44" s="28" t="s">
        <v>407</v>
      </c>
      <c r="P44" s="28" t="s">
        <v>408</v>
      </c>
      <c r="Q44" s="28" t="s">
        <v>409</v>
      </c>
      <c r="R44" s="28" t="s">
        <v>321</v>
      </c>
      <c r="S44" s="30">
        <v>44084</v>
      </c>
      <c r="T44" s="30">
        <v>44084</v>
      </c>
      <c r="U44" s="32" t="s">
        <v>50</v>
      </c>
      <c r="V44" s="28">
        <f t="shared" si="20"/>
        <v>2020</v>
      </c>
      <c r="W44" s="28">
        <f t="shared" si="21"/>
        <v>7</v>
      </c>
      <c r="X44" s="28" t="e">
        <f>TEXT([2]!Tbl_Counter[[#This Row],[Issue Month]]*28, "mmmm")</f>
        <v>#REF!</v>
      </c>
      <c r="Y44" s="28" t="e">
        <f>DAY([2]!Tbl_Counter[[#This Row],[Issue Date]])</f>
        <v>#REF!</v>
      </c>
      <c r="Z44" s="28" t="str">
        <f t="shared" si="22"/>
        <v>2020-07</v>
      </c>
      <c r="AA44" s="28">
        <f t="shared" si="23"/>
        <v>52</v>
      </c>
      <c r="AB44" s="28">
        <f t="shared" si="23"/>
        <v>52</v>
      </c>
      <c r="AC44" s="28" t="str">
        <f t="shared" si="24"/>
        <v>Yes</v>
      </c>
      <c r="AD44" s="28">
        <f t="shared" si="25"/>
        <v>0</v>
      </c>
      <c r="AE44" s="1"/>
      <c r="AF44" s="1"/>
      <c r="AG44" s="1"/>
      <c r="AH44" s="1"/>
      <c r="AI44" s="1"/>
    </row>
    <row r="45" spans="1:35" x14ac:dyDescent="0.45">
      <c r="A45" s="28">
        <v>269</v>
      </c>
      <c r="B45" s="28" t="s">
        <v>227</v>
      </c>
      <c r="C45" s="28" t="s">
        <v>228</v>
      </c>
      <c r="D45" s="28" t="s">
        <v>229</v>
      </c>
      <c r="E45" s="28" t="s">
        <v>230</v>
      </c>
      <c r="F45" s="30">
        <v>44075</v>
      </c>
      <c r="G45" s="28" t="s">
        <v>4</v>
      </c>
      <c r="H45" s="28" t="s">
        <v>203</v>
      </c>
      <c r="I45" s="28" t="s">
        <v>410</v>
      </c>
      <c r="J45" s="29" t="s">
        <v>109</v>
      </c>
      <c r="K45" s="29"/>
      <c r="L45" s="29"/>
      <c r="M45" s="28" t="s">
        <v>52</v>
      </c>
      <c r="N45" s="29"/>
      <c r="O45" s="28" t="s">
        <v>411</v>
      </c>
      <c r="P45" s="28" t="s">
        <v>412</v>
      </c>
      <c r="Q45" s="28" t="s">
        <v>413</v>
      </c>
      <c r="R45" s="28" t="s">
        <v>290</v>
      </c>
      <c r="S45" s="30">
        <v>44106</v>
      </c>
      <c r="T45" s="30">
        <v>44084</v>
      </c>
      <c r="U45" s="32" t="s">
        <v>50</v>
      </c>
      <c r="V45" s="28">
        <v>2020</v>
      </c>
      <c r="W45" s="28">
        <v>9</v>
      </c>
      <c r="X45" s="28" t="s">
        <v>83</v>
      </c>
      <c r="Y45" s="28">
        <v>1</v>
      </c>
      <c r="Z45" s="28" t="s">
        <v>65</v>
      </c>
      <c r="AA45" s="28">
        <f t="shared" ref="AA45:AB49" si="26">IFERROR(IF(INT(S45-$F45)&gt;=0,S45-$F45,"N/A"),"N/A")</f>
        <v>31</v>
      </c>
      <c r="AB45" s="28">
        <f t="shared" si="26"/>
        <v>9</v>
      </c>
      <c r="AC45" s="28" t="str">
        <f>IFERROR(IF(OR(ISTEXT(AA45), ISTEXT(AB45)), "N/A", IF(AB45&lt;=AA45, "Yes", "No")),"N/A")</f>
        <v>Yes</v>
      </c>
      <c r="AD45" s="28">
        <f>IFERROR(AB45-AA45, "")</f>
        <v>-22</v>
      </c>
      <c r="AE45" s="1"/>
      <c r="AF45" s="1"/>
      <c r="AG45" s="1"/>
      <c r="AH45" s="1"/>
      <c r="AI45" s="1"/>
    </row>
    <row r="46" spans="1:35" x14ac:dyDescent="0.45">
      <c r="A46" s="28">
        <v>43</v>
      </c>
      <c r="B46" s="28" t="s">
        <v>237</v>
      </c>
      <c r="C46" s="28" t="s">
        <v>238</v>
      </c>
      <c r="D46" s="28" t="s">
        <v>239</v>
      </c>
      <c r="E46" s="28" t="s">
        <v>240</v>
      </c>
      <c r="F46" s="30">
        <v>44078</v>
      </c>
      <c r="G46" s="28" t="s">
        <v>5</v>
      </c>
      <c r="H46" s="28" t="s">
        <v>231</v>
      </c>
      <c r="I46" s="28" t="s">
        <v>414</v>
      </c>
      <c r="J46" s="29" t="s">
        <v>109</v>
      </c>
      <c r="K46" s="29"/>
      <c r="L46" s="29"/>
      <c r="M46" s="29"/>
      <c r="N46" s="29"/>
      <c r="O46" s="28" t="s">
        <v>415</v>
      </c>
      <c r="P46" s="28" t="s">
        <v>416</v>
      </c>
      <c r="Q46" s="28" t="s">
        <v>417</v>
      </c>
      <c r="R46" s="28" t="s">
        <v>273</v>
      </c>
      <c r="S46" s="30">
        <v>44085</v>
      </c>
      <c r="T46" s="30">
        <v>44085</v>
      </c>
      <c r="U46" s="32" t="s">
        <v>50</v>
      </c>
      <c r="V46" s="28">
        <f>IFERROR(YEAR(F46), "")</f>
        <v>2020</v>
      </c>
      <c r="W46" s="28">
        <f>IFERROR(MONTH(F46), "")</f>
        <v>9</v>
      </c>
      <c r="X46" s="28" t="e">
        <f>TEXT([2]!Tbl_Counter[[#This Row],[Issue Month]]*28, "mmmm")</f>
        <v>#REF!</v>
      </c>
      <c r="Y46" s="28" t="e">
        <f>DAY([2]!Tbl_Counter[[#This Row],[Issue Date]])</f>
        <v>#REF!</v>
      </c>
      <c r="Z46" s="28" t="str">
        <f>TEXT($F46, "yyyy-mm")</f>
        <v>2020-09</v>
      </c>
      <c r="AA46" s="28">
        <f t="shared" si="26"/>
        <v>7</v>
      </c>
      <c r="AB46" s="28">
        <f t="shared" si="26"/>
        <v>7</v>
      </c>
      <c r="AC46" s="28" t="str">
        <f>IFERROR(IF(OR(ISTEXT(AA46), ISTEXT(AB46)), "N/A", IF(AB46&lt;=AA46, "Yes", "No")),"N/A")</f>
        <v>Yes</v>
      </c>
      <c r="AD46" s="28">
        <f>IFERROR(AB46-AA46, "")</f>
        <v>0</v>
      </c>
      <c r="AE46" s="1"/>
      <c r="AF46" s="1"/>
      <c r="AG46" s="1"/>
      <c r="AH46" s="1"/>
      <c r="AI46" s="1"/>
    </row>
    <row r="47" spans="1:35" x14ac:dyDescent="0.45">
      <c r="A47" s="28">
        <v>272</v>
      </c>
      <c r="B47" s="28" t="s">
        <v>247</v>
      </c>
      <c r="C47" s="28" t="s">
        <v>248</v>
      </c>
      <c r="D47" s="28" t="s">
        <v>201</v>
      </c>
      <c r="E47" s="28" t="s">
        <v>249</v>
      </c>
      <c r="F47" s="30">
        <v>44060</v>
      </c>
      <c r="G47" s="28" t="s">
        <v>4</v>
      </c>
      <c r="H47" s="28" t="s">
        <v>203</v>
      </c>
      <c r="I47" s="28" t="s">
        <v>418</v>
      </c>
      <c r="J47" s="29" t="s">
        <v>109</v>
      </c>
      <c r="K47" s="29"/>
      <c r="L47" s="29"/>
      <c r="M47" s="28" t="s">
        <v>52</v>
      </c>
      <c r="N47" s="29"/>
      <c r="O47" s="28" t="s">
        <v>419</v>
      </c>
      <c r="P47" s="28" t="s">
        <v>420</v>
      </c>
      <c r="Q47" s="28" t="s">
        <v>421</v>
      </c>
      <c r="R47" s="28" t="s">
        <v>422</v>
      </c>
      <c r="S47" s="30">
        <v>44091</v>
      </c>
      <c r="T47" s="30">
        <v>44088</v>
      </c>
      <c r="U47" s="32" t="s">
        <v>50</v>
      </c>
      <c r="V47" s="28">
        <v>2020</v>
      </c>
      <c r="W47" s="28">
        <v>8</v>
      </c>
      <c r="X47" s="28" t="s">
        <v>82</v>
      </c>
      <c r="Y47" s="28">
        <v>17</v>
      </c>
      <c r="Z47" s="28" t="s">
        <v>64</v>
      </c>
      <c r="AA47" s="28">
        <f t="shared" si="26"/>
        <v>31</v>
      </c>
      <c r="AB47" s="28">
        <f t="shared" si="26"/>
        <v>28</v>
      </c>
      <c r="AC47" s="28" t="str">
        <f>IFERROR(IF(OR(ISTEXT(AA47), ISTEXT(AB47)), "N/A", IF(AB47&lt;=AA47, "Yes", "No")),"N/A")</f>
        <v>Yes</v>
      </c>
      <c r="AD47" s="28">
        <f>IFERROR(AB47-AA47, "")</f>
        <v>-3</v>
      </c>
      <c r="AE47" s="1"/>
      <c r="AF47" s="1"/>
      <c r="AG47" s="1"/>
      <c r="AH47" s="1"/>
      <c r="AI47" s="1"/>
    </row>
    <row r="48" spans="1:35" x14ac:dyDescent="0.45">
      <c r="A48" s="28">
        <v>46</v>
      </c>
      <c r="B48" s="28" t="s">
        <v>254</v>
      </c>
      <c r="C48" s="28" t="s">
        <v>255</v>
      </c>
      <c r="D48" s="28" t="s">
        <v>211</v>
      </c>
      <c r="E48" s="28" t="s">
        <v>256</v>
      </c>
      <c r="F48" s="30">
        <v>44083</v>
      </c>
      <c r="G48" s="28" t="s">
        <v>3</v>
      </c>
      <c r="H48" s="28" t="s">
        <v>241</v>
      </c>
      <c r="I48" s="29" t="s">
        <v>109</v>
      </c>
      <c r="J48" s="29" t="s">
        <v>109</v>
      </c>
      <c r="K48" s="28" t="s">
        <v>213</v>
      </c>
      <c r="L48" s="29"/>
      <c r="M48" s="29"/>
      <c r="N48" s="29"/>
      <c r="O48" s="28" t="s">
        <v>423</v>
      </c>
      <c r="P48" s="28" t="s">
        <v>424</v>
      </c>
      <c r="Q48" s="28" t="s">
        <v>425</v>
      </c>
      <c r="R48" s="28" t="s">
        <v>260</v>
      </c>
      <c r="S48" s="30">
        <v>44088</v>
      </c>
      <c r="T48" s="30">
        <v>44089</v>
      </c>
      <c r="U48" s="32" t="s">
        <v>50</v>
      </c>
      <c r="V48" s="28">
        <f>IFERROR(YEAR(F48), "")</f>
        <v>2020</v>
      </c>
      <c r="W48" s="28">
        <f>IFERROR(MONTH(F48), "")</f>
        <v>9</v>
      </c>
      <c r="X48" s="28" t="e">
        <f>TEXT([2]!Tbl_Counter[[#This Row],[Issue Month]]*28, "mmmm")</f>
        <v>#REF!</v>
      </c>
      <c r="Y48" s="28" t="e">
        <f>DAY([2]!Tbl_Counter[[#This Row],[Issue Date]])</f>
        <v>#REF!</v>
      </c>
      <c r="Z48" s="28" t="str">
        <f>TEXT($F48, "yyyy-mm")</f>
        <v>2020-09</v>
      </c>
      <c r="AA48" s="28">
        <f t="shared" si="26"/>
        <v>5</v>
      </c>
      <c r="AB48" s="28">
        <f t="shared" si="26"/>
        <v>6</v>
      </c>
      <c r="AC48" s="28" t="str">
        <f>IFERROR(IF(OR(ISTEXT(AA48), ISTEXT(AB48)), "N/A", IF(AB48&lt;=AA48, "Yes", "No")),"N/A")</f>
        <v>No</v>
      </c>
      <c r="AD48" s="28">
        <f>IFERROR(AB48-AA48, "")</f>
        <v>1</v>
      </c>
      <c r="AE48" s="1"/>
      <c r="AF48" s="1"/>
      <c r="AG48" s="1"/>
      <c r="AH48" s="1"/>
      <c r="AI48" s="1"/>
    </row>
    <row r="49" spans="1:35" x14ac:dyDescent="0.45">
      <c r="A49" s="28">
        <v>270</v>
      </c>
      <c r="B49" s="28" t="s">
        <v>261</v>
      </c>
      <c r="C49" s="28" t="s">
        <v>262</v>
      </c>
      <c r="D49" s="28" t="s">
        <v>220</v>
      </c>
      <c r="E49" s="28" t="s">
        <v>263</v>
      </c>
      <c r="F49" s="30">
        <v>44074</v>
      </c>
      <c r="G49" s="28" t="s">
        <v>4</v>
      </c>
      <c r="H49" s="28" t="s">
        <v>203</v>
      </c>
      <c r="I49" s="28" t="s">
        <v>426</v>
      </c>
      <c r="J49" s="29" t="s">
        <v>109</v>
      </c>
      <c r="K49" s="29"/>
      <c r="L49" s="29"/>
      <c r="M49" s="28" t="s">
        <v>52</v>
      </c>
      <c r="N49" s="29"/>
      <c r="O49" s="28" t="s">
        <v>427</v>
      </c>
      <c r="P49" s="28" t="s">
        <v>428</v>
      </c>
      <c r="Q49" s="28" t="s">
        <v>429</v>
      </c>
      <c r="R49" s="28" t="s">
        <v>290</v>
      </c>
      <c r="S49" s="30">
        <v>44105</v>
      </c>
      <c r="T49" s="30">
        <v>44089</v>
      </c>
      <c r="U49" s="32" t="s">
        <v>50</v>
      </c>
      <c r="V49" s="28">
        <v>2020</v>
      </c>
      <c r="W49" s="28">
        <v>8</v>
      </c>
      <c r="X49" s="28" t="s">
        <v>82</v>
      </c>
      <c r="Y49" s="28">
        <v>31</v>
      </c>
      <c r="Z49" s="28" t="s">
        <v>64</v>
      </c>
      <c r="AA49" s="28">
        <f t="shared" si="26"/>
        <v>31</v>
      </c>
      <c r="AB49" s="28">
        <f t="shared" si="26"/>
        <v>15</v>
      </c>
      <c r="AC49" s="28" t="str">
        <f>IFERROR(IF(OR(ISTEXT(AA49), ISTEXT(AB49)), "N/A", IF(AB49&lt;=AA49, "Yes", "No")),"N/A")</f>
        <v>Yes</v>
      </c>
      <c r="AD49" s="28">
        <f>IFERROR(AB49-AA49, "")</f>
        <v>-16</v>
      </c>
      <c r="AE49" s="1"/>
      <c r="AF49" s="1"/>
      <c r="AG49" s="1"/>
      <c r="AH49" s="1"/>
      <c r="AI49" s="1"/>
    </row>
    <row r="50" spans="1:35" x14ac:dyDescent="0.45">
      <c r="A50" s="28">
        <v>35</v>
      </c>
      <c r="B50" s="28" t="s">
        <v>268</v>
      </c>
      <c r="C50" s="28" t="s">
        <v>269</v>
      </c>
      <c r="D50" s="28" t="s">
        <v>229</v>
      </c>
      <c r="E50" s="28" t="s">
        <v>202</v>
      </c>
      <c r="F50" s="30">
        <v>44068</v>
      </c>
      <c r="G50" s="28" t="s">
        <v>5</v>
      </c>
      <c r="H50" s="28" t="s">
        <v>231</v>
      </c>
      <c r="I50" s="29" t="s">
        <v>109</v>
      </c>
      <c r="J50" s="29" t="s">
        <v>109</v>
      </c>
      <c r="K50" s="28" t="s">
        <v>276</v>
      </c>
      <c r="L50" s="29"/>
      <c r="M50" s="29"/>
      <c r="N50" s="29"/>
      <c r="O50" s="28" t="s">
        <v>430</v>
      </c>
      <c r="P50" s="28" t="s">
        <v>431</v>
      </c>
      <c r="Q50" s="28" t="s">
        <v>432</v>
      </c>
      <c r="R50" s="28" t="s">
        <v>326</v>
      </c>
      <c r="S50" s="30">
        <v>44092</v>
      </c>
      <c r="T50" s="30">
        <v>44090</v>
      </c>
      <c r="U50" s="32" t="s">
        <v>50</v>
      </c>
      <c r="V50" s="28">
        <f t="shared" ref="V50:V64" si="27">IFERROR(YEAR(F50), "")</f>
        <v>2020</v>
      </c>
      <c r="W50" s="28">
        <f t="shared" ref="W50:W64" si="28">IFERROR(MONTH(F50), "")</f>
        <v>8</v>
      </c>
      <c r="X50" s="28" t="e">
        <f>TEXT([2]!Tbl_Counter[[#This Row],[Issue Month]]*28, "mmmm")</f>
        <v>#REF!</v>
      </c>
      <c r="Y50" s="28" t="e">
        <f>DAY([2]!Tbl_Counter[[#This Row],[Issue Date]])</f>
        <v>#REF!</v>
      </c>
      <c r="Z50" s="28" t="str">
        <f t="shared" ref="Z50:Z64" si="29">TEXT($F50, "yyyy-mm")</f>
        <v>2020-08</v>
      </c>
      <c r="AA50" s="28">
        <f t="shared" ref="AA50:AB64" si="30">IFERROR(IF(INT(S50-$F50)&gt;=0,S50-$F50,"N/A"),"N/A")</f>
        <v>24</v>
      </c>
      <c r="AB50" s="28">
        <f t="shared" si="30"/>
        <v>22</v>
      </c>
      <c r="AC50" s="28" t="str">
        <f t="shared" ref="AC50:AC64" si="31">IFERROR(IF(OR(ISTEXT(AA50), ISTEXT(AB50)), "N/A", IF(AB50&lt;=AA50, "Yes", "No")),"N/A")</f>
        <v>Yes</v>
      </c>
      <c r="AD50" s="28">
        <f t="shared" ref="AD50:AD64" si="32">IFERROR(AB50-AA50, "")</f>
        <v>-2</v>
      </c>
      <c r="AE50" s="1"/>
      <c r="AF50" s="1"/>
      <c r="AG50" s="1"/>
      <c r="AH50" s="1"/>
      <c r="AI50" s="1"/>
    </row>
    <row r="51" spans="1:35" x14ac:dyDescent="0.45">
      <c r="A51" s="28">
        <v>48</v>
      </c>
      <c r="B51" s="28" t="s">
        <v>274</v>
      </c>
      <c r="C51" s="28" t="s">
        <v>275</v>
      </c>
      <c r="D51" s="28" t="s">
        <v>239</v>
      </c>
      <c r="E51" s="28" t="s">
        <v>212</v>
      </c>
      <c r="F51" s="30">
        <v>44088</v>
      </c>
      <c r="G51" s="28" t="s">
        <v>3</v>
      </c>
      <c r="H51" s="28" t="s">
        <v>241</v>
      </c>
      <c r="I51" s="29" t="s">
        <v>109</v>
      </c>
      <c r="J51" s="29" t="s">
        <v>109</v>
      </c>
      <c r="K51" s="28" t="s">
        <v>213</v>
      </c>
      <c r="L51" s="29"/>
      <c r="M51" s="29"/>
      <c r="N51" s="29"/>
      <c r="O51" s="28" t="s">
        <v>433</v>
      </c>
      <c r="P51" s="28" t="s">
        <v>434</v>
      </c>
      <c r="Q51" s="28" t="s">
        <v>435</v>
      </c>
      <c r="R51" s="28" t="s">
        <v>260</v>
      </c>
      <c r="S51" s="30">
        <v>44089</v>
      </c>
      <c r="T51" s="30">
        <v>44090</v>
      </c>
      <c r="U51" s="32" t="s">
        <v>50</v>
      </c>
      <c r="V51" s="28">
        <f t="shared" si="27"/>
        <v>2020</v>
      </c>
      <c r="W51" s="28">
        <f t="shared" si="28"/>
        <v>9</v>
      </c>
      <c r="X51" s="28" t="e">
        <f>TEXT([2]!Tbl_Counter[[#This Row],[Issue Month]]*28, "mmmm")</f>
        <v>#REF!</v>
      </c>
      <c r="Y51" s="28" t="e">
        <f>DAY([2]!Tbl_Counter[[#This Row],[Issue Date]])</f>
        <v>#REF!</v>
      </c>
      <c r="Z51" s="28" t="str">
        <f t="shared" si="29"/>
        <v>2020-09</v>
      </c>
      <c r="AA51" s="28">
        <f t="shared" si="30"/>
        <v>1</v>
      </c>
      <c r="AB51" s="28">
        <f t="shared" si="30"/>
        <v>2</v>
      </c>
      <c r="AC51" s="28" t="str">
        <f t="shared" si="31"/>
        <v>No</v>
      </c>
      <c r="AD51" s="28">
        <f t="shared" si="32"/>
        <v>1</v>
      </c>
      <c r="AE51" s="1"/>
      <c r="AF51" s="1"/>
      <c r="AG51" s="1"/>
      <c r="AH51" s="1"/>
      <c r="AI51" s="1"/>
    </row>
    <row r="52" spans="1:35" x14ac:dyDescent="0.45">
      <c r="A52" s="28">
        <v>31</v>
      </c>
      <c r="B52" s="28" t="s">
        <v>199</v>
      </c>
      <c r="C52" s="28" t="s">
        <v>280</v>
      </c>
      <c r="D52" s="28" t="s">
        <v>201</v>
      </c>
      <c r="E52" s="28" t="s">
        <v>221</v>
      </c>
      <c r="F52" s="30">
        <v>44055</v>
      </c>
      <c r="G52" s="28" t="s">
        <v>3</v>
      </c>
      <c r="H52" s="28" t="s">
        <v>241</v>
      </c>
      <c r="I52" s="29" t="s">
        <v>109</v>
      </c>
      <c r="J52" s="29" t="s">
        <v>109</v>
      </c>
      <c r="K52" s="28" t="s">
        <v>307</v>
      </c>
      <c r="L52" s="29"/>
      <c r="M52" s="29"/>
      <c r="N52" s="29"/>
      <c r="O52" s="28" t="s">
        <v>436</v>
      </c>
      <c r="P52" s="28" t="s">
        <v>437</v>
      </c>
      <c r="Q52" s="28" t="s">
        <v>438</v>
      </c>
      <c r="R52" s="28" t="s">
        <v>260</v>
      </c>
      <c r="S52" s="30">
        <v>44092</v>
      </c>
      <c r="T52" s="30">
        <v>44091</v>
      </c>
      <c r="U52" s="32" t="s">
        <v>50</v>
      </c>
      <c r="V52" s="28">
        <f t="shared" si="27"/>
        <v>2020</v>
      </c>
      <c r="W52" s="28">
        <f t="shared" si="28"/>
        <v>8</v>
      </c>
      <c r="X52" s="28" t="e">
        <f>TEXT([2]!Tbl_Counter[[#This Row],[Issue Month]]*28, "mmmm")</f>
        <v>#REF!</v>
      </c>
      <c r="Y52" s="28" t="e">
        <f>DAY([2]!Tbl_Counter[[#This Row],[Issue Date]])</f>
        <v>#REF!</v>
      </c>
      <c r="Z52" s="28" t="str">
        <f t="shared" si="29"/>
        <v>2020-08</v>
      </c>
      <c r="AA52" s="28">
        <f t="shared" si="30"/>
        <v>37</v>
      </c>
      <c r="AB52" s="28">
        <f t="shared" si="30"/>
        <v>36</v>
      </c>
      <c r="AC52" s="28" t="str">
        <f t="shared" si="31"/>
        <v>Yes</v>
      </c>
      <c r="AD52" s="28">
        <f t="shared" si="32"/>
        <v>-1</v>
      </c>
      <c r="AE52" s="1"/>
      <c r="AF52" s="1"/>
      <c r="AG52" s="1"/>
      <c r="AH52" s="1"/>
      <c r="AI52" s="1"/>
    </row>
    <row r="53" spans="1:35" x14ac:dyDescent="0.45">
      <c r="A53" s="28">
        <v>38</v>
      </c>
      <c r="B53" s="28" t="s">
        <v>209</v>
      </c>
      <c r="C53" s="28" t="s">
        <v>285</v>
      </c>
      <c r="D53" s="28" t="s">
        <v>211</v>
      </c>
      <c r="E53" s="28" t="s">
        <v>230</v>
      </c>
      <c r="F53" s="30">
        <v>44070</v>
      </c>
      <c r="G53" s="28" t="s">
        <v>5</v>
      </c>
      <c r="H53" s="28" t="s">
        <v>231</v>
      </c>
      <c r="I53" s="29" t="s">
        <v>109</v>
      </c>
      <c r="J53" s="29" t="s">
        <v>109</v>
      </c>
      <c r="K53" s="28" t="s">
        <v>307</v>
      </c>
      <c r="L53" s="29"/>
      <c r="M53" s="29"/>
      <c r="N53" s="29"/>
      <c r="O53" s="28" t="s">
        <v>439</v>
      </c>
      <c r="P53" s="28" t="s">
        <v>440</v>
      </c>
      <c r="Q53" s="28" t="s">
        <v>441</v>
      </c>
      <c r="R53" s="28" t="s">
        <v>260</v>
      </c>
      <c r="S53" s="30">
        <v>44092</v>
      </c>
      <c r="T53" s="30">
        <v>44091</v>
      </c>
      <c r="U53" s="32" t="s">
        <v>50</v>
      </c>
      <c r="V53" s="28">
        <f t="shared" si="27"/>
        <v>2020</v>
      </c>
      <c r="W53" s="28">
        <f t="shared" si="28"/>
        <v>8</v>
      </c>
      <c r="X53" s="28" t="e">
        <f>TEXT([2]!Tbl_Counter[[#This Row],[Issue Month]]*28, "mmmm")</f>
        <v>#REF!</v>
      </c>
      <c r="Y53" s="28" t="e">
        <f>DAY([2]!Tbl_Counter[[#This Row],[Issue Date]])</f>
        <v>#REF!</v>
      </c>
      <c r="Z53" s="28" t="str">
        <f t="shared" si="29"/>
        <v>2020-08</v>
      </c>
      <c r="AA53" s="28">
        <f t="shared" si="30"/>
        <v>22</v>
      </c>
      <c r="AB53" s="28">
        <f t="shared" si="30"/>
        <v>21</v>
      </c>
      <c r="AC53" s="28" t="str">
        <f t="shared" si="31"/>
        <v>Yes</v>
      </c>
      <c r="AD53" s="28">
        <f t="shared" si="32"/>
        <v>-1</v>
      </c>
      <c r="AE53" s="1"/>
      <c r="AF53" s="1"/>
      <c r="AG53" s="1"/>
      <c r="AH53" s="1"/>
      <c r="AI53" s="1"/>
    </row>
    <row r="54" spans="1:35" x14ac:dyDescent="0.45">
      <c r="A54" s="28">
        <v>39</v>
      </c>
      <c r="B54" s="28" t="s">
        <v>218</v>
      </c>
      <c r="C54" s="28" t="s">
        <v>291</v>
      </c>
      <c r="D54" s="28" t="s">
        <v>220</v>
      </c>
      <c r="E54" s="28" t="s">
        <v>240</v>
      </c>
      <c r="F54" s="30">
        <v>44070</v>
      </c>
      <c r="G54" s="28" t="s">
        <v>3</v>
      </c>
      <c r="H54" s="28" t="s">
        <v>241</v>
      </c>
      <c r="I54" s="29" t="s">
        <v>109</v>
      </c>
      <c r="J54" s="29" t="s">
        <v>109</v>
      </c>
      <c r="K54" s="28" t="s">
        <v>307</v>
      </c>
      <c r="L54" s="29"/>
      <c r="M54" s="29"/>
      <c r="N54" s="29"/>
      <c r="O54" s="28" t="s">
        <v>442</v>
      </c>
      <c r="P54" s="28" t="s">
        <v>443</v>
      </c>
      <c r="Q54" s="28" t="s">
        <v>444</v>
      </c>
      <c r="R54" s="28" t="s">
        <v>260</v>
      </c>
      <c r="S54" s="30">
        <v>44099</v>
      </c>
      <c r="T54" s="30">
        <v>44091</v>
      </c>
      <c r="U54" s="32" t="s">
        <v>50</v>
      </c>
      <c r="V54" s="28">
        <f t="shared" si="27"/>
        <v>2020</v>
      </c>
      <c r="W54" s="28">
        <f t="shared" si="28"/>
        <v>8</v>
      </c>
      <c r="X54" s="28" t="e">
        <f>TEXT([2]!Tbl_Counter[[#This Row],[Issue Month]]*28, "mmmm")</f>
        <v>#REF!</v>
      </c>
      <c r="Y54" s="28" t="e">
        <f>DAY([2]!Tbl_Counter[[#This Row],[Issue Date]])</f>
        <v>#REF!</v>
      </c>
      <c r="Z54" s="28" t="str">
        <f t="shared" si="29"/>
        <v>2020-08</v>
      </c>
      <c r="AA54" s="28">
        <f t="shared" si="30"/>
        <v>29</v>
      </c>
      <c r="AB54" s="28">
        <f t="shared" si="30"/>
        <v>21</v>
      </c>
      <c r="AC54" s="28" t="str">
        <f t="shared" si="31"/>
        <v>Yes</v>
      </c>
      <c r="AD54" s="28">
        <f t="shared" si="32"/>
        <v>-8</v>
      </c>
      <c r="AE54" s="1"/>
      <c r="AF54" s="1"/>
      <c r="AG54" s="1"/>
      <c r="AH54" s="1"/>
      <c r="AI54" s="1"/>
    </row>
    <row r="55" spans="1:35" x14ac:dyDescent="0.45">
      <c r="A55" s="28">
        <v>49</v>
      </c>
      <c r="B55" s="28" t="s">
        <v>227</v>
      </c>
      <c r="C55" s="28" t="s">
        <v>296</v>
      </c>
      <c r="D55" s="28" t="s">
        <v>229</v>
      </c>
      <c r="E55" s="28" t="s">
        <v>249</v>
      </c>
      <c r="F55" s="30">
        <v>44090</v>
      </c>
      <c r="G55" s="28" t="s">
        <v>3</v>
      </c>
      <c r="H55" s="28" t="s">
        <v>241</v>
      </c>
      <c r="I55" s="29" t="s">
        <v>109</v>
      </c>
      <c r="J55" s="29" t="s">
        <v>109</v>
      </c>
      <c r="K55" s="28" t="s">
        <v>213</v>
      </c>
      <c r="L55" s="29"/>
      <c r="M55" s="29"/>
      <c r="N55" s="29"/>
      <c r="O55" s="28" t="s">
        <v>445</v>
      </c>
      <c r="P55" s="28" t="s">
        <v>446</v>
      </c>
      <c r="Q55" s="28" t="s">
        <v>447</v>
      </c>
      <c r="R55" s="28" t="s">
        <v>260</v>
      </c>
      <c r="S55" s="30">
        <v>44091</v>
      </c>
      <c r="T55" s="30">
        <v>44092</v>
      </c>
      <c r="U55" s="32" t="s">
        <v>50</v>
      </c>
      <c r="V55" s="28">
        <f t="shared" si="27"/>
        <v>2020</v>
      </c>
      <c r="W55" s="28">
        <f t="shared" si="28"/>
        <v>9</v>
      </c>
      <c r="X55" s="28" t="e">
        <f>TEXT([2]!Tbl_Counter[[#This Row],[Issue Month]]*28, "mmmm")</f>
        <v>#REF!</v>
      </c>
      <c r="Y55" s="28" t="e">
        <f>DAY([2]!Tbl_Counter[[#This Row],[Issue Date]])</f>
        <v>#REF!</v>
      </c>
      <c r="Z55" s="28" t="str">
        <f t="shared" si="29"/>
        <v>2020-09</v>
      </c>
      <c r="AA55" s="28">
        <f t="shared" si="30"/>
        <v>1</v>
      </c>
      <c r="AB55" s="28">
        <f t="shared" si="30"/>
        <v>2</v>
      </c>
      <c r="AC55" s="28" t="str">
        <f t="shared" si="31"/>
        <v>No</v>
      </c>
      <c r="AD55" s="28">
        <f t="shared" si="32"/>
        <v>1</v>
      </c>
      <c r="AE55" s="1"/>
      <c r="AF55" s="1"/>
      <c r="AG55" s="1"/>
      <c r="AH55" s="1"/>
      <c r="AI55" s="1"/>
    </row>
    <row r="56" spans="1:35" x14ac:dyDescent="0.45">
      <c r="A56" s="28">
        <v>50</v>
      </c>
      <c r="B56" s="28" t="s">
        <v>237</v>
      </c>
      <c r="C56" s="28" t="s">
        <v>301</v>
      </c>
      <c r="D56" s="28" t="s">
        <v>239</v>
      </c>
      <c r="E56" s="28" t="s">
        <v>256</v>
      </c>
      <c r="F56" s="30">
        <v>44091</v>
      </c>
      <c r="G56" s="28" t="s">
        <v>3</v>
      </c>
      <c r="H56" s="28" t="s">
        <v>241</v>
      </c>
      <c r="I56" s="29" t="s">
        <v>109</v>
      </c>
      <c r="J56" s="29" t="s">
        <v>109</v>
      </c>
      <c r="K56" s="28" t="s">
        <v>213</v>
      </c>
      <c r="L56" s="29"/>
      <c r="M56" s="29"/>
      <c r="N56" s="29"/>
      <c r="O56" s="28" t="s">
        <v>448</v>
      </c>
      <c r="P56" s="28" t="s">
        <v>449</v>
      </c>
      <c r="Q56" s="28" t="s">
        <v>450</v>
      </c>
      <c r="R56" s="28" t="s">
        <v>260</v>
      </c>
      <c r="S56" s="30">
        <v>44095</v>
      </c>
      <c r="T56" s="30">
        <v>44095</v>
      </c>
      <c r="U56" s="32" t="s">
        <v>50</v>
      </c>
      <c r="V56" s="28">
        <f t="shared" si="27"/>
        <v>2020</v>
      </c>
      <c r="W56" s="28">
        <f t="shared" si="28"/>
        <v>9</v>
      </c>
      <c r="X56" s="28" t="e">
        <f>TEXT([2]!Tbl_Counter[[#This Row],[Issue Month]]*28, "mmmm")</f>
        <v>#REF!</v>
      </c>
      <c r="Y56" s="28" t="e">
        <f>DAY([2]!Tbl_Counter[[#This Row],[Issue Date]])</f>
        <v>#REF!</v>
      </c>
      <c r="Z56" s="28" t="str">
        <f t="shared" si="29"/>
        <v>2020-09</v>
      </c>
      <c r="AA56" s="28">
        <f t="shared" si="30"/>
        <v>4</v>
      </c>
      <c r="AB56" s="28">
        <f t="shared" si="30"/>
        <v>4</v>
      </c>
      <c r="AC56" s="28" t="str">
        <f t="shared" si="31"/>
        <v>Yes</v>
      </c>
      <c r="AD56" s="28">
        <f t="shared" si="32"/>
        <v>0</v>
      </c>
      <c r="AE56" s="1"/>
      <c r="AF56" s="1"/>
      <c r="AG56" s="1"/>
      <c r="AH56" s="1"/>
      <c r="AI56" s="1"/>
    </row>
    <row r="57" spans="1:35" x14ac:dyDescent="0.45">
      <c r="A57" s="28">
        <v>52</v>
      </c>
      <c r="B57" s="28" t="s">
        <v>247</v>
      </c>
      <c r="C57" s="28" t="s">
        <v>306</v>
      </c>
      <c r="D57" s="28" t="s">
        <v>201</v>
      </c>
      <c r="E57" s="28" t="s">
        <v>263</v>
      </c>
      <c r="F57" s="30">
        <v>44095</v>
      </c>
      <c r="G57" s="28" t="s">
        <v>5</v>
      </c>
      <c r="H57" s="28" t="s">
        <v>231</v>
      </c>
      <c r="I57" s="29" t="s">
        <v>109</v>
      </c>
      <c r="J57" s="28" t="s">
        <v>451</v>
      </c>
      <c r="K57" s="29"/>
      <c r="L57" s="29"/>
      <c r="M57" s="29"/>
      <c r="N57" s="29"/>
      <c r="O57" s="28" t="s">
        <v>452</v>
      </c>
      <c r="P57" s="28" t="s">
        <v>453</v>
      </c>
      <c r="Q57" s="28" t="s">
        <v>454</v>
      </c>
      <c r="R57" s="28" t="s">
        <v>267</v>
      </c>
      <c r="S57" s="30">
        <v>44097</v>
      </c>
      <c r="T57" s="30">
        <v>44097</v>
      </c>
      <c r="U57" s="32" t="s">
        <v>50</v>
      </c>
      <c r="V57" s="28">
        <f t="shared" si="27"/>
        <v>2020</v>
      </c>
      <c r="W57" s="28">
        <f t="shared" si="28"/>
        <v>9</v>
      </c>
      <c r="X57" s="28" t="e">
        <f>TEXT([2]!Tbl_Counter[[#This Row],[Issue Month]]*28, "mmmm")</f>
        <v>#REF!</v>
      </c>
      <c r="Y57" s="28" t="e">
        <f>DAY([2]!Tbl_Counter[[#This Row],[Issue Date]])</f>
        <v>#REF!</v>
      </c>
      <c r="Z57" s="28" t="str">
        <f t="shared" si="29"/>
        <v>2020-09</v>
      </c>
      <c r="AA57" s="28">
        <f t="shared" si="30"/>
        <v>2</v>
      </c>
      <c r="AB57" s="28">
        <f t="shared" si="30"/>
        <v>2</v>
      </c>
      <c r="AC57" s="28" t="str">
        <f t="shared" si="31"/>
        <v>Yes</v>
      </c>
      <c r="AD57" s="28">
        <f t="shared" si="32"/>
        <v>0</v>
      </c>
      <c r="AE57" s="1"/>
      <c r="AF57" s="1"/>
      <c r="AG57" s="1"/>
      <c r="AH57" s="1"/>
      <c r="AI57" s="1"/>
    </row>
    <row r="58" spans="1:35" x14ac:dyDescent="0.45">
      <c r="A58" s="28">
        <v>54</v>
      </c>
      <c r="B58" s="28" t="s">
        <v>254</v>
      </c>
      <c r="C58" s="28" t="s">
        <v>312</v>
      </c>
      <c r="D58" s="28" t="s">
        <v>211</v>
      </c>
      <c r="E58" s="28" t="s">
        <v>202</v>
      </c>
      <c r="F58" s="30">
        <v>44097</v>
      </c>
      <c r="G58" s="28" t="s">
        <v>5</v>
      </c>
      <c r="H58" s="28" t="s">
        <v>231</v>
      </c>
      <c r="I58" s="29" t="s">
        <v>109</v>
      </c>
      <c r="J58" s="29" t="s">
        <v>109</v>
      </c>
      <c r="K58" s="29"/>
      <c r="L58" s="29"/>
      <c r="M58" s="29"/>
      <c r="N58" s="29"/>
      <c r="O58" s="28" t="s">
        <v>455</v>
      </c>
      <c r="P58" s="28" t="s">
        <v>456</v>
      </c>
      <c r="Q58" s="28" t="s">
        <v>457</v>
      </c>
      <c r="R58" s="28" t="s">
        <v>458</v>
      </c>
      <c r="S58" s="30">
        <v>44098</v>
      </c>
      <c r="T58" s="30">
        <v>44098</v>
      </c>
      <c r="U58" s="32" t="s">
        <v>50</v>
      </c>
      <c r="V58" s="28">
        <f t="shared" si="27"/>
        <v>2020</v>
      </c>
      <c r="W58" s="28">
        <f t="shared" si="28"/>
        <v>9</v>
      </c>
      <c r="X58" s="28" t="e">
        <f>TEXT([2]!Tbl_Counter[[#This Row],[Issue Month]]*28, "mmmm")</f>
        <v>#REF!</v>
      </c>
      <c r="Y58" s="28" t="e">
        <f>DAY([2]!Tbl_Counter[[#This Row],[Issue Date]])</f>
        <v>#REF!</v>
      </c>
      <c r="Z58" s="28" t="str">
        <f t="shared" si="29"/>
        <v>2020-09</v>
      </c>
      <c r="AA58" s="28">
        <f t="shared" si="30"/>
        <v>1</v>
      </c>
      <c r="AB58" s="28">
        <f t="shared" si="30"/>
        <v>1</v>
      </c>
      <c r="AC58" s="28" t="str">
        <f t="shared" si="31"/>
        <v>Yes</v>
      </c>
      <c r="AD58" s="28">
        <f t="shared" si="32"/>
        <v>0</v>
      </c>
      <c r="AE58" s="1"/>
      <c r="AF58" s="1"/>
      <c r="AG58" s="1"/>
      <c r="AH58" s="1"/>
      <c r="AI58" s="1"/>
    </row>
    <row r="59" spans="1:35" x14ac:dyDescent="0.45">
      <c r="A59" s="28">
        <v>44</v>
      </c>
      <c r="B59" s="28" t="s">
        <v>261</v>
      </c>
      <c r="C59" s="28" t="s">
        <v>316</v>
      </c>
      <c r="D59" s="28" t="s">
        <v>220</v>
      </c>
      <c r="E59" s="28" t="s">
        <v>212</v>
      </c>
      <c r="F59" s="30">
        <v>44078</v>
      </c>
      <c r="G59" s="28" t="s">
        <v>5</v>
      </c>
      <c r="H59" s="28" t="s">
        <v>231</v>
      </c>
      <c r="I59" s="29" t="s">
        <v>109</v>
      </c>
      <c r="J59" s="29" t="s">
        <v>109</v>
      </c>
      <c r="K59" s="29"/>
      <c r="L59" s="29"/>
      <c r="M59" s="29"/>
      <c r="N59" s="29"/>
      <c r="O59" s="28" t="s">
        <v>459</v>
      </c>
      <c r="P59" s="28" t="s">
        <v>460</v>
      </c>
      <c r="Q59" s="28" t="s">
        <v>461</v>
      </c>
      <c r="R59" s="28" t="s">
        <v>273</v>
      </c>
      <c r="S59" s="30">
        <v>44099</v>
      </c>
      <c r="T59" s="30">
        <v>44099</v>
      </c>
      <c r="U59" s="32" t="s">
        <v>50</v>
      </c>
      <c r="V59" s="28">
        <f t="shared" si="27"/>
        <v>2020</v>
      </c>
      <c r="W59" s="28">
        <f t="shared" si="28"/>
        <v>9</v>
      </c>
      <c r="X59" s="28" t="e">
        <f>TEXT([2]!Tbl_Counter[[#This Row],[Issue Month]]*28, "mmmm")</f>
        <v>#REF!</v>
      </c>
      <c r="Y59" s="28" t="e">
        <f>DAY([2]!Tbl_Counter[[#This Row],[Issue Date]])</f>
        <v>#REF!</v>
      </c>
      <c r="Z59" s="28" t="str">
        <f t="shared" si="29"/>
        <v>2020-09</v>
      </c>
      <c r="AA59" s="28">
        <f t="shared" si="30"/>
        <v>21</v>
      </c>
      <c r="AB59" s="28">
        <f t="shared" si="30"/>
        <v>21</v>
      </c>
      <c r="AC59" s="28" t="str">
        <f t="shared" si="31"/>
        <v>Yes</v>
      </c>
      <c r="AD59" s="28">
        <f t="shared" si="32"/>
        <v>0</v>
      </c>
      <c r="AE59" s="1"/>
      <c r="AF59" s="1"/>
      <c r="AG59" s="1"/>
      <c r="AH59" s="1"/>
      <c r="AI59" s="1"/>
    </row>
    <row r="60" spans="1:35" x14ac:dyDescent="0.45">
      <c r="A60" s="28">
        <v>47</v>
      </c>
      <c r="B60" s="28" t="s">
        <v>268</v>
      </c>
      <c r="C60" s="28" t="s">
        <v>322</v>
      </c>
      <c r="D60" s="28" t="s">
        <v>229</v>
      </c>
      <c r="E60" s="28" t="s">
        <v>221</v>
      </c>
      <c r="F60" s="30">
        <v>44083</v>
      </c>
      <c r="G60" s="28" t="s">
        <v>5</v>
      </c>
      <c r="H60" s="28" t="s">
        <v>231</v>
      </c>
      <c r="I60" s="29" t="s">
        <v>109</v>
      </c>
      <c r="J60" s="29" t="s">
        <v>109</v>
      </c>
      <c r="K60" s="29"/>
      <c r="L60" s="29"/>
      <c r="M60" s="29"/>
      <c r="N60" s="29"/>
      <c r="O60" s="28" t="s">
        <v>462</v>
      </c>
      <c r="P60" s="28" t="s">
        <v>463</v>
      </c>
      <c r="Q60" s="28" t="s">
        <v>464</v>
      </c>
      <c r="R60" s="28" t="s">
        <v>273</v>
      </c>
      <c r="S60" s="30">
        <v>44099</v>
      </c>
      <c r="T60" s="30">
        <v>44099</v>
      </c>
      <c r="U60" s="32" t="s">
        <v>50</v>
      </c>
      <c r="V60" s="28">
        <f t="shared" si="27"/>
        <v>2020</v>
      </c>
      <c r="W60" s="28">
        <f t="shared" si="28"/>
        <v>9</v>
      </c>
      <c r="X60" s="28" t="e">
        <f>TEXT([2]!Tbl_Counter[[#This Row],[Issue Month]]*28, "mmmm")</f>
        <v>#REF!</v>
      </c>
      <c r="Y60" s="28" t="e">
        <f>DAY([2]!Tbl_Counter[[#This Row],[Issue Date]])</f>
        <v>#REF!</v>
      </c>
      <c r="Z60" s="28" t="str">
        <f t="shared" si="29"/>
        <v>2020-09</v>
      </c>
      <c r="AA60" s="28">
        <f t="shared" si="30"/>
        <v>16</v>
      </c>
      <c r="AB60" s="28">
        <f t="shared" si="30"/>
        <v>16</v>
      </c>
      <c r="AC60" s="28" t="str">
        <f t="shared" si="31"/>
        <v>Yes</v>
      </c>
      <c r="AD60" s="28">
        <f t="shared" si="32"/>
        <v>0</v>
      </c>
      <c r="AE60" s="1"/>
      <c r="AF60" s="1"/>
      <c r="AG60" s="1"/>
      <c r="AH60" s="1"/>
      <c r="AI60" s="1"/>
    </row>
    <row r="61" spans="1:35" x14ac:dyDescent="0.45">
      <c r="A61" s="28">
        <v>53</v>
      </c>
      <c r="B61" s="28" t="s">
        <v>274</v>
      </c>
      <c r="C61" s="28" t="s">
        <v>327</v>
      </c>
      <c r="D61" s="28" t="s">
        <v>239</v>
      </c>
      <c r="E61" s="28" t="s">
        <v>230</v>
      </c>
      <c r="F61" s="30">
        <v>44096</v>
      </c>
      <c r="G61" s="28" t="s">
        <v>5</v>
      </c>
      <c r="H61" s="28" t="s">
        <v>231</v>
      </c>
      <c r="I61" s="29" t="s">
        <v>109</v>
      </c>
      <c r="J61" s="29" t="s">
        <v>109</v>
      </c>
      <c r="K61" s="28" t="s">
        <v>213</v>
      </c>
      <c r="L61" s="29"/>
      <c r="M61" s="29"/>
      <c r="N61" s="29"/>
      <c r="O61" s="28" t="s">
        <v>465</v>
      </c>
      <c r="P61" s="28" t="s">
        <v>466</v>
      </c>
      <c r="Q61" s="28" t="s">
        <v>467</v>
      </c>
      <c r="R61" s="28" t="s">
        <v>311</v>
      </c>
      <c r="S61" s="30">
        <v>44099</v>
      </c>
      <c r="T61" s="30">
        <v>44099</v>
      </c>
      <c r="U61" s="32" t="s">
        <v>50</v>
      </c>
      <c r="V61" s="28">
        <f t="shared" si="27"/>
        <v>2020</v>
      </c>
      <c r="W61" s="28">
        <f t="shared" si="28"/>
        <v>9</v>
      </c>
      <c r="X61" s="28" t="e">
        <f>TEXT([2]!Tbl_Counter[[#This Row],[Issue Month]]*28, "mmmm")</f>
        <v>#REF!</v>
      </c>
      <c r="Y61" s="28" t="e">
        <f>DAY([2]!Tbl_Counter[[#This Row],[Issue Date]])</f>
        <v>#REF!</v>
      </c>
      <c r="Z61" s="28" t="str">
        <f t="shared" si="29"/>
        <v>2020-09</v>
      </c>
      <c r="AA61" s="28">
        <f t="shared" si="30"/>
        <v>3</v>
      </c>
      <c r="AB61" s="28">
        <f t="shared" si="30"/>
        <v>3</v>
      </c>
      <c r="AC61" s="28" t="str">
        <f t="shared" si="31"/>
        <v>Yes</v>
      </c>
      <c r="AD61" s="28">
        <f t="shared" si="32"/>
        <v>0</v>
      </c>
      <c r="AE61" s="1"/>
      <c r="AF61" s="1"/>
      <c r="AG61" s="1"/>
      <c r="AH61" s="1"/>
      <c r="AI61" s="1"/>
    </row>
    <row r="62" spans="1:35" x14ac:dyDescent="0.45">
      <c r="A62" s="28">
        <v>55</v>
      </c>
      <c r="B62" s="28" t="s">
        <v>199</v>
      </c>
      <c r="C62" s="28" t="s">
        <v>200</v>
      </c>
      <c r="D62" s="28" t="s">
        <v>201</v>
      </c>
      <c r="E62" s="28" t="s">
        <v>240</v>
      </c>
      <c r="F62" s="30">
        <v>44097</v>
      </c>
      <c r="G62" s="28" t="s">
        <v>5</v>
      </c>
      <c r="H62" s="28" t="s">
        <v>231</v>
      </c>
      <c r="I62" s="29" t="s">
        <v>109</v>
      </c>
      <c r="J62" s="28" t="s">
        <v>451</v>
      </c>
      <c r="K62" s="29"/>
      <c r="L62" s="29"/>
      <c r="M62" s="29"/>
      <c r="N62" s="29"/>
      <c r="O62" s="28" t="s">
        <v>468</v>
      </c>
      <c r="P62" s="28" t="s">
        <v>469</v>
      </c>
      <c r="Q62" s="28" t="s">
        <v>470</v>
      </c>
      <c r="R62" s="28" t="s">
        <v>267</v>
      </c>
      <c r="S62" s="30">
        <v>44103</v>
      </c>
      <c r="T62" s="30">
        <v>44103</v>
      </c>
      <c r="U62" s="32" t="s">
        <v>50</v>
      </c>
      <c r="V62" s="28">
        <f t="shared" si="27"/>
        <v>2020</v>
      </c>
      <c r="W62" s="28">
        <f t="shared" si="28"/>
        <v>9</v>
      </c>
      <c r="X62" s="28" t="e">
        <f>TEXT([2]!Tbl_Counter[[#This Row],[Issue Month]]*28, "mmmm")</f>
        <v>#REF!</v>
      </c>
      <c r="Y62" s="28" t="e">
        <f>DAY([2]!Tbl_Counter[[#This Row],[Issue Date]])</f>
        <v>#REF!</v>
      </c>
      <c r="Z62" s="28" t="str">
        <f t="shared" si="29"/>
        <v>2020-09</v>
      </c>
      <c r="AA62" s="28">
        <f t="shared" si="30"/>
        <v>6</v>
      </c>
      <c r="AB62" s="28">
        <f t="shared" si="30"/>
        <v>6</v>
      </c>
      <c r="AC62" s="28" t="str">
        <f t="shared" si="31"/>
        <v>Yes</v>
      </c>
      <c r="AD62" s="28">
        <f t="shared" si="32"/>
        <v>0</v>
      </c>
      <c r="AE62" s="1"/>
      <c r="AF62" s="1"/>
      <c r="AG62" s="1"/>
      <c r="AH62" s="1"/>
      <c r="AI62" s="1"/>
    </row>
    <row r="63" spans="1:35" x14ac:dyDescent="0.45">
      <c r="A63" s="28">
        <v>56</v>
      </c>
      <c r="B63" s="28" t="s">
        <v>209</v>
      </c>
      <c r="C63" s="28" t="s">
        <v>210</v>
      </c>
      <c r="D63" s="28" t="s">
        <v>211</v>
      </c>
      <c r="E63" s="28" t="s">
        <v>249</v>
      </c>
      <c r="F63" s="30">
        <v>44097</v>
      </c>
      <c r="G63" s="28" t="s">
        <v>3</v>
      </c>
      <c r="H63" s="28" t="s">
        <v>241</v>
      </c>
      <c r="I63" s="29" t="s">
        <v>109</v>
      </c>
      <c r="J63" s="29" t="s">
        <v>109</v>
      </c>
      <c r="K63" s="28" t="s">
        <v>471</v>
      </c>
      <c r="L63" s="29"/>
      <c r="M63" s="29"/>
      <c r="N63" s="29"/>
      <c r="O63" s="28" t="s">
        <v>472</v>
      </c>
      <c r="P63" s="28" t="s">
        <v>473</v>
      </c>
      <c r="Q63" s="28" t="s">
        <v>474</v>
      </c>
      <c r="R63" s="28" t="s">
        <v>267</v>
      </c>
      <c r="S63" s="30">
        <v>44105</v>
      </c>
      <c r="T63" s="30">
        <v>44104</v>
      </c>
      <c r="U63" s="32" t="s">
        <v>50</v>
      </c>
      <c r="V63" s="28">
        <f t="shared" si="27"/>
        <v>2020</v>
      </c>
      <c r="W63" s="28">
        <f t="shared" si="28"/>
        <v>9</v>
      </c>
      <c r="X63" s="28" t="e">
        <f>TEXT([2]!Tbl_Counter[[#This Row],[Issue Month]]*28, "mmmm")</f>
        <v>#REF!</v>
      </c>
      <c r="Y63" s="28" t="e">
        <f>DAY([2]!Tbl_Counter[[#This Row],[Issue Date]])</f>
        <v>#REF!</v>
      </c>
      <c r="Z63" s="28" t="str">
        <f t="shared" si="29"/>
        <v>2020-09</v>
      </c>
      <c r="AA63" s="28">
        <f t="shared" si="30"/>
        <v>8</v>
      </c>
      <c r="AB63" s="28">
        <f t="shared" si="30"/>
        <v>7</v>
      </c>
      <c r="AC63" s="28" t="str">
        <f t="shared" si="31"/>
        <v>Yes</v>
      </c>
      <c r="AD63" s="28">
        <f t="shared" si="32"/>
        <v>-1</v>
      </c>
      <c r="AE63" s="1"/>
      <c r="AF63" s="1"/>
      <c r="AG63" s="1"/>
      <c r="AH63" s="1"/>
      <c r="AI63" s="1"/>
    </row>
    <row r="64" spans="1:35" x14ac:dyDescent="0.45">
      <c r="A64" s="28">
        <v>57</v>
      </c>
      <c r="B64" s="28" t="s">
        <v>218</v>
      </c>
      <c r="C64" s="28" t="s">
        <v>219</v>
      </c>
      <c r="D64" s="28" t="s">
        <v>220</v>
      </c>
      <c r="E64" s="28" t="s">
        <v>256</v>
      </c>
      <c r="F64" s="30">
        <v>44099</v>
      </c>
      <c r="G64" s="28" t="s">
        <v>5</v>
      </c>
      <c r="H64" s="28" t="s">
        <v>231</v>
      </c>
      <c r="I64" s="29" t="s">
        <v>109</v>
      </c>
      <c r="J64" s="28" t="s">
        <v>232</v>
      </c>
      <c r="K64" s="28" t="s">
        <v>242</v>
      </c>
      <c r="L64" s="29"/>
      <c r="M64" s="29"/>
      <c r="N64" s="29"/>
      <c r="O64" s="28" t="s">
        <v>475</v>
      </c>
      <c r="P64" s="28" t="s">
        <v>476</v>
      </c>
      <c r="Q64" s="28" t="s">
        <v>477</v>
      </c>
      <c r="R64" s="28" t="s">
        <v>267</v>
      </c>
      <c r="S64" s="30">
        <v>44106</v>
      </c>
      <c r="T64" s="30">
        <v>44104</v>
      </c>
      <c r="U64" s="32" t="s">
        <v>50</v>
      </c>
      <c r="V64" s="28">
        <f t="shared" si="27"/>
        <v>2020</v>
      </c>
      <c r="W64" s="28">
        <f t="shared" si="28"/>
        <v>9</v>
      </c>
      <c r="X64" s="28" t="e">
        <f>TEXT([2]!Tbl_Counter[[#This Row],[Issue Month]]*28, "mmmm")</f>
        <v>#REF!</v>
      </c>
      <c r="Y64" s="28" t="e">
        <f>DAY([2]!Tbl_Counter[[#This Row],[Issue Date]])</f>
        <v>#REF!</v>
      </c>
      <c r="Z64" s="28" t="str">
        <f t="shared" si="29"/>
        <v>2020-09</v>
      </c>
      <c r="AA64" s="28">
        <f t="shared" si="30"/>
        <v>7</v>
      </c>
      <c r="AB64" s="28">
        <f t="shared" si="30"/>
        <v>5</v>
      </c>
      <c r="AC64" s="28" t="str">
        <f t="shared" si="31"/>
        <v>Yes</v>
      </c>
      <c r="AD64" s="28">
        <f t="shared" si="32"/>
        <v>-2</v>
      </c>
      <c r="AE64" s="1"/>
      <c r="AF64" s="1"/>
      <c r="AG64" s="1"/>
      <c r="AH64" s="1"/>
      <c r="AI64" s="1"/>
    </row>
    <row r="65" spans="1:35" x14ac:dyDescent="0.45">
      <c r="A65" s="28">
        <v>271</v>
      </c>
      <c r="B65" s="28" t="s">
        <v>227</v>
      </c>
      <c r="C65" s="28" t="s">
        <v>228</v>
      </c>
      <c r="D65" s="28" t="s">
        <v>229</v>
      </c>
      <c r="E65" s="28" t="s">
        <v>263</v>
      </c>
      <c r="F65" s="30">
        <v>44071</v>
      </c>
      <c r="G65" s="28" t="s">
        <v>4</v>
      </c>
      <c r="H65" s="28" t="s">
        <v>203</v>
      </c>
      <c r="I65" s="28" t="s">
        <v>478</v>
      </c>
      <c r="J65" s="29" t="s">
        <v>109</v>
      </c>
      <c r="K65" s="29"/>
      <c r="L65" s="29"/>
      <c r="M65" s="28" t="s">
        <v>52</v>
      </c>
      <c r="N65" s="29"/>
      <c r="O65" s="28" t="s">
        <v>479</v>
      </c>
      <c r="P65" s="28" t="s">
        <v>480</v>
      </c>
      <c r="Q65" s="28" t="s">
        <v>481</v>
      </c>
      <c r="R65" s="28" t="s">
        <v>482</v>
      </c>
      <c r="S65" s="30">
        <v>44105</v>
      </c>
      <c r="T65" s="30">
        <v>44105</v>
      </c>
      <c r="U65" s="32" t="s">
        <v>50</v>
      </c>
      <c r="V65" s="28">
        <v>2020</v>
      </c>
      <c r="W65" s="28">
        <v>8</v>
      </c>
      <c r="X65" s="28" t="s">
        <v>82</v>
      </c>
      <c r="Y65" s="28">
        <v>28</v>
      </c>
      <c r="Z65" s="28" t="s">
        <v>64</v>
      </c>
      <c r="AA65" s="28">
        <f t="shared" ref="AA65:AB69" si="33">IFERROR(IF(INT(S65-$F65)&gt;=0,S65-$F65,"N/A"),"N/A")</f>
        <v>34</v>
      </c>
      <c r="AB65" s="28">
        <f t="shared" si="33"/>
        <v>34</v>
      </c>
      <c r="AC65" s="28" t="str">
        <f>IFERROR(IF(OR(ISTEXT(AA65), ISTEXT(AB65)), "N/A", IF(AB65&lt;=AA65, "Yes", "No")),"N/A")</f>
        <v>Yes</v>
      </c>
      <c r="AD65" s="28">
        <f>IFERROR(AB65-AA65, "")</f>
        <v>0</v>
      </c>
      <c r="AE65" s="1"/>
      <c r="AF65" s="1"/>
      <c r="AG65" s="1"/>
      <c r="AH65" s="1"/>
      <c r="AI65" s="1"/>
    </row>
    <row r="66" spans="1:35" x14ac:dyDescent="0.45">
      <c r="A66" s="28">
        <v>58</v>
      </c>
      <c r="B66" s="28" t="s">
        <v>237</v>
      </c>
      <c r="C66" s="28" t="s">
        <v>238</v>
      </c>
      <c r="D66" s="28" t="s">
        <v>239</v>
      </c>
      <c r="E66" s="28" t="s">
        <v>202</v>
      </c>
      <c r="F66" s="30">
        <v>44105</v>
      </c>
      <c r="G66" s="28" t="s">
        <v>5</v>
      </c>
      <c r="H66" s="28" t="s">
        <v>231</v>
      </c>
      <c r="I66" s="29" t="s">
        <v>109</v>
      </c>
      <c r="J66" s="29" t="s">
        <v>109</v>
      </c>
      <c r="K66" s="29"/>
      <c r="L66" s="29"/>
      <c r="M66" s="29"/>
      <c r="N66" s="29"/>
      <c r="O66" s="28" t="s">
        <v>483</v>
      </c>
      <c r="P66" s="28" t="s">
        <v>484</v>
      </c>
      <c r="Q66" s="28" t="s">
        <v>485</v>
      </c>
      <c r="R66" s="28" t="s">
        <v>236</v>
      </c>
      <c r="S66" s="30">
        <v>44106</v>
      </c>
      <c r="T66" s="30">
        <v>44106</v>
      </c>
      <c r="U66" s="32" t="s">
        <v>50</v>
      </c>
      <c r="V66" s="28">
        <f>IFERROR(YEAR(F66), "")</f>
        <v>2020</v>
      </c>
      <c r="W66" s="28">
        <f>IFERROR(MONTH(F66), "")</f>
        <v>10</v>
      </c>
      <c r="X66" s="28" t="e">
        <f>TEXT([2]!Tbl_Counter[[#This Row],[Issue Month]]*28, "mmmm")</f>
        <v>#REF!</v>
      </c>
      <c r="Y66" s="28" t="e">
        <f>DAY([2]!Tbl_Counter[[#This Row],[Issue Date]])</f>
        <v>#REF!</v>
      </c>
      <c r="Z66" s="28" t="str">
        <f>TEXT($F66, "yyyy-mm")</f>
        <v>2020-10</v>
      </c>
      <c r="AA66" s="28">
        <f t="shared" si="33"/>
        <v>1</v>
      </c>
      <c r="AB66" s="28">
        <f t="shared" si="33"/>
        <v>1</v>
      </c>
      <c r="AC66" s="28" t="str">
        <f>IFERROR(IF(OR(ISTEXT(AA66), ISTEXT(AB66)), "N/A", IF(AB66&lt;=AA66, "Yes", "No")),"N/A")</f>
        <v>Yes</v>
      </c>
      <c r="AD66" s="28">
        <f>IFERROR(AB66-AA66, "")</f>
        <v>0</v>
      </c>
      <c r="AE66" s="1"/>
      <c r="AF66" s="1"/>
      <c r="AG66" s="1"/>
      <c r="AH66" s="1"/>
      <c r="AI66" s="1"/>
    </row>
    <row r="67" spans="1:35" x14ac:dyDescent="0.45">
      <c r="A67" s="28">
        <v>42</v>
      </c>
      <c r="B67" s="28" t="s">
        <v>247</v>
      </c>
      <c r="C67" s="28" t="s">
        <v>248</v>
      </c>
      <c r="D67" s="28" t="s">
        <v>201</v>
      </c>
      <c r="E67" s="28" t="s">
        <v>212</v>
      </c>
      <c r="F67" s="30">
        <v>44077</v>
      </c>
      <c r="G67" s="28" t="s">
        <v>5</v>
      </c>
      <c r="H67" s="28" t="s">
        <v>231</v>
      </c>
      <c r="I67" s="29" t="s">
        <v>109</v>
      </c>
      <c r="J67" s="29" t="s">
        <v>109</v>
      </c>
      <c r="K67" s="28" t="s">
        <v>307</v>
      </c>
      <c r="L67" s="29"/>
      <c r="M67" s="29"/>
      <c r="N67" s="29"/>
      <c r="O67" s="28" t="s">
        <v>486</v>
      </c>
      <c r="P67" s="28" t="s">
        <v>487</v>
      </c>
      <c r="Q67" s="28" t="s">
        <v>488</v>
      </c>
      <c r="R67" s="28" t="s">
        <v>246</v>
      </c>
      <c r="S67" s="30">
        <v>44111</v>
      </c>
      <c r="T67" s="30">
        <v>44110</v>
      </c>
      <c r="U67" s="32" t="s">
        <v>50</v>
      </c>
      <c r="V67" s="28">
        <f>IFERROR(YEAR(F67), "")</f>
        <v>2020</v>
      </c>
      <c r="W67" s="28">
        <f>IFERROR(MONTH(F67), "")</f>
        <v>9</v>
      </c>
      <c r="X67" s="28" t="e">
        <f>TEXT([2]!Tbl_Counter[[#This Row],[Issue Month]]*28, "mmmm")</f>
        <v>#REF!</v>
      </c>
      <c r="Y67" s="28" t="e">
        <f>DAY([2]!Tbl_Counter[[#This Row],[Issue Date]])</f>
        <v>#REF!</v>
      </c>
      <c r="Z67" s="28" t="str">
        <f>TEXT($F67, "yyyy-mm")</f>
        <v>2020-09</v>
      </c>
      <c r="AA67" s="28">
        <f t="shared" si="33"/>
        <v>34</v>
      </c>
      <c r="AB67" s="28">
        <f t="shared" si="33"/>
        <v>33</v>
      </c>
      <c r="AC67" s="28" t="str">
        <f>IFERROR(IF(OR(ISTEXT(AA67), ISTEXT(AB67)), "N/A", IF(AB67&lt;=AA67, "Yes", "No")),"N/A")</f>
        <v>Yes</v>
      </c>
      <c r="AD67" s="28">
        <f>IFERROR(AB67-AA67, "")</f>
        <v>-1</v>
      </c>
      <c r="AE67" s="1"/>
      <c r="AF67" s="1"/>
      <c r="AG67" s="1"/>
      <c r="AH67" s="1"/>
      <c r="AI67" s="1"/>
    </row>
    <row r="68" spans="1:35" x14ac:dyDescent="0.45">
      <c r="A68" s="28">
        <v>267</v>
      </c>
      <c r="B68" s="28" t="s">
        <v>254</v>
      </c>
      <c r="C68" s="28" t="s">
        <v>255</v>
      </c>
      <c r="D68" s="28" t="s">
        <v>211</v>
      </c>
      <c r="E68" s="28" t="s">
        <v>221</v>
      </c>
      <c r="F68" s="30">
        <v>44096</v>
      </c>
      <c r="G68" s="28" t="s">
        <v>4</v>
      </c>
      <c r="H68" s="28" t="s">
        <v>203</v>
      </c>
      <c r="I68" s="28" t="s">
        <v>489</v>
      </c>
      <c r="J68" s="29" t="s">
        <v>109</v>
      </c>
      <c r="K68" s="29"/>
      <c r="L68" s="29"/>
      <c r="M68" s="28" t="s">
        <v>52</v>
      </c>
      <c r="N68" s="29"/>
      <c r="O68" s="28" t="s">
        <v>490</v>
      </c>
      <c r="P68" s="28" t="s">
        <v>491</v>
      </c>
      <c r="Q68" s="28" t="s">
        <v>492</v>
      </c>
      <c r="R68" s="28" t="s">
        <v>226</v>
      </c>
      <c r="S68" s="30">
        <v>44127</v>
      </c>
      <c r="T68" s="30">
        <v>44113</v>
      </c>
      <c r="U68" s="32" t="s">
        <v>50</v>
      </c>
      <c r="V68" s="28">
        <v>2020</v>
      </c>
      <c r="W68" s="28">
        <v>9</v>
      </c>
      <c r="X68" s="28" t="s">
        <v>83</v>
      </c>
      <c r="Y68" s="28">
        <v>22</v>
      </c>
      <c r="Z68" s="28" t="s">
        <v>65</v>
      </c>
      <c r="AA68" s="28">
        <f t="shared" si="33"/>
        <v>31</v>
      </c>
      <c r="AB68" s="28">
        <f t="shared" si="33"/>
        <v>17</v>
      </c>
      <c r="AC68" s="28" t="str">
        <f>IFERROR(IF(OR(ISTEXT(AA68), ISTEXT(AB68)), "N/A", IF(AB68&lt;=AA68, "Yes", "No")),"N/A")</f>
        <v>Yes</v>
      </c>
      <c r="AD68" s="28">
        <f>IFERROR(AB68-AA68, "")</f>
        <v>-14</v>
      </c>
      <c r="AE68" s="1"/>
      <c r="AF68" s="1"/>
      <c r="AG68" s="1"/>
      <c r="AH68" s="1"/>
      <c r="AI68" s="1"/>
    </row>
    <row r="69" spans="1:35" x14ac:dyDescent="0.45">
      <c r="A69" s="28">
        <v>59</v>
      </c>
      <c r="B69" s="28" t="s">
        <v>261</v>
      </c>
      <c r="C69" s="28" t="s">
        <v>262</v>
      </c>
      <c r="D69" s="28" t="s">
        <v>220</v>
      </c>
      <c r="E69" s="28" t="s">
        <v>230</v>
      </c>
      <c r="F69" s="30">
        <v>44111</v>
      </c>
      <c r="G69" s="28" t="s">
        <v>5</v>
      </c>
      <c r="H69" s="28" t="s">
        <v>231</v>
      </c>
      <c r="I69" s="29" t="s">
        <v>109</v>
      </c>
      <c r="J69" s="29" t="s">
        <v>109</v>
      </c>
      <c r="K69" s="29"/>
      <c r="L69" s="29"/>
      <c r="M69" s="29"/>
      <c r="N69" s="29"/>
      <c r="O69" s="28" t="s">
        <v>493</v>
      </c>
      <c r="P69" s="28" t="s">
        <v>494</v>
      </c>
      <c r="Q69" s="28" t="s">
        <v>495</v>
      </c>
      <c r="R69" s="28" t="s">
        <v>305</v>
      </c>
      <c r="S69" s="30">
        <v>44114</v>
      </c>
      <c r="T69" s="30">
        <v>44114</v>
      </c>
      <c r="U69" s="32" t="s">
        <v>50</v>
      </c>
      <c r="V69" s="28">
        <f>IFERROR(YEAR(F69), "")</f>
        <v>2020</v>
      </c>
      <c r="W69" s="28">
        <f>IFERROR(MONTH(F69), "")</f>
        <v>10</v>
      </c>
      <c r="X69" s="28" t="e">
        <f>TEXT([2]!Tbl_Counter[[#This Row],[Issue Month]]*28, "mmmm")</f>
        <v>#REF!</v>
      </c>
      <c r="Y69" s="28" t="e">
        <f>DAY([2]!Tbl_Counter[[#This Row],[Issue Date]])</f>
        <v>#REF!</v>
      </c>
      <c r="Z69" s="28" t="str">
        <f>TEXT($F69, "yyyy-mm")</f>
        <v>2020-10</v>
      </c>
      <c r="AA69" s="28">
        <f t="shared" si="33"/>
        <v>3</v>
      </c>
      <c r="AB69" s="28">
        <f t="shared" si="33"/>
        <v>3</v>
      </c>
      <c r="AC69" s="28" t="str">
        <f>IFERROR(IF(OR(ISTEXT(AA69), ISTEXT(AB69)), "N/A", IF(AB69&lt;=AA69, "Yes", "No")),"N/A")</f>
        <v>Yes</v>
      </c>
      <c r="AD69" s="28">
        <f>IFERROR(AB69-AA69, "")</f>
        <v>0</v>
      </c>
      <c r="AE69" s="1"/>
      <c r="AF69" s="1"/>
      <c r="AG69" s="1"/>
      <c r="AH69" s="1"/>
      <c r="AI69" s="1"/>
    </row>
    <row r="70" spans="1:35" x14ac:dyDescent="0.45">
      <c r="A70" s="28">
        <v>265</v>
      </c>
      <c r="B70" s="28" t="s">
        <v>268</v>
      </c>
      <c r="C70" s="28" t="s">
        <v>269</v>
      </c>
      <c r="D70" s="28" t="s">
        <v>229</v>
      </c>
      <c r="E70" s="28" t="s">
        <v>240</v>
      </c>
      <c r="F70" s="30">
        <v>44105</v>
      </c>
      <c r="G70" s="28" t="s">
        <v>4</v>
      </c>
      <c r="H70" s="28" t="s">
        <v>203</v>
      </c>
      <c r="I70" s="28" t="s">
        <v>496</v>
      </c>
      <c r="J70" s="29" t="s">
        <v>109</v>
      </c>
      <c r="K70" s="29"/>
      <c r="L70" s="29"/>
      <c r="M70" s="28" t="s">
        <v>52</v>
      </c>
      <c r="N70" s="29"/>
      <c r="O70" s="28" t="s">
        <v>497</v>
      </c>
      <c r="P70" s="28" t="s">
        <v>498</v>
      </c>
      <c r="Q70" s="28" t="s">
        <v>499</v>
      </c>
      <c r="R70" s="28" t="s">
        <v>290</v>
      </c>
      <c r="S70" s="30">
        <v>44135</v>
      </c>
      <c r="T70" s="30">
        <v>44116</v>
      </c>
      <c r="U70" s="32" t="s">
        <v>50</v>
      </c>
      <c r="V70" s="28">
        <v>2020</v>
      </c>
      <c r="W70" s="28">
        <v>10</v>
      </c>
      <c r="X70" s="28" t="s">
        <v>84</v>
      </c>
      <c r="Y70" s="28">
        <v>1</v>
      </c>
      <c r="Z70" s="28" t="s">
        <v>66</v>
      </c>
      <c r="AA70" s="28">
        <f t="shared" ref="AA70:AA72" si="34">IFERROR(IF(INT(S70-$F70)&gt;=0,S70-$F70,"N/A"),"N/A")</f>
        <v>30</v>
      </c>
      <c r="AB70" s="28">
        <f t="shared" ref="AB70:AB72" si="35">IFERROR(IF(INT(T70-$F70)&gt;=0,T70-$F70,"N/A"),"N/A")</f>
        <v>11</v>
      </c>
      <c r="AC70" s="28" t="str">
        <f t="shared" ref="AC70:AC72" si="36">IFERROR(IF(OR(ISTEXT(AA70), ISTEXT(AB70)), "N/A", IF(AB70&lt;=AA70, "Yes", "No")),"N/A")</f>
        <v>Yes</v>
      </c>
      <c r="AD70" s="28">
        <f t="shared" ref="AD70:AD72" si="37">IFERROR(AB70-AA70, "")</f>
        <v>-19</v>
      </c>
      <c r="AE70" s="1"/>
      <c r="AF70" s="1"/>
      <c r="AG70" s="1"/>
      <c r="AH70" s="1"/>
      <c r="AI70" s="1"/>
    </row>
    <row r="71" spans="1:35" x14ac:dyDescent="0.45">
      <c r="A71" s="28">
        <v>266</v>
      </c>
      <c r="B71" s="28" t="s">
        <v>274</v>
      </c>
      <c r="C71" s="28" t="s">
        <v>275</v>
      </c>
      <c r="D71" s="28" t="s">
        <v>239</v>
      </c>
      <c r="E71" s="28" t="s">
        <v>249</v>
      </c>
      <c r="F71" s="30">
        <v>44102</v>
      </c>
      <c r="G71" s="28" t="s">
        <v>4</v>
      </c>
      <c r="H71" s="28" t="s">
        <v>203</v>
      </c>
      <c r="I71" s="28" t="s">
        <v>500</v>
      </c>
      <c r="J71" s="29" t="s">
        <v>109</v>
      </c>
      <c r="K71" s="29"/>
      <c r="L71" s="29"/>
      <c r="M71" s="28" t="s">
        <v>52</v>
      </c>
      <c r="N71" s="29"/>
      <c r="O71" s="28" t="s">
        <v>501</v>
      </c>
      <c r="P71" s="28" t="s">
        <v>502</v>
      </c>
      <c r="Q71" s="28" t="s">
        <v>503</v>
      </c>
      <c r="R71" s="28" t="s">
        <v>290</v>
      </c>
      <c r="S71" s="30">
        <v>44133</v>
      </c>
      <c r="T71" s="30">
        <v>44116</v>
      </c>
      <c r="U71" s="32" t="s">
        <v>50</v>
      </c>
      <c r="V71" s="28">
        <v>2020</v>
      </c>
      <c r="W71" s="28">
        <v>9</v>
      </c>
      <c r="X71" s="28" t="s">
        <v>83</v>
      </c>
      <c r="Y71" s="28">
        <v>28</v>
      </c>
      <c r="Z71" s="28" t="s">
        <v>65</v>
      </c>
      <c r="AA71" s="28">
        <f t="shared" si="34"/>
        <v>31</v>
      </c>
      <c r="AB71" s="28">
        <f t="shared" si="35"/>
        <v>14</v>
      </c>
      <c r="AC71" s="28" t="str">
        <f t="shared" si="36"/>
        <v>Yes</v>
      </c>
      <c r="AD71" s="28">
        <f t="shared" si="37"/>
        <v>-17</v>
      </c>
      <c r="AE71" s="1"/>
      <c r="AF71" s="1"/>
      <c r="AG71" s="1"/>
      <c r="AH71" s="1"/>
      <c r="AI71" s="1"/>
    </row>
    <row r="72" spans="1:35" x14ac:dyDescent="0.45">
      <c r="A72" s="28">
        <v>268</v>
      </c>
      <c r="B72" s="28" t="s">
        <v>199</v>
      </c>
      <c r="C72" s="28" t="s">
        <v>280</v>
      </c>
      <c r="D72" s="28" t="s">
        <v>201</v>
      </c>
      <c r="E72" s="28" t="s">
        <v>256</v>
      </c>
      <c r="F72" s="30">
        <v>44089</v>
      </c>
      <c r="G72" s="28" t="s">
        <v>4</v>
      </c>
      <c r="H72" s="28" t="s">
        <v>203</v>
      </c>
      <c r="I72" s="28" t="s">
        <v>504</v>
      </c>
      <c r="J72" s="29" t="s">
        <v>109</v>
      </c>
      <c r="K72" s="29"/>
      <c r="L72" s="29"/>
      <c r="M72" s="28" t="s">
        <v>52</v>
      </c>
      <c r="N72" s="29"/>
      <c r="O72" s="28" t="s">
        <v>505</v>
      </c>
      <c r="P72" s="28" t="s">
        <v>506</v>
      </c>
      <c r="Q72" s="28" t="s">
        <v>507</v>
      </c>
      <c r="R72" s="28" t="s">
        <v>290</v>
      </c>
      <c r="S72" s="30">
        <v>44119</v>
      </c>
      <c r="T72" s="30">
        <v>44116</v>
      </c>
      <c r="U72" s="32" t="s">
        <v>50</v>
      </c>
      <c r="V72" s="28">
        <v>2020</v>
      </c>
      <c r="W72" s="28">
        <v>9</v>
      </c>
      <c r="X72" s="28" t="s">
        <v>83</v>
      </c>
      <c r="Y72" s="28">
        <v>15</v>
      </c>
      <c r="Z72" s="28" t="s">
        <v>65</v>
      </c>
      <c r="AA72" s="28">
        <f t="shared" si="34"/>
        <v>30</v>
      </c>
      <c r="AB72" s="28">
        <f t="shared" si="35"/>
        <v>27</v>
      </c>
      <c r="AC72" s="28" t="str">
        <f t="shared" si="36"/>
        <v>Yes</v>
      </c>
      <c r="AD72" s="28">
        <f t="shared" si="37"/>
        <v>-3</v>
      </c>
      <c r="AE72" s="1"/>
      <c r="AF72" s="1"/>
      <c r="AG72" s="1"/>
      <c r="AH72" s="1"/>
      <c r="AI72" s="1"/>
    </row>
    <row r="73" spans="1:35" x14ac:dyDescent="0.45">
      <c r="A73" s="28">
        <v>61</v>
      </c>
      <c r="B73" s="28" t="s">
        <v>209</v>
      </c>
      <c r="C73" s="28" t="s">
        <v>285</v>
      </c>
      <c r="D73" s="28" t="s">
        <v>211</v>
      </c>
      <c r="E73" s="28" t="s">
        <v>263</v>
      </c>
      <c r="F73" s="30">
        <v>44116</v>
      </c>
      <c r="G73" s="28" t="s">
        <v>5</v>
      </c>
      <c r="H73" s="28" t="s">
        <v>231</v>
      </c>
      <c r="I73" s="29" t="s">
        <v>109</v>
      </c>
      <c r="J73" s="29" t="s">
        <v>109</v>
      </c>
      <c r="K73" s="29"/>
      <c r="L73" s="29"/>
      <c r="M73" s="29"/>
      <c r="N73" s="29"/>
      <c r="O73" s="28" t="s">
        <v>508</v>
      </c>
      <c r="P73" s="28" t="s">
        <v>509</v>
      </c>
      <c r="Q73" s="28" t="s">
        <v>510</v>
      </c>
      <c r="R73" s="28" t="s">
        <v>246</v>
      </c>
      <c r="S73" s="30">
        <v>44119</v>
      </c>
      <c r="T73" s="30">
        <v>44119</v>
      </c>
      <c r="U73" s="32" t="s">
        <v>50</v>
      </c>
      <c r="V73" s="28">
        <f t="shared" ref="V73:V78" si="38">IFERROR(YEAR(F73), "")</f>
        <v>2020</v>
      </c>
      <c r="W73" s="28">
        <f t="shared" ref="W73:W78" si="39">IFERROR(MONTH(F73), "")</f>
        <v>10</v>
      </c>
      <c r="X73" s="28" t="e">
        <f>TEXT([2]!Tbl_Counter[[#This Row],[Issue Month]]*28, "mmmm")</f>
        <v>#REF!</v>
      </c>
      <c r="Y73" s="28" t="e">
        <f>DAY([2]!Tbl_Counter[[#This Row],[Issue Date]])</f>
        <v>#REF!</v>
      </c>
      <c r="Z73" s="28" t="str">
        <f t="shared" ref="Z73:Z78" si="40">TEXT($F73, "yyyy-mm")</f>
        <v>2020-10</v>
      </c>
      <c r="AA73" s="28">
        <f t="shared" ref="AA73:AB78" si="41">IFERROR(IF(INT(S73-$F73)&gt;=0,S73-$F73,"N/A"),"N/A")</f>
        <v>3</v>
      </c>
      <c r="AB73" s="28">
        <f t="shared" si="41"/>
        <v>3</v>
      </c>
      <c r="AC73" s="28" t="str">
        <f t="shared" ref="AC73:AC78" si="42">IFERROR(IF(OR(ISTEXT(AA73), ISTEXT(AB73)), "N/A", IF(AB73&lt;=AA73, "Yes", "No")),"N/A")</f>
        <v>Yes</v>
      </c>
      <c r="AD73" s="28">
        <f t="shared" ref="AD73:AD78" si="43">IFERROR(AB73-AA73, "")</f>
        <v>0</v>
      </c>
      <c r="AE73" s="1"/>
      <c r="AF73" s="1"/>
      <c r="AG73" s="1"/>
      <c r="AH73" s="1"/>
      <c r="AI73" s="1"/>
    </row>
    <row r="74" spans="1:35" x14ac:dyDescent="0.45">
      <c r="A74" s="28">
        <v>62</v>
      </c>
      <c r="B74" s="28" t="s">
        <v>218</v>
      </c>
      <c r="C74" s="28" t="s">
        <v>291</v>
      </c>
      <c r="D74" s="28" t="s">
        <v>220</v>
      </c>
      <c r="E74" s="28" t="s">
        <v>202</v>
      </c>
      <c r="F74" s="30">
        <v>44116</v>
      </c>
      <c r="G74" s="28" t="s">
        <v>5</v>
      </c>
      <c r="H74" s="28" t="s">
        <v>231</v>
      </c>
      <c r="I74" s="29" t="s">
        <v>109</v>
      </c>
      <c r="J74" s="29" t="s">
        <v>109</v>
      </c>
      <c r="K74" s="29"/>
      <c r="L74" s="29"/>
      <c r="M74" s="29"/>
      <c r="N74" s="29"/>
      <c r="O74" s="28" t="s">
        <v>511</v>
      </c>
      <c r="P74" s="28" t="s">
        <v>512</v>
      </c>
      <c r="Q74" s="28" t="s">
        <v>513</v>
      </c>
      <c r="R74" s="28" t="s">
        <v>305</v>
      </c>
      <c r="S74" s="30">
        <v>44120</v>
      </c>
      <c r="T74" s="30">
        <v>44119</v>
      </c>
      <c r="U74" s="32" t="s">
        <v>50</v>
      </c>
      <c r="V74" s="28">
        <f t="shared" si="38"/>
        <v>2020</v>
      </c>
      <c r="W74" s="28">
        <f t="shared" si="39"/>
        <v>10</v>
      </c>
      <c r="X74" s="28" t="e">
        <f>TEXT([2]!Tbl_Counter[[#This Row],[Issue Month]]*28, "mmmm")</f>
        <v>#REF!</v>
      </c>
      <c r="Y74" s="28" t="e">
        <f>DAY([2]!Tbl_Counter[[#This Row],[Issue Date]])</f>
        <v>#REF!</v>
      </c>
      <c r="Z74" s="28" t="str">
        <f t="shared" si="40"/>
        <v>2020-10</v>
      </c>
      <c r="AA74" s="28">
        <f t="shared" si="41"/>
        <v>4</v>
      </c>
      <c r="AB74" s="28">
        <f t="shared" si="41"/>
        <v>3</v>
      </c>
      <c r="AC74" s="28" t="str">
        <f t="shared" si="42"/>
        <v>Yes</v>
      </c>
      <c r="AD74" s="28">
        <f t="shared" si="43"/>
        <v>-1</v>
      </c>
      <c r="AE74" s="1"/>
      <c r="AF74" s="1"/>
      <c r="AG74" s="1"/>
      <c r="AH74" s="1"/>
      <c r="AI74" s="1"/>
    </row>
    <row r="75" spans="1:35" x14ac:dyDescent="0.45">
      <c r="A75" s="28">
        <v>51</v>
      </c>
      <c r="B75" s="28" t="s">
        <v>227</v>
      </c>
      <c r="C75" s="28" t="s">
        <v>296</v>
      </c>
      <c r="D75" s="28" t="s">
        <v>229</v>
      </c>
      <c r="E75" s="28" t="s">
        <v>212</v>
      </c>
      <c r="F75" s="30">
        <v>44092</v>
      </c>
      <c r="G75" s="28" t="s">
        <v>3</v>
      </c>
      <c r="H75" s="28" t="s">
        <v>241</v>
      </c>
      <c r="I75" s="29" t="s">
        <v>109</v>
      </c>
      <c r="J75" s="29" t="s">
        <v>109</v>
      </c>
      <c r="K75" s="28" t="s">
        <v>213</v>
      </c>
      <c r="L75" s="29"/>
      <c r="M75" s="29"/>
      <c r="N75" s="29"/>
      <c r="O75" s="28" t="s">
        <v>514</v>
      </c>
      <c r="P75" s="28" t="s">
        <v>515</v>
      </c>
      <c r="Q75" s="28" t="s">
        <v>516</v>
      </c>
      <c r="R75" s="28" t="s">
        <v>260</v>
      </c>
      <c r="S75" s="30">
        <v>44124</v>
      </c>
      <c r="T75" s="30">
        <v>44124</v>
      </c>
      <c r="U75" s="32" t="s">
        <v>50</v>
      </c>
      <c r="V75" s="28">
        <f t="shared" si="38"/>
        <v>2020</v>
      </c>
      <c r="W75" s="28">
        <f t="shared" si="39"/>
        <v>9</v>
      </c>
      <c r="X75" s="28" t="e">
        <f>TEXT([2]!Tbl_Counter[[#This Row],[Issue Month]]*28, "mmmm")</f>
        <v>#REF!</v>
      </c>
      <c r="Y75" s="28" t="e">
        <f>DAY([2]!Tbl_Counter[[#This Row],[Issue Date]])</f>
        <v>#REF!</v>
      </c>
      <c r="Z75" s="28" t="str">
        <f t="shared" si="40"/>
        <v>2020-09</v>
      </c>
      <c r="AA75" s="28">
        <f t="shared" si="41"/>
        <v>32</v>
      </c>
      <c r="AB75" s="28">
        <f t="shared" si="41"/>
        <v>32</v>
      </c>
      <c r="AC75" s="28" t="str">
        <f t="shared" si="42"/>
        <v>Yes</v>
      </c>
      <c r="AD75" s="28">
        <f t="shared" si="43"/>
        <v>0</v>
      </c>
      <c r="AE75" s="1"/>
      <c r="AF75" s="1"/>
      <c r="AG75" s="1"/>
      <c r="AH75" s="1"/>
      <c r="AI75" s="1"/>
    </row>
    <row r="76" spans="1:35" x14ac:dyDescent="0.45">
      <c r="A76" s="28">
        <v>60</v>
      </c>
      <c r="B76" s="28" t="s">
        <v>237</v>
      </c>
      <c r="C76" s="28" t="s">
        <v>301</v>
      </c>
      <c r="D76" s="28" t="s">
        <v>239</v>
      </c>
      <c r="E76" s="28" t="s">
        <v>221</v>
      </c>
      <c r="F76" s="30">
        <v>44113</v>
      </c>
      <c r="G76" s="28" t="s">
        <v>5</v>
      </c>
      <c r="H76" s="28" t="s">
        <v>231</v>
      </c>
      <c r="I76" s="29" t="s">
        <v>109</v>
      </c>
      <c r="J76" s="29" t="s">
        <v>109</v>
      </c>
      <c r="K76" s="28" t="s">
        <v>517</v>
      </c>
      <c r="L76" s="29"/>
      <c r="M76" s="29"/>
      <c r="N76" s="29"/>
      <c r="O76" s="28" t="s">
        <v>518</v>
      </c>
      <c r="P76" s="28" t="s">
        <v>519</v>
      </c>
      <c r="Q76" s="28" t="s">
        <v>520</v>
      </c>
      <c r="R76" s="28" t="s">
        <v>260</v>
      </c>
      <c r="S76" s="30">
        <v>44124</v>
      </c>
      <c r="T76" s="30">
        <v>44124</v>
      </c>
      <c r="U76" s="32" t="s">
        <v>50</v>
      </c>
      <c r="V76" s="28">
        <f t="shared" si="38"/>
        <v>2020</v>
      </c>
      <c r="W76" s="28">
        <f t="shared" si="39"/>
        <v>10</v>
      </c>
      <c r="X76" s="28" t="e">
        <f>TEXT([2]!Tbl_Counter[[#This Row],[Issue Month]]*28, "mmmm")</f>
        <v>#REF!</v>
      </c>
      <c r="Y76" s="28" t="e">
        <f>DAY([2]!Tbl_Counter[[#This Row],[Issue Date]])</f>
        <v>#REF!</v>
      </c>
      <c r="Z76" s="28" t="str">
        <f t="shared" si="40"/>
        <v>2020-10</v>
      </c>
      <c r="AA76" s="28">
        <f t="shared" si="41"/>
        <v>11</v>
      </c>
      <c r="AB76" s="28">
        <f t="shared" si="41"/>
        <v>11</v>
      </c>
      <c r="AC76" s="28" t="str">
        <f t="shared" si="42"/>
        <v>Yes</v>
      </c>
      <c r="AD76" s="28">
        <f t="shared" si="43"/>
        <v>0</v>
      </c>
      <c r="AE76" s="1"/>
      <c r="AF76" s="1"/>
      <c r="AG76" s="1"/>
      <c r="AH76" s="1"/>
      <c r="AI76" s="1"/>
    </row>
    <row r="77" spans="1:35" x14ac:dyDescent="0.45">
      <c r="A77" s="28">
        <v>63</v>
      </c>
      <c r="B77" s="28" t="s">
        <v>247</v>
      </c>
      <c r="C77" s="28" t="s">
        <v>306</v>
      </c>
      <c r="D77" s="28" t="s">
        <v>201</v>
      </c>
      <c r="E77" s="28" t="s">
        <v>230</v>
      </c>
      <c r="F77" s="30">
        <v>44116</v>
      </c>
      <c r="G77" s="28" t="s">
        <v>5</v>
      </c>
      <c r="H77" s="28" t="s">
        <v>231</v>
      </c>
      <c r="I77" s="29" t="s">
        <v>109</v>
      </c>
      <c r="J77" s="28" t="s">
        <v>232</v>
      </c>
      <c r="K77" s="29"/>
      <c r="L77" s="29"/>
      <c r="M77" s="29"/>
      <c r="N77" s="29"/>
      <c r="O77" s="28" t="s">
        <v>521</v>
      </c>
      <c r="P77" s="28" t="s">
        <v>522</v>
      </c>
      <c r="Q77" s="28" t="s">
        <v>523</v>
      </c>
      <c r="R77" s="28" t="s">
        <v>524</v>
      </c>
      <c r="S77" s="30">
        <v>44124</v>
      </c>
      <c r="T77" s="30">
        <v>44124</v>
      </c>
      <c r="U77" s="32" t="s">
        <v>50</v>
      </c>
      <c r="V77" s="28">
        <f t="shared" si="38"/>
        <v>2020</v>
      </c>
      <c r="W77" s="28">
        <f t="shared" si="39"/>
        <v>10</v>
      </c>
      <c r="X77" s="28" t="e">
        <f>TEXT([2]!Tbl_Counter[[#This Row],[Issue Month]]*28, "mmmm")</f>
        <v>#REF!</v>
      </c>
      <c r="Y77" s="28" t="e">
        <f>DAY([2]!Tbl_Counter[[#This Row],[Issue Date]])</f>
        <v>#REF!</v>
      </c>
      <c r="Z77" s="28" t="str">
        <f t="shared" si="40"/>
        <v>2020-10</v>
      </c>
      <c r="AA77" s="28">
        <f t="shared" si="41"/>
        <v>8</v>
      </c>
      <c r="AB77" s="28">
        <f t="shared" si="41"/>
        <v>8</v>
      </c>
      <c r="AC77" s="28" t="str">
        <f t="shared" si="42"/>
        <v>Yes</v>
      </c>
      <c r="AD77" s="28">
        <f t="shared" si="43"/>
        <v>0</v>
      </c>
      <c r="AE77" s="1"/>
      <c r="AF77" s="1"/>
      <c r="AG77" s="1"/>
      <c r="AH77" s="1"/>
      <c r="AI77" s="1"/>
    </row>
    <row r="78" spans="1:35" x14ac:dyDescent="0.45">
      <c r="A78" s="28">
        <v>68</v>
      </c>
      <c r="B78" s="28" t="s">
        <v>254</v>
      </c>
      <c r="C78" s="28" t="s">
        <v>312</v>
      </c>
      <c r="D78" s="28" t="s">
        <v>211</v>
      </c>
      <c r="E78" s="28" t="s">
        <v>240</v>
      </c>
      <c r="F78" s="30">
        <v>44127</v>
      </c>
      <c r="G78" s="28" t="s">
        <v>5</v>
      </c>
      <c r="H78" s="28" t="s">
        <v>231</v>
      </c>
      <c r="I78" s="29" t="s">
        <v>109</v>
      </c>
      <c r="J78" s="29" t="s">
        <v>109</v>
      </c>
      <c r="K78" s="29"/>
      <c r="L78" s="29"/>
      <c r="M78" s="29"/>
      <c r="N78" s="29"/>
      <c r="O78" s="28" t="s">
        <v>525</v>
      </c>
      <c r="P78" s="28" t="s">
        <v>526</v>
      </c>
      <c r="Q78" s="28" t="s">
        <v>527</v>
      </c>
      <c r="R78" s="28" t="s">
        <v>305</v>
      </c>
      <c r="S78" s="30">
        <v>44127</v>
      </c>
      <c r="T78" s="30">
        <v>44127</v>
      </c>
      <c r="U78" s="32" t="s">
        <v>50</v>
      </c>
      <c r="V78" s="28">
        <f t="shared" si="38"/>
        <v>2020</v>
      </c>
      <c r="W78" s="28">
        <f t="shared" si="39"/>
        <v>10</v>
      </c>
      <c r="X78" s="28" t="e">
        <f>TEXT([2]!Tbl_Counter[[#This Row],[Issue Month]]*28, "mmmm")</f>
        <v>#REF!</v>
      </c>
      <c r="Y78" s="28" t="e">
        <f>DAY([2]!Tbl_Counter[[#This Row],[Issue Date]])</f>
        <v>#REF!</v>
      </c>
      <c r="Z78" s="28" t="str">
        <f t="shared" si="40"/>
        <v>2020-10</v>
      </c>
      <c r="AA78" s="28">
        <f t="shared" si="41"/>
        <v>0</v>
      </c>
      <c r="AB78" s="28">
        <f t="shared" si="41"/>
        <v>0</v>
      </c>
      <c r="AC78" s="28" t="str">
        <f t="shared" si="42"/>
        <v>Yes</v>
      </c>
      <c r="AD78" s="28">
        <f t="shared" si="43"/>
        <v>0</v>
      </c>
      <c r="AE78" s="1"/>
      <c r="AF78" s="1"/>
      <c r="AG78" s="1"/>
      <c r="AH78" s="1"/>
      <c r="AI78" s="1"/>
    </row>
    <row r="79" spans="1:35" x14ac:dyDescent="0.45">
      <c r="A79" s="28">
        <v>264</v>
      </c>
      <c r="B79" s="28" t="s">
        <v>261</v>
      </c>
      <c r="C79" s="28" t="s">
        <v>316</v>
      </c>
      <c r="D79" s="28" t="s">
        <v>220</v>
      </c>
      <c r="E79" s="28" t="s">
        <v>249</v>
      </c>
      <c r="F79" s="30">
        <v>44113</v>
      </c>
      <c r="G79" s="28" t="s">
        <v>4</v>
      </c>
      <c r="H79" s="28" t="s">
        <v>203</v>
      </c>
      <c r="I79" s="28" t="s">
        <v>528</v>
      </c>
      <c r="J79" s="29" t="s">
        <v>109</v>
      </c>
      <c r="K79" s="29"/>
      <c r="L79" s="29"/>
      <c r="M79" s="28" t="s">
        <v>52</v>
      </c>
      <c r="N79" s="29"/>
      <c r="O79" s="28" t="s">
        <v>529</v>
      </c>
      <c r="P79" s="28" t="s">
        <v>530</v>
      </c>
      <c r="Q79" s="28" t="s">
        <v>531</v>
      </c>
      <c r="R79" s="28" t="s">
        <v>532</v>
      </c>
      <c r="S79" s="30">
        <v>44143</v>
      </c>
      <c r="T79" s="30">
        <v>44132</v>
      </c>
      <c r="U79" s="32" t="s">
        <v>50</v>
      </c>
      <c r="V79" s="28">
        <v>2020</v>
      </c>
      <c r="W79" s="28">
        <v>10</v>
      </c>
      <c r="X79" s="28" t="s">
        <v>84</v>
      </c>
      <c r="Y79" s="28">
        <v>9</v>
      </c>
      <c r="Z79" s="28" t="s">
        <v>66</v>
      </c>
      <c r="AA79" s="28">
        <f>IFERROR(IF(INT(S79-$F79)&gt;=0,S79-$F79,"N/A"),"N/A")</f>
        <v>30</v>
      </c>
      <c r="AB79" s="28">
        <f>IFERROR(IF(INT(T79-$F79)&gt;=0,T79-$F79,"N/A"),"N/A")</f>
        <v>19</v>
      </c>
      <c r="AC79" s="28" t="str">
        <f>IFERROR(IF(OR(ISTEXT(AA79), ISTEXT(AB79)), "N/A", IF(AB79&lt;=AA79, "Yes", "No")),"N/A")</f>
        <v>Yes</v>
      </c>
      <c r="AD79" s="28">
        <f>IFERROR(AB79-AA79, "")</f>
        <v>-11</v>
      </c>
      <c r="AE79" s="1"/>
      <c r="AF79" s="1"/>
      <c r="AG79" s="1"/>
      <c r="AH79" s="1"/>
      <c r="AI79" s="1"/>
    </row>
    <row r="80" spans="1:35" x14ac:dyDescent="0.45">
      <c r="A80" s="28">
        <v>64</v>
      </c>
      <c r="B80" s="28" t="s">
        <v>268</v>
      </c>
      <c r="C80" s="28" t="s">
        <v>322</v>
      </c>
      <c r="D80" s="28" t="s">
        <v>229</v>
      </c>
      <c r="E80" s="28" t="s">
        <v>256</v>
      </c>
      <c r="F80" s="30">
        <v>44118</v>
      </c>
      <c r="G80" s="28" t="s">
        <v>5</v>
      </c>
      <c r="H80" s="28" t="s">
        <v>231</v>
      </c>
      <c r="I80" s="29" t="s">
        <v>109</v>
      </c>
      <c r="J80" s="29" t="s">
        <v>109</v>
      </c>
      <c r="K80" s="29"/>
      <c r="L80" s="29"/>
      <c r="M80" s="29"/>
      <c r="N80" s="29"/>
      <c r="O80" s="28" t="s">
        <v>533</v>
      </c>
      <c r="P80" s="28" t="s">
        <v>534</v>
      </c>
      <c r="Q80" s="28" t="s">
        <v>535</v>
      </c>
      <c r="R80" s="28" t="s">
        <v>326</v>
      </c>
      <c r="S80" s="30">
        <v>44134</v>
      </c>
      <c r="T80" s="30">
        <v>44134</v>
      </c>
      <c r="U80" s="32" t="s">
        <v>50</v>
      </c>
      <c r="V80" s="28">
        <f t="shared" ref="V80:V88" si="44">IFERROR(YEAR(F80), "")</f>
        <v>2020</v>
      </c>
      <c r="W80" s="28">
        <f t="shared" ref="W80:W88" si="45">IFERROR(MONTH(F80), "")</f>
        <v>10</v>
      </c>
      <c r="X80" s="28" t="e">
        <f>TEXT([2]!Tbl_Counter[[#This Row],[Issue Month]]*28, "mmmm")</f>
        <v>#REF!</v>
      </c>
      <c r="Y80" s="28" t="e">
        <f>DAY([2]!Tbl_Counter[[#This Row],[Issue Date]])</f>
        <v>#REF!</v>
      </c>
      <c r="Z80" s="28" t="str">
        <f t="shared" ref="Z80:Z88" si="46">TEXT($F80, "yyyy-mm")</f>
        <v>2020-10</v>
      </c>
      <c r="AA80" s="28">
        <f t="shared" ref="AA80:AB90" si="47">IFERROR(IF(INT(S80-$F80)&gt;=0,S80-$F80,"N/A"),"N/A")</f>
        <v>16</v>
      </c>
      <c r="AB80" s="28">
        <f t="shared" si="47"/>
        <v>16</v>
      </c>
      <c r="AC80" s="28" t="str">
        <f t="shared" ref="AC80:AC90" si="48">IFERROR(IF(OR(ISTEXT(AA80), ISTEXT(AB80)), "N/A", IF(AB80&lt;=AA80, "Yes", "No")),"N/A")</f>
        <v>Yes</v>
      </c>
      <c r="AD80" s="28">
        <f t="shared" ref="AD80:AD90" si="49">IFERROR(AB80-AA80, "")</f>
        <v>0</v>
      </c>
      <c r="AE80" s="1"/>
      <c r="AF80" s="1"/>
      <c r="AG80" s="1"/>
      <c r="AH80" s="1"/>
      <c r="AI80" s="1"/>
    </row>
    <row r="81" spans="1:35" x14ac:dyDescent="0.45">
      <c r="A81" s="28">
        <v>69</v>
      </c>
      <c r="B81" s="28" t="s">
        <v>274</v>
      </c>
      <c r="C81" s="28" t="s">
        <v>327</v>
      </c>
      <c r="D81" s="28" t="s">
        <v>239</v>
      </c>
      <c r="E81" s="28" t="s">
        <v>263</v>
      </c>
      <c r="F81" s="30">
        <v>44132</v>
      </c>
      <c r="G81" s="28" t="s">
        <v>5</v>
      </c>
      <c r="H81" s="28" t="s">
        <v>231</v>
      </c>
      <c r="I81" s="29" t="s">
        <v>109</v>
      </c>
      <c r="J81" s="29" t="s">
        <v>109</v>
      </c>
      <c r="K81" s="29"/>
      <c r="L81" s="29"/>
      <c r="M81" s="29"/>
      <c r="N81" s="29"/>
      <c r="O81" s="28" t="s">
        <v>536</v>
      </c>
      <c r="P81" s="28" t="s">
        <v>537</v>
      </c>
      <c r="Q81" s="28" t="s">
        <v>538</v>
      </c>
      <c r="R81" s="28" t="s">
        <v>524</v>
      </c>
      <c r="S81" s="30">
        <v>44151</v>
      </c>
      <c r="T81" s="30">
        <v>44134</v>
      </c>
      <c r="U81" s="32" t="s">
        <v>50</v>
      </c>
      <c r="V81" s="28">
        <f t="shared" si="44"/>
        <v>2020</v>
      </c>
      <c r="W81" s="28">
        <f t="shared" si="45"/>
        <v>10</v>
      </c>
      <c r="X81" s="28" t="e">
        <f>TEXT([2]!Tbl_Counter[[#This Row],[Issue Month]]*28, "mmmm")</f>
        <v>#REF!</v>
      </c>
      <c r="Y81" s="28" t="e">
        <f>DAY([2]!Tbl_Counter[[#This Row],[Issue Date]])</f>
        <v>#REF!</v>
      </c>
      <c r="Z81" s="28" t="str">
        <f t="shared" si="46"/>
        <v>2020-10</v>
      </c>
      <c r="AA81" s="28">
        <f t="shared" si="47"/>
        <v>19</v>
      </c>
      <c r="AB81" s="28">
        <f t="shared" si="47"/>
        <v>2</v>
      </c>
      <c r="AC81" s="28" t="str">
        <f t="shared" si="48"/>
        <v>Yes</v>
      </c>
      <c r="AD81" s="28">
        <f t="shared" si="49"/>
        <v>-17</v>
      </c>
      <c r="AE81" s="1"/>
      <c r="AF81" s="1"/>
      <c r="AG81" s="1"/>
      <c r="AH81" s="1"/>
      <c r="AI81" s="1"/>
    </row>
    <row r="82" spans="1:35" x14ac:dyDescent="0.45">
      <c r="A82" s="28">
        <v>66</v>
      </c>
      <c r="B82" s="28" t="s">
        <v>199</v>
      </c>
      <c r="C82" s="28" t="s">
        <v>200</v>
      </c>
      <c r="D82" s="28" t="s">
        <v>201</v>
      </c>
      <c r="E82" s="28" t="s">
        <v>202</v>
      </c>
      <c r="F82" s="30">
        <v>44124</v>
      </c>
      <c r="G82" s="28" t="s">
        <v>5</v>
      </c>
      <c r="H82" s="28" t="s">
        <v>231</v>
      </c>
      <c r="I82" s="29" t="s">
        <v>109</v>
      </c>
      <c r="J82" s="29" t="s">
        <v>109</v>
      </c>
      <c r="K82" s="28" t="s">
        <v>213</v>
      </c>
      <c r="L82" s="29"/>
      <c r="M82" s="29"/>
      <c r="N82" s="29"/>
      <c r="O82" s="28" t="s">
        <v>539</v>
      </c>
      <c r="P82" s="28" t="s">
        <v>540</v>
      </c>
      <c r="Q82" s="28" t="s">
        <v>541</v>
      </c>
      <c r="R82" s="28" t="s">
        <v>311</v>
      </c>
      <c r="S82" s="30">
        <v>44148</v>
      </c>
      <c r="T82" s="30">
        <v>44139</v>
      </c>
      <c r="U82" s="32" t="s">
        <v>50</v>
      </c>
      <c r="V82" s="28">
        <f t="shared" si="44"/>
        <v>2020</v>
      </c>
      <c r="W82" s="28">
        <f t="shared" si="45"/>
        <v>10</v>
      </c>
      <c r="X82" s="28" t="e">
        <f>TEXT([2]!Tbl_Counter[[#This Row],[Issue Month]]*28, "mmmm")</f>
        <v>#REF!</v>
      </c>
      <c r="Y82" s="28" t="e">
        <f>DAY([2]!Tbl_Counter[[#This Row],[Issue Date]])</f>
        <v>#REF!</v>
      </c>
      <c r="Z82" s="28" t="str">
        <f t="shared" si="46"/>
        <v>2020-10</v>
      </c>
      <c r="AA82" s="28">
        <f t="shared" si="47"/>
        <v>24</v>
      </c>
      <c r="AB82" s="28">
        <f t="shared" si="47"/>
        <v>15</v>
      </c>
      <c r="AC82" s="28" t="str">
        <f t="shared" si="48"/>
        <v>Yes</v>
      </c>
      <c r="AD82" s="28">
        <f t="shared" si="49"/>
        <v>-9</v>
      </c>
      <c r="AE82" s="1"/>
      <c r="AF82" s="1"/>
      <c r="AG82" s="1"/>
      <c r="AH82" s="1"/>
      <c r="AI82" s="1"/>
    </row>
    <row r="83" spans="1:35" x14ac:dyDescent="0.45">
      <c r="A83" s="28">
        <v>67</v>
      </c>
      <c r="B83" s="28" t="s">
        <v>209</v>
      </c>
      <c r="C83" s="28" t="s">
        <v>210</v>
      </c>
      <c r="D83" s="28" t="s">
        <v>211</v>
      </c>
      <c r="E83" s="28" t="s">
        <v>212</v>
      </c>
      <c r="F83" s="30">
        <v>44126</v>
      </c>
      <c r="G83" s="28" t="s">
        <v>5</v>
      </c>
      <c r="H83" s="28" t="s">
        <v>231</v>
      </c>
      <c r="I83" s="29" t="s">
        <v>109</v>
      </c>
      <c r="J83" s="29" t="s">
        <v>109</v>
      </c>
      <c r="K83" s="29"/>
      <c r="L83" s="29"/>
      <c r="M83" s="29"/>
      <c r="N83" s="29"/>
      <c r="O83" s="28" t="s">
        <v>542</v>
      </c>
      <c r="P83" s="28" t="s">
        <v>543</v>
      </c>
      <c r="Q83" s="28" t="s">
        <v>544</v>
      </c>
      <c r="R83" s="28" t="s">
        <v>236</v>
      </c>
      <c r="S83" s="30">
        <v>44139</v>
      </c>
      <c r="T83" s="30">
        <v>44139</v>
      </c>
      <c r="U83" s="32" t="s">
        <v>50</v>
      </c>
      <c r="V83" s="28">
        <f t="shared" si="44"/>
        <v>2020</v>
      </c>
      <c r="W83" s="28">
        <f t="shared" si="45"/>
        <v>10</v>
      </c>
      <c r="X83" s="28" t="e">
        <f>TEXT([2]!Tbl_Counter[[#This Row],[Issue Month]]*28, "mmmm")</f>
        <v>#REF!</v>
      </c>
      <c r="Y83" s="28" t="e">
        <f>DAY([2]!Tbl_Counter[[#This Row],[Issue Date]])</f>
        <v>#REF!</v>
      </c>
      <c r="Z83" s="28" t="str">
        <f t="shared" si="46"/>
        <v>2020-10</v>
      </c>
      <c r="AA83" s="28">
        <f t="shared" si="47"/>
        <v>13</v>
      </c>
      <c r="AB83" s="28">
        <f t="shared" si="47"/>
        <v>13</v>
      </c>
      <c r="AC83" s="28" t="str">
        <f t="shared" si="48"/>
        <v>Yes</v>
      </c>
      <c r="AD83" s="28">
        <f t="shared" si="49"/>
        <v>0</v>
      </c>
      <c r="AE83" s="1"/>
      <c r="AF83" s="1"/>
      <c r="AG83" s="1"/>
      <c r="AH83" s="1"/>
      <c r="AI83" s="1"/>
    </row>
    <row r="84" spans="1:35" x14ac:dyDescent="0.45">
      <c r="A84" s="28">
        <v>71</v>
      </c>
      <c r="B84" s="28" t="s">
        <v>218</v>
      </c>
      <c r="C84" s="28" t="s">
        <v>219</v>
      </c>
      <c r="D84" s="28" t="s">
        <v>220</v>
      </c>
      <c r="E84" s="28" t="s">
        <v>221</v>
      </c>
      <c r="F84" s="30">
        <v>44141</v>
      </c>
      <c r="G84" s="28" t="s">
        <v>5</v>
      </c>
      <c r="H84" s="28" t="s">
        <v>231</v>
      </c>
      <c r="I84" s="29" t="s">
        <v>109</v>
      </c>
      <c r="J84" s="29" t="s">
        <v>109</v>
      </c>
      <c r="K84" s="28" t="s">
        <v>276</v>
      </c>
      <c r="L84" s="29"/>
      <c r="M84" s="29"/>
      <c r="N84" s="29"/>
      <c r="O84" s="28" t="s">
        <v>545</v>
      </c>
      <c r="P84" s="28" t="s">
        <v>546</v>
      </c>
      <c r="Q84" s="28" t="s">
        <v>547</v>
      </c>
      <c r="R84" s="28" t="s">
        <v>267</v>
      </c>
      <c r="S84" s="30">
        <v>44144</v>
      </c>
      <c r="T84" s="30">
        <v>44144</v>
      </c>
      <c r="U84" s="32" t="s">
        <v>50</v>
      </c>
      <c r="V84" s="28">
        <f t="shared" si="44"/>
        <v>2020</v>
      </c>
      <c r="W84" s="28">
        <f t="shared" si="45"/>
        <v>11</v>
      </c>
      <c r="X84" s="28" t="e">
        <f>TEXT([2]!Tbl_Counter[[#This Row],[Issue Month]]*28, "mmmm")</f>
        <v>#REF!</v>
      </c>
      <c r="Y84" s="28" t="e">
        <f>DAY([2]!Tbl_Counter[[#This Row],[Issue Date]])</f>
        <v>#REF!</v>
      </c>
      <c r="Z84" s="28" t="str">
        <f t="shared" si="46"/>
        <v>2020-11</v>
      </c>
      <c r="AA84" s="28">
        <f t="shared" si="47"/>
        <v>3</v>
      </c>
      <c r="AB84" s="28">
        <f t="shared" si="47"/>
        <v>3</v>
      </c>
      <c r="AC84" s="28" t="str">
        <f t="shared" si="48"/>
        <v>Yes</v>
      </c>
      <c r="AD84" s="28">
        <f t="shared" si="49"/>
        <v>0</v>
      </c>
      <c r="AE84" s="1"/>
      <c r="AF84" s="1"/>
      <c r="AG84" s="1"/>
      <c r="AH84" s="1"/>
      <c r="AI84" s="1"/>
    </row>
    <row r="85" spans="1:35" x14ac:dyDescent="0.45">
      <c r="A85" s="28">
        <v>72</v>
      </c>
      <c r="B85" s="28" t="s">
        <v>227</v>
      </c>
      <c r="C85" s="28" t="s">
        <v>228</v>
      </c>
      <c r="D85" s="28" t="s">
        <v>229</v>
      </c>
      <c r="E85" s="28" t="s">
        <v>230</v>
      </c>
      <c r="F85" s="30">
        <v>44141</v>
      </c>
      <c r="G85" s="28" t="s">
        <v>5</v>
      </c>
      <c r="H85" s="28" t="s">
        <v>231</v>
      </c>
      <c r="I85" s="29" t="s">
        <v>109</v>
      </c>
      <c r="J85" s="29" t="s">
        <v>109</v>
      </c>
      <c r="K85" s="29"/>
      <c r="L85" s="29"/>
      <c r="M85" s="29"/>
      <c r="N85" s="29"/>
      <c r="O85" s="28" t="s">
        <v>548</v>
      </c>
      <c r="P85" s="28" t="s">
        <v>549</v>
      </c>
      <c r="Q85" s="28" t="s">
        <v>550</v>
      </c>
      <c r="R85" s="28" t="s">
        <v>326</v>
      </c>
      <c r="S85" s="30">
        <v>44144</v>
      </c>
      <c r="T85" s="30">
        <v>44144</v>
      </c>
      <c r="U85" s="32" t="s">
        <v>50</v>
      </c>
      <c r="V85" s="28">
        <f t="shared" si="44"/>
        <v>2020</v>
      </c>
      <c r="W85" s="28">
        <f t="shared" si="45"/>
        <v>11</v>
      </c>
      <c r="X85" s="28" t="e">
        <f>TEXT([2]!Tbl_Counter[[#This Row],[Issue Month]]*28, "mmmm")</f>
        <v>#REF!</v>
      </c>
      <c r="Y85" s="28" t="e">
        <f>DAY([2]!Tbl_Counter[[#This Row],[Issue Date]])</f>
        <v>#REF!</v>
      </c>
      <c r="Z85" s="28" t="str">
        <f t="shared" si="46"/>
        <v>2020-11</v>
      </c>
      <c r="AA85" s="28">
        <f t="shared" si="47"/>
        <v>3</v>
      </c>
      <c r="AB85" s="28">
        <f t="shared" si="47"/>
        <v>3</v>
      </c>
      <c r="AC85" s="28" t="str">
        <f t="shared" si="48"/>
        <v>Yes</v>
      </c>
      <c r="AD85" s="28">
        <f t="shared" si="49"/>
        <v>0</v>
      </c>
      <c r="AE85" s="1"/>
      <c r="AF85" s="1"/>
      <c r="AG85" s="1"/>
      <c r="AH85" s="1"/>
      <c r="AI85" s="1"/>
    </row>
    <row r="86" spans="1:35" x14ac:dyDescent="0.45">
      <c r="A86" s="28">
        <v>65</v>
      </c>
      <c r="B86" s="28" t="s">
        <v>237</v>
      </c>
      <c r="C86" s="28" t="s">
        <v>238</v>
      </c>
      <c r="D86" s="28" t="s">
        <v>239</v>
      </c>
      <c r="E86" s="28" t="s">
        <v>240</v>
      </c>
      <c r="F86" s="30">
        <v>44118</v>
      </c>
      <c r="G86" s="28" t="s">
        <v>5</v>
      </c>
      <c r="H86" s="28" t="s">
        <v>231</v>
      </c>
      <c r="I86" s="29" t="s">
        <v>109</v>
      </c>
      <c r="J86" s="28" t="s">
        <v>377</v>
      </c>
      <c r="K86" s="29"/>
      <c r="L86" s="29"/>
      <c r="M86" s="29"/>
      <c r="N86" s="29"/>
      <c r="O86" s="28" t="s">
        <v>551</v>
      </c>
      <c r="P86" s="28" t="s">
        <v>552</v>
      </c>
      <c r="Q86" s="28" t="s">
        <v>553</v>
      </c>
      <c r="R86" s="28" t="s">
        <v>260</v>
      </c>
      <c r="S86" s="30">
        <v>44151</v>
      </c>
      <c r="T86" s="30">
        <v>44145</v>
      </c>
      <c r="U86" s="32" t="s">
        <v>50</v>
      </c>
      <c r="V86" s="28">
        <f t="shared" si="44"/>
        <v>2020</v>
      </c>
      <c r="W86" s="28">
        <f t="shared" si="45"/>
        <v>10</v>
      </c>
      <c r="X86" s="28" t="e">
        <f>TEXT([2]!Tbl_Counter[[#This Row],[Issue Month]]*28, "mmmm")</f>
        <v>#REF!</v>
      </c>
      <c r="Y86" s="28" t="e">
        <f>DAY([2]!Tbl_Counter[[#This Row],[Issue Date]])</f>
        <v>#REF!</v>
      </c>
      <c r="Z86" s="28" t="str">
        <f t="shared" si="46"/>
        <v>2020-10</v>
      </c>
      <c r="AA86" s="28">
        <f t="shared" si="47"/>
        <v>33</v>
      </c>
      <c r="AB86" s="28">
        <f t="shared" si="47"/>
        <v>27</v>
      </c>
      <c r="AC86" s="28" t="str">
        <f t="shared" si="48"/>
        <v>Yes</v>
      </c>
      <c r="AD86" s="28">
        <f t="shared" si="49"/>
        <v>-6</v>
      </c>
      <c r="AE86" s="1"/>
      <c r="AF86" s="1"/>
      <c r="AG86" s="1"/>
      <c r="AH86" s="1"/>
      <c r="AI86" s="1"/>
    </row>
    <row r="87" spans="1:35" x14ac:dyDescent="0.45">
      <c r="A87" s="28">
        <v>75</v>
      </c>
      <c r="B87" s="28" t="s">
        <v>247</v>
      </c>
      <c r="C87" s="28" t="s">
        <v>248</v>
      </c>
      <c r="D87" s="28" t="s">
        <v>201</v>
      </c>
      <c r="E87" s="28" t="s">
        <v>249</v>
      </c>
      <c r="F87" s="30">
        <v>44148</v>
      </c>
      <c r="G87" s="28" t="s">
        <v>3</v>
      </c>
      <c r="H87" s="28" t="s">
        <v>241</v>
      </c>
      <c r="I87" s="29" t="s">
        <v>109</v>
      </c>
      <c r="J87" s="29" t="s">
        <v>109</v>
      </c>
      <c r="K87" s="28" t="s">
        <v>307</v>
      </c>
      <c r="L87" s="29"/>
      <c r="M87" s="29"/>
      <c r="N87" s="29"/>
      <c r="O87" s="28" t="s">
        <v>554</v>
      </c>
      <c r="P87" s="28" t="s">
        <v>555</v>
      </c>
      <c r="Q87" s="28" t="s">
        <v>556</v>
      </c>
      <c r="R87" s="28" t="s">
        <v>260</v>
      </c>
      <c r="S87" s="30">
        <v>44151</v>
      </c>
      <c r="T87" s="30">
        <v>44151</v>
      </c>
      <c r="U87" s="32" t="s">
        <v>50</v>
      </c>
      <c r="V87" s="28">
        <f t="shared" si="44"/>
        <v>2020</v>
      </c>
      <c r="W87" s="28">
        <f t="shared" si="45"/>
        <v>11</v>
      </c>
      <c r="X87" s="28" t="e">
        <f>TEXT([2]!Tbl_Counter[[#This Row],[Issue Month]]*28, "mmmm")</f>
        <v>#REF!</v>
      </c>
      <c r="Y87" s="28" t="e">
        <f>DAY([2]!Tbl_Counter[[#This Row],[Issue Date]])</f>
        <v>#REF!</v>
      </c>
      <c r="Z87" s="28" t="str">
        <f t="shared" si="46"/>
        <v>2020-11</v>
      </c>
      <c r="AA87" s="28">
        <f t="shared" si="47"/>
        <v>3</v>
      </c>
      <c r="AB87" s="28">
        <f t="shared" si="47"/>
        <v>3</v>
      </c>
      <c r="AC87" s="28" t="str">
        <f t="shared" si="48"/>
        <v>Yes</v>
      </c>
      <c r="AD87" s="28">
        <f t="shared" si="49"/>
        <v>0</v>
      </c>
      <c r="AE87" s="1"/>
      <c r="AF87" s="1"/>
      <c r="AG87" s="1"/>
      <c r="AH87" s="1"/>
      <c r="AI87" s="1"/>
    </row>
    <row r="88" spans="1:35" x14ac:dyDescent="0.45">
      <c r="A88" s="28">
        <v>77</v>
      </c>
      <c r="B88" s="28" t="s">
        <v>254</v>
      </c>
      <c r="C88" s="28" t="s">
        <v>255</v>
      </c>
      <c r="D88" s="28" t="s">
        <v>211</v>
      </c>
      <c r="E88" s="28" t="s">
        <v>256</v>
      </c>
      <c r="F88" s="30">
        <v>44154</v>
      </c>
      <c r="G88" s="28" t="s">
        <v>5</v>
      </c>
      <c r="H88" s="28" t="s">
        <v>231</v>
      </c>
      <c r="I88" s="29" t="s">
        <v>109</v>
      </c>
      <c r="J88" s="29" t="s">
        <v>109</v>
      </c>
      <c r="K88" s="29"/>
      <c r="L88" s="29"/>
      <c r="M88" s="29"/>
      <c r="N88" s="29"/>
      <c r="O88" s="28" t="s">
        <v>557</v>
      </c>
      <c r="P88" s="28" t="s">
        <v>558</v>
      </c>
      <c r="Q88" s="28" t="s">
        <v>559</v>
      </c>
      <c r="R88" s="28" t="s">
        <v>352</v>
      </c>
      <c r="S88" s="30">
        <v>44155</v>
      </c>
      <c r="T88" s="30">
        <v>44155</v>
      </c>
      <c r="U88" s="32" t="s">
        <v>50</v>
      </c>
      <c r="V88" s="28">
        <f t="shared" si="44"/>
        <v>2020</v>
      </c>
      <c r="W88" s="28">
        <f t="shared" si="45"/>
        <v>11</v>
      </c>
      <c r="X88" s="28" t="e">
        <f>TEXT([2]!Tbl_Counter[[#This Row],[Issue Month]]*28, "mmmm")</f>
        <v>#REF!</v>
      </c>
      <c r="Y88" s="28" t="e">
        <f>DAY([2]!Tbl_Counter[[#This Row],[Issue Date]])</f>
        <v>#REF!</v>
      </c>
      <c r="Z88" s="28" t="str">
        <f t="shared" si="46"/>
        <v>2020-11</v>
      </c>
      <c r="AA88" s="28">
        <f t="shared" si="47"/>
        <v>1</v>
      </c>
      <c r="AB88" s="28">
        <f t="shared" si="47"/>
        <v>1</v>
      </c>
      <c r="AC88" s="28" t="str">
        <f t="shared" si="48"/>
        <v>Yes</v>
      </c>
      <c r="AD88" s="28">
        <f t="shared" si="49"/>
        <v>0</v>
      </c>
      <c r="AE88" s="1"/>
      <c r="AF88" s="1"/>
      <c r="AG88" s="1"/>
      <c r="AH88" s="1"/>
      <c r="AI88" s="1"/>
    </row>
    <row r="89" spans="1:35" x14ac:dyDescent="0.45">
      <c r="A89" s="28">
        <v>261</v>
      </c>
      <c r="B89" s="28" t="s">
        <v>261</v>
      </c>
      <c r="C89" s="28" t="s">
        <v>262</v>
      </c>
      <c r="D89" s="28" t="s">
        <v>220</v>
      </c>
      <c r="E89" s="28" t="s">
        <v>263</v>
      </c>
      <c r="F89" s="30">
        <v>44137</v>
      </c>
      <c r="G89" s="28" t="s">
        <v>4</v>
      </c>
      <c r="H89" s="28" t="s">
        <v>203</v>
      </c>
      <c r="I89" s="28" t="s">
        <v>560</v>
      </c>
      <c r="J89" s="29" t="s">
        <v>109</v>
      </c>
      <c r="K89" s="29"/>
      <c r="L89" s="29"/>
      <c r="M89" s="28" t="s">
        <v>52</v>
      </c>
      <c r="N89" s="29"/>
      <c r="O89" s="28" t="s">
        <v>561</v>
      </c>
      <c r="P89" s="28" t="s">
        <v>562</v>
      </c>
      <c r="Q89" s="28" t="s">
        <v>563</v>
      </c>
      <c r="R89" s="28" t="s">
        <v>226</v>
      </c>
      <c r="S89" s="30">
        <v>44167</v>
      </c>
      <c r="T89" s="30">
        <v>44155</v>
      </c>
      <c r="U89" s="32" t="s">
        <v>50</v>
      </c>
      <c r="V89" s="28">
        <v>2020</v>
      </c>
      <c r="W89" s="28">
        <v>11</v>
      </c>
      <c r="X89" s="28" t="s">
        <v>85</v>
      </c>
      <c r="Y89" s="28">
        <v>2</v>
      </c>
      <c r="Z89" s="28" t="s">
        <v>67</v>
      </c>
      <c r="AA89" s="28">
        <f t="shared" si="47"/>
        <v>30</v>
      </c>
      <c r="AB89" s="28">
        <f t="shared" si="47"/>
        <v>18</v>
      </c>
      <c r="AC89" s="28" t="str">
        <f t="shared" si="48"/>
        <v>Yes</v>
      </c>
      <c r="AD89" s="28">
        <f t="shared" si="49"/>
        <v>-12</v>
      </c>
      <c r="AE89" s="1"/>
      <c r="AF89" s="1"/>
      <c r="AG89" s="1"/>
      <c r="AH89" s="1"/>
      <c r="AI89" s="1"/>
    </row>
    <row r="90" spans="1:35" x14ac:dyDescent="0.45">
      <c r="A90" s="28">
        <v>263</v>
      </c>
      <c r="B90" s="28" t="s">
        <v>268</v>
      </c>
      <c r="C90" s="28" t="s">
        <v>269</v>
      </c>
      <c r="D90" s="28" t="s">
        <v>229</v>
      </c>
      <c r="E90" s="28" t="s">
        <v>202</v>
      </c>
      <c r="F90" s="30">
        <v>44130</v>
      </c>
      <c r="G90" s="28" t="s">
        <v>4</v>
      </c>
      <c r="H90" s="28" t="s">
        <v>203</v>
      </c>
      <c r="I90" s="28" t="s">
        <v>564</v>
      </c>
      <c r="J90" s="29" t="s">
        <v>109</v>
      </c>
      <c r="K90" s="29"/>
      <c r="L90" s="29"/>
      <c r="M90" s="28" t="s">
        <v>52</v>
      </c>
      <c r="N90" s="29"/>
      <c r="O90" s="28" t="s">
        <v>565</v>
      </c>
      <c r="P90" s="28" t="s">
        <v>566</v>
      </c>
      <c r="Q90" s="28" t="s">
        <v>567</v>
      </c>
      <c r="R90" s="28" t="s">
        <v>290</v>
      </c>
      <c r="S90" s="30">
        <v>44160</v>
      </c>
      <c r="T90" s="30">
        <v>44155</v>
      </c>
      <c r="U90" s="32" t="s">
        <v>50</v>
      </c>
      <c r="V90" s="28">
        <v>2020</v>
      </c>
      <c r="W90" s="28">
        <v>10</v>
      </c>
      <c r="X90" s="28" t="s">
        <v>84</v>
      </c>
      <c r="Y90" s="28">
        <v>26</v>
      </c>
      <c r="Z90" s="28" t="s">
        <v>66</v>
      </c>
      <c r="AA90" s="28">
        <f t="shared" si="47"/>
        <v>30</v>
      </c>
      <c r="AB90" s="28">
        <f t="shared" si="47"/>
        <v>25</v>
      </c>
      <c r="AC90" s="28" t="str">
        <f t="shared" si="48"/>
        <v>Yes</v>
      </c>
      <c r="AD90" s="28">
        <f t="shared" si="49"/>
        <v>-5</v>
      </c>
      <c r="AE90" s="1"/>
      <c r="AF90" s="1"/>
      <c r="AG90" s="1"/>
      <c r="AH90" s="1"/>
      <c r="AI90" s="1"/>
    </row>
    <row r="91" spans="1:35" x14ac:dyDescent="0.45">
      <c r="A91" s="28">
        <v>79</v>
      </c>
      <c r="B91" s="28" t="s">
        <v>274</v>
      </c>
      <c r="C91" s="28" t="s">
        <v>275</v>
      </c>
      <c r="D91" s="28" t="s">
        <v>239</v>
      </c>
      <c r="E91" s="28" t="s">
        <v>212</v>
      </c>
      <c r="F91" s="30">
        <v>44165</v>
      </c>
      <c r="G91" s="28" t="s">
        <v>3</v>
      </c>
      <c r="H91" s="28" t="s">
        <v>250</v>
      </c>
      <c r="I91" s="29" t="s">
        <v>109</v>
      </c>
      <c r="J91" s="29" t="s">
        <v>109</v>
      </c>
      <c r="K91" s="28" t="s">
        <v>517</v>
      </c>
      <c r="L91" s="29"/>
      <c r="M91" s="29"/>
      <c r="N91" s="29"/>
      <c r="O91" s="28" t="s">
        <v>568</v>
      </c>
      <c r="P91" s="28" t="s">
        <v>569</v>
      </c>
      <c r="Q91" s="28" t="s">
        <v>570</v>
      </c>
      <c r="R91" s="28" t="s">
        <v>246</v>
      </c>
      <c r="S91" s="30">
        <v>44166</v>
      </c>
      <c r="T91" s="30">
        <v>44166</v>
      </c>
      <c r="U91" s="32" t="s">
        <v>50</v>
      </c>
      <c r="V91" s="28">
        <f>IFERROR(YEAR(F91), "")</f>
        <v>2020</v>
      </c>
      <c r="W91" s="28">
        <f>IFERROR(MONTH(F91), "")</f>
        <v>11</v>
      </c>
      <c r="X91" s="28" t="e">
        <f>TEXT([2]!Tbl_Counter[[#This Row],[Issue Month]]*28, "mmmm")</f>
        <v>#REF!</v>
      </c>
      <c r="Y91" s="28" t="e">
        <f>DAY([2]!Tbl_Counter[[#This Row],[Issue Date]])</f>
        <v>#REF!</v>
      </c>
      <c r="Z91" s="28" t="str">
        <f>TEXT($F91, "yyyy-mm")</f>
        <v>2020-11</v>
      </c>
      <c r="AA91" s="28">
        <f>IFERROR(IF(INT(S91-$F91)&gt;=0,S91-$F91,"N/A"),"N/A")</f>
        <v>1</v>
      </c>
      <c r="AB91" s="28">
        <f>IFERROR(IF(INT(T91-$F91)&gt;=0,T91-$F91,"N/A"),"N/A")</f>
        <v>1</v>
      </c>
      <c r="AC91" s="28" t="str">
        <f>IFERROR(IF(OR(ISTEXT(AA91), ISTEXT(AB91)), "N/A", IF(AB91&lt;=AA91, "Yes", "No")),"N/A")</f>
        <v>Yes</v>
      </c>
      <c r="AD91" s="28">
        <f>IFERROR(AB91-AA91, "")</f>
        <v>0</v>
      </c>
      <c r="AE91" s="1"/>
      <c r="AF91" s="1"/>
      <c r="AG91" s="1"/>
      <c r="AH91" s="1"/>
      <c r="AI91" s="1"/>
    </row>
    <row r="92" spans="1:35" x14ac:dyDescent="0.45">
      <c r="A92" s="28">
        <v>260</v>
      </c>
      <c r="B92" s="28" t="s">
        <v>199</v>
      </c>
      <c r="C92" s="28" t="s">
        <v>280</v>
      </c>
      <c r="D92" s="28" t="s">
        <v>201</v>
      </c>
      <c r="E92" s="28" t="s">
        <v>221</v>
      </c>
      <c r="F92" s="30">
        <v>44148</v>
      </c>
      <c r="G92" s="28" t="s">
        <v>4</v>
      </c>
      <c r="H92" s="28" t="s">
        <v>203</v>
      </c>
      <c r="I92" s="28" t="s">
        <v>571</v>
      </c>
      <c r="J92" s="29" t="s">
        <v>109</v>
      </c>
      <c r="K92" s="29"/>
      <c r="L92" s="29"/>
      <c r="M92" s="28" t="s">
        <v>52</v>
      </c>
      <c r="N92" s="29"/>
      <c r="O92" s="28" t="s">
        <v>572</v>
      </c>
      <c r="P92" s="28" t="s">
        <v>573</v>
      </c>
      <c r="Q92" s="28" t="s">
        <v>574</v>
      </c>
      <c r="R92" s="28" t="s">
        <v>575</v>
      </c>
      <c r="S92" s="30">
        <v>44181</v>
      </c>
      <c r="T92" s="30">
        <v>44166</v>
      </c>
      <c r="U92" s="32" t="s">
        <v>50</v>
      </c>
      <c r="V92" s="28">
        <v>2020</v>
      </c>
      <c r="W92" s="28">
        <v>11</v>
      </c>
      <c r="X92" s="28" t="s">
        <v>85</v>
      </c>
      <c r="Y92" s="28">
        <v>13</v>
      </c>
      <c r="Z92" s="28" t="s">
        <v>67</v>
      </c>
      <c r="AA92" s="28">
        <f t="shared" ref="AA92:AA93" si="50">IFERROR(IF(INT(S92-$F92)&gt;=0,S92-$F92,"N/A"),"N/A")</f>
        <v>33</v>
      </c>
      <c r="AB92" s="28">
        <f t="shared" ref="AB92:AB93" si="51">IFERROR(IF(INT(T92-$F92)&gt;=0,T92-$F92,"N/A"),"N/A")</f>
        <v>18</v>
      </c>
      <c r="AC92" s="28" t="str">
        <f t="shared" ref="AC92:AC93" si="52">IFERROR(IF(OR(ISTEXT(AA92), ISTEXT(AB92)), "N/A", IF(AB92&lt;=AA92, "Yes", "No")),"N/A")</f>
        <v>Yes</v>
      </c>
      <c r="AD92" s="28">
        <f t="shared" ref="AD92:AD93" si="53">IFERROR(AB92-AA92, "")</f>
        <v>-15</v>
      </c>
      <c r="AE92" s="1"/>
      <c r="AF92" s="1"/>
      <c r="AG92" s="1"/>
      <c r="AH92" s="1"/>
      <c r="AI92" s="1"/>
    </row>
    <row r="93" spans="1:35" x14ac:dyDescent="0.45">
      <c r="A93" s="28">
        <v>262</v>
      </c>
      <c r="B93" s="28" t="s">
        <v>209</v>
      </c>
      <c r="C93" s="28" t="s">
        <v>285</v>
      </c>
      <c r="D93" s="28" t="s">
        <v>211</v>
      </c>
      <c r="E93" s="28" t="s">
        <v>230</v>
      </c>
      <c r="F93" s="30">
        <v>44137</v>
      </c>
      <c r="G93" s="28" t="s">
        <v>4</v>
      </c>
      <c r="H93" s="28" t="s">
        <v>203</v>
      </c>
      <c r="I93" s="28" t="s">
        <v>576</v>
      </c>
      <c r="J93" s="29" t="s">
        <v>109</v>
      </c>
      <c r="K93" s="29"/>
      <c r="L93" s="29"/>
      <c r="M93" s="28" t="s">
        <v>52</v>
      </c>
      <c r="N93" s="29"/>
      <c r="O93" s="28" t="s">
        <v>577</v>
      </c>
      <c r="P93" s="28" t="s">
        <v>578</v>
      </c>
      <c r="Q93" s="28" t="s">
        <v>579</v>
      </c>
      <c r="R93" s="28" t="s">
        <v>226</v>
      </c>
      <c r="S93" s="30">
        <v>44167</v>
      </c>
      <c r="T93" s="30">
        <v>44167</v>
      </c>
      <c r="U93" s="32" t="s">
        <v>50</v>
      </c>
      <c r="V93" s="28">
        <v>2020</v>
      </c>
      <c r="W93" s="28">
        <v>11</v>
      </c>
      <c r="X93" s="28" t="s">
        <v>85</v>
      </c>
      <c r="Y93" s="28">
        <v>2</v>
      </c>
      <c r="Z93" s="28" t="s">
        <v>67</v>
      </c>
      <c r="AA93" s="28">
        <f t="shared" si="50"/>
        <v>30</v>
      </c>
      <c r="AB93" s="28">
        <f t="shared" si="51"/>
        <v>30</v>
      </c>
      <c r="AC93" s="28" t="str">
        <f t="shared" si="52"/>
        <v>Yes</v>
      </c>
      <c r="AD93" s="28">
        <f t="shared" si="53"/>
        <v>0</v>
      </c>
      <c r="AE93" s="1"/>
      <c r="AF93" s="1"/>
      <c r="AG93" s="1"/>
      <c r="AH93" s="1"/>
      <c r="AI93" s="1"/>
    </row>
    <row r="94" spans="1:35" x14ac:dyDescent="0.45">
      <c r="A94" s="28">
        <v>70</v>
      </c>
      <c r="B94" s="28" t="s">
        <v>218</v>
      </c>
      <c r="C94" s="28" t="s">
        <v>291</v>
      </c>
      <c r="D94" s="28" t="s">
        <v>220</v>
      </c>
      <c r="E94" s="28" t="s">
        <v>240</v>
      </c>
      <c r="F94" s="30">
        <v>44140</v>
      </c>
      <c r="G94" s="28" t="s">
        <v>2</v>
      </c>
      <c r="H94" s="28" t="s">
        <v>2</v>
      </c>
      <c r="I94" s="29" t="s">
        <v>109</v>
      </c>
      <c r="J94" s="29" t="s">
        <v>109</v>
      </c>
      <c r="K94" s="28" t="s">
        <v>580</v>
      </c>
      <c r="L94" s="29"/>
      <c r="M94" s="29"/>
      <c r="N94" s="29"/>
      <c r="O94" s="28" t="s">
        <v>581</v>
      </c>
      <c r="P94" s="28" t="s">
        <v>582</v>
      </c>
      <c r="Q94" s="28" t="s">
        <v>583</v>
      </c>
      <c r="R94" s="28" t="s">
        <v>311</v>
      </c>
      <c r="S94" s="30">
        <v>44169</v>
      </c>
      <c r="T94" s="30">
        <v>44169</v>
      </c>
      <c r="U94" s="32" t="s">
        <v>50</v>
      </c>
      <c r="V94" s="28">
        <f t="shared" ref="V94:V100" si="54">IFERROR(YEAR(F94), "")</f>
        <v>2020</v>
      </c>
      <c r="W94" s="28">
        <f t="shared" ref="W94:W100" si="55">IFERROR(MONTH(F94), "")</f>
        <v>11</v>
      </c>
      <c r="X94" s="28" t="e">
        <f>TEXT([2]!Tbl_Counter[[#This Row],[Issue Month]]*28, "mmmm")</f>
        <v>#REF!</v>
      </c>
      <c r="Y94" s="28" t="e">
        <f>DAY([2]!Tbl_Counter[[#This Row],[Issue Date]])</f>
        <v>#REF!</v>
      </c>
      <c r="Z94" s="28" t="str">
        <f t="shared" ref="Z94:Z100" si="56">TEXT($F94, "yyyy-mm")</f>
        <v>2020-11</v>
      </c>
      <c r="AA94" s="28">
        <f t="shared" ref="AA94:AB102" si="57">IFERROR(IF(INT(S94-$F94)&gt;=0,S94-$F94,"N/A"),"N/A")</f>
        <v>29</v>
      </c>
      <c r="AB94" s="28">
        <f t="shared" si="57"/>
        <v>29</v>
      </c>
      <c r="AC94" s="28" t="str">
        <f t="shared" ref="AC94:AC102" si="58">IFERROR(IF(OR(ISTEXT(AA94), ISTEXT(AB94)), "N/A", IF(AB94&lt;=AA94, "Yes", "No")),"N/A")</f>
        <v>Yes</v>
      </c>
      <c r="AD94" s="28">
        <f t="shared" ref="AD94:AD102" si="59">IFERROR(AB94-AA94, "")</f>
        <v>0</v>
      </c>
      <c r="AE94" s="1"/>
      <c r="AF94" s="1"/>
      <c r="AG94" s="1"/>
      <c r="AH94" s="1"/>
      <c r="AI94" s="1"/>
    </row>
    <row r="95" spans="1:35" x14ac:dyDescent="0.45">
      <c r="A95" s="28">
        <v>76</v>
      </c>
      <c r="B95" s="28" t="s">
        <v>227</v>
      </c>
      <c r="C95" s="28" t="s">
        <v>296</v>
      </c>
      <c r="D95" s="28" t="s">
        <v>229</v>
      </c>
      <c r="E95" s="28" t="s">
        <v>249</v>
      </c>
      <c r="F95" s="30">
        <v>44153</v>
      </c>
      <c r="G95" s="28" t="s">
        <v>5</v>
      </c>
      <c r="H95" s="28" t="s">
        <v>231</v>
      </c>
      <c r="I95" s="29" t="s">
        <v>109</v>
      </c>
      <c r="J95" s="29" t="s">
        <v>109</v>
      </c>
      <c r="K95" s="28" t="s">
        <v>242</v>
      </c>
      <c r="L95" s="29"/>
      <c r="M95" s="29"/>
      <c r="N95" s="29"/>
      <c r="O95" s="28" t="s">
        <v>584</v>
      </c>
      <c r="P95" s="28" t="s">
        <v>585</v>
      </c>
      <c r="Q95" s="28" t="s">
        <v>586</v>
      </c>
      <c r="R95" s="28" t="s">
        <v>260</v>
      </c>
      <c r="S95" s="30">
        <v>44169</v>
      </c>
      <c r="T95" s="30">
        <v>44169</v>
      </c>
      <c r="U95" s="32" t="s">
        <v>50</v>
      </c>
      <c r="V95" s="28">
        <f t="shared" si="54"/>
        <v>2020</v>
      </c>
      <c r="W95" s="28">
        <f t="shared" si="55"/>
        <v>11</v>
      </c>
      <c r="X95" s="28" t="e">
        <f>TEXT([2]!Tbl_Counter[[#This Row],[Issue Month]]*28, "mmmm")</f>
        <v>#REF!</v>
      </c>
      <c r="Y95" s="28" t="e">
        <f>DAY([2]!Tbl_Counter[[#This Row],[Issue Date]])</f>
        <v>#REF!</v>
      </c>
      <c r="Z95" s="28" t="str">
        <f t="shared" si="56"/>
        <v>2020-11</v>
      </c>
      <c r="AA95" s="28">
        <f t="shared" si="57"/>
        <v>16</v>
      </c>
      <c r="AB95" s="28">
        <f t="shared" si="57"/>
        <v>16</v>
      </c>
      <c r="AC95" s="28" t="str">
        <f t="shared" si="58"/>
        <v>Yes</v>
      </c>
      <c r="AD95" s="28">
        <f t="shared" si="59"/>
        <v>0</v>
      </c>
      <c r="AE95" s="1"/>
      <c r="AF95" s="1"/>
      <c r="AG95" s="1"/>
      <c r="AH95" s="1"/>
      <c r="AI95" s="1"/>
    </row>
    <row r="96" spans="1:35" x14ac:dyDescent="0.45">
      <c r="A96" s="28">
        <v>81</v>
      </c>
      <c r="B96" s="28" t="s">
        <v>237</v>
      </c>
      <c r="C96" s="28" t="s">
        <v>301</v>
      </c>
      <c r="D96" s="28" t="s">
        <v>239</v>
      </c>
      <c r="E96" s="28" t="s">
        <v>256</v>
      </c>
      <c r="F96" s="30">
        <v>44168</v>
      </c>
      <c r="G96" s="28" t="s">
        <v>5</v>
      </c>
      <c r="H96" s="28" t="s">
        <v>587</v>
      </c>
      <c r="I96" s="29" t="s">
        <v>109</v>
      </c>
      <c r="J96" s="29" t="s">
        <v>109</v>
      </c>
      <c r="K96" s="29"/>
      <c r="L96" s="29"/>
      <c r="M96" s="29"/>
      <c r="N96" s="29"/>
      <c r="O96" s="28" t="s">
        <v>588</v>
      </c>
      <c r="P96" s="28" t="s">
        <v>589</v>
      </c>
      <c r="Q96" s="28" t="s">
        <v>590</v>
      </c>
      <c r="R96" s="28" t="s">
        <v>305</v>
      </c>
      <c r="S96" s="30">
        <v>44169</v>
      </c>
      <c r="T96" s="30">
        <v>44169</v>
      </c>
      <c r="U96" s="32" t="s">
        <v>50</v>
      </c>
      <c r="V96" s="28">
        <f t="shared" si="54"/>
        <v>2020</v>
      </c>
      <c r="W96" s="28">
        <f t="shared" si="55"/>
        <v>12</v>
      </c>
      <c r="X96" s="28" t="e">
        <f>TEXT([2]!Tbl_Counter[[#This Row],[Issue Month]]*28, "mmmm")</f>
        <v>#REF!</v>
      </c>
      <c r="Y96" s="28" t="e">
        <f>DAY([2]!Tbl_Counter[[#This Row],[Issue Date]])</f>
        <v>#REF!</v>
      </c>
      <c r="Z96" s="28" t="str">
        <f t="shared" si="56"/>
        <v>2020-12</v>
      </c>
      <c r="AA96" s="28">
        <f t="shared" si="57"/>
        <v>1</v>
      </c>
      <c r="AB96" s="28">
        <f t="shared" si="57"/>
        <v>1</v>
      </c>
      <c r="AC96" s="28" t="str">
        <f t="shared" si="58"/>
        <v>Yes</v>
      </c>
      <c r="AD96" s="28">
        <f t="shared" si="59"/>
        <v>0</v>
      </c>
      <c r="AE96" s="1"/>
      <c r="AF96" s="1"/>
      <c r="AG96" s="1"/>
      <c r="AH96" s="1"/>
      <c r="AI96" s="1"/>
    </row>
    <row r="97" spans="1:35" x14ac:dyDescent="0.45">
      <c r="A97" s="28">
        <v>83</v>
      </c>
      <c r="B97" s="28" t="s">
        <v>247</v>
      </c>
      <c r="C97" s="28" t="s">
        <v>306</v>
      </c>
      <c r="D97" s="28" t="s">
        <v>201</v>
      </c>
      <c r="E97" s="28" t="s">
        <v>263</v>
      </c>
      <c r="F97" s="30">
        <v>44168</v>
      </c>
      <c r="G97" s="28" t="s">
        <v>3</v>
      </c>
      <c r="H97" s="28" t="s">
        <v>317</v>
      </c>
      <c r="I97" s="29" t="s">
        <v>109</v>
      </c>
      <c r="J97" s="29" t="s">
        <v>109</v>
      </c>
      <c r="K97" s="29"/>
      <c r="L97" s="29"/>
      <c r="M97" s="29"/>
      <c r="N97" s="29"/>
      <c r="O97" s="28" t="s">
        <v>591</v>
      </c>
      <c r="P97" s="28" t="s">
        <v>592</v>
      </c>
      <c r="Q97" s="28" t="s">
        <v>593</v>
      </c>
      <c r="R97" s="28" t="s">
        <v>321</v>
      </c>
      <c r="S97" s="30">
        <v>44174</v>
      </c>
      <c r="T97" s="30">
        <v>44173</v>
      </c>
      <c r="U97" s="32" t="s">
        <v>50</v>
      </c>
      <c r="V97" s="28">
        <f t="shared" si="54"/>
        <v>2020</v>
      </c>
      <c r="W97" s="28">
        <f t="shared" si="55"/>
        <v>12</v>
      </c>
      <c r="X97" s="28" t="e">
        <f>TEXT([2]!Tbl_Counter[[#This Row],[Issue Month]]*28, "mmmm")</f>
        <v>#REF!</v>
      </c>
      <c r="Y97" s="28" t="e">
        <f>DAY([2]!Tbl_Counter[[#This Row],[Issue Date]])</f>
        <v>#REF!</v>
      </c>
      <c r="Z97" s="28" t="str">
        <f t="shared" si="56"/>
        <v>2020-12</v>
      </c>
      <c r="AA97" s="28">
        <f t="shared" si="57"/>
        <v>6</v>
      </c>
      <c r="AB97" s="28">
        <f t="shared" si="57"/>
        <v>5</v>
      </c>
      <c r="AC97" s="28" t="str">
        <f t="shared" si="58"/>
        <v>Yes</v>
      </c>
      <c r="AD97" s="28">
        <f t="shared" si="59"/>
        <v>-1</v>
      </c>
      <c r="AE97" s="1"/>
      <c r="AF97" s="1"/>
      <c r="AG97" s="1"/>
      <c r="AH97" s="1"/>
      <c r="AI97" s="1"/>
    </row>
    <row r="98" spans="1:35" x14ac:dyDescent="0.45">
      <c r="A98" s="28">
        <v>1</v>
      </c>
      <c r="B98" s="28" t="s">
        <v>254</v>
      </c>
      <c r="C98" s="28" t="s">
        <v>312</v>
      </c>
      <c r="D98" s="28" t="s">
        <v>211</v>
      </c>
      <c r="E98" s="28" t="s">
        <v>202</v>
      </c>
      <c r="F98" s="30">
        <v>43839</v>
      </c>
      <c r="G98" s="28" t="s">
        <v>5</v>
      </c>
      <c r="H98" s="28" t="s">
        <v>231</v>
      </c>
      <c r="I98" s="29" t="s">
        <v>109</v>
      </c>
      <c r="J98" s="29" t="s">
        <v>109</v>
      </c>
      <c r="K98" s="28" t="s">
        <v>242</v>
      </c>
      <c r="L98" s="29"/>
      <c r="M98" s="29"/>
      <c r="N98" s="29"/>
      <c r="O98" s="28" t="s">
        <v>594</v>
      </c>
      <c r="P98" s="28" t="s">
        <v>595</v>
      </c>
      <c r="Q98" s="28" t="s">
        <v>596</v>
      </c>
      <c r="R98" s="28" t="s">
        <v>236</v>
      </c>
      <c r="S98" s="30">
        <v>44176</v>
      </c>
      <c r="T98" s="30">
        <v>44175</v>
      </c>
      <c r="U98" s="32" t="s">
        <v>50</v>
      </c>
      <c r="V98" s="28">
        <f t="shared" si="54"/>
        <v>2020</v>
      </c>
      <c r="W98" s="28">
        <f t="shared" si="55"/>
        <v>1</v>
      </c>
      <c r="X98" s="28" t="e">
        <f>TEXT([2]!Tbl_Counter[[#This Row],[Issue Month]]*28, "mmmm")</f>
        <v>#REF!</v>
      </c>
      <c r="Y98" s="28" t="e">
        <f>DAY([2]!Tbl_Counter[[#This Row],[Issue Date]])</f>
        <v>#REF!</v>
      </c>
      <c r="Z98" s="28" t="str">
        <f t="shared" si="56"/>
        <v>2020-01</v>
      </c>
      <c r="AA98" s="28">
        <f t="shared" si="57"/>
        <v>337</v>
      </c>
      <c r="AB98" s="28">
        <f t="shared" si="57"/>
        <v>336</v>
      </c>
      <c r="AC98" s="28" t="str">
        <f t="shared" si="58"/>
        <v>Yes</v>
      </c>
      <c r="AD98" s="28">
        <f t="shared" si="59"/>
        <v>-1</v>
      </c>
      <c r="AE98" s="1"/>
      <c r="AF98" s="1"/>
      <c r="AG98" s="1"/>
      <c r="AH98" s="1"/>
      <c r="AI98" s="1"/>
    </row>
    <row r="99" spans="1:35" x14ac:dyDescent="0.45">
      <c r="A99" s="28">
        <v>74</v>
      </c>
      <c r="B99" s="28" t="s">
        <v>261</v>
      </c>
      <c r="C99" s="28" t="s">
        <v>316</v>
      </c>
      <c r="D99" s="28" t="s">
        <v>220</v>
      </c>
      <c r="E99" s="28" t="s">
        <v>212</v>
      </c>
      <c r="F99" s="30">
        <v>44145</v>
      </c>
      <c r="G99" s="28" t="s">
        <v>5</v>
      </c>
      <c r="H99" s="28" t="s">
        <v>231</v>
      </c>
      <c r="I99" s="29" t="s">
        <v>109</v>
      </c>
      <c r="J99" s="29" t="s">
        <v>109</v>
      </c>
      <c r="K99" s="29"/>
      <c r="L99" s="29"/>
      <c r="M99" s="29"/>
      <c r="N99" s="29"/>
      <c r="O99" s="28" t="s">
        <v>597</v>
      </c>
      <c r="P99" s="28" t="s">
        <v>598</v>
      </c>
      <c r="Q99" s="28" t="s">
        <v>599</v>
      </c>
      <c r="R99" s="28" t="s">
        <v>260</v>
      </c>
      <c r="S99" s="30">
        <v>44176</v>
      </c>
      <c r="T99" s="30">
        <v>44176</v>
      </c>
      <c r="U99" s="32" t="s">
        <v>50</v>
      </c>
      <c r="V99" s="28">
        <f t="shared" si="54"/>
        <v>2020</v>
      </c>
      <c r="W99" s="28">
        <f t="shared" si="55"/>
        <v>11</v>
      </c>
      <c r="X99" s="28" t="e">
        <f>TEXT([2]!Tbl_Counter[[#This Row],[Issue Month]]*28, "mmmm")</f>
        <v>#REF!</v>
      </c>
      <c r="Y99" s="28" t="e">
        <f>DAY([2]!Tbl_Counter[[#This Row],[Issue Date]])</f>
        <v>#REF!</v>
      </c>
      <c r="Z99" s="28" t="str">
        <f t="shared" si="56"/>
        <v>2020-11</v>
      </c>
      <c r="AA99" s="28">
        <f t="shared" si="57"/>
        <v>31</v>
      </c>
      <c r="AB99" s="28">
        <f t="shared" si="57"/>
        <v>31</v>
      </c>
      <c r="AC99" s="28" t="str">
        <f t="shared" si="58"/>
        <v>Yes</v>
      </c>
      <c r="AD99" s="28">
        <f t="shared" si="59"/>
        <v>0</v>
      </c>
      <c r="AE99" s="1"/>
      <c r="AF99" s="1"/>
      <c r="AG99" s="1"/>
      <c r="AH99" s="1"/>
      <c r="AI99" s="1"/>
    </row>
    <row r="100" spans="1:35" x14ac:dyDescent="0.45">
      <c r="A100" s="28">
        <v>78</v>
      </c>
      <c r="B100" s="28" t="s">
        <v>268</v>
      </c>
      <c r="C100" s="28" t="s">
        <v>322</v>
      </c>
      <c r="D100" s="28" t="s">
        <v>229</v>
      </c>
      <c r="E100" s="28" t="s">
        <v>221</v>
      </c>
      <c r="F100" s="30">
        <v>44159</v>
      </c>
      <c r="G100" s="28" t="s">
        <v>5</v>
      </c>
      <c r="H100" s="28" t="s">
        <v>231</v>
      </c>
      <c r="I100" s="29" t="s">
        <v>109</v>
      </c>
      <c r="J100" s="29" t="s">
        <v>109</v>
      </c>
      <c r="K100" s="28" t="s">
        <v>307</v>
      </c>
      <c r="L100" s="29"/>
      <c r="M100" s="29"/>
      <c r="N100" s="29"/>
      <c r="O100" s="28" t="s">
        <v>600</v>
      </c>
      <c r="P100" s="28" t="s">
        <v>601</v>
      </c>
      <c r="Q100" s="28" t="s">
        <v>602</v>
      </c>
      <c r="R100" s="28" t="s">
        <v>267</v>
      </c>
      <c r="S100" s="30">
        <v>44187</v>
      </c>
      <c r="T100" s="30">
        <v>44176</v>
      </c>
      <c r="U100" s="32" t="s">
        <v>50</v>
      </c>
      <c r="V100" s="28">
        <f t="shared" si="54"/>
        <v>2020</v>
      </c>
      <c r="W100" s="28">
        <f t="shared" si="55"/>
        <v>11</v>
      </c>
      <c r="X100" s="28" t="e">
        <f>TEXT([2]!Tbl_Counter[[#This Row],[Issue Month]]*28, "mmmm")</f>
        <v>#REF!</v>
      </c>
      <c r="Y100" s="28" t="e">
        <f>DAY([2]!Tbl_Counter[[#This Row],[Issue Date]])</f>
        <v>#REF!</v>
      </c>
      <c r="Z100" s="28" t="str">
        <f t="shared" si="56"/>
        <v>2020-11</v>
      </c>
      <c r="AA100" s="28">
        <f t="shared" si="57"/>
        <v>28</v>
      </c>
      <c r="AB100" s="28">
        <f t="shared" si="57"/>
        <v>17</v>
      </c>
      <c r="AC100" s="28" t="str">
        <f t="shared" si="58"/>
        <v>Yes</v>
      </c>
      <c r="AD100" s="28">
        <f t="shared" si="59"/>
        <v>-11</v>
      </c>
      <c r="AE100" s="1"/>
      <c r="AF100" s="1"/>
      <c r="AG100" s="1"/>
      <c r="AH100" s="1"/>
      <c r="AI100" s="1"/>
    </row>
    <row r="101" spans="1:35" x14ac:dyDescent="0.45">
      <c r="A101" s="28">
        <v>258</v>
      </c>
      <c r="B101" s="28" t="s">
        <v>274</v>
      </c>
      <c r="C101" s="28" t="s">
        <v>327</v>
      </c>
      <c r="D101" s="28" t="s">
        <v>239</v>
      </c>
      <c r="E101" s="28" t="s">
        <v>230</v>
      </c>
      <c r="F101" s="30">
        <v>44154</v>
      </c>
      <c r="G101" s="28" t="s">
        <v>4</v>
      </c>
      <c r="H101" s="28" t="s">
        <v>203</v>
      </c>
      <c r="I101" s="28" t="s">
        <v>603</v>
      </c>
      <c r="J101" s="29" t="s">
        <v>109</v>
      </c>
      <c r="K101" s="29"/>
      <c r="L101" s="29"/>
      <c r="M101" s="28" t="s">
        <v>52</v>
      </c>
      <c r="N101" s="29"/>
      <c r="O101" s="28" t="s">
        <v>604</v>
      </c>
      <c r="P101" s="28" t="s">
        <v>605</v>
      </c>
      <c r="Q101" s="28" t="s">
        <v>606</v>
      </c>
      <c r="R101" s="28" t="s">
        <v>532</v>
      </c>
      <c r="S101" s="30">
        <v>44184</v>
      </c>
      <c r="T101" s="30">
        <v>44180</v>
      </c>
      <c r="U101" s="32" t="s">
        <v>50</v>
      </c>
      <c r="V101" s="28">
        <v>2020</v>
      </c>
      <c r="W101" s="28">
        <v>11</v>
      </c>
      <c r="X101" s="28" t="s">
        <v>85</v>
      </c>
      <c r="Y101" s="28">
        <v>19</v>
      </c>
      <c r="Z101" s="28" t="s">
        <v>67</v>
      </c>
      <c r="AA101" s="28">
        <f t="shared" si="57"/>
        <v>30</v>
      </c>
      <c r="AB101" s="28">
        <f t="shared" si="57"/>
        <v>26</v>
      </c>
      <c r="AC101" s="28" t="str">
        <f t="shared" si="58"/>
        <v>Yes</v>
      </c>
      <c r="AD101" s="28">
        <f t="shared" si="59"/>
        <v>-4</v>
      </c>
      <c r="AE101" s="1"/>
      <c r="AF101" s="1"/>
      <c r="AG101" s="1"/>
      <c r="AH101" s="1"/>
      <c r="AI101" s="1"/>
    </row>
    <row r="102" spans="1:35" x14ac:dyDescent="0.45">
      <c r="A102" s="28">
        <v>259</v>
      </c>
      <c r="B102" s="28" t="s">
        <v>199</v>
      </c>
      <c r="C102" s="28" t="s">
        <v>200</v>
      </c>
      <c r="D102" s="28" t="s">
        <v>201</v>
      </c>
      <c r="E102" s="28" t="s">
        <v>240</v>
      </c>
      <c r="F102" s="30">
        <v>44146</v>
      </c>
      <c r="G102" s="28" t="s">
        <v>4</v>
      </c>
      <c r="H102" s="28" t="s">
        <v>203</v>
      </c>
      <c r="I102" s="28" t="s">
        <v>607</v>
      </c>
      <c r="J102" s="29" t="s">
        <v>109</v>
      </c>
      <c r="K102" s="29"/>
      <c r="L102" s="29"/>
      <c r="M102" s="28" t="s">
        <v>52</v>
      </c>
      <c r="N102" s="29"/>
      <c r="O102" s="28" t="s">
        <v>608</v>
      </c>
      <c r="P102" s="28" t="s">
        <v>609</v>
      </c>
      <c r="Q102" s="28" t="s">
        <v>610</v>
      </c>
      <c r="R102" s="28" t="s">
        <v>611</v>
      </c>
      <c r="S102" s="30">
        <v>44182</v>
      </c>
      <c r="T102" s="30">
        <v>44180</v>
      </c>
      <c r="U102" s="32" t="s">
        <v>50</v>
      </c>
      <c r="V102" s="28">
        <v>2020</v>
      </c>
      <c r="W102" s="28">
        <v>11</v>
      </c>
      <c r="X102" s="28" t="s">
        <v>85</v>
      </c>
      <c r="Y102" s="28">
        <v>11</v>
      </c>
      <c r="Z102" s="28" t="s">
        <v>67</v>
      </c>
      <c r="AA102" s="28">
        <f t="shared" si="57"/>
        <v>36</v>
      </c>
      <c r="AB102" s="28">
        <f t="shared" si="57"/>
        <v>34</v>
      </c>
      <c r="AC102" s="28" t="str">
        <f t="shared" si="58"/>
        <v>Yes</v>
      </c>
      <c r="AD102" s="28">
        <f t="shared" si="59"/>
        <v>-2</v>
      </c>
      <c r="AE102" s="1"/>
      <c r="AF102" s="1"/>
      <c r="AG102" s="1"/>
      <c r="AH102" s="1"/>
      <c r="AI102" s="1"/>
    </row>
    <row r="103" spans="1:35" x14ac:dyDescent="0.45">
      <c r="A103" s="28">
        <v>87</v>
      </c>
      <c r="B103" s="28" t="s">
        <v>209</v>
      </c>
      <c r="C103" s="28" t="s">
        <v>210</v>
      </c>
      <c r="D103" s="28" t="s">
        <v>211</v>
      </c>
      <c r="E103" s="28" t="s">
        <v>249</v>
      </c>
      <c r="F103" s="30">
        <v>44181</v>
      </c>
      <c r="G103" s="28" t="s">
        <v>5</v>
      </c>
      <c r="H103" s="28" t="s">
        <v>231</v>
      </c>
      <c r="I103" s="29" t="s">
        <v>109</v>
      </c>
      <c r="J103" s="28" t="s">
        <v>232</v>
      </c>
      <c r="K103" s="29"/>
      <c r="L103" s="29"/>
      <c r="M103" s="29"/>
      <c r="N103" s="29"/>
      <c r="O103" s="28" t="s">
        <v>612</v>
      </c>
      <c r="P103" s="28" t="s">
        <v>613</v>
      </c>
      <c r="Q103" s="28" t="s">
        <v>614</v>
      </c>
      <c r="R103" s="28" t="s">
        <v>352</v>
      </c>
      <c r="S103" s="30">
        <v>44181</v>
      </c>
      <c r="T103" s="30">
        <v>44181</v>
      </c>
      <c r="U103" s="32" t="s">
        <v>50</v>
      </c>
      <c r="V103" s="28">
        <f>IFERROR(YEAR(F103), "")</f>
        <v>2020</v>
      </c>
      <c r="W103" s="28">
        <f>IFERROR(MONTH(F103), "")</f>
        <v>12</v>
      </c>
      <c r="X103" s="28" t="e">
        <f>TEXT([2]!Tbl_Counter[[#This Row],[Issue Month]]*28, "mmmm")</f>
        <v>#REF!</v>
      </c>
      <c r="Y103" s="28" t="e">
        <f>DAY([2]!Tbl_Counter[[#This Row],[Issue Date]])</f>
        <v>#REF!</v>
      </c>
      <c r="Z103" s="28" t="str">
        <f>TEXT($F103, "yyyy-mm")</f>
        <v>2020-12</v>
      </c>
      <c r="AA103" s="28">
        <f t="shared" ref="AA103:AB105" si="60">IFERROR(IF(INT(S103-$F103)&gt;=0,S103-$F103,"N/A"),"N/A")</f>
        <v>0</v>
      </c>
      <c r="AB103" s="28">
        <f t="shared" si="60"/>
        <v>0</v>
      </c>
      <c r="AC103" s="28" t="str">
        <f>IFERROR(IF(OR(ISTEXT(AA103), ISTEXT(AB103)), "N/A", IF(AB103&lt;=AA103, "Yes", "No")),"N/A")</f>
        <v>Yes</v>
      </c>
      <c r="AD103" s="28">
        <f>IFERROR(AB103-AA103, "")</f>
        <v>0</v>
      </c>
      <c r="AE103" s="1"/>
      <c r="AF103" s="1"/>
      <c r="AG103" s="1"/>
      <c r="AH103" s="1"/>
      <c r="AI103" s="1"/>
    </row>
    <row r="104" spans="1:35" x14ac:dyDescent="0.45">
      <c r="A104" s="28">
        <v>73</v>
      </c>
      <c r="B104" s="28" t="s">
        <v>218</v>
      </c>
      <c r="C104" s="28" t="s">
        <v>219</v>
      </c>
      <c r="D104" s="28" t="s">
        <v>220</v>
      </c>
      <c r="E104" s="28" t="s">
        <v>256</v>
      </c>
      <c r="F104" s="30">
        <v>44144</v>
      </c>
      <c r="G104" s="28" t="s">
        <v>5</v>
      </c>
      <c r="H104" s="28" t="s">
        <v>231</v>
      </c>
      <c r="I104" s="29" t="s">
        <v>109</v>
      </c>
      <c r="J104" s="29" t="s">
        <v>109</v>
      </c>
      <c r="K104" s="29"/>
      <c r="L104" s="29"/>
      <c r="M104" s="29"/>
      <c r="N104" s="29"/>
      <c r="O104" s="28" t="s">
        <v>615</v>
      </c>
      <c r="P104" s="28" t="s">
        <v>616</v>
      </c>
      <c r="Q104" s="28" t="s">
        <v>617</v>
      </c>
      <c r="R104" s="28" t="s">
        <v>326</v>
      </c>
      <c r="S104" s="30">
        <v>44179</v>
      </c>
      <c r="T104" s="30">
        <v>44182</v>
      </c>
      <c r="U104" s="32" t="s">
        <v>50</v>
      </c>
      <c r="V104" s="28">
        <f>IFERROR(YEAR(F104), "")</f>
        <v>2020</v>
      </c>
      <c r="W104" s="28">
        <f>IFERROR(MONTH(F104), "")</f>
        <v>11</v>
      </c>
      <c r="X104" s="28" t="e">
        <f>TEXT([2]!Tbl_Counter[[#This Row],[Issue Month]]*28, "mmmm")</f>
        <v>#REF!</v>
      </c>
      <c r="Y104" s="28" t="e">
        <f>DAY([2]!Tbl_Counter[[#This Row],[Issue Date]])</f>
        <v>#REF!</v>
      </c>
      <c r="Z104" s="28" t="str">
        <f>TEXT($F104, "yyyy-mm")</f>
        <v>2020-11</v>
      </c>
      <c r="AA104" s="28">
        <f t="shared" si="60"/>
        <v>35</v>
      </c>
      <c r="AB104" s="28">
        <f t="shared" si="60"/>
        <v>38</v>
      </c>
      <c r="AC104" s="28" t="str">
        <f>IFERROR(IF(OR(ISTEXT(AA104), ISTEXT(AB104)), "N/A", IF(AB104&lt;=AA104, "Yes", "No")),"N/A")</f>
        <v>No</v>
      </c>
      <c r="AD104" s="28">
        <f>IFERROR(AB104-AA104, "")</f>
        <v>3</v>
      </c>
      <c r="AE104" s="1"/>
      <c r="AF104" s="1"/>
      <c r="AG104" s="1"/>
      <c r="AH104" s="1"/>
      <c r="AI104" s="1"/>
    </row>
    <row r="105" spans="1:35" x14ac:dyDescent="0.45">
      <c r="A105" s="28">
        <v>257</v>
      </c>
      <c r="B105" s="28" t="s">
        <v>227</v>
      </c>
      <c r="C105" s="28" t="s">
        <v>228</v>
      </c>
      <c r="D105" s="28" t="s">
        <v>229</v>
      </c>
      <c r="E105" s="28" t="s">
        <v>263</v>
      </c>
      <c r="F105" s="30">
        <v>44168</v>
      </c>
      <c r="G105" s="28" t="s">
        <v>4</v>
      </c>
      <c r="H105" s="28" t="s">
        <v>203</v>
      </c>
      <c r="I105" s="28" t="s">
        <v>618</v>
      </c>
      <c r="J105" s="29" t="s">
        <v>109</v>
      </c>
      <c r="K105" s="29"/>
      <c r="L105" s="29"/>
      <c r="M105" s="28" t="s">
        <v>52</v>
      </c>
      <c r="N105" s="29"/>
      <c r="O105" s="28" t="s">
        <v>619</v>
      </c>
      <c r="P105" s="28" t="s">
        <v>620</v>
      </c>
      <c r="Q105" s="28" t="s">
        <v>621</v>
      </c>
      <c r="R105" s="28" t="s">
        <v>532</v>
      </c>
      <c r="S105" s="30">
        <v>44198</v>
      </c>
      <c r="T105" s="30">
        <v>44182</v>
      </c>
      <c r="U105" s="32" t="s">
        <v>50</v>
      </c>
      <c r="V105" s="28">
        <v>2020</v>
      </c>
      <c r="W105" s="28">
        <v>12</v>
      </c>
      <c r="X105" s="28" t="s">
        <v>86</v>
      </c>
      <c r="Y105" s="28">
        <v>3</v>
      </c>
      <c r="Z105" s="28" t="s">
        <v>68</v>
      </c>
      <c r="AA105" s="28">
        <f t="shared" si="60"/>
        <v>30</v>
      </c>
      <c r="AB105" s="28">
        <f t="shared" si="60"/>
        <v>14</v>
      </c>
      <c r="AC105" s="28" t="str">
        <f>IFERROR(IF(OR(ISTEXT(AA105), ISTEXT(AB105)), "N/A", IF(AB105&lt;=AA105, "Yes", "No")),"N/A")</f>
        <v>Yes</v>
      </c>
      <c r="AD105" s="28">
        <f>IFERROR(AB105-AA105, "")</f>
        <v>-16</v>
      </c>
      <c r="AE105" s="1"/>
      <c r="AF105" s="1"/>
      <c r="AG105" s="1"/>
      <c r="AH105" s="1"/>
      <c r="AI105" s="1"/>
    </row>
    <row r="106" spans="1:35" x14ac:dyDescent="0.45">
      <c r="A106" s="28">
        <v>88</v>
      </c>
      <c r="B106" s="28" t="s">
        <v>237</v>
      </c>
      <c r="C106" s="28" t="s">
        <v>238</v>
      </c>
      <c r="D106" s="28" t="s">
        <v>239</v>
      </c>
      <c r="E106" s="28" t="s">
        <v>202</v>
      </c>
      <c r="F106" s="30">
        <v>44186</v>
      </c>
      <c r="G106" s="28" t="s">
        <v>5</v>
      </c>
      <c r="H106" s="28" t="s">
        <v>231</v>
      </c>
      <c r="I106" s="29" t="s">
        <v>109</v>
      </c>
      <c r="J106" s="29" t="s">
        <v>109</v>
      </c>
      <c r="K106" s="29"/>
      <c r="L106" s="29"/>
      <c r="M106" s="29"/>
      <c r="N106" s="29"/>
      <c r="O106" s="28" t="s">
        <v>622</v>
      </c>
      <c r="P106" s="28" t="s">
        <v>623</v>
      </c>
      <c r="Q106" s="28" t="s">
        <v>624</v>
      </c>
      <c r="R106" s="28" t="s">
        <v>267</v>
      </c>
      <c r="S106" s="30">
        <v>44186</v>
      </c>
      <c r="T106" s="30">
        <v>44186</v>
      </c>
      <c r="U106" s="32" t="s">
        <v>50</v>
      </c>
      <c r="V106" s="28">
        <f t="shared" ref="V106:V113" si="61">IFERROR(YEAR(F106), "")</f>
        <v>2020</v>
      </c>
      <c r="W106" s="28">
        <f t="shared" ref="W106:W113" si="62">IFERROR(MONTH(F106), "")</f>
        <v>12</v>
      </c>
      <c r="X106" s="28" t="e">
        <f>TEXT([2]!Tbl_Counter[[#This Row],[Issue Month]]*28, "mmmm")</f>
        <v>#REF!</v>
      </c>
      <c r="Y106" s="28" t="e">
        <f>DAY([2]!Tbl_Counter[[#This Row],[Issue Date]])</f>
        <v>#REF!</v>
      </c>
      <c r="Z106" s="28" t="str">
        <f t="shared" ref="Z106:Z113" si="63">TEXT($F106, "yyyy-mm")</f>
        <v>2020-12</v>
      </c>
      <c r="AA106" s="28">
        <f t="shared" ref="AA106:AB113" si="64">IFERROR(IF(INT(S106-$F106)&gt;=0,S106-$F106,"N/A"),"N/A")</f>
        <v>0</v>
      </c>
      <c r="AB106" s="28">
        <f t="shared" si="64"/>
        <v>0</v>
      </c>
      <c r="AC106" s="28" t="str">
        <f t="shared" ref="AC106:AC113" si="65">IFERROR(IF(OR(ISTEXT(AA106), ISTEXT(AB106)), "N/A", IF(AB106&lt;=AA106, "Yes", "No")),"N/A")</f>
        <v>Yes</v>
      </c>
      <c r="AD106" s="28">
        <f t="shared" ref="AD106:AD113" si="66">IFERROR(AB106-AA106, "")</f>
        <v>0</v>
      </c>
      <c r="AE106" s="1"/>
      <c r="AF106" s="1"/>
      <c r="AG106" s="1"/>
      <c r="AH106" s="1"/>
      <c r="AI106" s="1"/>
    </row>
    <row r="107" spans="1:35" x14ac:dyDescent="0.45">
      <c r="A107" s="28">
        <v>89</v>
      </c>
      <c r="B107" s="28" t="s">
        <v>247</v>
      </c>
      <c r="C107" s="28" t="s">
        <v>248</v>
      </c>
      <c r="D107" s="28" t="s">
        <v>201</v>
      </c>
      <c r="E107" s="28" t="s">
        <v>212</v>
      </c>
      <c r="F107" s="30">
        <v>44193</v>
      </c>
      <c r="G107" s="28" t="s">
        <v>5</v>
      </c>
      <c r="H107" s="28" t="s">
        <v>231</v>
      </c>
      <c r="I107" s="29" t="s">
        <v>109</v>
      </c>
      <c r="J107" s="29" t="s">
        <v>109</v>
      </c>
      <c r="K107" s="29"/>
      <c r="L107" s="29"/>
      <c r="M107" s="29"/>
      <c r="N107" s="29"/>
      <c r="O107" s="28" t="s">
        <v>625</v>
      </c>
      <c r="P107" s="28" t="s">
        <v>626</v>
      </c>
      <c r="Q107" s="28" t="s">
        <v>627</v>
      </c>
      <c r="R107" s="28" t="s">
        <v>326</v>
      </c>
      <c r="S107" s="30">
        <v>44193</v>
      </c>
      <c r="T107" s="30">
        <v>44193</v>
      </c>
      <c r="U107" s="32" t="s">
        <v>50</v>
      </c>
      <c r="V107" s="28">
        <f t="shared" si="61"/>
        <v>2020</v>
      </c>
      <c r="W107" s="28">
        <f t="shared" si="62"/>
        <v>12</v>
      </c>
      <c r="X107" s="28" t="e">
        <f>TEXT([2]!Tbl_Counter[[#This Row],[Issue Month]]*28, "mmmm")</f>
        <v>#REF!</v>
      </c>
      <c r="Y107" s="28" t="e">
        <f>DAY([2]!Tbl_Counter[[#This Row],[Issue Date]])</f>
        <v>#REF!</v>
      </c>
      <c r="Z107" s="28" t="str">
        <f t="shared" si="63"/>
        <v>2020-12</v>
      </c>
      <c r="AA107" s="28">
        <f t="shared" si="64"/>
        <v>0</v>
      </c>
      <c r="AB107" s="28">
        <f t="shared" si="64"/>
        <v>0</v>
      </c>
      <c r="AC107" s="28" t="str">
        <f t="shared" si="65"/>
        <v>Yes</v>
      </c>
      <c r="AD107" s="28">
        <f t="shared" si="66"/>
        <v>0</v>
      </c>
      <c r="AE107" s="1"/>
      <c r="AF107" s="1"/>
      <c r="AG107" s="1"/>
      <c r="AH107" s="1"/>
      <c r="AI107" s="1"/>
    </row>
    <row r="108" spans="1:35" x14ac:dyDescent="0.45">
      <c r="A108" s="28">
        <v>90</v>
      </c>
      <c r="B108" s="28" t="s">
        <v>254</v>
      </c>
      <c r="C108" s="28" t="s">
        <v>255</v>
      </c>
      <c r="D108" s="28" t="s">
        <v>211</v>
      </c>
      <c r="E108" s="28" t="s">
        <v>221</v>
      </c>
      <c r="F108" s="30">
        <v>44195</v>
      </c>
      <c r="G108" s="28" t="s">
        <v>5</v>
      </c>
      <c r="H108" s="28" t="s">
        <v>587</v>
      </c>
      <c r="I108" s="29" t="s">
        <v>109</v>
      </c>
      <c r="J108" s="29" t="s">
        <v>109</v>
      </c>
      <c r="K108" s="29"/>
      <c r="L108" s="29"/>
      <c r="M108" s="29"/>
      <c r="N108" s="29"/>
      <c r="O108" s="28" t="s">
        <v>628</v>
      </c>
      <c r="P108" s="28" t="s">
        <v>629</v>
      </c>
      <c r="Q108" s="28" t="s">
        <v>630</v>
      </c>
      <c r="R108" s="28" t="s">
        <v>305</v>
      </c>
      <c r="S108" s="30">
        <v>44195</v>
      </c>
      <c r="T108" s="30">
        <v>44195</v>
      </c>
      <c r="U108" s="32" t="s">
        <v>50</v>
      </c>
      <c r="V108" s="28">
        <f t="shared" si="61"/>
        <v>2020</v>
      </c>
      <c r="W108" s="28">
        <f t="shared" si="62"/>
        <v>12</v>
      </c>
      <c r="X108" s="28" t="e">
        <f>TEXT([2]!Tbl_Counter[[#This Row],[Issue Month]]*28, "mmmm")</f>
        <v>#REF!</v>
      </c>
      <c r="Y108" s="28" t="e">
        <f>DAY([2]!Tbl_Counter[[#This Row],[Issue Date]])</f>
        <v>#REF!</v>
      </c>
      <c r="Z108" s="28" t="str">
        <f t="shared" si="63"/>
        <v>2020-12</v>
      </c>
      <c r="AA108" s="28">
        <f t="shared" si="64"/>
        <v>0</v>
      </c>
      <c r="AB108" s="28">
        <f t="shared" si="64"/>
        <v>0</v>
      </c>
      <c r="AC108" s="28" t="str">
        <f t="shared" si="65"/>
        <v>Yes</v>
      </c>
      <c r="AD108" s="28">
        <f t="shared" si="66"/>
        <v>0</v>
      </c>
      <c r="AE108" s="1"/>
      <c r="AF108" s="1"/>
      <c r="AG108" s="1"/>
      <c r="AH108" s="1"/>
      <c r="AI108" s="1"/>
    </row>
    <row r="109" spans="1:35" x14ac:dyDescent="0.45">
      <c r="A109" s="28">
        <v>80</v>
      </c>
      <c r="B109" s="28" t="s">
        <v>261</v>
      </c>
      <c r="C109" s="28" t="s">
        <v>262</v>
      </c>
      <c r="D109" s="28" t="s">
        <v>220</v>
      </c>
      <c r="E109" s="28" t="s">
        <v>230</v>
      </c>
      <c r="F109" s="30">
        <v>44167</v>
      </c>
      <c r="G109" s="28" t="s">
        <v>3</v>
      </c>
      <c r="H109" s="28" t="s">
        <v>241</v>
      </c>
      <c r="I109" s="29" t="s">
        <v>109</v>
      </c>
      <c r="J109" s="29" t="s">
        <v>109</v>
      </c>
      <c r="K109" s="28" t="s">
        <v>276</v>
      </c>
      <c r="L109" s="29"/>
      <c r="M109" s="29"/>
      <c r="N109" s="29"/>
      <c r="O109" s="28" t="s">
        <v>631</v>
      </c>
      <c r="P109" s="28" t="s">
        <v>632</v>
      </c>
      <c r="Q109" s="28" t="s">
        <v>633</v>
      </c>
      <c r="R109" s="28" t="s">
        <v>260</v>
      </c>
      <c r="S109" s="30">
        <v>44211</v>
      </c>
      <c r="T109" s="30">
        <v>44202</v>
      </c>
      <c r="U109" s="32" t="s">
        <v>50</v>
      </c>
      <c r="V109" s="28">
        <f t="shared" si="61"/>
        <v>2020</v>
      </c>
      <c r="W109" s="28">
        <f t="shared" si="62"/>
        <v>12</v>
      </c>
      <c r="X109" s="28" t="e">
        <f>TEXT([2]!Tbl_Counter[[#This Row],[Issue Month]]*28, "mmmm")</f>
        <v>#REF!</v>
      </c>
      <c r="Y109" s="28" t="e">
        <f>DAY([2]!Tbl_Counter[[#This Row],[Issue Date]])</f>
        <v>#REF!</v>
      </c>
      <c r="Z109" s="28" t="str">
        <f t="shared" si="63"/>
        <v>2020-12</v>
      </c>
      <c r="AA109" s="28">
        <f t="shared" si="64"/>
        <v>44</v>
      </c>
      <c r="AB109" s="28">
        <f t="shared" si="64"/>
        <v>35</v>
      </c>
      <c r="AC109" s="28" t="str">
        <f t="shared" si="65"/>
        <v>Yes</v>
      </c>
      <c r="AD109" s="28">
        <f t="shared" si="66"/>
        <v>-9</v>
      </c>
      <c r="AE109" s="1"/>
      <c r="AF109" s="1"/>
      <c r="AG109" s="1"/>
      <c r="AH109" s="1"/>
      <c r="AI109" s="1"/>
    </row>
    <row r="110" spans="1:35" x14ac:dyDescent="0.45">
      <c r="A110" s="28">
        <v>85</v>
      </c>
      <c r="B110" s="28" t="s">
        <v>268</v>
      </c>
      <c r="C110" s="28" t="s">
        <v>269</v>
      </c>
      <c r="D110" s="28" t="s">
        <v>229</v>
      </c>
      <c r="E110" s="28" t="s">
        <v>240</v>
      </c>
      <c r="F110" s="30">
        <v>44179</v>
      </c>
      <c r="G110" s="28" t="s">
        <v>3</v>
      </c>
      <c r="H110" s="28" t="s">
        <v>250</v>
      </c>
      <c r="I110" s="29" t="s">
        <v>109</v>
      </c>
      <c r="J110" s="29" t="s">
        <v>109</v>
      </c>
      <c r="K110" s="29"/>
      <c r="L110" s="29"/>
      <c r="M110" s="29"/>
      <c r="N110" s="29"/>
      <c r="O110" s="28" t="s">
        <v>634</v>
      </c>
      <c r="P110" s="28" t="s">
        <v>635</v>
      </c>
      <c r="Q110" s="28" t="s">
        <v>636</v>
      </c>
      <c r="R110" s="28" t="s">
        <v>246</v>
      </c>
      <c r="S110" s="30">
        <v>44211</v>
      </c>
      <c r="T110" s="30">
        <v>44202</v>
      </c>
      <c r="U110" s="32" t="s">
        <v>50</v>
      </c>
      <c r="V110" s="28">
        <f t="shared" si="61"/>
        <v>2020</v>
      </c>
      <c r="W110" s="28">
        <f t="shared" si="62"/>
        <v>12</v>
      </c>
      <c r="X110" s="28" t="e">
        <f>TEXT([2]!Tbl_Counter[[#This Row],[Issue Month]]*28, "mmmm")</f>
        <v>#REF!</v>
      </c>
      <c r="Y110" s="28" t="e">
        <f>DAY([2]!Tbl_Counter[[#This Row],[Issue Date]])</f>
        <v>#REF!</v>
      </c>
      <c r="Z110" s="28" t="str">
        <f t="shared" si="63"/>
        <v>2020-12</v>
      </c>
      <c r="AA110" s="28">
        <f t="shared" si="64"/>
        <v>32</v>
      </c>
      <c r="AB110" s="28">
        <f t="shared" si="64"/>
        <v>23</v>
      </c>
      <c r="AC110" s="28" t="str">
        <f t="shared" si="65"/>
        <v>Yes</v>
      </c>
      <c r="AD110" s="28">
        <f t="shared" si="66"/>
        <v>-9</v>
      </c>
      <c r="AE110" s="1"/>
      <c r="AF110" s="1"/>
      <c r="AG110" s="1"/>
      <c r="AH110" s="1"/>
      <c r="AI110" s="1"/>
    </row>
    <row r="111" spans="1:35" x14ac:dyDescent="0.45">
      <c r="A111" s="28">
        <v>82</v>
      </c>
      <c r="B111" s="28" t="s">
        <v>274</v>
      </c>
      <c r="C111" s="28" t="s">
        <v>275</v>
      </c>
      <c r="D111" s="28" t="s">
        <v>239</v>
      </c>
      <c r="E111" s="28" t="s">
        <v>249</v>
      </c>
      <c r="F111" s="30">
        <v>44168</v>
      </c>
      <c r="G111" s="28" t="s">
        <v>5</v>
      </c>
      <c r="H111" s="28" t="s">
        <v>231</v>
      </c>
      <c r="I111" s="29" t="s">
        <v>109</v>
      </c>
      <c r="J111" s="29" t="s">
        <v>109</v>
      </c>
      <c r="K111" s="28" t="s">
        <v>213</v>
      </c>
      <c r="L111" s="29"/>
      <c r="M111" s="29"/>
      <c r="N111" s="29"/>
      <c r="O111" s="28" t="s">
        <v>637</v>
      </c>
      <c r="P111" s="28" t="s">
        <v>638</v>
      </c>
      <c r="Q111" s="28" t="s">
        <v>639</v>
      </c>
      <c r="R111" s="28" t="s">
        <v>524</v>
      </c>
      <c r="S111" s="30">
        <v>44211</v>
      </c>
      <c r="T111" s="30">
        <v>44204</v>
      </c>
      <c r="U111" s="32" t="s">
        <v>50</v>
      </c>
      <c r="V111" s="28">
        <f t="shared" si="61"/>
        <v>2020</v>
      </c>
      <c r="W111" s="28">
        <f t="shared" si="62"/>
        <v>12</v>
      </c>
      <c r="X111" s="28" t="e">
        <f>TEXT([2]!Tbl_Counter[[#This Row],[Issue Month]]*28, "mmmm")</f>
        <v>#REF!</v>
      </c>
      <c r="Y111" s="28" t="e">
        <f>DAY([2]!Tbl_Counter[[#This Row],[Issue Date]])</f>
        <v>#REF!</v>
      </c>
      <c r="Z111" s="28" t="str">
        <f t="shared" si="63"/>
        <v>2020-12</v>
      </c>
      <c r="AA111" s="28">
        <f t="shared" si="64"/>
        <v>43</v>
      </c>
      <c r="AB111" s="28">
        <f t="shared" si="64"/>
        <v>36</v>
      </c>
      <c r="AC111" s="28" t="str">
        <f t="shared" si="65"/>
        <v>Yes</v>
      </c>
      <c r="AD111" s="28">
        <f t="shared" si="66"/>
        <v>-7</v>
      </c>
      <c r="AE111" s="1"/>
      <c r="AF111" s="1"/>
      <c r="AG111" s="1"/>
      <c r="AH111" s="1"/>
      <c r="AI111" s="1"/>
    </row>
    <row r="112" spans="1:35" x14ac:dyDescent="0.45">
      <c r="A112" s="28">
        <v>86</v>
      </c>
      <c r="B112" s="28" t="s">
        <v>199</v>
      </c>
      <c r="C112" s="28" t="s">
        <v>280</v>
      </c>
      <c r="D112" s="28" t="s">
        <v>201</v>
      </c>
      <c r="E112" s="28" t="s">
        <v>256</v>
      </c>
      <c r="F112" s="30">
        <v>44181</v>
      </c>
      <c r="G112" s="28" t="s">
        <v>5</v>
      </c>
      <c r="H112" s="28" t="s">
        <v>231</v>
      </c>
      <c r="I112" s="29" t="s">
        <v>109</v>
      </c>
      <c r="J112" s="29" t="s">
        <v>109</v>
      </c>
      <c r="K112" s="29"/>
      <c r="L112" s="29"/>
      <c r="M112" s="29"/>
      <c r="N112" s="29"/>
      <c r="O112" s="28" t="s">
        <v>640</v>
      </c>
      <c r="P112" s="28" t="s">
        <v>641</v>
      </c>
      <c r="Q112" s="28" t="s">
        <v>642</v>
      </c>
      <c r="R112" s="28" t="s">
        <v>524</v>
      </c>
      <c r="S112" s="30">
        <v>44211</v>
      </c>
      <c r="T112" s="30">
        <v>44204</v>
      </c>
      <c r="U112" s="32" t="s">
        <v>50</v>
      </c>
      <c r="V112" s="28">
        <f t="shared" si="61"/>
        <v>2020</v>
      </c>
      <c r="W112" s="28">
        <f t="shared" si="62"/>
        <v>12</v>
      </c>
      <c r="X112" s="28" t="e">
        <f>TEXT([2]!Tbl_Counter[[#This Row],[Issue Month]]*28, "mmmm")</f>
        <v>#REF!</v>
      </c>
      <c r="Y112" s="28" t="e">
        <f>DAY([2]!Tbl_Counter[[#This Row],[Issue Date]])</f>
        <v>#REF!</v>
      </c>
      <c r="Z112" s="28" t="str">
        <f t="shared" si="63"/>
        <v>2020-12</v>
      </c>
      <c r="AA112" s="28">
        <f t="shared" si="64"/>
        <v>30</v>
      </c>
      <c r="AB112" s="28">
        <f t="shared" si="64"/>
        <v>23</v>
      </c>
      <c r="AC112" s="28" t="str">
        <f t="shared" si="65"/>
        <v>Yes</v>
      </c>
      <c r="AD112" s="28">
        <f t="shared" si="66"/>
        <v>-7</v>
      </c>
      <c r="AE112" s="1"/>
      <c r="AF112" s="1"/>
      <c r="AG112" s="1"/>
      <c r="AH112" s="1"/>
      <c r="AI112" s="1"/>
    </row>
    <row r="113" spans="1:35" x14ac:dyDescent="0.45">
      <c r="A113" s="28">
        <v>93</v>
      </c>
      <c r="B113" s="28" t="s">
        <v>209</v>
      </c>
      <c r="C113" s="28" t="s">
        <v>285</v>
      </c>
      <c r="D113" s="28" t="s">
        <v>211</v>
      </c>
      <c r="E113" s="28" t="s">
        <v>263</v>
      </c>
      <c r="F113" s="30">
        <v>44208</v>
      </c>
      <c r="G113" s="28" t="s">
        <v>5</v>
      </c>
      <c r="H113" s="28" t="s">
        <v>231</v>
      </c>
      <c r="I113" s="29" t="s">
        <v>109</v>
      </c>
      <c r="J113" s="28" t="s">
        <v>377</v>
      </c>
      <c r="K113" s="29"/>
      <c r="L113" s="29"/>
      <c r="M113" s="29"/>
      <c r="N113" s="29"/>
      <c r="O113" s="28" t="s">
        <v>643</v>
      </c>
      <c r="P113" s="28" t="s">
        <v>644</v>
      </c>
      <c r="Q113" s="28" t="s">
        <v>645</v>
      </c>
      <c r="R113" s="28" t="s">
        <v>236</v>
      </c>
      <c r="S113" s="30">
        <v>44209</v>
      </c>
      <c r="T113" s="30">
        <v>44209</v>
      </c>
      <c r="U113" s="32" t="s">
        <v>50</v>
      </c>
      <c r="V113" s="28">
        <f t="shared" si="61"/>
        <v>2021</v>
      </c>
      <c r="W113" s="28">
        <f t="shared" si="62"/>
        <v>1</v>
      </c>
      <c r="X113" s="28" t="e">
        <f>TEXT([2]!Tbl_Counter[[#This Row],[Issue Month]]*28, "mmmm")</f>
        <v>#REF!</v>
      </c>
      <c r="Y113" s="28" t="e">
        <f>DAY([2]!Tbl_Counter[[#This Row],[Issue Date]])</f>
        <v>#REF!</v>
      </c>
      <c r="Z113" s="28" t="str">
        <f t="shared" si="63"/>
        <v>2021-01</v>
      </c>
      <c r="AA113" s="28">
        <f t="shared" si="64"/>
        <v>1</v>
      </c>
      <c r="AB113" s="28">
        <f t="shared" si="64"/>
        <v>1</v>
      </c>
      <c r="AC113" s="28" t="str">
        <f t="shared" si="65"/>
        <v>Yes</v>
      </c>
      <c r="AD113" s="28">
        <f t="shared" si="66"/>
        <v>0</v>
      </c>
      <c r="AE113" s="1"/>
      <c r="AF113" s="1"/>
      <c r="AG113" s="1"/>
      <c r="AH113" s="1"/>
      <c r="AI113" s="1"/>
    </row>
    <row r="114" spans="1:35" x14ac:dyDescent="0.45">
      <c r="A114" s="28">
        <v>256</v>
      </c>
      <c r="B114" s="28" t="s">
        <v>218</v>
      </c>
      <c r="C114" s="28" t="s">
        <v>291</v>
      </c>
      <c r="D114" s="28" t="s">
        <v>220</v>
      </c>
      <c r="E114" s="28" t="s">
        <v>202</v>
      </c>
      <c r="F114" s="30">
        <v>44181</v>
      </c>
      <c r="G114" s="28" t="s">
        <v>4</v>
      </c>
      <c r="H114" s="28" t="s">
        <v>203</v>
      </c>
      <c r="I114" s="28" t="s">
        <v>646</v>
      </c>
      <c r="J114" s="29" t="s">
        <v>109</v>
      </c>
      <c r="K114" s="29"/>
      <c r="L114" s="29"/>
      <c r="M114" s="28" t="s">
        <v>52</v>
      </c>
      <c r="N114" s="29"/>
      <c r="O114" s="28" t="s">
        <v>647</v>
      </c>
      <c r="P114" s="28" t="s">
        <v>648</v>
      </c>
      <c r="Q114" s="28" t="s">
        <v>649</v>
      </c>
      <c r="R114" s="28" t="s">
        <v>422</v>
      </c>
      <c r="S114" s="30">
        <v>44212</v>
      </c>
      <c r="T114" s="30">
        <v>44211</v>
      </c>
      <c r="U114" s="32" t="s">
        <v>50</v>
      </c>
      <c r="V114" s="28">
        <v>2020</v>
      </c>
      <c r="W114" s="28">
        <v>12</v>
      </c>
      <c r="X114" s="28" t="s">
        <v>86</v>
      </c>
      <c r="Y114" s="28">
        <v>16</v>
      </c>
      <c r="Z114" s="28" t="s">
        <v>68</v>
      </c>
      <c r="AA114" s="28">
        <f t="shared" ref="AA114:AB116" si="67">IFERROR(IF(INT(S114-$F114)&gt;=0,S114-$F114,"N/A"),"N/A")</f>
        <v>31</v>
      </c>
      <c r="AB114" s="28">
        <f t="shared" si="67"/>
        <v>30</v>
      </c>
      <c r="AC114" s="28" t="str">
        <f t="shared" ref="AC114:AC125" si="68">IFERROR(IF(OR(ISTEXT(AA114), ISTEXT(AB114)), "N/A", IF(AB114&lt;=AA114, "Yes", "No")),"N/A")</f>
        <v>Yes</v>
      </c>
      <c r="AD114" s="28">
        <f t="shared" ref="AD114:AD125" si="69">IFERROR(AB114-AA114, "")</f>
        <v>-1</v>
      </c>
      <c r="AE114" s="1"/>
      <c r="AF114" s="1"/>
      <c r="AG114" s="1"/>
      <c r="AH114" s="1"/>
      <c r="AI114" s="1"/>
    </row>
    <row r="115" spans="1:35" x14ac:dyDescent="0.45">
      <c r="A115" s="28">
        <v>91</v>
      </c>
      <c r="B115" s="28" t="s">
        <v>227</v>
      </c>
      <c r="C115" s="28" t="s">
        <v>296</v>
      </c>
      <c r="D115" s="28" t="s">
        <v>229</v>
      </c>
      <c r="E115" s="28" t="s">
        <v>212</v>
      </c>
      <c r="F115" s="30">
        <v>44203</v>
      </c>
      <c r="G115" s="28" t="s">
        <v>2</v>
      </c>
      <c r="H115" s="28" t="s">
        <v>2</v>
      </c>
      <c r="I115" s="29" t="s">
        <v>109</v>
      </c>
      <c r="J115" s="29" t="s">
        <v>109</v>
      </c>
      <c r="K115" s="28" t="s">
        <v>276</v>
      </c>
      <c r="L115" s="29"/>
      <c r="M115" s="29"/>
      <c r="N115" s="29"/>
      <c r="O115" s="28" t="s">
        <v>650</v>
      </c>
      <c r="P115" s="28" t="s">
        <v>651</v>
      </c>
      <c r="Q115" s="28" t="s">
        <v>652</v>
      </c>
      <c r="R115" s="28" t="s">
        <v>260</v>
      </c>
      <c r="S115" s="30">
        <v>44235</v>
      </c>
      <c r="T115" s="30">
        <v>44215</v>
      </c>
      <c r="U115" s="32" t="s">
        <v>50</v>
      </c>
      <c r="V115" s="28">
        <f>IFERROR(YEAR(F115), "")</f>
        <v>2021</v>
      </c>
      <c r="W115" s="28">
        <f>IFERROR(MONTH(F115), "")</f>
        <v>1</v>
      </c>
      <c r="X115" s="28" t="e">
        <f>TEXT([2]!Tbl_Counter[[#This Row],[Issue Month]]*28, "mmmm")</f>
        <v>#REF!</v>
      </c>
      <c r="Y115" s="28" t="e">
        <f>DAY([2]!Tbl_Counter[[#This Row],[Issue Date]])</f>
        <v>#REF!</v>
      </c>
      <c r="Z115" s="28" t="str">
        <f>TEXT($F115, "yyyy-mm")</f>
        <v>2021-01</v>
      </c>
      <c r="AA115" s="28">
        <f t="shared" si="67"/>
        <v>32</v>
      </c>
      <c r="AB115" s="28">
        <f t="shared" si="67"/>
        <v>12</v>
      </c>
      <c r="AC115" s="28" t="str">
        <f t="shared" si="68"/>
        <v>Yes</v>
      </c>
      <c r="AD115" s="28">
        <f t="shared" si="69"/>
        <v>-20</v>
      </c>
      <c r="AE115" s="1"/>
      <c r="AF115" s="1"/>
      <c r="AG115" s="1"/>
      <c r="AH115" s="1"/>
      <c r="AI115" s="1"/>
    </row>
    <row r="116" spans="1:35" x14ac:dyDescent="0.45">
      <c r="A116" s="28">
        <v>255</v>
      </c>
      <c r="B116" s="28" t="s">
        <v>237</v>
      </c>
      <c r="C116" s="28" t="s">
        <v>301</v>
      </c>
      <c r="D116" s="28" t="s">
        <v>239</v>
      </c>
      <c r="E116" s="28" t="s">
        <v>221</v>
      </c>
      <c r="F116" s="30">
        <v>44187</v>
      </c>
      <c r="G116" s="28" t="s">
        <v>4</v>
      </c>
      <c r="H116" s="28" t="s">
        <v>203</v>
      </c>
      <c r="I116" s="28" t="s">
        <v>653</v>
      </c>
      <c r="J116" s="29" t="s">
        <v>109</v>
      </c>
      <c r="K116" s="29"/>
      <c r="L116" s="29"/>
      <c r="M116" s="28" t="s">
        <v>52</v>
      </c>
      <c r="N116" s="29"/>
      <c r="O116" s="28" t="s">
        <v>654</v>
      </c>
      <c r="P116" s="28" t="s">
        <v>655</v>
      </c>
      <c r="Q116" s="28" t="s">
        <v>656</v>
      </c>
      <c r="R116" s="28" t="s">
        <v>290</v>
      </c>
      <c r="S116" s="30">
        <v>44217</v>
      </c>
      <c r="T116" s="30">
        <v>44215</v>
      </c>
      <c r="U116" s="32" t="s">
        <v>50</v>
      </c>
      <c r="V116" s="28">
        <v>2020</v>
      </c>
      <c r="W116" s="28">
        <v>12</v>
      </c>
      <c r="X116" s="28" t="s">
        <v>86</v>
      </c>
      <c r="Y116" s="28">
        <v>22</v>
      </c>
      <c r="Z116" s="28" t="s">
        <v>68</v>
      </c>
      <c r="AA116" s="28">
        <f t="shared" si="67"/>
        <v>30</v>
      </c>
      <c r="AB116" s="28">
        <f t="shared" si="67"/>
        <v>28</v>
      </c>
      <c r="AC116" s="28" t="str">
        <f t="shared" si="68"/>
        <v>Yes</v>
      </c>
      <c r="AD116" s="28">
        <f t="shared" si="69"/>
        <v>-2</v>
      </c>
      <c r="AE116" s="1"/>
      <c r="AF116" s="1"/>
      <c r="AG116" s="1"/>
      <c r="AH116" s="1"/>
      <c r="AI116" s="1"/>
    </row>
    <row r="117" spans="1:35" x14ac:dyDescent="0.45">
      <c r="A117" s="28">
        <v>92</v>
      </c>
      <c r="B117" s="28" t="s">
        <v>247</v>
      </c>
      <c r="C117" s="28" t="s">
        <v>306</v>
      </c>
      <c r="D117" s="28" t="s">
        <v>201</v>
      </c>
      <c r="E117" s="28" t="s">
        <v>230</v>
      </c>
      <c r="F117" s="30">
        <v>44207</v>
      </c>
      <c r="G117" s="28" t="s">
        <v>5</v>
      </c>
      <c r="H117" s="28" t="s">
        <v>231</v>
      </c>
      <c r="I117" s="29" t="s">
        <v>109</v>
      </c>
      <c r="J117" s="29" t="s">
        <v>109</v>
      </c>
      <c r="K117" s="29"/>
      <c r="L117" s="29"/>
      <c r="M117" s="29"/>
      <c r="N117" s="29"/>
      <c r="O117" s="28" t="s">
        <v>657</v>
      </c>
      <c r="P117" s="28" t="s">
        <v>658</v>
      </c>
      <c r="Q117" s="28" t="s">
        <v>659</v>
      </c>
      <c r="R117" s="28" t="s">
        <v>267</v>
      </c>
      <c r="S117" s="30">
        <v>44218</v>
      </c>
      <c r="T117" s="30">
        <v>44221</v>
      </c>
      <c r="U117" s="32" t="s">
        <v>50</v>
      </c>
      <c r="V117" s="28">
        <f>IFERROR(YEAR(F117), "")</f>
        <v>2021</v>
      </c>
      <c r="W117" s="28">
        <f>IFERROR(MONTH(F117), "")</f>
        <v>1</v>
      </c>
      <c r="X117" s="28" t="e">
        <f>TEXT([2]!Tbl_Counter[[#This Row],[Issue Month]]*28, "mmmm")</f>
        <v>#REF!</v>
      </c>
      <c r="Y117" s="28" t="e">
        <f>DAY([2]!Tbl_Counter[[#This Row],[Issue Date]])</f>
        <v>#REF!</v>
      </c>
      <c r="Z117" s="28" t="str">
        <f>TEXT($F117, "yyyy-mm")</f>
        <v>2021-01</v>
      </c>
      <c r="AA117" s="28">
        <f t="shared" ref="AA117:AB121" si="70">IFERROR(IF(INT(S117-$F117)&gt;=0,S117-$F117,"N/A"),"N/A")</f>
        <v>11</v>
      </c>
      <c r="AB117" s="28">
        <f t="shared" si="70"/>
        <v>14</v>
      </c>
      <c r="AC117" s="28" t="str">
        <f t="shared" si="68"/>
        <v>No</v>
      </c>
      <c r="AD117" s="28">
        <f t="shared" si="69"/>
        <v>3</v>
      </c>
      <c r="AE117" s="1"/>
      <c r="AF117" s="1"/>
      <c r="AG117" s="1"/>
      <c r="AH117" s="1"/>
      <c r="AI117" s="1"/>
    </row>
    <row r="118" spans="1:35" x14ac:dyDescent="0.45">
      <c r="A118" s="28">
        <v>95</v>
      </c>
      <c r="B118" s="28" t="s">
        <v>254</v>
      </c>
      <c r="C118" s="28" t="s">
        <v>312</v>
      </c>
      <c r="D118" s="28" t="s">
        <v>211</v>
      </c>
      <c r="E118" s="28" t="s">
        <v>240</v>
      </c>
      <c r="F118" s="30">
        <v>44210</v>
      </c>
      <c r="G118" s="28" t="s">
        <v>2</v>
      </c>
      <c r="H118" s="28" t="s">
        <v>2</v>
      </c>
      <c r="I118" s="29" t="s">
        <v>109</v>
      </c>
      <c r="J118" s="29" t="s">
        <v>109</v>
      </c>
      <c r="K118" s="29"/>
      <c r="L118" s="29"/>
      <c r="M118" s="29"/>
      <c r="N118" s="29"/>
      <c r="O118" s="28" t="s">
        <v>660</v>
      </c>
      <c r="P118" s="28" t="s">
        <v>661</v>
      </c>
      <c r="Q118" s="28" t="s">
        <v>662</v>
      </c>
      <c r="R118" s="28" t="s">
        <v>311</v>
      </c>
      <c r="S118" s="30">
        <v>44256</v>
      </c>
      <c r="T118" s="30">
        <v>44223</v>
      </c>
      <c r="U118" s="32" t="s">
        <v>50</v>
      </c>
      <c r="V118" s="28">
        <f>IFERROR(YEAR(F118), "")</f>
        <v>2021</v>
      </c>
      <c r="W118" s="28">
        <f>IFERROR(MONTH(F118), "")</f>
        <v>1</v>
      </c>
      <c r="X118" s="28" t="e">
        <f>TEXT([2]!Tbl_Counter[[#This Row],[Issue Month]]*28, "mmmm")</f>
        <v>#REF!</v>
      </c>
      <c r="Y118" s="28" t="e">
        <f>DAY([2]!Tbl_Counter[[#This Row],[Issue Date]])</f>
        <v>#REF!</v>
      </c>
      <c r="Z118" s="28" t="str">
        <f>TEXT($F118, "yyyy-mm")</f>
        <v>2021-01</v>
      </c>
      <c r="AA118" s="28">
        <f t="shared" si="70"/>
        <v>46</v>
      </c>
      <c r="AB118" s="28">
        <f t="shared" si="70"/>
        <v>13</v>
      </c>
      <c r="AC118" s="28" t="str">
        <f t="shared" si="68"/>
        <v>Yes</v>
      </c>
      <c r="AD118" s="28">
        <f t="shared" si="69"/>
        <v>-33</v>
      </c>
      <c r="AE118" s="1"/>
      <c r="AF118" s="1"/>
      <c r="AG118" s="1"/>
      <c r="AH118" s="1"/>
      <c r="AI118" s="1"/>
    </row>
    <row r="119" spans="1:35" x14ac:dyDescent="0.45">
      <c r="A119" s="28">
        <v>94</v>
      </c>
      <c r="B119" s="28" t="s">
        <v>261</v>
      </c>
      <c r="C119" s="28" t="s">
        <v>316</v>
      </c>
      <c r="D119" s="28" t="s">
        <v>220</v>
      </c>
      <c r="E119" s="28" t="s">
        <v>249</v>
      </c>
      <c r="F119" s="30">
        <v>44210</v>
      </c>
      <c r="G119" s="28" t="s">
        <v>2</v>
      </c>
      <c r="H119" s="28" t="s">
        <v>2</v>
      </c>
      <c r="I119" s="29" t="s">
        <v>109</v>
      </c>
      <c r="J119" s="29" t="s">
        <v>109</v>
      </c>
      <c r="K119" s="28" t="s">
        <v>517</v>
      </c>
      <c r="L119" s="29"/>
      <c r="M119" s="29"/>
      <c r="N119" s="29"/>
      <c r="O119" s="28" t="s">
        <v>663</v>
      </c>
      <c r="P119" s="28" t="s">
        <v>664</v>
      </c>
      <c r="Q119" s="28" t="s">
        <v>665</v>
      </c>
      <c r="R119" s="28" t="s">
        <v>311</v>
      </c>
      <c r="S119" s="30">
        <v>44256</v>
      </c>
      <c r="T119" s="30">
        <v>44232</v>
      </c>
      <c r="U119" s="32" t="s">
        <v>50</v>
      </c>
      <c r="V119" s="28">
        <f>IFERROR(YEAR(F119), "")</f>
        <v>2021</v>
      </c>
      <c r="W119" s="28">
        <f>IFERROR(MONTH(F119), "")</f>
        <v>1</v>
      </c>
      <c r="X119" s="28" t="e">
        <f>TEXT([2]!Tbl_Counter[[#This Row],[Issue Month]]*28, "mmmm")</f>
        <v>#REF!</v>
      </c>
      <c r="Y119" s="28" t="e">
        <f>DAY([2]!Tbl_Counter[[#This Row],[Issue Date]])</f>
        <v>#REF!</v>
      </c>
      <c r="Z119" s="28" t="str">
        <f>TEXT($F119, "yyyy-mm")</f>
        <v>2021-01</v>
      </c>
      <c r="AA119" s="28">
        <f t="shared" si="70"/>
        <v>46</v>
      </c>
      <c r="AB119" s="28">
        <f t="shared" si="70"/>
        <v>22</v>
      </c>
      <c r="AC119" s="28" t="str">
        <f t="shared" si="68"/>
        <v>Yes</v>
      </c>
      <c r="AD119" s="28">
        <f t="shared" si="69"/>
        <v>-24</v>
      </c>
      <c r="AE119" s="1"/>
      <c r="AF119" s="1"/>
      <c r="AG119" s="1"/>
      <c r="AH119" s="1"/>
      <c r="AI119" s="1"/>
    </row>
    <row r="120" spans="1:35" x14ac:dyDescent="0.45">
      <c r="A120" s="28">
        <v>99</v>
      </c>
      <c r="B120" s="28" t="s">
        <v>268</v>
      </c>
      <c r="C120" s="28" t="s">
        <v>322</v>
      </c>
      <c r="D120" s="28" t="s">
        <v>229</v>
      </c>
      <c r="E120" s="28" t="s">
        <v>256</v>
      </c>
      <c r="F120" s="30">
        <v>44222</v>
      </c>
      <c r="G120" s="28" t="s">
        <v>3</v>
      </c>
      <c r="H120" s="28" t="s">
        <v>317</v>
      </c>
      <c r="I120" s="29" t="s">
        <v>109</v>
      </c>
      <c r="J120" s="29" t="s">
        <v>109</v>
      </c>
      <c r="K120" s="28" t="s">
        <v>276</v>
      </c>
      <c r="L120" s="29"/>
      <c r="M120" s="29"/>
      <c r="N120" s="29"/>
      <c r="O120" s="28" t="s">
        <v>666</v>
      </c>
      <c r="P120" s="28" t="s">
        <v>667</v>
      </c>
      <c r="Q120" s="28" t="s">
        <v>668</v>
      </c>
      <c r="R120" s="28" t="s">
        <v>524</v>
      </c>
      <c r="S120" s="30">
        <v>44253</v>
      </c>
      <c r="T120" s="30">
        <v>44232</v>
      </c>
      <c r="U120" s="32" t="s">
        <v>50</v>
      </c>
      <c r="V120" s="28">
        <f>IFERROR(YEAR(F120), "")</f>
        <v>2021</v>
      </c>
      <c r="W120" s="28">
        <f>IFERROR(MONTH(F120), "")</f>
        <v>1</v>
      </c>
      <c r="X120" s="28" t="e">
        <f>TEXT([2]!Tbl_Counter[[#This Row],[Issue Month]]*28, "mmmm")</f>
        <v>#REF!</v>
      </c>
      <c r="Y120" s="28" t="e">
        <f>DAY([2]!Tbl_Counter[[#This Row],[Issue Date]])</f>
        <v>#REF!</v>
      </c>
      <c r="Z120" s="28" t="str">
        <f>TEXT($F120, "yyyy-mm")</f>
        <v>2021-01</v>
      </c>
      <c r="AA120" s="28">
        <f t="shared" si="70"/>
        <v>31</v>
      </c>
      <c r="AB120" s="28">
        <f t="shared" si="70"/>
        <v>10</v>
      </c>
      <c r="AC120" s="28" t="str">
        <f t="shared" si="68"/>
        <v>Yes</v>
      </c>
      <c r="AD120" s="28">
        <f t="shared" si="69"/>
        <v>-21</v>
      </c>
      <c r="AE120" s="1"/>
      <c r="AF120" s="1"/>
      <c r="AG120" s="1"/>
      <c r="AH120" s="1"/>
      <c r="AI120" s="1"/>
    </row>
    <row r="121" spans="1:35" x14ac:dyDescent="0.45">
      <c r="A121" s="28">
        <v>103</v>
      </c>
      <c r="B121" s="28" t="s">
        <v>274</v>
      </c>
      <c r="C121" s="28" t="s">
        <v>327</v>
      </c>
      <c r="D121" s="28" t="s">
        <v>239</v>
      </c>
      <c r="E121" s="28" t="s">
        <v>263</v>
      </c>
      <c r="F121" s="30">
        <v>44229</v>
      </c>
      <c r="G121" s="28" t="s">
        <v>5</v>
      </c>
      <c r="H121" s="63"/>
      <c r="I121" s="29" t="s">
        <v>109</v>
      </c>
      <c r="J121" s="29" t="s">
        <v>109</v>
      </c>
      <c r="K121" s="29"/>
      <c r="L121" s="29"/>
      <c r="M121" s="29"/>
      <c r="N121" s="29"/>
      <c r="O121" s="28" t="s">
        <v>669</v>
      </c>
      <c r="P121" s="28" t="s">
        <v>670</v>
      </c>
      <c r="Q121" s="28" t="s">
        <v>671</v>
      </c>
      <c r="R121" s="28" t="s">
        <v>267</v>
      </c>
      <c r="S121" s="30">
        <v>44237</v>
      </c>
      <c r="T121" s="30">
        <v>44237</v>
      </c>
      <c r="U121" s="32" t="s">
        <v>50</v>
      </c>
      <c r="V121" s="28">
        <f>IFERROR(YEAR(F121), "")</f>
        <v>2021</v>
      </c>
      <c r="W121" s="28">
        <f>IFERROR(MONTH(F121), "")</f>
        <v>2</v>
      </c>
      <c r="X121" s="28" t="e">
        <f>TEXT([2]!Tbl_Counter[[#This Row],[Issue Month]]*28, "mmmm")</f>
        <v>#REF!</v>
      </c>
      <c r="Y121" s="28" t="e">
        <f>DAY([2]!Tbl_Counter[[#This Row],[Issue Date]])</f>
        <v>#REF!</v>
      </c>
      <c r="Z121" s="28" t="str">
        <f>TEXT($F121, "yyyy-mm")</f>
        <v>2021-02</v>
      </c>
      <c r="AA121" s="28">
        <f t="shared" si="70"/>
        <v>8</v>
      </c>
      <c r="AB121" s="28">
        <f t="shared" si="70"/>
        <v>8</v>
      </c>
      <c r="AC121" s="28" t="str">
        <f t="shared" si="68"/>
        <v>Yes</v>
      </c>
      <c r="AD121" s="28">
        <f t="shared" si="69"/>
        <v>0</v>
      </c>
      <c r="AE121" s="1"/>
      <c r="AF121" s="1"/>
      <c r="AG121" s="1"/>
      <c r="AH121" s="1"/>
      <c r="AI121" s="1"/>
    </row>
    <row r="122" spans="1:35" x14ac:dyDescent="0.45">
      <c r="A122" s="28">
        <v>254</v>
      </c>
      <c r="B122" s="28" t="s">
        <v>199</v>
      </c>
      <c r="C122" s="28" t="s">
        <v>200</v>
      </c>
      <c r="D122" s="28" t="s">
        <v>201</v>
      </c>
      <c r="E122" s="28" t="s">
        <v>202</v>
      </c>
      <c r="F122" s="30">
        <v>44216</v>
      </c>
      <c r="G122" s="28" t="s">
        <v>4</v>
      </c>
      <c r="H122" s="28" t="s">
        <v>203</v>
      </c>
      <c r="I122" s="28" t="s">
        <v>672</v>
      </c>
      <c r="J122" s="29" t="s">
        <v>109</v>
      </c>
      <c r="K122" s="29"/>
      <c r="L122" s="29"/>
      <c r="M122" s="28" t="s">
        <v>52</v>
      </c>
      <c r="N122" s="29"/>
      <c r="O122" s="28" t="s">
        <v>673</v>
      </c>
      <c r="P122" s="28" t="s">
        <v>674</v>
      </c>
      <c r="Q122" s="28" t="s">
        <v>675</v>
      </c>
      <c r="R122" s="28" t="s">
        <v>532</v>
      </c>
      <c r="S122" s="30">
        <v>44246</v>
      </c>
      <c r="T122" s="30">
        <v>44237</v>
      </c>
      <c r="U122" s="32" t="s">
        <v>50</v>
      </c>
      <c r="V122" s="28">
        <v>2021</v>
      </c>
      <c r="W122" s="28">
        <v>1</v>
      </c>
      <c r="X122" s="28" t="s">
        <v>75</v>
      </c>
      <c r="Y122" s="28">
        <v>20</v>
      </c>
      <c r="Z122" s="28" t="s">
        <v>69</v>
      </c>
      <c r="AA122" s="28">
        <f t="shared" ref="AA122:AB125" si="71">IFERROR(IF(INT(S122-$F122)&gt;=0,S122-$F122,"N/A"),"N/A")</f>
        <v>30</v>
      </c>
      <c r="AB122" s="28">
        <f t="shared" si="71"/>
        <v>21</v>
      </c>
      <c r="AC122" s="28" t="str">
        <f t="shared" si="68"/>
        <v>Yes</v>
      </c>
      <c r="AD122" s="28">
        <f t="shared" si="69"/>
        <v>-9</v>
      </c>
      <c r="AE122" s="1"/>
      <c r="AF122" s="1"/>
      <c r="AG122" s="1"/>
      <c r="AH122" s="1"/>
      <c r="AI122" s="1"/>
    </row>
    <row r="123" spans="1:35" x14ac:dyDescent="0.45">
      <c r="A123" s="28">
        <v>108</v>
      </c>
      <c r="B123" s="28" t="s">
        <v>209</v>
      </c>
      <c r="C123" s="28" t="s">
        <v>210</v>
      </c>
      <c r="D123" s="28" t="s">
        <v>211</v>
      </c>
      <c r="E123" s="28" t="s">
        <v>212</v>
      </c>
      <c r="F123" s="30">
        <v>44235</v>
      </c>
      <c r="G123" s="28" t="s">
        <v>4</v>
      </c>
      <c r="H123" s="28" t="s">
        <v>203</v>
      </c>
      <c r="I123" s="28" t="s">
        <v>676</v>
      </c>
      <c r="J123" s="29" t="s">
        <v>109</v>
      </c>
      <c r="K123" s="29"/>
      <c r="L123" s="29"/>
      <c r="M123" s="28" t="s">
        <v>52</v>
      </c>
      <c r="N123" s="29"/>
      <c r="O123" s="28" t="s">
        <v>677</v>
      </c>
      <c r="P123" s="28" t="s">
        <v>678</v>
      </c>
      <c r="Q123" s="28" t="s">
        <v>679</v>
      </c>
      <c r="R123" s="28" t="s">
        <v>267</v>
      </c>
      <c r="S123" s="30">
        <v>44266</v>
      </c>
      <c r="T123" s="30">
        <v>44250</v>
      </c>
      <c r="U123" s="32" t="s">
        <v>50</v>
      </c>
      <c r="V123" s="28">
        <f>IFERROR(YEAR(F123), "")</f>
        <v>2021</v>
      </c>
      <c r="W123" s="28">
        <f>IFERROR(MONTH(F123), "")</f>
        <v>2</v>
      </c>
      <c r="X123" s="28" t="e">
        <f>TEXT([2]!Tbl_Counter[[#This Row],[Issue Month]]*28, "mmmm")</f>
        <v>#REF!</v>
      </c>
      <c r="Y123" s="28" t="e">
        <f>DAY([2]!Tbl_Counter[[#This Row],[Issue Date]])</f>
        <v>#REF!</v>
      </c>
      <c r="Z123" s="28" t="str">
        <f>TEXT($F123, "yyyy-mm")</f>
        <v>2021-02</v>
      </c>
      <c r="AA123" s="28">
        <f t="shared" si="71"/>
        <v>31</v>
      </c>
      <c r="AB123" s="28">
        <f t="shared" si="71"/>
        <v>15</v>
      </c>
      <c r="AC123" s="28" t="str">
        <f t="shared" si="68"/>
        <v>Yes</v>
      </c>
      <c r="AD123" s="28">
        <f t="shared" si="69"/>
        <v>-16</v>
      </c>
      <c r="AE123" s="1"/>
      <c r="AF123" s="1"/>
      <c r="AG123" s="1"/>
      <c r="AH123" s="1"/>
      <c r="AI123" s="1"/>
    </row>
    <row r="124" spans="1:35" x14ac:dyDescent="0.45">
      <c r="A124" s="28">
        <v>102</v>
      </c>
      <c r="B124" s="28" t="s">
        <v>218</v>
      </c>
      <c r="C124" s="28" t="s">
        <v>219</v>
      </c>
      <c r="D124" s="28" t="s">
        <v>220</v>
      </c>
      <c r="E124" s="28" t="s">
        <v>221</v>
      </c>
      <c r="F124" s="30">
        <v>44224</v>
      </c>
      <c r="G124" s="28" t="s">
        <v>4</v>
      </c>
      <c r="H124" s="28" t="s">
        <v>203</v>
      </c>
      <c r="I124" s="28" t="s">
        <v>680</v>
      </c>
      <c r="J124" s="28" t="s">
        <v>384</v>
      </c>
      <c r="K124" s="28" t="s">
        <v>307</v>
      </c>
      <c r="L124" s="28" t="s">
        <v>1384</v>
      </c>
      <c r="M124" s="28" t="s">
        <v>52</v>
      </c>
      <c r="N124" s="29"/>
      <c r="O124" s="28" t="s">
        <v>681</v>
      </c>
      <c r="P124" s="28" t="s">
        <v>682</v>
      </c>
      <c r="Q124" s="28" t="s">
        <v>683</v>
      </c>
      <c r="R124" s="28" t="s">
        <v>524</v>
      </c>
      <c r="S124" s="30">
        <v>44255</v>
      </c>
      <c r="T124" s="30">
        <v>44251</v>
      </c>
      <c r="U124" s="32" t="s">
        <v>50</v>
      </c>
      <c r="V124" s="28">
        <f>IFERROR(YEAR(F124), "")</f>
        <v>2021</v>
      </c>
      <c r="W124" s="28">
        <f>IFERROR(MONTH(F124), "")</f>
        <v>1</v>
      </c>
      <c r="X124" s="28" t="e">
        <f>TEXT([2]!Tbl_Counter[[#This Row],[Issue Month]]*28, "mmmm")</f>
        <v>#REF!</v>
      </c>
      <c r="Y124" s="28" t="e">
        <f>DAY([2]!Tbl_Counter[[#This Row],[Issue Date]])</f>
        <v>#REF!</v>
      </c>
      <c r="Z124" s="28" t="str">
        <f>TEXT($F124, "yyyy-mm")</f>
        <v>2021-01</v>
      </c>
      <c r="AA124" s="28">
        <f t="shared" si="71"/>
        <v>31</v>
      </c>
      <c r="AB124" s="28">
        <f t="shared" si="71"/>
        <v>27</v>
      </c>
      <c r="AC124" s="28" t="str">
        <f t="shared" si="68"/>
        <v>Yes</v>
      </c>
      <c r="AD124" s="28">
        <f t="shared" si="69"/>
        <v>-4</v>
      </c>
      <c r="AE124" s="1"/>
      <c r="AF124" s="1"/>
      <c r="AG124" s="1"/>
      <c r="AH124" s="1"/>
      <c r="AI124" s="1"/>
    </row>
    <row r="125" spans="1:35" x14ac:dyDescent="0.45">
      <c r="A125" s="28">
        <v>253</v>
      </c>
      <c r="B125" s="28" t="s">
        <v>227</v>
      </c>
      <c r="C125" s="28" t="s">
        <v>228</v>
      </c>
      <c r="D125" s="28" t="s">
        <v>229</v>
      </c>
      <c r="E125" s="28" t="s">
        <v>230</v>
      </c>
      <c r="F125" s="30">
        <v>44222</v>
      </c>
      <c r="G125" s="28" t="s">
        <v>4</v>
      </c>
      <c r="H125" s="28" t="s">
        <v>203</v>
      </c>
      <c r="I125" s="28" t="s">
        <v>684</v>
      </c>
      <c r="J125" s="29" t="s">
        <v>109</v>
      </c>
      <c r="K125" s="29"/>
      <c r="L125" s="29"/>
      <c r="M125" s="28" t="s">
        <v>52</v>
      </c>
      <c r="N125" s="29"/>
      <c r="O125" s="28" t="s">
        <v>685</v>
      </c>
      <c r="P125" s="28" t="s">
        <v>686</v>
      </c>
      <c r="Q125" s="28" t="s">
        <v>687</v>
      </c>
      <c r="R125" s="28" t="s">
        <v>422</v>
      </c>
      <c r="S125" s="30">
        <v>44253</v>
      </c>
      <c r="T125" s="30">
        <v>44251</v>
      </c>
      <c r="U125" s="32" t="s">
        <v>50</v>
      </c>
      <c r="V125" s="28">
        <v>2021</v>
      </c>
      <c r="W125" s="28">
        <v>1</v>
      </c>
      <c r="X125" s="28" t="s">
        <v>75</v>
      </c>
      <c r="Y125" s="28">
        <v>26</v>
      </c>
      <c r="Z125" s="28" t="s">
        <v>69</v>
      </c>
      <c r="AA125" s="28">
        <f t="shared" si="71"/>
        <v>31</v>
      </c>
      <c r="AB125" s="28">
        <f t="shared" si="71"/>
        <v>29</v>
      </c>
      <c r="AC125" s="28" t="str">
        <f t="shared" si="68"/>
        <v>Yes</v>
      </c>
      <c r="AD125" s="28">
        <f t="shared" si="69"/>
        <v>-2</v>
      </c>
      <c r="AE125" s="1"/>
      <c r="AF125" s="1"/>
      <c r="AG125" s="1"/>
      <c r="AH125" s="1"/>
      <c r="AI125" s="1"/>
    </row>
    <row r="126" spans="1:35" x14ac:dyDescent="0.45">
      <c r="A126" s="28">
        <v>84</v>
      </c>
      <c r="B126" s="28" t="s">
        <v>237</v>
      </c>
      <c r="C126" s="28" t="s">
        <v>238</v>
      </c>
      <c r="D126" s="28" t="s">
        <v>239</v>
      </c>
      <c r="E126" s="28" t="s">
        <v>240</v>
      </c>
      <c r="F126" s="30">
        <v>44173</v>
      </c>
      <c r="G126" s="28" t="s">
        <v>5</v>
      </c>
      <c r="H126" s="28" t="s">
        <v>231</v>
      </c>
      <c r="I126" s="29" t="s">
        <v>109</v>
      </c>
      <c r="J126" s="28" t="s">
        <v>232</v>
      </c>
      <c r="K126" s="28" t="s">
        <v>242</v>
      </c>
      <c r="L126" s="29"/>
      <c r="M126" s="29"/>
      <c r="N126" s="29"/>
      <c r="O126" s="28" t="s">
        <v>688</v>
      </c>
      <c r="P126" s="28" t="s">
        <v>689</v>
      </c>
      <c r="Q126" s="28" t="s">
        <v>690</v>
      </c>
      <c r="R126" s="28" t="s">
        <v>267</v>
      </c>
      <c r="S126" s="30">
        <v>44253</v>
      </c>
      <c r="T126" s="30">
        <v>44252</v>
      </c>
      <c r="U126" s="32" t="s">
        <v>50</v>
      </c>
      <c r="V126" s="28">
        <f t="shared" ref="V126:V138" si="72">IFERROR(YEAR(F126), "")</f>
        <v>2020</v>
      </c>
      <c r="W126" s="28">
        <f t="shared" ref="W126:W138" si="73">IFERROR(MONTH(F126), "")</f>
        <v>12</v>
      </c>
      <c r="X126" s="28" t="e">
        <f>TEXT([2]!Tbl_Counter[[#This Row],[Issue Month]]*28, "mmmm")</f>
        <v>#REF!</v>
      </c>
      <c r="Y126" s="28" t="e">
        <f>DAY([2]!Tbl_Counter[[#This Row],[Issue Date]])</f>
        <v>#REF!</v>
      </c>
      <c r="Z126" s="28" t="str">
        <f t="shared" ref="Z126:Z138" si="74">TEXT($F126, "yyyy-mm")</f>
        <v>2020-12</v>
      </c>
      <c r="AA126" s="28">
        <f t="shared" ref="AA126:AB140" si="75">IFERROR(IF(INT(S126-$F126)&gt;=0,S126-$F126,"N/A"),"N/A")</f>
        <v>80</v>
      </c>
      <c r="AB126" s="28">
        <f t="shared" si="75"/>
        <v>79</v>
      </c>
      <c r="AC126" s="28" t="str">
        <f t="shared" ref="AC126:AC140" si="76">IFERROR(IF(OR(ISTEXT(AA126), ISTEXT(AB126)), "N/A", IF(AB126&lt;=AA126, "Yes", "No")),"N/A")</f>
        <v>Yes</v>
      </c>
      <c r="AD126" s="28">
        <f t="shared" ref="AD126:AD140" si="77">IFERROR(AB126-AA126, "")</f>
        <v>-1</v>
      </c>
      <c r="AE126" s="1"/>
      <c r="AF126" s="1"/>
      <c r="AG126" s="1"/>
      <c r="AH126" s="1"/>
      <c r="AI126" s="1"/>
    </row>
    <row r="127" spans="1:35" x14ac:dyDescent="0.45">
      <c r="A127" s="28">
        <v>113</v>
      </c>
      <c r="B127" s="28" t="s">
        <v>247</v>
      </c>
      <c r="C127" s="28" t="s">
        <v>248</v>
      </c>
      <c r="D127" s="28" t="s">
        <v>201</v>
      </c>
      <c r="E127" s="28" t="s">
        <v>249</v>
      </c>
      <c r="F127" s="30">
        <v>44238</v>
      </c>
      <c r="G127" s="28" t="s">
        <v>4</v>
      </c>
      <c r="H127" s="28" t="s">
        <v>203</v>
      </c>
      <c r="I127" s="28" t="s">
        <v>691</v>
      </c>
      <c r="J127" s="28" t="s">
        <v>232</v>
      </c>
      <c r="K127" s="28" t="s">
        <v>307</v>
      </c>
      <c r="L127" s="28" t="s">
        <v>1385</v>
      </c>
      <c r="M127" s="28" t="s">
        <v>52</v>
      </c>
      <c r="N127" s="29"/>
      <c r="O127" s="28" t="s">
        <v>692</v>
      </c>
      <c r="P127" s="28" t="s">
        <v>693</v>
      </c>
      <c r="Q127" s="28" t="s">
        <v>694</v>
      </c>
      <c r="R127" s="28" t="s">
        <v>524</v>
      </c>
      <c r="S127" s="30">
        <v>44269</v>
      </c>
      <c r="T127" s="30">
        <v>44252</v>
      </c>
      <c r="U127" s="32" t="s">
        <v>50</v>
      </c>
      <c r="V127" s="28">
        <f t="shared" si="72"/>
        <v>2021</v>
      </c>
      <c r="W127" s="28">
        <f t="shared" si="73"/>
        <v>2</v>
      </c>
      <c r="X127" s="28" t="e">
        <f>TEXT([2]!Tbl_Counter[[#This Row],[Issue Month]]*28, "mmmm")</f>
        <v>#REF!</v>
      </c>
      <c r="Y127" s="28" t="e">
        <f>DAY([2]!Tbl_Counter[[#This Row],[Issue Date]])</f>
        <v>#REF!</v>
      </c>
      <c r="Z127" s="28" t="str">
        <f t="shared" si="74"/>
        <v>2021-02</v>
      </c>
      <c r="AA127" s="28">
        <f>IFERROR(IF(INT(S127-$F127)&gt;=0,S127-$F127,"N/A"),"N/A")</f>
        <v>31</v>
      </c>
      <c r="AB127" s="28">
        <f>IFERROR(IF(INT(T127-$F127)&gt;=0,T127-$F127,"N/A"),"N/A")</f>
        <v>14</v>
      </c>
      <c r="AC127" s="28" t="str">
        <f>IFERROR(IF(OR(ISTEXT(AA127), ISTEXT(AB127)), "N/A", IF(AB127&lt;=AA127, "Yes", "No")),"N/A")</f>
        <v>Yes</v>
      </c>
      <c r="AD127" s="28">
        <f>IFERROR(AB127-AA127, "")</f>
        <v>-17</v>
      </c>
      <c r="AE127" s="1"/>
      <c r="AF127" s="1"/>
      <c r="AG127" s="1"/>
      <c r="AH127" s="1"/>
      <c r="AI127" s="1"/>
    </row>
    <row r="128" spans="1:35" x14ac:dyDescent="0.45">
      <c r="A128" s="28">
        <v>111</v>
      </c>
      <c r="B128" s="28" t="s">
        <v>254</v>
      </c>
      <c r="C128" s="28" t="s">
        <v>255</v>
      </c>
      <c r="D128" s="28" t="s">
        <v>211</v>
      </c>
      <c r="E128" s="28" t="s">
        <v>256</v>
      </c>
      <c r="F128" s="30">
        <v>44237</v>
      </c>
      <c r="G128" s="28" t="s">
        <v>5</v>
      </c>
      <c r="H128" s="28" t="s">
        <v>231</v>
      </c>
      <c r="I128" s="29" t="s">
        <v>109</v>
      </c>
      <c r="J128" s="29" t="s">
        <v>109</v>
      </c>
      <c r="K128" s="29"/>
      <c r="L128" s="29"/>
      <c r="M128" s="29"/>
      <c r="N128" s="29"/>
      <c r="O128" s="28" t="s">
        <v>695</v>
      </c>
      <c r="P128" s="28" t="s">
        <v>696</v>
      </c>
      <c r="Q128" s="28" t="s">
        <v>697</v>
      </c>
      <c r="R128" s="28" t="s">
        <v>698</v>
      </c>
      <c r="S128" s="30">
        <v>44265</v>
      </c>
      <c r="T128" s="30">
        <v>44256</v>
      </c>
      <c r="U128" s="32" t="s">
        <v>50</v>
      </c>
      <c r="V128" s="28">
        <f t="shared" si="72"/>
        <v>2021</v>
      </c>
      <c r="W128" s="28">
        <f t="shared" si="73"/>
        <v>2</v>
      </c>
      <c r="X128" s="28" t="e">
        <f>TEXT([2]!Tbl_Counter[[#This Row],[Issue Month]]*28, "mmmm")</f>
        <v>#REF!</v>
      </c>
      <c r="Y128" s="28" t="e">
        <f>DAY([2]!Tbl_Counter[[#This Row],[Issue Date]])</f>
        <v>#REF!</v>
      </c>
      <c r="Z128" s="28" t="str">
        <f t="shared" si="74"/>
        <v>2021-02</v>
      </c>
      <c r="AA128" s="28">
        <f t="shared" si="75"/>
        <v>28</v>
      </c>
      <c r="AB128" s="28">
        <f t="shared" si="75"/>
        <v>19</v>
      </c>
      <c r="AC128" s="28" t="str">
        <f t="shared" si="76"/>
        <v>Yes</v>
      </c>
      <c r="AD128" s="28">
        <f t="shared" si="77"/>
        <v>-9</v>
      </c>
      <c r="AE128" s="1"/>
      <c r="AF128" s="1"/>
      <c r="AG128" s="1"/>
      <c r="AH128" s="1"/>
      <c r="AI128" s="1"/>
    </row>
    <row r="129" spans="1:35" x14ac:dyDescent="0.45">
      <c r="A129" s="28">
        <v>101</v>
      </c>
      <c r="B129" s="28" t="s">
        <v>261</v>
      </c>
      <c r="C129" s="28" t="s">
        <v>262</v>
      </c>
      <c r="D129" s="28" t="s">
        <v>220</v>
      </c>
      <c r="E129" s="28" t="s">
        <v>263</v>
      </c>
      <c r="F129" s="30">
        <v>44223</v>
      </c>
      <c r="G129" s="28" t="s">
        <v>2</v>
      </c>
      <c r="H129" s="28" t="s">
        <v>2</v>
      </c>
      <c r="I129" s="29" t="s">
        <v>109</v>
      </c>
      <c r="J129" s="29" t="s">
        <v>109</v>
      </c>
      <c r="K129" s="28" t="s">
        <v>281</v>
      </c>
      <c r="L129" s="29"/>
      <c r="M129" s="29"/>
      <c r="N129" s="29"/>
      <c r="O129" s="28" t="s">
        <v>699</v>
      </c>
      <c r="P129" s="28" t="s">
        <v>700</v>
      </c>
      <c r="Q129" s="28" t="s">
        <v>701</v>
      </c>
      <c r="R129" s="28" t="s">
        <v>311</v>
      </c>
      <c r="S129" s="30">
        <v>44270</v>
      </c>
      <c r="T129" s="30">
        <v>44258</v>
      </c>
      <c r="U129" s="32" t="s">
        <v>50</v>
      </c>
      <c r="V129" s="28">
        <f t="shared" si="72"/>
        <v>2021</v>
      </c>
      <c r="W129" s="28">
        <f t="shared" si="73"/>
        <v>1</v>
      </c>
      <c r="X129" s="28" t="e">
        <f>TEXT([2]!Tbl_Counter[[#This Row],[Issue Month]]*28, "mmmm")</f>
        <v>#REF!</v>
      </c>
      <c r="Y129" s="28" t="e">
        <f>DAY([2]!Tbl_Counter[[#This Row],[Issue Date]])</f>
        <v>#REF!</v>
      </c>
      <c r="Z129" s="28" t="str">
        <f t="shared" si="74"/>
        <v>2021-01</v>
      </c>
      <c r="AA129" s="28">
        <f t="shared" si="75"/>
        <v>47</v>
      </c>
      <c r="AB129" s="28">
        <f t="shared" si="75"/>
        <v>35</v>
      </c>
      <c r="AC129" s="28" t="str">
        <f t="shared" si="76"/>
        <v>Yes</v>
      </c>
      <c r="AD129" s="28">
        <f t="shared" si="77"/>
        <v>-12</v>
      </c>
      <c r="AE129" s="1"/>
      <c r="AF129" s="1"/>
      <c r="AG129" s="1"/>
      <c r="AH129" s="1"/>
      <c r="AI129" s="1"/>
    </row>
    <row r="130" spans="1:35" x14ac:dyDescent="0.45">
      <c r="A130" s="28">
        <v>104</v>
      </c>
      <c r="B130" s="28" t="s">
        <v>268</v>
      </c>
      <c r="C130" s="28" t="s">
        <v>269</v>
      </c>
      <c r="D130" s="28" t="s">
        <v>229</v>
      </c>
      <c r="E130" s="28" t="s">
        <v>202</v>
      </c>
      <c r="F130" s="30">
        <v>44230</v>
      </c>
      <c r="G130" s="28" t="s">
        <v>5</v>
      </c>
      <c r="H130" s="28" t="s">
        <v>231</v>
      </c>
      <c r="I130" s="29" t="s">
        <v>109</v>
      </c>
      <c r="J130" s="28" t="s">
        <v>384</v>
      </c>
      <c r="K130" s="28" t="s">
        <v>242</v>
      </c>
      <c r="L130" s="29"/>
      <c r="M130" s="29"/>
      <c r="N130" s="29"/>
      <c r="O130" s="28" t="s">
        <v>702</v>
      </c>
      <c r="P130" s="28" t="s">
        <v>703</v>
      </c>
      <c r="Q130" s="28" t="s">
        <v>704</v>
      </c>
      <c r="R130" s="28" t="s">
        <v>267</v>
      </c>
      <c r="S130" s="30">
        <v>44270</v>
      </c>
      <c r="T130" s="30">
        <v>44258</v>
      </c>
      <c r="U130" s="32" t="s">
        <v>50</v>
      </c>
      <c r="V130" s="28">
        <f t="shared" si="72"/>
        <v>2021</v>
      </c>
      <c r="W130" s="28">
        <f t="shared" si="73"/>
        <v>2</v>
      </c>
      <c r="X130" s="28" t="e">
        <f>TEXT([2]!Tbl_Counter[[#This Row],[Issue Month]]*28, "mmmm")</f>
        <v>#REF!</v>
      </c>
      <c r="Y130" s="28" t="e">
        <f>DAY([2]!Tbl_Counter[[#This Row],[Issue Date]])</f>
        <v>#REF!</v>
      </c>
      <c r="Z130" s="28" t="str">
        <f t="shared" si="74"/>
        <v>2021-02</v>
      </c>
      <c r="AA130" s="28">
        <f t="shared" si="75"/>
        <v>40</v>
      </c>
      <c r="AB130" s="28">
        <f t="shared" si="75"/>
        <v>28</v>
      </c>
      <c r="AC130" s="28" t="str">
        <f t="shared" si="76"/>
        <v>Yes</v>
      </c>
      <c r="AD130" s="28">
        <f t="shared" si="77"/>
        <v>-12</v>
      </c>
      <c r="AE130" s="1"/>
      <c r="AF130" s="1"/>
      <c r="AG130" s="1"/>
      <c r="AH130" s="1"/>
      <c r="AI130" s="1"/>
    </row>
    <row r="131" spans="1:35" x14ac:dyDescent="0.45">
      <c r="A131" s="28">
        <v>105</v>
      </c>
      <c r="B131" s="28" t="s">
        <v>274</v>
      </c>
      <c r="C131" s="28" t="s">
        <v>275</v>
      </c>
      <c r="D131" s="28" t="s">
        <v>239</v>
      </c>
      <c r="E131" s="28" t="s">
        <v>212</v>
      </c>
      <c r="F131" s="30">
        <v>44232</v>
      </c>
      <c r="G131" s="28" t="s">
        <v>4</v>
      </c>
      <c r="H131" s="28" t="s">
        <v>203</v>
      </c>
      <c r="I131" s="28" t="s">
        <v>705</v>
      </c>
      <c r="J131" s="28" t="s">
        <v>377</v>
      </c>
      <c r="K131" s="28" t="s">
        <v>281</v>
      </c>
      <c r="L131" s="28" t="s">
        <v>1386</v>
      </c>
      <c r="M131" s="28" t="s">
        <v>52</v>
      </c>
      <c r="N131" s="29"/>
      <c r="O131" s="28" t="s">
        <v>706</v>
      </c>
      <c r="P131" s="28" t="s">
        <v>707</v>
      </c>
      <c r="Q131" s="28" t="s">
        <v>708</v>
      </c>
      <c r="R131" s="28" t="s">
        <v>260</v>
      </c>
      <c r="S131" s="30">
        <v>44262</v>
      </c>
      <c r="T131" s="30">
        <v>44258</v>
      </c>
      <c r="U131" s="32" t="s">
        <v>50</v>
      </c>
      <c r="V131" s="28">
        <f t="shared" si="72"/>
        <v>2021</v>
      </c>
      <c r="W131" s="28">
        <f t="shared" si="73"/>
        <v>2</v>
      </c>
      <c r="X131" s="28" t="e">
        <f>TEXT([2]!Tbl_Counter[[#This Row],[Issue Month]]*28, "mmmm")</f>
        <v>#REF!</v>
      </c>
      <c r="Y131" s="28" t="e">
        <f>DAY([2]!Tbl_Counter[[#This Row],[Issue Date]])</f>
        <v>#REF!</v>
      </c>
      <c r="Z131" s="28" t="str">
        <f t="shared" si="74"/>
        <v>2021-02</v>
      </c>
      <c r="AA131" s="28">
        <f>IFERROR(IF(INT(S131-$F131)&gt;=0,S131-$F131,"N/A"),"N/A")</f>
        <v>30</v>
      </c>
      <c r="AB131" s="28">
        <f>IFERROR(IF(INT(T131-$F131)&gt;=0,T131-$F131,"N/A"),"N/A")</f>
        <v>26</v>
      </c>
      <c r="AC131" s="28" t="str">
        <f>IFERROR(IF(OR(ISTEXT(AA131), ISTEXT(AB131)), "N/A", IF(AB131&lt;=AA131, "Yes", "No")),"N/A")</f>
        <v>Yes</v>
      </c>
      <c r="AD131" s="28">
        <f>IFERROR(AB131-AA131, "")</f>
        <v>-4</v>
      </c>
      <c r="AE131" s="1"/>
      <c r="AF131" s="1"/>
      <c r="AG131" s="1"/>
      <c r="AH131" s="1"/>
      <c r="AI131" s="1"/>
    </row>
    <row r="132" spans="1:35" x14ac:dyDescent="0.45">
      <c r="A132" s="28">
        <v>106</v>
      </c>
      <c r="B132" s="28" t="s">
        <v>199</v>
      </c>
      <c r="C132" s="28" t="s">
        <v>280</v>
      </c>
      <c r="D132" s="28" t="s">
        <v>201</v>
      </c>
      <c r="E132" s="28" t="s">
        <v>221</v>
      </c>
      <c r="F132" s="30">
        <v>44235</v>
      </c>
      <c r="G132" s="28" t="s">
        <v>5</v>
      </c>
      <c r="H132" s="28" t="s">
        <v>231</v>
      </c>
      <c r="I132" s="29" t="s">
        <v>109</v>
      </c>
      <c r="J132" s="29" t="s">
        <v>109</v>
      </c>
      <c r="K132" s="29"/>
      <c r="L132" s="29"/>
      <c r="M132" s="29"/>
      <c r="N132" s="29"/>
      <c r="O132" s="28" t="s">
        <v>709</v>
      </c>
      <c r="P132" s="28" t="s">
        <v>710</v>
      </c>
      <c r="Q132" s="28" t="s">
        <v>711</v>
      </c>
      <c r="R132" s="28" t="s">
        <v>326</v>
      </c>
      <c r="S132" s="30">
        <v>44263</v>
      </c>
      <c r="T132" s="30">
        <v>44258</v>
      </c>
      <c r="U132" s="32" t="s">
        <v>50</v>
      </c>
      <c r="V132" s="28">
        <f t="shared" si="72"/>
        <v>2021</v>
      </c>
      <c r="W132" s="28">
        <f t="shared" si="73"/>
        <v>2</v>
      </c>
      <c r="X132" s="28" t="e">
        <f>TEXT([2]!Tbl_Counter[[#This Row],[Issue Month]]*28, "mmmm")</f>
        <v>#REF!</v>
      </c>
      <c r="Y132" s="28" t="e">
        <f>DAY([2]!Tbl_Counter[[#This Row],[Issue Date]])</f>
        <v>#REF!</v>
      </c>
      <c r="Z132" s="28" t="str">
        <f t="shared" si="74"/>
        <v>2021-02</v>
      </c>
      <c r="AA132" s="28">
        <f t="shared" si="75"/>
        <v>28</v>
      </c>
      <c r="AB132" s="28">
        <f t="shared" si="75"/>
        <v>23</v>
      </c>
      <c r="AC132" s="28" t="str">
        <f t="shared" si="76"/>
        <v>Yes</v>
      </c>
      <c r="AD132" s="28">
        <f t="shared" si="77"/>
        <v>-5</v>
      </c>
      <c r="AE132" s="1"/>
      <c r="AF132" s="1"/>
      <c r="AG132" s="1"/>
      <c r="AH132" s="1"/>
      <c r="AI132" s="1"/>
    </row>
    <row r="133" spans="1:35" x14ac:dyDescent="0.45">
      <c r="A133" s="28">
        <v>109</v>
      </c>
      <c r="B133" s="28" t="s">
        <v>209</v>
      </c>
      <c r="C133" s="28" t="s">
        <v>285</v>
      </c>
      <c r="D133" s="28" t="s">
        <v>211</v>
      </c>
      <c r="E133" s="28" t="s">
        <v>230</v>
      </c>
      <c r="F133" s="30">
        <v>44235</v>
      </c>
      <c r="G133" s="28" t="s">
        <v>5</v>
      </c>
      <c r="H133" s="28" t="s">
        <v>231</v>
      </c>
      <c r="I133" s="29" t="s">
        <v>109</v>
      </c>
      <c r="J133" s="28" t="s">
        <v>232</v>
      </c>
      <c r="K133" s="29"/>
      <c r="L133" s="29"/>
      <c r="M133" s="29"/>
      <c r="N133" s="29"/>
      <c r="O133" s="28" t="s">
        <v>712</v>
      </c>
      <c r="P133" s="28" t="s">
        <v>713</v>
      </c>
      <c r="Q133" s="28" t="s">
        <v>714</v>
      </c>
      <c r="R133" s="28" t="s">
        <v>260</v>
      </c>
      <c r="S133" s="30">
        <v>44270</v>
      </c>
      <c r="T133" s="30">
        <v>44258</v>
      </c>
      <c r="U133" s="32" t="s">
        <v>50</v>
      </c>
      <c r="V133" s="28">
        <f t="shared" si="72"/>
        <v>2021</v>
      </c>
      <c r="W133" s="28">
        <f t="shared" si="73"/>
        <v>2</v>
      </c>
      <c r="X133" s="28" t="e">
        <f>TEXT([2]!Tbl_Counter[[#This Row],[Issue Month]]*28, "mmmm")</f>
        <v>#REF!</v>
      </c>
      <c r="Y133" s="28" t="e">
        <f>DAY([2]!Tbl_Counter[[#This Row],[Issue Date]])</f>
        <v>#REF!</v>
      </c>
      <c r="Z133" s="28" t="str">
        <f t="shared" si="74"/>
        <v>2021-02</v>
      </c>
      <c r="AA133" s="28">
        <f t="shared" si="75"/>
        <v>35</v>
      </c>
      <c r="AB133" s="28">
        <f t="shared" si="75"/>
        <v>23</v>
      </c>
      <c r="AC133" s="28" t="str">
        <f t="shared" si="76"/>
        <v>Yes</v>
      </c>
      <c r="AD133" s="28">
        <f t="shared" si="77"/>
        <v>-12</v>
      </c>
      <c r="AE133" s="1"/>
      <c r="AF133" s="1"/>
      <c r="AG133" s="1"/>
      <c r="AH133" s="1"/>
      <c r="AI133" s="1"/>
    </row>
    <row r="134" spans="1:35" x14ac:dyDescent="0.45">
      <c r="A134" s="28">
        <v>116</v>
      </c>
      <c r="B134" s="28" t="s">
        <v>218</v>
      </c>
      <c r="C134" s="28" t="s">
        <v>291</v>
      </c>
      <c r="D134" s="28" t="s">
        <v>220</v>
      </c>
      <c r="E134" s="28" t="s">
        <v>240</v>
      </c>
      <c r="F134" s="30">
        <v>44245</v>
      </c>
      <c r="G134" s="28" t="s">
        <v>5</v>
      </c>
      <c r="H134" s="28" t="s">
        <v>231</v>
      </c>
      <c r="I134" s="29" t="s">
        <v>109</v>
      </c>
      <c r="J134" s="29" t="s">
        <v>109</v>
      </c>
      <c r="K134" s="28" t="s">
        <v>213</v>
      </c>
      <c r="L134" s="29"/>
      <c r="M134" s="29"/>
      <c r="N134" s="29"/>
      <c r="O134" s="28" t="s">
        <v>715</v>
      </c>
      <c r="P134" s="28" t="s">
        <v>716</v>
      </c>
      <c r="Q134" s="28" t="s">
        <v>717</v>
      </c>
      <c r="R134" s="28" t="s">
        <v>260</v>
      </c>
      <c r="S134" s="30">
        <v>44258</v>
      </c>
      <c r="T134" s="30">
        <v>44258</v>
      </c>
      <c r="U134" s="32" t="s">
        <v>50</v>
      </c>
      <c r="V134" s="28">
        <f t="shared" si="72"/>
        <v>2021</v>
      </c>
      <c r="W134" s="28">
        <f t="shared" si="73"/>
        <v>2</v>
      </c>
      <c r="X134" s="28" t="e">
        <f>TEXT([2]!Tbl_Counter[[#This Row],[Issue Month]]*28, "mmmm")</f>
        <v>#REF!</v>
      </c>
      <c r="Y134" s="28" t="e">
        <f>DAY([2]!Tbl_Counter[[#This Row],[Issue Date]])</f>
        <v>#REF!</v>
      </c>
      <c r="Z134" s="28" t="str">
        <f t="shared" si="74"/>
        <v>2021-02</v>
      </c>
      <c r="AA134" s="28">
        <f t="shared" si="75"/>
        <v>13</v>
      </c>
      <c r="AB134" s="28">
        <f t="shared" si="75"/>
        <v>13</v>
      </c>
      <c r="AC134" s="28" t="str">
        <f t="shared" si="76"/>
        <v>Yes</v>
      </c>
      <c r="AD134" s="28">
        <f t="shared" si="77"/>
        <v>0</v>
      </c>
      <c r="AE134" s="1"/>
      <c r="AF134" s="1"/>
      <c r="AG134" s="1"/>
      <c r="AH134" s="1"/>
      <c r="AI134" s="1"/>
    </row>
    <row r="135" spans="1:35" x14ac:dyDescent="0.45">
      <c r="A135" s="28">
        <v>117</v>
      </c>
      <c r="B135" s="28" t="s">
        <v>227</v>
      </c>
      <c r="C135" s="28" t="s">
        <v>296</v>
      </c>
      <c r="D135" s="28" t="s">
        <v>229</v>
      </c>
      <c r="E135" s="28" t="s">
        <v>249</v>
      </c>
      <c r="F135" s="30">
        <v>44251</v>
      </c>
      <c r="G135" s="28" t="s">
        <v>5</v>
      </c>
      <c r="H135" s="28" t="s">
        <v>231</v>
      </c>
      <c r="I135" s="28" t="s">
        <v>718</v>
      </c>
      <c r="J135" s="29" t="s">
        <v>109</v>
      </c>
      <c r="K135" s="28" t="s">
        <v>213</v>
      </c>
      <c r="L135" s="29"/>
      <c r="M135" s="29"/>
      <c r="N135" s="29"/>
      <c r="O135" s="28" t="s">
        <v>719</v>
      </c>
      <c r="P135" s="28" t="s">
        <v>720</v>
      </c>
      <c r="Q135" s="28" t="s">
        <v>721</v>
      </c>
      <c r="R135" s="28" t="s">
        <v>260</v>
      </c>
      <c r="S135" s="30">
        <v>44258</v>
      </c>
      <c r="T135" s="30">
        <v>44258</v>
      </c>
      <c r="U135" s="32" t="s">
        <v>50</v>
      </c>
      <c r="V135" s="28">
        <f t="shared" si="72"/>
        <v>2021</v>
      </c>
      <c r="W135" s="28">
        <f t="shared" si="73"/>
        <v>2</v>
      </c>
      <c r="X135" s="28" t="e">
        <f>TEXT([2]!Tbl_Counter[[#This Row],[Issue Month]]*28, "mmmm")</f>
        <v>#REF!</v>
      </c>
      <c r="Y135" s="28" t="e">
        <f>DAY([2]!Tbl_Counter[[#This Row],[Issue Date]])</f>
        <v>#REF!</v>
      </c>
      <c r="Z135" s="28" t="str">
        <f t="shared" si="74"/>
        <v>2021-02</v>
      </c>
      <c r="AA135" s="28">
        <f t="shared" si="75"/>
        <v>7</v>
      </c>
      <c r="AB135" s="28">
        <f t="shared" si="75"/>
        <v>7</v>
      </c>
      <c r="AC135" s="28" t="str">
        <f t="shared" si="76"/>
        <v>Yes</v>
      </c>
      <c r="AD135" s="28">
        <f t="shared" si="77"/>
        <v>0</v>
      </c>
      <c r="AE135" s="1"/>
      <c r="AF135" s="1"/>
      <c r="AG135" s="1"/>
      <c r="AH135" s="1"/>
      <c r="AI135" s="1"/>
    </row>
    <row r="136" spans="1:35" x14ac:dyDescent="0.45">
      <c r="A136" s="28">
        <v>97</v>
      </c>
      <c r="B136" s="28" t="s">
        <v>237</v>
      </c>
      <c r="C136" s="28" t="s">
        <v>301</v>
      </c>
      <c r="D136" s="28" t="s">
        <v>239</v>
      </c>
      <c r="E136" s="28" t="s">
        <v>256</v>
      </c>
      <c r="F136" s="30">
        <v>44221</v>
      </c>
      <c r="G136" s="28" t="s">
        <v>3</v>
      </c>
      <c r="H136" s="28" t="s">
        <v>241</v>
      </c>
      <c r="I136" s="29" t="s">
        <v>109</v>
      </c>
      <c r="J136" s="29" t="s">
        <v>109</v>
      </c>
      <c r="K136" s="28" t="s">
        <v>722</v>
      </c>
      <c r="L136" s="29"/>
      <c r="M136" s="29"/>
      <c r="N136" s="29"/>
      <c r="O136" s="28" t="s">
        <v>723</v>
      </c>
      <c r="P136" s="28" t="s">
        <v>724</v>
      </c>
      <c r="Q136" s="28" t="s">
        <v>725</v>
      </c>
      <c r="R136" s="28" t="s">
        <v>260</v>
      </c>
      <c r="S136" s="30">
        <v>44286</v>
      </c>
      <c r="T136" s="30">
        <v>44259</v>
      </c>
      <c r="U136" s="32" t="s">
        <v>50</v>
      </c>
      <c r="V136" s="28">
        <f t="shared" si="72"/>
        <v>2021</v>
      </c>
      <c r="W136" s="28">
        <f t="shared" si="73"/>
        <v>1</v>
      </c>
      <c r="X136" s="28" t="e">
        <f>TEXT([2]!Tbl_Counter[[#This Row],[Issue Month]]*28, "mmmm")</f>
        <v>#REF!</v>
      </c>
      <c r="Y136" s="28" t="e">
        <f>DAY([2]!Tbl_Counter[[#This Row],[Issue Date]])</f>
        <v>#REF!</v>
      </c>
      <c r="Z136" s="28" t="str">
        <f t="shared" si="74"/>
        <v>2021-01</v>
      </c>
      <c r="AA136" s="28">
        <f t="shared" si="75"/>
        <v>65</v>
      </c>
      <c r="AB136" s="28">
        <f t="shared" si="75"/>
        <v>38</v>
      </c>
      <c r="AC136" s="28" t="str">
        <f t="shared" si="76"/>
        <v>Yes</v>
      </c>
      <c r="AD136" s="28">
        <f t="shared" si="77"/>
        <v>-27</v>
      </c>
      <c r="AE136" s="1"/>
      <c r="AF136" s="1"/>
      <c r="AG136" s="1"/>
      <c r="AH136" s="1"/>
      <c r="AI136" s="1"/>
    </row>
    <row r="137" spans="1:35" x14ac:dyDescent="0.45">
      <c r="A137" s="28">
        <v>110</v>
      </c>
      <c r="B137" s="28" t="s">
        <v>247</v>
      </c>
      <c r="C137" s="28" t="s">
        <v>306</v>
      </c>
      <c r="D137" s="28" t="s">
        <v>201</v>
      </c>
      <c r="E137" s="28" t="s">
        <v>263</v>
      </c>
      <c r="F137" s="30">
        <v>44236</v>
      </c>
      <c r="G137" s="28" t="s">
        <v>4</v>
      </c>
      <c r="H137" s="28" t="s">
        <v>203</v>
      </c>
      <c r="I137" s="28" t="s">
        <v>726</v>
      </c>
      <c r="J137" s="29" t="s">
        <v>109</v>
      </c>
      <c r="K137" s="29"/>
      <c r="L137" s="28" t="s">
        <v>1384</v>
      </c>
      <c r="M137" s="28" t="s">
        <v>52</v>
      </c>
      <c r="N137" s="29"/>
      <c r="O137" s="28" t="s">
        <v>727</v>
      </c>
      <c r="P137" s="28" t="s">
        <v>728</v>
      </c>
      <c r="Q137" s="28" t="s">
        <v>729</v>
      </c>
      <c r="R137" s="28" t="s">
        <v>730</v>
      </c>
      <c r="S137" s="30">
        <v>44267</v>
      </c>
      <c r="T137" s="30">
        <v>44259</v>
      </c>
      <c r="U137" s="32" t="s">
        <v>50</v>
      </c>
      <c r="V137" s="28">
        <f t="shared" si="72"/>
        <v>2021</v>
      </c>
      <c r="W137" s="28">
        <f t="shared" si="73"/>
        <v>2</v>
      </c>
      <c r="X137" s="28" t="e">
        <f>TEXT([2]!Tbl_Counter[[#This Row],[Issue Month]]*28, "mmmm")</f>
        <v>#REF!</v>
      </c>
      <c r="Y137" s="28" t="e">
        <f>DAY([2]!Tbl_Counter[[#This Row],[Issue Date]])</f>
        <v>#REF!</v>
      </c>
      <c r="Z137" s="28" t="str">
        <f t="shared" si="74"/>
        <v>2021-02</v>
      </c>
      <c r="AA137" s="28">
        <f t="shared" si="75"/>
        <v>31</v>
      </c>
      <c r="AB137" s="28">
        <f t="shared" si="75"/>
        <v>23</v>
      </c>
      <c r="AC137" s="28" t="str">
        <f t="shared" si="76"/>
        <v>Yes</v>
      </c>
      <c r="AD137" s="28">
        <f t="shared" si="77"/>
        <v>-8</v>
      </c>
      <c r="AE137" s="1"/>
      <c r="AF137" s="1"/>
      <c r="AG137" s="1"/>
      <c r="AH137" s="1"/>
      <c r="AI137" s="1"/>
    </row>
    <row r="138" spans="1:35" x14ac:dyDescent="0.45">
      <c r="A138" s="28">
        <v>112</v>
      </c>
      <c r="B138" s="28" t="s">
        <v>254</v>
      </c>
      <c r="C138" s="28" t="s">
        <v>312</v>
      </c>
      <c r="D138" s="28" t="s">
        <v>211</v>
      </c>
      <c r="E138" s="28" t="s">
        <v>202</v>
      </c>
      <c r="F138" s="30">
        <v>44238</v>
      </c>
      <c r="G138" s="28" t="s">
        <v>4</v>
      </c>
      <c r="H138" s="28" t="s">
        <v>203</v>
      </c>
      <c r="I138" s="28" t="s">
        <v>731</v>
      </c>
      <c r="J138" s="28" t="s">
        <v>232</v>
      </c>
      <c r="K138" s="28" t="s">
        <v>307</v>
      </c>
      <c r="L138" s="28" t="s">
        <v>1385</v>
      </c>
      <c r="M138" s="28" t="s">
        <v>52</v>
      </c>
      <c r="N138" s="29"/>
      <c r="O138" s="28" t="s">
        <v>732</v>
      </c>
      <c r="P138" s="28" t="s">
        <v>733</v>
      </c>
      <c r="Q138" s="28" t="s">
        <v>734</v>
      </c>
      <c r="R138" s="28" t="s">
        <v>524</v>
      </c>
      <c r="S138" s="30">
        <v>44269</v>
      </c>
      <c r="T138" s="30">
        <v>44259</v>
      </c>
      <c r="U138" s="32" t="s">
        <v>50</v>
      </c>
      <c r="V138" s="28">
        <f t="shared" si="72"/>
        <v>2021</v>
      </c>
      <c r="W138" s="28">
        <f t="shared" si="73"/>
        <v>2</v>
      </c>
      <c r="X138" s="28" t="e">
        <f>TEXT([2]!Tbl_Counter[[#This Row],[Issue Month]]*28, "mmmm")</f>
        <v>#REF!</v>
      </c>
      <c r="Y138" s="28" t="e">
        <f>DAY([2]!Tbl_Counter[[#This Row],[Issue Date]])</f>
        <v>#REF!</v>
      </c>
      <c r="Z138" s="28" t="str">
        <f t="shared" si="74"/>
        <v>2021-02</v>
      </c>
      <c r="AA138" s="28">
        <f t="shared" si="75"/>
        <v>31</v>
      </c>
      <c r="AB138" s="28">
        <f t="shared" si="75"/>
        <v>21</v>
      </c>
      <c r="AC138" s="28" t="str">
        <f t="shared" si="76"/>
        <v>Yes</v>
      </c>
      <c r="AD138" s="28">
        <f t="shared" si="77"/>
        <v>-10</v>
      </c>
      <c r="AE138" s="1"/>
      <c r="AF138" s="1"/>
      <c r="AG138" s="1"/>
      <c r="AH138" s="1"/>
      <c r="AI138" s="1"/>
    </row>
    <row r="139" spans="1:35" x14ac:dyDescent="0.45">
      <c r="A139" s="28">
        <v>251</v>
      </c>
      <c r="B139" s="28" t="s">
        <v>261</v>
      </c>
      <c r="C139" s="28" t="s">
        <v>316</v>
      </c>
      <c r="D139" s="28" t="s">
        <v>220</v>
      </c>
      <c r="E139" s="28" t="s">
        <v>212</v>
      </c>
      <c r="F139" s="30">
        <v>44236</v>
      </c>
      <c r="G139" s="28" t="s">
        <v>4</v>
      </c>
      <c r="H139" s="28" t="s">
        <v>203</v>
      </c>
      <c r="I139" s="28" t="s">
        <v>735</v>
      </c>
      <c r="J139" s="29" t="s">
        <v>109</v>
      </c>
      <c r="K139" s="29"/>
      <c r="L139" s="28" t="s">
        <v>1386</v>
      </c>
      <c r="M139" s="28" t="s">
        <v>52</v>
      </c>
      <c r="N139" s="29"/>
      <c r="O139" s="28" t="s">
        <v>736</v>
      </c>
      <c r="P139" s="28" t="s">
        <v>737</v>
      </c>
      <c r="Q139" s="28" t="s">
        <v>738</v>
      </c>
      <c r="R139" s="28" t="s">
        <v>226</v>
      </c>
      <c r="S139" s="30">
        <v>44266</v>
      </c>
      <c r="T139" s="30">
        <v>44259</v>
      </c>
      <c r="U139" s="32" t="s">
        <v>50</v>
      </c>
      <c r="V139" s="28">
        <v>2021</v>
      </c>
      <c r="W139" s="28">
        <v>2</v>
      </c>
      <c r="X139" s="28" t="s">
        <v>77</v>
      </c>
      <c r="Y139" s="28">
        <v>9</v>
      </c>
      <c r="Z139" s="28" t="s">
        <v>70</v>
      </c>
      <c r="AA139" s="28">
        <f t="shared" si="75"/>
        <v>30</v>
      </c>
      <c r="AB139" s="28">
        <f t="shared" si="75"/>
        <v>23</v>
      </c>
      <c r="AC139" s="28" t="str">
        <f t="shared" si="76"/>
        <v>Yes</v>
      </c>
      <c r="AD139" s="28">
        <f t="shared" si="77"/>
        <v>-7</v>
      </c>
      <c r="AE139" s="1"/>
      <c r="AF139" s="1"/>
      <c r="AG139" s="1"/>
      <c r="AH139" s="1"/>
      <c r="AI139" s="1"/>
    </row>
    <row r="140" spans="1:35" x14ac:dyDescent="0.45">
      <c r="A140" s="28">
        <v>252</v>
      </c>
      <c r="B140" s="28" t="s">
        <v>268</v>
      </c>
      <c r="C140" s="28" t="s">
        <v>322</v>
      </c>
      <c r="D140" s="28" t="s">
        <v>229</v>
      </c>
      <c r="E140" s="28" t="s">
        <v>221</v>
      </c>
      <c r="F140" s="30">
        <v>44181</v>
      </c>
      <c r="G140" s="28" t="s">
        <v>4</v>
      </c>
      <c r="H140" s="28" t="s">
        <v>203</v>
      </c>
      <c r="I140" s="28" t="s">
        <v>739</v>
      </c>
      <c r="J140" s="29" t="s">
        <v>109</v>
      </c>
      <c r="K140" s="29"/>
      <c r="L140" s="29"/>
      <c r="M140" s="28" t="s">
        <v>52</v>
      </c>
      <c r="N140" s="29"/>
      <c r="O140" s="28" t="s">
        <v>740</v>
      </c>
      <c r="P140" s="28" t="s">
        <v>741</v>
      </c>
      <c r="Q140" s="28" t="s">
        <v>742</v>
      </c>
      <c r="R140" s="28" t="s">
        <v>743</v>
      </c>
      <c r="S140" s="30">
        <v>44260</v>
      </c>
      <c r="T140" s="30">
        <v>44259</v>
      </c>
      <c r="U140" s="32" t="s">
        <v>50</v>
      </c>
      <c r="V140" s="28">
        <v>2020</v>
      </c>
      <c r="W140" s="28">
        <v>12</v>
      </c>
      <c r="X140" s="28" t="s">
        <v>86</v>
      </c>
      <c r="Y140" s="28">
        <v>16</v>
      </c>
      <c r="Z140" s="28" t="s">
        <v>68</v>
      </c>
      <c r="AA140" s="28">
        <f t="shared" si="75"/>
        <v>79</v>
      </c>
      <c r="AB140" s="28">
        <f t="shared" si="75"/>
        <v>78</v>
      </c>
      <c r="AC140" s="28" t="str">
        <f t="shared" si="76"/>
        <v>Yes</v>
      </c>
      <c r="AD140" s="28">
        <f t="shared" si="77"/>
        <v>-1</v>
      </c>
      <c r="AE140" s="1"/>
      <c r="AF140" s="1"/>
      <c r="AG140" s="1"/>
      <c r="AH140" s="1"/>
      <c r="AI140" s="1"/>
    </row>
    <row r="141" spans="1:35" x14ac:dyDescent="0.45">
      <c r="A141" s="28">
        <v>121</v>
      </c>
      <c r="B141" s="28" t="s">
        <v>274</v>
      </c>
      <c r="C141" s="28" t="s">
        <v>327</v>
      </c>
      <c r="D141" s="28" t="s">
        <v>239</v>
      </c>
      <c r="E141" s="28" t="s">
        <v>230</v>
      </c>
      <c r="F141" s="30">
        <v>44259</v>
      </c>
      <c r="G141" s="28" t="s">
        <v>5</v>
      </c>
      <c r="H141" s="28" t="s">
        <v>231</v>
      </c>
      <c r="I141" s="28" t="s">
        <v>744</v>
      </c>
      <c r="J141" s="29" t="s">
        <v>109</v>
      </c>
      <c r="K141" s="29"/>
      <c r="L141" s="29"/>
      <c r="M141" s="29"/>
      <c r="N141" s="29"/>
      <c r="O141" s="28" t="s">
        <v>745</v>
      </c>
      <c r="P141" s="28" t="s">
        <v>746</v>
      </c>
      <c r="Q141" s="28" t="s">
        <v>747</v>
      </c>
      <c r="R141" s="28" t="s">
        <v>305</v>
      </c>
      <c r="S141" s="30">
        <v>44264</v>
      </c>
      <c r="T141" s="30">
        <v>44264</v>
      </c>
      <c r="U141" s="32" t="s">
        <v>50</v>
      </c>
      <c r="V141" s="28">
        <f>IFERROR(YEAR(F141), "")</f>
        <v>2021</v>
      </c>
      <c r="W141" s="28">
        <f>IFERROR(MONTH(F141), "")</f>
        <v>3</v>
      </c>
      <c r="X141" s="28" t="e">
        <f>TEXT([2]!Tbl_Counter[[#This Row],[Issue Month]]*28, "mmmm")</f>
        <v>#REF!</v>
      </c>
      <c r="Y141" s="28" t="e">
        <f>DAY([2]!Tbl_Counter[[#This Row],[Issue Date]])</f>
        <v>#REF!</v>
      </c>
      <c r="Z141" s="28" t="str">
        <f>TEXT($F141, "yyyy-mm")</f>
        <v>2021-03</v>
      </c>
      <c r="AA141" s="28">
        <f t="shared" ref="AA141:AB145" si="78">IFERROR(IF(INT(S141-$F141)&gt;=0,S141-$F141,"N/A"),"N/A")</f>
        <v>5</v>
      </c>
      <c r="AB141" s="28">
        <f t="shared" si="78"/>
        <v>5</v>
      </c>
      <c r="AC141" s="28" t="str">
        <f>IFERROR(IF(OR(ISTEXT(AA141), ISTEXT(AB141)), "N/A", IF(AB141&lt;=AA141, "Yes", "No")),"N/A")</f>
        <v>Yes</v>
      </c>
      <c r="AD141" s="28">
        <f>IFERROR(AB141-AA141, "")</f>
        <v>0</v>
      </c>
      <c r="AE141" s="1"/>
      <c r="AF141" s="1"/>
      <c r="AG141" s="1"/>
      <c r="AH141" s="1"/>
      <c r="AI141" s="1"/>
    </row>
    <row r="142" spans="1:35" x14ac:dyDescent="0.45">
      <c r="A142" s="28">
        <v>115</v>
      </c>
      <c r="B142" s="28" t="s">
        <v>199</v>
      </c>
      <c r="C142" s="28" t="s">
        <v>200</v>
      </c>
      <c r="D142" s="28" t="s">
        <v>201</v>
      </c>
      <c r="E142" s="28" t="s">
        <v>240</v>
      </c>
      <c r="F142" s="30">
        <v>44245</v>
      </c>
      <c r="G142" s="28" t="s">
        <v>4</v>
      </c>
      <c r="H142" s="28" t="s">
        <v>203</v>
      </c>
      <c r="I142" s="28" t="s">
        <v>748</v>
      </c>
      <c r="J142" s="28" t="s">
        <v>232</v>
      </c>
      <c r="K142" s="28" t="s">
        <v>276</v>
      </c>
      <c r="L142" s="28" t="s">
        <v>1386</v>
      </c>
      <c r="M142" s="28" t="s">
        <v>52</v>
      </c>
      <c r="N142" s="29"/>
      <c r="O142" s="28" t="s">
        <v>749</v>
      </c>
      <c r="P142" s="28" t="s">
        <v>750</v>
      </c>
      <c r="Q142" s="28" t="s">
        <v>751</v>
      </c>
      <c r="R142" s="28" t="s">
        <v>246</v>
      </c>
      <c r="S142" s="30">
        <v>44275</v>
      </c>
      <c r="T142" s="30">
        <v>44265</v>
      </c>
      <c r="U142" s="32" t="s">
        <v>50</v>
      </c>
      <c r="V142" s="28">
        <f>IFERROR(YEAR(F142), "")</f>
        <v>2021</v>
      </c>
      <c r="W142" s="28">
        <f>IFERROR(MONTH(F142), "")</f>
        <v>2</v>
      </c>
      <c r="X142" s="28" t="e">
        <f>TEXT([2]!Tbl_Counter[[#This Row],[Issue Month]]*28, "mmmm")</f>
        <v>#REF!</v>
      </c>
      <c r="Y142" s="28" t="e">
        <f>DAY([2]!Tbl_Counter[[#This Row],[Issue Date]])</f>
        <v>#REF!</v>
      </c>
      <c r="Z142" s="28" t="str">
        <f>TEXT($F142, "yyyy-mm")</f>
        <v>2021-02</v>
      </c>
      <c r="AA142" s="28">
        <f>IFERROR(IF(INT(S142-$F142)&gt;=0,S142-$F142,"N/A"),"N/A")</f>
        <v>30</v>
      </c>
      <c r="AB142" s="28">
        <f>IFERROR(IF(INT(T142-$F142)&gt;=0,T142-$F142,"N/A"),"N/A")</f>
        <v>20</v>
      </c>
      <c r="AC142" s="28" t="str">
        <f>IFERROR(IF(OR(ISTEXT(AA142), ISTEXT(AB142)), "N/A", IF(AB142&lt;=AA142, "Yes", "No")),"N/A")</f>
        <v>Yes</v>
      </c>
      <c r="AD142" s="28">
        <f>IFERROR(AB142-AA142, "")</f>
        <v>-10</v>
      </c>
      <c r="AE142" s="1"/>
      <c r="AF142" s="1"/>
      <c r="AG142" s="1"/>
      <c r="AH142" s="1"/>
      <c r="AI142" s="1"/>
    </row>
    <row r="143" spans="1:35" x14ac:dyDescent="0.45">
      <c r="A143" s="28">
        <v>107</v>
      </c>
      <c r="B143" s="28" t="s">
        <v>209</v>
      </c>
      <c r="C143" s="28" t="s">
        <v>210</v>
      </c>
      <c r="D143" s="28" t="s">
        <v>211</v>
      </c>
      <c r="E143" s="28" t="s">
        <v>249</v>
      </c>
      <c r="F143" s="30">
        <v>44235</v>
      </c>
      <c r="G143" s="28" t="s">
        <v>5</v>
      </c>
      <c r="H143" s="28" t="s">
        <v>231</v>
      </c>
      <c r="I143" s="28" t="s">
        <v>752</v>
      </c>
      <c r="J143" s="28" t="s">
        <v>451</v>
      </c>
      <c r="K143" s="29"/>
      <c r="L143" s="29"/>
      <c r="M143" s="29"/>
      <c r="N143" s="29"/>
      <c r="O143" s="28" t="s">
        <v>753</v>
      </c>
      <c r="P143" s="28" t="s">
        <v>754</v>
      </c>
      <c r="Q143" s="28" t="s">
        <v>755</v>
      </c>
      <c r="R143" s="28" t="s">
        <v>352</v>
      </c>
      <c r="S143" s="30">
        <v>44270</v>
      </c>
      <c r="T143" s="30">
        <v>44270</v>
      </c>
      <c r="U143" s="32" t="s">
        <v>50</v>
      </c>
      <c r="V143" s="28">
        <f>IFERROR(YEAR(F143), "")</f>
        <v>2021</v>
      </c>
      <c r="W143" s="28">
        <f>IFERROR(MONTH(F143), "")</f>
        <v>2</v>
      </c>
      <c r="X143" s="28" t="e">
        <f>TEXT([2]!Tbl_Counter[[#This Row],[Issue Month]]*28, "mmmm")</f>
        <v>#REF!</v>
      </c>
      <c r="Y143" s="28" t="e">
        <f>DAY([2]!Tbl_Counter[[#This Row],[Issue Date]])</f>
        <v>#REF!</v>
      </c>
      <c r="Z143" s="28" t="str">
        <f>TEXT($F143, "yyyy-mm")</f>
        <v>2021-02</v>
      </c>
      <c r="AA143" s="28">
        <f t="shared" si="78"/>
        <v>35</v>
      </c>
      <c r="AB143" s="28">
        <f t="shared" si="78"/>
        <v>35</v>
      </c>
      <c r="AC143" s="28" t="str">
        <f>IFERROR(IF(OR(ISTEXT(AA143), ISTEXT(AB143)), "N/A", IF(AB143&lt;=AA143, "Yes", "No")),"N/A")</f>
        <v>Yes</v>
      </c>
      <c r="AD143" s="28">
        <f>IFERROR(AB143-AA143, "")</f>
        <v>0</v>
      </c>
      <c r="AE143" s="1"/>
      <c r="AF143" s="1"/>
      <c r="AG143" s="1"/>
      <c r="AH143" s="1"/>
      <c r="AI143" s="1"/>
    </row>
    <row r="144" spans="1:35" x14ac:dyDescent="0.45">
      <c r="A144" s="28">
        <v>249</v>
      </c>
      <c r="B144" s="28" t="s">
        <v>218</v>
      </c>
      <c r="C144" s="28" t="s">
        <v>219</v>
      </c>
      <c r="D144" s="28" t="s">
        <v>220</v>
      </c>
      <c r="E144" s="28" t="s">
        <v>256</v>
      </c>
      <c r="F144" s="30">
        <v>44245</v>
      </c>
      <c r="G144" s="28" t="s">
        <v>4</v>
      </c>
      <c r="H144" s="28" t="s">
        <v>203</v>
      </c>
      <c r="I144" s="28" t="s">
        <v>756</v>
      </c>
      <c r="J144" s="29" t="s">
        <v>109</v>
      </c>
      <c r="K144" s="29"/>
      <c r="L144" s="29"/>
      <c r="M144" s="28" t="s">
        <v>52</v>
      </c>
      <c r="N144" s="29"/>
      <c r="O144" s="28" t="s">
        <v>757</v>
      </c>
      <c r="P144" s="28" t="s">
        <v>758</v>
      </c>
      <c r="Q144" s="28" t="s">
        <v>759</v>
      </c>
      <c r="R144" s="28" t="s">
        <v>532</v>
      </c>
      <c r="S144" s="30">
        <v>44275</v>
      </c>
      <c r="T144" s="30">
        <v>44270</v>
      </c>
      <c r="U144" s="32" t="s">
        <v>50</v>
      </c>
      <c r="V144" s="28">
        <v>2021</v>
      </c>
      <c r="W144" s="28">
        <v>2</v>
      </c>
      <c r="X144" s="28" t="s">
        <v>77</v>
      </c>
      <c r="Y144" s="28">
        <v>18</v>
      </c>
      <c r="Z144" s="28" t="s">
        <v>70</v>
      </c>
      <c r="AA144" s="28">
        <f t="shared" si="78"/>
        <v>30</v>
      </c>
      <c r="AB144" s="28">
        <f t="shared" si="78"/>
        <v>25</v>
      </c>
      <c r="AC144" s="28" t="str">
        <f t="shared" ref="AC144:AC145" si="79">IFERROR(IF(OR(ISTEXT(AA144), ISTEXT(AB144)), "N/A", IF(AB144&lt;=AA144, "Yes", "No")),"N/A")</f>
        <v>Yes</v>
      </c>
      <c r="AD144" s="28">
        <f t="shared" ref="AD144:AD145" si="80">IFERROR(AB144-AA144, "")</f>
        <v>-5</v>
      </c>
      <c r="AE144" s="1"/>
      <c r="AF144" s="1"/>
      <c r="AG144" s="1"/>
      <c r="AH144" s="1"/>
      <c r="AI144" s="1"/>
    </row>
    <row r="145" spans="1:35" x14ac:dyDescent="0.45">
      <c r="A145" s="28">
        <v>250</v>
      </c>
      <c r="B145" s="28" t="s">
        <v>227</v>
      </c>
      <c r="C145" s="28" t="s">
        <v>228</v>
      </c>
      <c r="D145" s="28" t="s">
        <v>229</v>
      </c>
      <c r="E145" s="28" t="s">
        <v>263</v>
      </c>
      <c r="F145" s="30">
        <v>44243</v>
      </c>
      <c r="G145" s="28" t="s">
        <v>4</v>
      </c>
      <c r="H145" s="28" t="s">
        <v>203</v>
      </c>
      <c r="I145" s="28" t="s">
        <v>760</v>
      </c>
      <c r="J145" s="29" t="s">
        <v>109</v>
      </c>
      <c r="K145" s="29"/>
      <c r="L145" s="29"/>
      <c r="M145" s="28" t="s">
        <v>52</v>
      </c>
      <c r="N145" s="29"/>
      <c r="O145" s="28" t="s">
        <v>761</v>
      </c>
      <c r="P145" s="28" t="s">
        <v>762</v>
      </c>
      <c r="Q145" s="28" t="s">
        <v>763</v>
      </c>
      <c r="R145" s="28" t="s">
        <v>422</v>
      </c>
      <c r="S145" s="30">
        <v>44273</v>
      </c>
      <c r="T145" s="30">
        <v>44270</v>
      </c>
      <c r="U145" s="32" t="s">
        <v>50</v>
      </c>
      <c r="V145" s="28">
        <v>2021</v>
      </c>
      <c r="W145" s="28">
        <v>2</v>
      </c>
      <c r="X145" s="28" t="s">
        <v>77</v>
      </c>
      <c r="Y145" s="28">
        <v>16</v>
      </c>
      <c r="Z145" s="28" t="s">
        <v>70</v>
      </c>
      <c r="AA145" s="28">
        <f t="shared" si="78"/>
        <v>30</v>
      </c>
      <c r="AB145" s="28">
        <f t="shared" si="78"/>
        <v>27</v>
      </c>
      <c r="AC145" s="28" t="str">
        <f t="shared" si="79"/>
        <v>Yes</v>
      </c>
      <c r="AD145" s="28">
        <f t="shared" si="80"/>
        <v>-3</v>
      </c>
      <c r="AE145" s="1"/>
      <c r="AF145" s="1"/>
      <c r="AG145" s="1"/>
      <c r="AH145" s="1"/>
      <c r="AI145" s="1"/>
    </row>
    <row r="146" spans="1:35" x14ac:dyDescent="0.45">
      <c r="A146" s="28">
        <v>119</v>
      </c>
      <c r="B146" s="28" t="s">
        <v>237</v>
      </c>
      <c r="C146" s="28" t="s">
        <v>238</v>
      </c>
      <c r="D146" s="28" t="s">
        <v>239</v>
      </c>
      <c r="E146" s="28" t="s">
        <v>202</v>
      </c>
      <c r="F146" s="30">
        <v>44251</v>
      </c>
      <c r="G146" s="28" t="s">
        <v>5</v>
      </c>
      <c r="H146" s="28" t="s">
        <v>231</v>
      </c>
      <c r="I146" s="28" t="s">
        <v>764</v>
      </c>
      <c r="J146" s="29" t="s">
        <v>109</v>
      </c>
      <c r="K146" s="29"/>
      <c r="L146" s="29"/>
      <c r="M146" s="29"/>
      <c r="N146" s="29"/>
      <c r="O146" s="28" t="s">
        <v>765</v>
      </c>
      <c r="P146" s="28" t="s">
        <v>766</v>
      </c>
      <c r="Q146" s="28" t="s">
        <v>767</v>
      </c>
      <c r="R146" s="28" t="s">
        <v>236</v>
      </c>
      <c r="S146" s="30">
        <v>44271</v>
      </c>
      <c r="T146" s="30">
        <v>44271</v>
      </c>
      <c r="U146" s="32" t="s">
        <v>50</v>
      </c>
      <c r="V146" s="28">
        <f t="shared" ref="V146:V151" si="81">IFERROR(YEAR(F146), "")</f>
        <v>2021</v>
      </c>
      <c r="W146" s="28">
        <f t="shared" ref="W146:W151" si="82">IFERROR(MONTH(F146), "")</f>
        <v>2</v>
      </c>
      <c r="X146" s="28" t="e">
        <f>TEXT([2]!Tbl_Counter[[#This Row],[Issue Month]]*28, "mmmm")</f>
        <v>#REF!</v>
      </c>
      <c r="Y146" s="28" t="e">
        <f>DAY([2]!Tbl_Counter[[#This Row],[Issue Date]])</f>
        <v>#REF!</v>
      </c>
      <c r="Z146" s="28" t="str">
        <f t="shared" ref="Z146:Z151" si="83">TEXT($F146, "yyyy-mm")</f>
        <v>2021-02</v>
      </c>
      <c r="AA146" s="28">
        <f t="shared" ref="AA146:AB151" si="84">IFERROR(IF(INT(S146-$F146)&gt;=0,S146-$F146,"N/A"),"N/A")</f>
        <v>20</v>
      </c>
      <c r="AB146" s="28">
        <f t="shared" si="84"/>
        <v>20</v>
      </c>
      <c r="AC146" s="28" t="str">
        <f t="shared" ref="AC146:AC151" si="85">IFERROR(IF(OR(ISTEXT(AA146), ISTEXT(AB146)), "N/A", IF(AB146&lt;=AA146, "Yes", "No")),"N/A")</f>
        <v>Yes</v>
      </c>
      <c r="AD146" s="28">
        <f t="shared" ref="AD146:AD151" si="86">IFERROR(AB146-AA146, "")</f>
        <v>0</v>
      </c>
      <c r="AE146" s="1"/>
      <c r="AF146" s="1"/>
      <c r="AG146" s="1"/>
      <c r="AH146" s="1"/>
      <c r="AI146" s="1"/>
    </row>
    <row r="147" spans="1:35" x14ac:dyDescent="0.45">
      <c r="A147" s="28">
        <v>96</v>
      </c>
      <c r="B147" s="28" t="s">
        <v>247</v>
      </c>
      <c r="C147" s="28" t="s">
        <v>248</v>
      </c>
      <c r="D147" s="28" t="s">
        <v>201</v>
      </c>
      <c r="E147" s="28" t="s">
        <v>212</v>
      </c>
      <c r="F147" s="30">
        <v>44217</v>
      </c>
      <c r="G147" s="28" t="s">
        <v>2</v>
      </c>
      <c r="H147" s="28" t="s">
        <v>2</v>
      </c>
      <c r="I147" s="29" t="s">
        <v>109</v>
      </c>
      <c r="J147" s="29" t="s">
        <v>109</v>
      </c>
      <c r="K147" s="28" t="s">
        <v>580</v>
      </c>
      <c r="L147" s="29"/>
      <c r="M147" s="29"/>
      <c r="N147" s="29"/>
      <c r="O147" s="28" t="s">
        <v>768</v>
      </c>
      <c r="P147" s="28" t="s">
        <v>769</v>
      </c>
      <c r="Q147" s="28" t="s">
        <v>770</v>
      </c>
      <c r="R147" s="28" t="s">
        <v>352</v>
      </c>
      <c r="S147" s="30">
        <v>44249</v>
      </c>
      <c r="T147" s="30">
        <v>44272</v>
      </c>
      <c r="U147" s="32" t="s">
        <v>50</v>
      </c>
      <c r="V147" s="28">
        <f t="shared" si="81"/>
        <v>2021</v>
      </c>
      <c r="W147" s="28">
        <f t="shared" si="82"/>
        <v>1</v>
      </c>
      <c r="X147" s="28" t="e">
        <f>TEXT([2]!Tbl_Counter[[#This Row],[Issue Month]]*28, "mmmm")</f>
        <v>#REF!</v>
      </c>
      <c r="Y147" s="28" t="e">
        <f>DAY([2]!Tbl_Counter[[#This Row],[Issue Date]])</f>
        <v>#REF!</v>
      </c>
      <c r="Z147" s="28" t="str">
        <f t="shared" si="83"/>
        <v>2021-01</v>
      </c>
      <c r="AA147" s="28">
        <f t="shared" si="84"/>
        <v>32</v>
      </c>
      <c r="AB147" s="28">
        <f t="shared" si="84"/>
        <v>55</v>
      </c>
      <c r="AC147" s="28" t="str">
        <f t="shared" si="85"/>
        <v>No</v>
      </c>
      <c r="AD147" s="28">
        <f t="shared" si="86"/>
        <v>23</v>
      </c>
      <c r="AE147" s="1"/>
      <c r="AF147" s="1"/>
      <c r="AG147" s="1"/>
      <c r="AH147" s="1"/>
      <c r="AI147" s="1"/>
    </row>
    <row r="148" spans="1:35" x14ac:dyDescent="0.45">
      <c r="A148" s="28">
        <v>126</v>
      </c>
      <c r="B148" s="28" t="s">
        <v>254</v>
      </c>
      <c r="C148" s="28" t="s">
        <v>255</v>
      </c>
      <c r="D148" s="28" t="s">
        <v>211</v>
      </c>
      <c r="E148" s="28" t="s">
        <v>221</v>
      </c>
      <c r="F148" s="30">
        <v>44273</v>
      </c>
      <c r="G148" s="28" t="s">
        <v>4</v>
      </c>
      <c r="H148" s="28" t="s">
        <v>203</v>
      </c>
      <c r="I148" s="28" t="s">
        <v>771</v>
      </c>
      <c r="J148" s="28" t="s">
        <v>232</v>
      </c>
      <c r="K148" s="28" t="s">
        <v>517</v>
      </c>
      <c r="L148" s="28" t="s">
        <v>1384</v>
      </c>
      <c r="M148" s="28" t="s">
        <v>52</v>
      </c>
      <c r="N148" s="29"/>
      <c r="O148" s="28" t="s">
        <v>772</v>
      </c>
      <c r="P148" s="28" t="s">
        <v>773</v>
      </c>
      <c r="Q148" s="28" t="s">
        <v>774</v>
      </c>
      <c r="R148" s="28" t="s">
        <v>246</v>
      </c>
      <c r="S148" s="30">
        <v>44303</v>
      </c>
      <c r="T148" s="30">
        <v>44273</v>
      </c>
      <c r="U148" s="32" t="s">
        <v>50</v>
      </c>
      <c r="V148" s="28">
        <f t="shared" si="81"/>
        <v>2021</v>
      </c>
      <c r="W148" s="28">
        <f t="shared" si="82"/>
        <v>3</v>
      </c>
      <c r="X148" s="28" t="e">
        <f>TEXT([2]!Tbl_Counter[[#This Row],[Issue Month]]*28, "mmmm")</f>
        <v>#REF!</v>
      </c>
      <c r="Y148" s="28" t="e">
        <f>DAY([2]!Tbl_Counter[[#This Row],[Issue Date]])</f>
        <v>#REF!</v>
      </c>
      <c r="Z148" s="28" t="str">
        <f t="shared" si="83"/>
        <v>2021-03</v>
      </c>
      <c r="AA148" s="28">
        <f t="shared" si="84"/>
        <v>30</v>
      </c>
      <c r="AB148" s="28">
        <f t="shared" si="84"/>
        <v>0</v>
      </c>
      <c r="AC148" s="28" t="str">
        <f t="shared" si="85"/>
        <v>Yes</v>
      </c>
      <c r="AD148" s="28">
        <f t="shared" si="86"/>
        <v>-30</v>
      </c>
      <c r="AE148" s="1"/>
      <c r="AF148" s="1"/>
      <c r="AG148" s="1"/>
      <c r="AH148" s="1"/>
      <c r="AI148" s="1"/>
    </row>
    <row r="149" spans="1:35" x14ac:dyDescent="0.45">
      <c r="A149" s="28">
        <v>118</v>
      </c>
      <c r="B149" s="28" t="s">
        <v>261</v>
      </c>
      <c r="C149" s="28" t="s">
        <v>262</v>
      </c>
      <c r="D149" s="28" t="s">
        <v>220</v>
      </c>
      <c r="E149" s="28" t="s">
        <v>230</v>
      </c>
      <c r="F149" s="30">
        <v>44251</v>
      </c>
      <c r="G149" s="28" t="s">
        <v>4</v>
      </c>
      <c r="H149" s="28" t="s">
        <v>203</v>
      </c>
      <c r="I149" s="28" t="s">
        <v>775</v>
      </c>
      <c r="J149" s="28" t="s">
        <v>232</v>
      </c>
      <c r="K149" s="28" t="s">
        <v>276</v>
      </c>
      <c r="L149" s="29"/>
      <c r="M149" s="28" t="s">
        <v>52</v>
      </c>
      <c r="N149" s="29"/>
      <c r="O149" s="28" t="s">
        <v>776</v>
      </c>
      <c r="P149" s="28" t="s">
        <v>777</v>
      </c>
      <c r="Q149" s="28" t="s">
        <v>778</v>
      </c>
      <c r="R149" s="28" t="s">
        <v>246</v>
      </c>
      <c r="S149" s="30">
        <v>44282</v>
      </c>
      <c r="T149" s="30">
        <v>44277</v>
      </c>
      <c r="U149" s="32" t="s">
        <v>50</v>
      </c>
      <c r="V149" s="28">
        <f t="shared" si="81"/>
        <v>2021</v>
      </c>
      <c r="W149" s="28">
        <f t="shared" si="82"/>
        <v>2</v>
      </c>
      <c r="X149" s="28" t="e">
        <f>TEXT([2]!Tbl_Counter[[#This Row],[Issue Month]]*28, "mmmm")</f>
        <v>#REF!</v>
      </c>
      <c r="Y149" s="28" t="e">
        <f>DAY([2]!Tbl_Counter[[#This Row],[Issue Date]])</f>
        <v>#REF!</v>
      </c>
      <c r="Z149" s="28" t="str">
        <f t="shared" si="83"/>
        <v>2021-02</v>
      </c>
      <c r="AA149" s="28">
        <f t="shared" si="84"/>
        <v>31</v>
      </c>
      <c r="AB149" s="28">
        <f t="shared" si="84"/>
        <v>26</v>
      </c>
      <c r="AC149" s="28" t="str">
        <f t="shared" si="85"/>
        <v>Yes</v>
      </c>
      <c r="AD149" s="28">
        <f t="shared" si="86"/>
        <v>-5</v>
      </c>
      <c r="AE149" s="1"/>
      <c r="AF149" s="1"/>
      <c r="AG149" s="1"/>
      <c r="AH149" s="1"/>
      <c r="AI149" s="1"/>
    </row>
    <row r="150" spans="1:35" x14ac:dyDescent="0.45">
      <c r="A150" s="28">
        <v>124</v>
      </c>
      <c r="B150" s="28" t="s">
        <v>268</v>
      </c>
      <c r="C150" s="28" t="s">
        <v>269</v>
      </c>
      <c r="D150" s="28" t="s">
        <v>229</v>
      </c>
      <c r="E150" s="28" t="s">
        <v>240</v>
      </c>
      <c r="F150" s="30">
        <v>44271</v>
      </c>
      <c r="G150" s="28" t="s">
        <v>4</v>
      </c>
      <c r="H150" s="28" t="s">
        <v>203</v>
      </c>
      <c r="I150" s="28" t="s">
        <v>779</v>
      </c>
      <c r="J150" s="29" t="s">
        <v>109</v>
      </c>
      <c r="K150" s="29"/>
      <c r="L150" s="28" t="s">
        <v>1385</v>
      </c>
      <c r="M150" s="28" t="s">
        <v>52</v>
      </c>
      <c r="N150" s="29"/>
      <c r="O150" s="28" t="s">
        <v>780</v>
      </c>
      <c r="P150" s="28" t="s">
        <v>781</v>
      </c>
      <c r="Q150" s="28" t="s">
        <v>782</v>
      </c>
      <c r="R150" s="28" t="s">
        <v>267</v>
      </c>
      <c r="S150" s="30">
        <v>44301</v>
      </c>
      <c r="T150" s="30">
        <v>44277</v>
      </c>
      <c r="U150" s="32" t="s">
        <v>50</v>
      </c>
      <c r="V150" s="28">
        <f t="shared" si="81"/>
        <v>2021</v>
      </c>
      <c r="W150" s="28">
        <f t="shared" si="82"/>
        <v>3</v>
      </c>
      <c r="X150" s="28" t="e">
        <f>TEXT([2]!Tbl_Counter[[#This Row],[Issue Month]]*28, "mmmm")</f>
        <v>#REF!</v>
      </c>
      <c r="Y150" s="28" t="e">
        <f>DAY([2]!Tbl_Counter[[#This Row],[Issue Date]])</f>
        <v>#REF!</v>
      </c>
      <c r="Z150" s="28" t="str">
        <f t="shared" si="83"/>
        <v>2021-03</v>
      </c>
      <c r="AA150" s="28">
        <f t="shared" si="84"/>
        <v>30</v>
      </c>
      <c r="AB150" s="28">
        <f t="shared" si="84"/>
        <v>6</v>
      </c>
      <c r="AC150" s="28" t="str">
        <f t="shared" si="85"/>
        <v>Yes</v>
      </c>
      <c r="AD150" s="28">
        <f t="shared" si="86"/>
        <v>-24</v>
      </c>
      <c r="AE150" s="1"/>
      <c r="AF150" s="1"/>
      <c r="AG150" s="1"/>
      <c r="AH150" s="1"/>
      <c r="AI150" s="1"/>
    </row>
    <row r="151" spans="1:35" x14ac:dyDescent="0.45">
      <c r="A151" s="28">
        <v>100</v>
      </c>
      <c r="B151" s="28" t="s">
        <v>274</v>
      </c>
      <c r="C151" s="28" t="s">
        <v>275</v>
      </c>
      <c r="D151" s="28" t="s">
        <v>239</v>
      </c>
      <c r="E151" s="28" t="s">
        <v>249</v>
      </c>
      <c r="F151" s="30">
        <v>44223</v>
      </c>
      <c r="G151" s="28" t="s">
        <v>2</v>
      </c>
      <c r="H151" s="28" t="s">
        <v>2</v>
      </c>
      <c r="I151" s="29" t="s">
        <v>109</v>
      </c>
      <c r="J151" s="28" t="s">
        <v>377</v>
      </c>
      <c r="K151" s="29"/>
      <c r="L151" s="29"/>
      <c r="M151" s="29"/>
      <c r="N151" s="29"/>
      <c r="O151" s="28" t="s">
        <v>783</v>
      </c>
      <c r="P151" s="28" t="s">
        <v>784</v>
      </c>
      <c r="Q151" s="28" t="s">
        <v>785</v>
      </c>
      <c r="R151" s="28" t="s">
        <v>260</v>
      </c>
      <c r="S151" s="30">
        <v>44286</v>
      </c>
      <c r="T151" s="30">
        <v>44279</v>
      </c>
      <c r="U151" s="32" t="s">
        <v>50</v>
      </c>
      <c r="V151" s="28">
        <f t="shared" si="81"/>
        <v>2021</v>
      </c>
      <c r="W151" s="28">
        <f t="shared" si="82"/>
        <v>1</v>
      </c>
      <c r="X151" s="28" t="e">
        <f>TEXT([2]!Tbl_Counter[[#This Row],[Issue Month]]*28, "mmmm")</f>
        <v>#REF!</v>
      </c>
      <c r="Y151" s="28" t="e">
        <f>DAY([2]!Tbl_Counter[[#This Row],[Issue Date]])</f>
        <v>#REF!</v>
      </c>
      <c r="Z151" s="28" t="str">
        <f t="shared" si="83"/>
        <v>2021-01</v>
      </c>
      <c r="AA151" s="28">
        <f t="shared" si="84"/>
        <v>63</v>
      </c>
      <c r="AB151" s="28">
        <f t="shared" si="84"/>
        <v>56</v>
      </c>
      <c r="AC151" s="28" t="str">
        <f t="shared" si="85"/>
        <v>Yes</v>
      </c>
      <c r="AD151" s="28">
        <f t="shared" si="86"/>
        <v>-7</v>
      </c>
      <c r="AE151" s="1"/>
      <c r="AF151" s="1"/>
      <c r="AG151" s="1"/>
      <c r="AH151" s="1"/>
      <c r="AI151" s="1"/>
    </row>
    <row r="152" spans="1:35" x14ac:dyDescent="0.45">
      <c r="A152" s="28">
        <v>248</v>
      </c>
      <c r="B152" s="28" t="s">
        <v>199</v>
      </c>
      <c r="C152" s="28" t="s">
        <v>280</v>
      </c>
      <c r="D152" s="28" t="s">
        <v>201</v>
      </c>
      <c r="E152" s="28" t="s">
        <v>256</v>
      </c>
      <c r="F152" s="30">
        <v>44253</v>
      </c>
      <c r="G152" s="28" t="s">
        <v>4</v>
      </c>
      <c r="H152" s="28" t="s">
        <v>203</v>
      </c>
      <c r="I152" s="28" t="s">
        <v>786</v>
      </c>
      <c r="J152" s="29" t="s">
        <v>109</v>
      </c>
      <c r="K152" s="29"/>
      <c r="L152" s="29"/>
      <c r="M152" s="28" t="s">
        <v>52</v>
      </c>
      <c r="N152" s="29"/>
      <c r="O152" s="28" t="s">
        <v>787</v>
      </c>
      <c r="P152" s="28" t="s">
        <v>788</v>
      </c>
      <c r="Q152" s="28" t="s">
        <v>789</v>
      </c>
      <c r="R152" s="28" t="s">
        <v>226</v>
      </c>
      <c r="S152" s="30">
        <v>44286</v>
      </c>
      <c r="T152" s="30">
        <v>44279</v>
      </c>
      <c r="U152" s="32" t="s">
        <v>50</v>
      </c>
      <c r="V152" s="28">
        <v>2021</v>
      </c>
      <c r="W152" s="28">
        <v>2</v>
      </c>
      <c r="X152" s="28" t="s">
        <v>77</v>
      </c>
      <c r="Y152" s="28">
        <v>26</v>
      </c>
      <c r="Z152" s="28" t="s">
        <v>70</v>
      </c>
      <c r="AA152" s="28">
        <f>IFERROR(IF(INT(S152-$F152)&gt;=0,S152-$F152,"N/A"),"N/A")</f>
        <v>33</v>
      </c>
      <c r="AB152" s="28">
        <f>IFERROR(IF(INT(T152-$F152)&gt;=0,T152-$F152,"N/A"),"N/A")</f>
        <v>26</v>
      </c>
      <c r="AC152" s="28" t="str">
        <f>IFERROR(IF(OR(ISTEXT(AA152), ISTEXT(AB152)), "N/A", IF(AB152&lt;=AA152, "Yes", "No")),"N/A")</f>
        <v>Yes</v>
      </c>
      <c r="AD152" s="28">
        <f>IFERROR(AB152-AA152, "")</f>
        <v>-7</v>
      </c>
      <c r="AE152" s="1"/>
      <c r="AF152" s="1"/>
      <c r="AG152" s="1"/>
      <c r="AH152" s="1"/>
      <c r="AI152" s="1"/>
    </row>
    <row r="153" spans="1:35" x14ac:dyDescent="0.45">
      <c r="A153" s="28">
        <v>129</v>
      </c>
      <c r="B153" s="28" t="s">
        <v>209</v>
      </c>
      <c r="C153" s="28" t="s">
        <v>285</v>
      </c>
      <c r="D153" s="28" t="s">
        <v>211</v>
      </c>
      <c r="E153" s="28" t="s">
        <v>263</v>
      </c>
      <c r="F153" s="30">
        <v>44277</v>
      </c>
      <c r="G153" s="28" t="s">
        <v>5</v>
      </c>
      <c r="H153" s="28" t="s">
        <v>231</v>
      </c>
      <c r="I153" s="28" t="s">
        <v>790</v>
      </c>
      <c r="J153" s="29" t="s">
        <v>109</v>
      </c>
      <c r="K153" s="28" t="s">
        <v>242</v>
      </c>
      <c r="L153" s="29"/>
      <c r="M153" s="29"/>
      <c r="N153" s="29"/>
      <c r="O153" s="28" t="s">
        <v>791</v>
      </c>
      <c r="P153" s="28" t="s">
        <v>792</v>
      </c>
      <c r="Q153" s="28" t="s">
        <v>793</v>
      </c>
      <c r="R153" s="28" t="s">
        <v>267</v>
      </c>
      <c r="S153" s="30">
        <v>44288</v>
      </c>
      <c r="T153" s="30">
        <v>44281</v>
      </c>
      <c r="U153" s="32" t="s">
        <v>50</v>
      </c>
      <c r="V153" s="28">
        <f t="shared" ref="V153:V165" si="87">IFERROR(YEAR(F153), "")</f>
        <v>2021</v>
      </c>
      <c r="W153" s="28">
        <f t="shared" ref="W153:W165" si="88">IFERROR(MONTH(F153), "")</f>
        <v>3</v>
      </c>
      <c r="X153" s="28" t="e">
        <f>TEXT([2]!Tbl_Counter[[#This Row],[Issue Month]]*28, "mmmm")</f>
        <v>#REF!</v>
      </c>
      <c r="Y153" s="28" t="e">
        <f>DAY([2]!Tbl_Counter[[#This Row],[Issue Date]])</f>
        <v>#REF!</v>
      </c>
      <c r="Z153" s="28" t="str">
        <f t="shared" ref="Z153:Z165" si="89">TEXT($F153, "yyyy-mm")</f>
        <v>2021-03</v>
      </c>
      <c r="AA153" s="28">
        <f t="shared" ref="AA153:AB165" si="90">IFERROR(IF(INT(S153-$F153)&gt;=0,S153-$F153,"N/A"),"N/A")</f>
        <v>11</v>
      </c>
      <c r="AB153" s="28">
        <f t="shared" si="90"/>
        <v>4</v>
      </c>
      <c r="AC153" s="28" t="str">
        <f t="shared" ref="AC153:AC165" si="91">IFERROR(IF(OR(ISTEXT(AA153), ISTEXT(AB153)), "N/A", IF(AB153&lt;=AA153, "Yes", "No")),"N/A")</f>
        <v>Yes</v>
      </c>
      <c r="AD153" s="28">
        <f t="shared" ref="AD153:AD165" si="92">IFERROR(AB153-AA153, "")</f>
        <v>-7</v>
      </c>
      <c r="AE153" s="1"/>
      <c r="AF153" s="1"/>
      <c r="AG153" s="1"/>
      <c r="AH153" s="1"/>
      <c r="AI153" s="1"/>
    </row>
    <row r="154" spans="1:35" x14ac:dyDescent="0.45">
      <c r="A154" s="28">
        <v>134</v>
      </c>
      <c r="B154" s="28" t="s">
        <v>218</v>
      </c>
      <c r="C154" s="28" t="s">
        <v>291</v>
      </c>
      <c r="D154" s="28" t="s">
        <v>220</v>
      </c>
      <c r="E154" s="28" t="s">
        <v>202</v>
      </c>
      <c r="F154" s="30">
        <v>44281</v>
      </c>
      <c r="G154" s="28" t="s">
        <v>5</v>
      </c>
      <c r="H154" s="28" t="s">
        <v>231</v>
      </c>
      <c r="I154" s="28" t="s">
        <v>794</v>
      </c>
      <c r="J154" s="29" t="s">
        <v>109</v>
      </c>
      <c r="K154" s="29"/>
      <c r="L154" s="29"/>
      <c r="M154" s="29"/>
      <c r="N154" s="29"/>
      <c r="O154" s="28" t="s">
        <v>795</v>
      </c>
      <c r="P154" s="28" t="s">
        <v>796</v>
      </c>
      <c r="Q154" s="28" t="s">
        <v>797</v>
      </c>
      <c r="R154" s="28" t="s">
        <v>267</v>
      </c>
      <c r="S154" s="30">
        <v>44288</v>
      </c>
      <c r="T154" s="30">
        <v>44288</v>
      </c>
      <c r="U154" s="32" t="s">
        <v>50</v>
      </c>
      <c r="V154" s="28">
        <f t="shared" si="87"/>
        <v>2021</v>
      </c>
      <c r="W154" s="28">
        <f t="shared" si="88"/>
        <v>3</v>
      </c>
      <c r="X154" s="28" t="e">
        <f>TEXT([2]!Tbl_Counter[[#This Row],[Issue Month]]*28, "mmmm")</f>
        <v>#REF!</v>
      </c>
      <c r="Y154" s="28" t="e">
        <f>DAY([2]!Tbl_Counter[[#This Row],[Issue Date]])</f>
        <v>#REF!</v>
      </c>
      <c r="Z154" s="28" t="str">
        <f t="shared" si="89"/>
        <v>2021-03</v>
      </c>
      <c r="AA154" s="28">
        <f t="shared" si="90"/>
        <v>7</v>
      </c>
      <c r="AB154" s="28">
        <f t="shared" si="90"/>
        <v>7</v>
      </c>
      <c r="AC154" s="28" t="str">
        <f t="shared" si="91"/>
        <v>Yes</v>
      </c>
      <c r="AD154" s="28">
        <f t="shared" si="92"/>
        <v>0</v>
      </c>
      <c r="AE154" s="1"/>
      <c r="AF154" s="1"/>
      <c r="AG154" s="1"/>
      <c r="AH154" s="1"/>
      <c r="AI154" s="1"/>
    </row>
    <row r="155" spans="1:35" x14ac:dyDescent="0.45">
      <c r="A155" s="28">
        <v>122</v>
      </c>
      <c r="B155" s="28" t="s">
        <v>227</v>
      </c>
      <c r="C155" s="28" t="s">
        <v>296</v>
      </c>
      <c r="D155" s="28" t="s">
        <v>229</v>
      </c>
      <c r="E155" s="28" t="s">
        <v>212</v>
      </c>
      <c r="F155" s="30">
        <v>44264</v>
      </c>
      <c r="G155" s="28" t="s">
        <v>4</v>
      </c>
      <c r="H155" s="28" t="s">
        <v>203</v>
      </c>
      <c r="I155" s="28" t="s">
        <v>798</v>
      </c>
      <c r="J155" s="29" t="s">
        <v>109</v>
      </c>
      <c r="K155" s="29"/>
      <c r="L155" s="28" t="s">
        <v>1386</v>
      </c>
      <c r="M155" s="28" t="s">
        <v>52</v>
      </c>
      <c r="N155" s="29"/>
      <c r="O155" s="28" t="s">
        <v>799</v>
      </c>
      <c r="P155" s="28" t="s">
        <v>800</v>
      </c>
      <c r="Q155" s="28" t="s">
        <v>801</v>
      </c>
      <c r="R155" s="28" t="s">
        <v>341</v>
      </c>
      <c r="S155" s="30">
        <v>44296</v>
      </c>
      <c r="T155" s="30">
        <v>44292</v>
      </c>
      <c r="U155" s="32" t="s">
        <v>50</v>
      </c>
      <c r="V155" s="28">
        <f t="shared" si="87"/>
        <v>2021</v>
      </c>
      <c r="W155" s="28">
        <f t="shared" si="88"/>
        <v>3</v>
      </c>
      <c r="X155" s="28" t="e">
        <f>TEXT([2]!Tbl_Counter[[#This Row],[Issue Month]]*28, "mmmm")</f>
        <v>#REF!</v>
      </c>
      <c r="Y155" s="28" t="e">
        <f>DAY([2]!Tbl_Counter[[#This Row],[Issue Date]])</f>
        <v>#REF!</v>
      </c>
      <c r="Z155" s="28" t="str">
        <f t="shared" si="89"/>
        <v>2021-03</v>
      </c>
      <c r="AA155" s="28">
        <f t="shared" si="90"/>
        <v>32</v>
      </c>
      <c r="AB155" s="28">
        <f t="shared" si="90"/>
        <v>28</v>
      </c>
      <c r="AC155" s="28" t="str">
        <f t="shared" si="91"/>
        <v>Yes</v>
      </c>
      <c r="AD155" s="28">
        <f t="shared" si="92"/>
        <v>-4</v>
      </c>
      <c r="AE155" s="1"/>
      <c r="AF155" s="1"/>
      <c r="AG155" s="1"/>
      <c r="AH155" s="1"/>
      <c r="AI155" s="1"/>
    </row>
    <row r="156" spans="1:35" x14ac:dyDescent="0.45">
      <c r="A156" s="28">
        <v>132</v>
      </c>
      <c r="B156" s="28" t="s">
        <v>237</v>
      </c>
      <c r="C156" s="28" t="s">
        <v>301</v>
      </c>
      <c r="D156" s="28" t="s">
        <v>239</v>
      </c>
      <c r="E156" s="28" t="s">
        <v>221</v>
      </c>
      <c r="F156" s="30">
        <v>44280</v>
      </c>
      <c r="G156" s="28" t="s">
        <v>4</v>
      </c>
      <c r="H156" s="28" t="s">
        <v>203</v>
      </c>
      <c r="I156" s="28" t="s">
        <v>802</v>
      </c>
      <c r="J156" s="28" t="s">
        <v>232</v>
      </c>
      <c r="K156" s="28" t="s">
        <v>276</v>
      </c>
      <c r="L156" s="28" t="s">
        <v>1384</v>
      </c>
      <c r="M156" s="28" t="s">
        <v>52</v>
      </c>
      <c r="N156" s="29"/>
      <c r="O156" s="28" t="s">
        <v>803</v>
      </c>
      <c r="P156" s="28" t="s">
        <v>804</v>
      </c>
      <c r="Q156" s="28" t="s">
        <v>805</v>
      </c>
      <c r="R156" s="28" t="s">
        <v>246</v>
      </c>
      <c r="S156" s="30">
        <v>44311</v>
      </c>
      <c r="T156" s="30">
        <v>44292</v>
      </c>
      <c r="U156" s="32" t="s">
        <v>50</v>
      </c>
      <c r="V156" s="28">
        <f t="shared" si="87"/>
        <v>2021</v>
      </c>
      <c r="W156" s="28">
        <f t="shared" si="88"/>
        <v>3</v>
      </c>
      <c r="X156" s="28" t="e">
        <f>TEXT([2]!Tbl_Counter[[#This Row],[Issue Month]]*28, "mmmm")</f>
        <v>#REF!</v>
      </c>
      <c r="Y156" s="28" t="e">
        <f>DAY([2]!Tbl_Counter[[#This Row],[Issue Date]])</f>
        <v>#REF!</v>
      </c>
      <c r="Z156" s="28" t="str">
        <f t="shared" si="89"/>
        <v>2021-03</v>
      </c>
      <c r="AA156" s="28">
        <f t="shared" si="90"/>
        <v>31</v>
      </c>
      <c r="AB156" s="28">
        <f t="shared" si="90"/>
        <v>12</v>
      </c>
      <c r="AC156" s="28" t="str">
        <f t="shared" si="91"/>
        <v>Yes</v>
      </c>
      <c r="AD156" s="28">
        <f t="shared" si="92"/>
        <v>-19</v>
      </c>
      <c r="AE156" s="1"/>
      <c r="AF156" s="1"/>
      <c r="AG156" s="1"/>
      <c r="AH156" s="1"/>
      <c r="AI156" s="1"/>
    </row>
    <row r="157" spans="1:35" x14ac:dyDescent="0.45">
      <c r="A157" s="28">
        <v>130</v>
      </c>
      <c r="B157" s="28" t="s">
        <v>247</v>
      </c>
      <c r="C157" s="28" t="s">
        <v>306</v>
      </c>
      <c r="D157" s="28" t="s">
        <v>201</v>
      </c>
      <c r="E157" s="28" t="s">
        <v>230</v>
      </c>
      <c r="F157" s="30">
        <v>44279</v>
      </c>
      <c r="G157" s="28" t="s">
        <v>2</v>
      </c>
      <c r="H157" s="28" t="s">
        <v>2</v>
      </c>
      <c r="I157" s="28" t="s">
        <v>806</v>
      </c>
      <c r="J157" s="28" t="s">
        <v>232</v>
      </c>
      <c r="K157" s="29"/>
      <c r="L157" s="29"/>
      <c r="M157" s="29"/>
      <c r="N157" s="29"/>
      <c r="O157" s="28" t="s">
        <v>807</v>
      </c>
      <c r="P157" s="28" t="s">
        <v>808</v>
      </c>
      <c r="Q157" s="28" t="s">
        <v>809</v>
      </c>
      <c r="R157" s="28" t="s">
        <v>352</v>
      </c>
      <c r="S157" s="30">
        <v>44309</v>
      </c>
      <c r="T157" s="30">
        <v>44293</v>
      </c>
      <c r="U157" s="32" t="s">
        <v>50</v>
      </c>
      <c r="V157" s="28">
        <f t="shared" si="87"/>
        <v>2021</v>
      </c>
      <c r="W157" s="28">
        <f t="shared" si="88"/>
        <v>3</v>
      </c>
      <c r="X157" s="28" t="e">
        <f>TEXT([2]!Tbl_Counter[[#This Row],[Issue Month]]*28, "mmmm")</f>
        <v>#REF!</v>
      </c>
      <c r="Y157" s="28" t="e">
        <f>DAY([2]!Tbl_Counter[[#This Row],[Issue Date]])</f>
        <v>#REF!</v>
      </c>
      <c r="Z157" s="28" t="str">
        <f t="shared" si="89"/>
        <v>2021-03</v>
      </c>
      <c r="AA157" s="28">
        <f t="shared" si="90"/>
        <v>30</v>
      </c>
      <c r="AB157" s="28">
        <f t="shared" si="90"/>
        <v>14</v>
      </c>
      <c r="AC157" s="28" t="str">
        <f t="shared" si="91"/>
        <v>Yes</v>
      </c>
      <c r="AD157" s="28">
        <f t="shared" si="92"/>
        <v>-16</v>
      </c>
      <c r="AE157" s="1"/>
      <c r="AF157" s="1"/>
      <c r="AG157" s="1"/>
      <c r="AH157" s="1"/>
      <c r="AI157" s="1"/>
    </row>
    <row r="158" spans="1:35" x14ac:dyDescent="0.45">
      <c r="A158" s="28">
        <v>114</v>
      </c>
      <c r="B158" s="28" t="s">
        <v>254</v>
      </c>
      <c r="C158" s="28" t="s">
        <v>312</v>
      </c>
      <c r="D158" s="28" t="s">
        <v>211</v>
      </c>
      <c r="E158" s="28" t="s">
        <v>240</v>
      </c>
      <c r="F158" s="30">
        <v>44239</v>
      </c>
      <c r="G158" s="28" t="s">
        <v>4</v>
      </c>
      <c r="H158" s="28" t="s">
        <v>203</v>
      </c>
      <c r="I158" s="28" t="s">
        <v>810</v>
      </c>
      <c r="J158" s="28" t="s">
        <v>377</v>
      </c>
      <c r="K158" s="28" t="s">
        <v>281</v>
      </c>
      <c r="L158" s="28" t="s">
        <v>1385</v>
      </c>
      <c r="M158" s="28" t="s">
        <v>52</v>
      </c>
      <c r="N158" s="29"/>
      <c r="O158" s="28" t="s">
        <v>811</v>
      </c>
      <c r="P158" s="28" t="s">
        <v>812</v>
      </c>
      <c r="Q158" s="28" t="s">
        <v>813</v>
      </c>
      <c r="R158" s="28" t="s">
        <v>260</v>
      </c>
      <c r="S158" s="30">
        <v>44295</v>
      </c>
      <c r="T158" s="30">
        <v>44294</v>
      </c>
      <c r="U158" s="32" t="s">
        <v>50</v>
      </c>
      <c r="V158" s="28">
        <f t="shared" si="87"/>
        <v>2021</v>
      </c>
      <c r="W158" s="28">
        <f t="shared" si="88"/>
        <v>2</v>
      </c>
      <c r="X158" s="28" t="e">
        <f>TEXT([2]!Tbl_Counter[[#This Row],[Issue Month]]*28, "mmmm")</f>
        <v>#REF!</v>
      </c>
      <c r="Y158" s="28" t="e">
        <f>DAY([2]!Tbl_Counter[[#This Row],[Issue Date]])</f>
        <v>#REF!</v>
      </c>
      <c r="Z158" s="28" t="str">
        <f t="shared" si="89"/>
        <v>2021-02</v>
      </c>
      <c r="AA158" s="28">
        <f t="shared" si="90"/>
        <v>56</v>
      </c>
      <c r="AB158" s="28">
        <f t="shared" si="90"/>
        <v>55</v>
      </c>
      <c r="AC158" s="28" t="str">
        <f t="shared" si="91"/>
        <v>Yes</v>
      </c>
      <c r="AD158" s="28">
        <f t="shared" si="92"/>
        <v>-1</v>
      </c>
      <c r="AE158" s="1"/>
      <c r="AF158" s="1"/>
      <c r="AG158" s="1"/>
      <c r="AH158" s="1"/>
      <c r="AI158" s="1"/>
    </row>
    <row r="159" spans="1:35" x14ac:dyDescent="0.45">
      <c r="A159" s="28">
        <v>123</v>
      </c>
      <c r="B159" s="28" t="s">
        <v>261</v>
      </c>
      <c r="C159" s="28" t="s">
        <v>316</v>
      </c>
      <c r="D159" s="28" t="s">
        <v>220</v>
      </c>
      <c r="E159" s="28" t="s">
        <v>249</v>
      </c>
      <c r="F159" s="30">
        <v>44269</v>
      </c>
      <c r="G159" s="28" t="s">
        <v>4</v>
      </c>
      <c r="H159" s="28" t="s">
        <v>814</v>
      </c>
      <c r="I159" s="28" t="s">
        <v>815</v>
      </c>
      <c r="J159" s="29" t="s">
        <v>109</v>
      </c>
      <c r="K159" s="29"/>
      <c r="L159" s="29"/>
      <c r="M159" s="28" t="s">
        <v>52</v>
      </c>
      <c r="N159" s="29"/>
      <c r="O159" s="28" t="s">
        <v>816</v>
      </c>
      <c r="P159" s="28" t="s">
        <v>817</v>
      </c>
      <c r="Q159" s="28" t="s">
        <v>818</v>
      </c>
      <c r="R159" s="28" t="s">
        <v>260</v>
      </c>
      <c r="S159" s="30">
        <v>44270</v>
      </c>
      <c r="T159" s="30">
        <v>44294</v>
      </c>
      <c r="U159" s="32" t="s">
        <v>50</v>
      </c>
      <c r="V159" s="28">
        <f t="shared" si="87"/>
        <v>2021</v>
      </c>
      <c r="W159" s="28">
        <f t="shared" si="88"/>
        <v>3</v>
      </c>
      <c r="X159" s="28" t="e">
        <f>TEXT([2]!Tbl_Counter[[#This Row],[Issue Month]]*28, "mmmm")</f>
        <v>#REF!</v>
      </c>
      <c r="Y159" s="28" t="e">
        <f>DAY([2]!Tbl_Counter[[#This Row],[Issue Date]])</f>
        <v>#REF!</v>
      </c>
      <c r="Z159" s="28" t="str">
        <f t="shared" si="89"/>
        <v>2021-03</v>
      </c>
      <c r="AA159" s="28">
        <f t="shared" si="90"/>
        <v>1</v>
      </c>
      <c r="AB159" s="28">
        <f t="shared" si="90"/>
        <v>25</v>
      </c>
      <c r="AC159" s="28" t="str">
        <f t="shared" si="91"/>
        <v>No</v>
      </c>
      <c r="AD159" s="28">
        <f t="shared" si="92"/>
        <v>24</v>
      </c>
      <c r="AE159" s="1"/>
      <c r="AF159" s="1"/>
      <c r="AG159" s="1"/>
      <c r="AH159" s="1"/>
      <c r="AI159" s="1"/>
    </row>
    <row r="160" spans="1:35" x14ac:dyDescent="0.45">
      <c r="A160" s="28">
        <v>128</v>
      </c>
      <c r="B160" s="28" t="s">
        <v>268</v>
      </c>
      <c r="C160" s="28" t="s">
        <v>322</v>
      </c>
      <c r="D160" s="28" t="s">
        <v>229</v>
      </c>
      <c r="E160" s="28" t="s">
        <v>256</v>
      </c>
      <c r="F160" s="30">
        <v>44273</v>
      </c>
      <c r="G160" s="28" t="s">
        <v>4</v>
      </c>
      <c r="H160" s="28" t="s">
        <v>203</v>
      </c>
      <c r="I160" s="28" t="s">
        <v>819</v>
      </c>
      <c r="J160" s="28" t="s">
        <v>232</v>
      </c>
      <c r="K160" s="28" t="s">
        <v>517</v>
      </c>
      <c r="L160" s="29"/>
      <c r="M160" s="28" t="s">
        <v>52</v>
      </c>
      <c r="N160" s="29"/>
      <c r="O160" s="28" t="s">
        <v>820</v>
      </c>
      <c r="P160" s="28" t="s">
        <v>821</v>
      </c>
      <c r="Q160" s="28" t="s">
        <v>822</v>
      </c>
      <c r="R160" s="28" t="s">
        <v>311</v>
      </c>
      <c r="S160" s="30">
        <v>44309</v>
      </c>
      <c r="T160" s="30">
        <v>44298</v>
      </c>
      <c r="U160" s="32" t="s">
        <v>50</v>
      </c>
      <c r="V160" s="28">
        <f t="shared" si="87"/>
        <v>2021</v>
      </c>
      <c r="W160" s="28">
        <f t="shared" si="88"/>
        <v>3</v>
      </c>
      <c r="X160" s="28" t="e">
        <f>TEXT([2]!Tbl_Counter[[#This Row],[Issue Month]]*28, "mmmm")</f>
        <v>#REF!</v>
      </c>
      <c r="Y160" s="28" t="e">
        <f>DAY([2]!Tbl_Counter[[#This Row],[Issue Date]])</f>
        <v>#REF!</v>
      </c>
      <c r="Z160" s="28" t="str">
        <f t="shared" si="89"/>
        <v>2021-03</v>
      </c>
      <c r="AA160" s="28">
        <f t="shared" si="90"/>
        <v>36</v>
      </c>
      <c r="AB160" s="28">
        <f t="shared" si="90"/>
        <v>25</v>
      </c>
      <c r="AC160" s="28" t="str">
        <f t="shared" si="91"/>
        <v>Yes</v>
      </c>
      <c r="AD160" s="28">
        <f t="shared" si="92"/>
        <v>-11</v>
      </c>
      <c r="AE160" s="1"/>
      <c r="AF160" s="1"/>
      <c r="AG160" s="1"/>
      <c r="AH160" s="1"/>
      <c r="AI160" s="1"/>
    </row>
    <row r="161" spans="1:35" x14ac:dyDescent="0.45">
      <c r="A161" s="28">
        <v>125</v>
      </c>
      <c r="B161" s="28" t="s">
        <v>274</v>
      </c>
      <c r="C161" s="28" t="s">
        <v>327</v>
      </c>
      <c r="D161" s="28" t="s">
        <v>239</v>
      </c>
      <c r="E161" s="28" t="s">
        <v>263</v>
      </c>
      <c r="F161" s="30">
        <v>44272</v>
      </c>
      <c r="G161" s="28" t="s">
        <v>4</v>
      </c>
      <c r="H161" s="28" t="s">
        <v>203</v>
      </c>
      <c r="I161" s="28" t="s">
        <v>823</v>
      </c>
      <c r="J161" s="28" t="s">
        <v>232</v>
      </c>
      <c r="K161" s="28" t="s">
        <v>281</v>
      </c>
      <c r="L161" s="28" t="s">
        <v>1386</v>
      </c>
      <c r="M161" s="28" t="s">
        <v>52</v>
      </c>
      <c r="N161" s="29"/>
      <c r="O161" s="28" t="s">
        <v>824</v>
      </c>
      <c r="P161" s="28" t="s">
        <v>825</v>
      </c>
      <c r="Q161" s="28" t="s">
        <v>826</v>
      </c>
      <c r="R161" s="28" t="s">
        <v>352</v>
      </c>
      <c r="S161" s="30">
        <v>44304</v>
      </c>
      <c r="T161" s="30">
        <v>44300</v>
      </c>
      <c r="U161" s="32" t="s">
        <v>50</v>
      </c>
      <c r="V161" s="28">
        <f t="shared" si="87"/>
        <v>2021</v>
      </c>
      <c r="W161" s="28">
        <f t="shared" si="88"/>
        <v>3</v>
      </c>
      <c r="X161" s="28" t="e">
        <f>TEXT([2]!Tbl_Counter[[#This Row],[Issue Month]]*28, "mmmm")</f>
        <v>#REF!</v>
      </c>
      <c r="Y161" s="28" t="e">
        <f>DAY([2]!Tbl_Counter[[#This Row],[Issue Date]])</f>
        <v>#REF!</v>
      </c>
      <c r="Z161" s="28" t="str">
        <f t="shared" si="89"/>
        <v>2021-03</v>
      </c>
      <c r="AA161" s="28">
        <f t="shared" si="90"/>
        <v>32</v>
      </c>
      <c r="AB161" s="28">
        <f t="shared" si="90"/>
        <v>28</v>
      </c>
      <c r="AC161" s="28" t="str">
        <f t="shared" si="91"/>
        <v>Yes</v>
      </c>
      <c r="AD161" s="28">
        <f t="shared" si="92"/>
        <v>-4</v>
      </c>
      <c r="AE161" s="1"/>
      <c r="AF161" s="1"/>
      <c r="AG161" s="1"/>
      <c r="AH161" s="1"/>
      <c r="AI161" s="1"/>
    </row>
    <row r="162" spans="1:35" x14ac:dyDescent="0.45">
      <c r="A162" s="28">
        <v>133</v>
      </c>
      <c r="B162" s="28" t="s">
        <v>199</v>
      </c>
      <c r="C162" s="28" t="s">
        <v>200</v>
      </c>
      <c r="D162" s="28" t="s">
        <v>201</v>
      </c>
      <c r="E162" s="28" t="s">
        <v>202</v>
      </c>
      <c r="F162" s="30">
        <v>44280</v>
      </c>
      <c r="G162" s="28" t="s">
        <v>5</v>
      </c>
      <c r="H162" s="28" t="s">
        <v>231</v>
      </c>
      <c r="I162" s="28" t="s">
        <v>827</v>
      </c>
      <c r="J162" s="29" t="s">
        <v>109</v>
      </c>
      <c r="K162" s="28" t="s">
        <v>276</v>
      </c>
      <c r="L162" s="29"/>
      <c r="M162" s="29"/>
      <c r="N162" s="29"/>
      <c r="O162" s="28" t="s">
        <v>828</v>
      </c>
      <c r="P162" s="28" t="s">
        <v>829</v>
      </c>
      <c r="Q162" s="28" t="s">
        <v>830</v>
      </c>
      <c r="R162" s="28" t="s">
        <v>246</v>
      </c>
      <c r="S162" s="30">
        <v>44312</v>
      </c>
      <c r="T162" s="30">
        <v>44301</v>
      </c>
      <c r="U162" s="32" t="s">
        <v>50</v>
      </c>
      <c r="V162" s="28">
        <f t="shared" si="87"/>
        <v>2021</v>
      </c>
      <c r="W162" s="28">
        <f t="shared" si="88"/>
        <v>3</v>
      </c>
      <c r="X162" s="28" t="e">
        <f>TEXT([2]!Tbl_Counter[[#This Row],[Issue Month]]*28, "mmmm")</f>
        <v>#REF!</v>
      </c>
      <c r="Y162" s="28" t="e">
        <f>DAY([2]!Tbl_Counter[[#This Row],[Issue Date]])</f>
        <v>#REF!</v>
      </c>
      <c r="Z162" s="28" t="str">
        <f t="shared" si="89"/>
        <v>2021-03</v>
      </c>
      <c r="AA162" s="28">
        <f t="shared" si="90"/>
        <v>32</v>
      </c>
      <c r="AB162" s="28">
        <f t="shared" si="90"/>
        <v>21</v>
      </c>
      <c r="AC162" s="28" t="str">
        <f t="shared" si="91"/>
        <v>Yes</v>
      </c>
      <c r="AD162" s="28">
        <f t="shared" si="92"/>
        <v>-11</v>
      </c>
      <c r="AE162" s="1"/>
      <c r="AF162" s="1"/>
      <c r="AG162" s="1"/>
      <c r="AH162" s="1"/>
      <c r="AI162" s="1"/>
    </row>
    <row r="163" spans="1:35" x14ac:dyDescent="0.45">
      <c r="A163" s="28">
        <v>138</v>
      </c>
      <c r="B163" s="28" t="s">
        <v>209</v>
      </c>
      <c r="C163" s="28" t="s">
        <v>210</v>
      </c>
      <c r="D163" s="28" t="s">
        <v>211</v>
      </c>
      <c r="E163" s="28" t="s">
        <v>212</v>
      </c>
      <c r="F163" s="30">
        <v>44291</v>
      </c>
      <c r="G163" s="28" t="s">
        <v>3</v>
      </c>
      <c r="H163" s="28" t="s">
        <v>241</v>
      </c>
      <c r="I163" s="29" t="s">
        <v>109</v>
      </c>
      <c r="J163" s="29" t="s">
        <v>109</v>
      </c>
      <c r="K163" s="28" t="s">
        <v>831</v>
      </c>
      <c r="L163" s="29"/>
      <c r="M163" s="29"/>
      <c r="N163" s="29"/>
      <c r="O163" s="28" t="s">
        <v>832</v>
      </c>
      <c r="P163" s="28" t="s">
        <v>833</v>
      </c>
      <c r="Q163" s="28" t="s">
        <v>834</v>
      </c>
      <c r="R163" s="28" t="s">
        <v>267</v>
      </c>
      <c r="S163" s="30">
        <v>44316</v>
      </c>
      <c r="T163" s="30">
        <v>44301</v>
      </c>
      <c r="U163" s="32" t="s">
        <v>50</v>
      </c>
      <c r="V163" s="28">
        <f t="shared" si="87"/>
        <v>2021</v>
      </c>
      <c r="W163" s="28">
        <f t="shared" si="88"/>
        <v>4</v>
      </c>
      <c r="X163" s="28" t="e">
        <f>TEXT([2]!Tbl_Counter[[#This Row],[Issue Month]]*28, "mmmm")</f>
        <v>#REF!</v>
      </c>
      <c r="Y163" s="28" t="e">
        <f>DAY([2]!Tbl_Counter[[#This Row],[Issue Date]])</f>
        <v>#REF!</v>
      </c>
      <c r="Z163" s="28" t="str">
        <f t="shared" si="89"/>
        <v>2021-04</v>
      </c>
      <c r="AA163" s="28">
        <f t="shared" si="90"/>
        <v>25</v>
      </c>
      <c r="AB163" s="28">
        <f t="shared" si="90"/>
        <v>10</v>
      </c>
      <c r="AC163" s="28" t="str">
        <f t="shared" si="91"/>
        <v>Yes</v>
      </c>
      <c r="AD163" s="28">
        <f t="shared" si="92"/>
        <v>-15</v>
      </c>
      <c r="AE163" s="1"/>
      <c r="AF163" s="1"/>
      <c r="AG163" s="1"/>
      <c r="AH163" s="1"/>
      <c r="AI163" s="1"/>
    </row>
    <row r="164" spans="1:35" x14ac:dyDescent="0.45">
      <c r="A164" s="28">
        <v>139</v>
      </c>
      <c r="B164" s="28" t="s">
        <v>218</v>
      </c>
      <c r="C164" s="28" t="s">
        <v>219</v>
      </c>
      <c r="D164" s="28" t="s">
        <v>220</v>
      </c>
      <c r="E164" s="28" t="s">
        <v>221</v>
      </c>
      <c r="F164" s="30">
        <v>44291</v>
      </c>
      <c r="G164" s="28" t="s">
        <v>5</v>
      </c>
      <c r="H164" s="28" t="s">
        <v>231</v>
      </c>
      <c r="I164" s="28" t="s">
        <v>835</v>
      </c>
      <c r="J164" s="28" t="s">
        <v>232</v>
      </c>
      <c r="K164" s="28" t="s">
        <v>213</v>
      </c>
      <c r="L164" s="29"/>
      <c r="M164" s="29"/>
      <c r="N164" s="29"/>
      <c r="O164" s="28" t="s">
        <v>836</v>
      </c>
      <c r="P164" s="28" t="s">
        <v>837</v>
      </c>
      <c r="Q164" s="28" t="s">
        <v>838</v>
      </c>
      <c r="R164" s="28" t="s">
        <v>267</v>
      </c>
      <c r="S164" s="30">
        <v>44316</v>
      </c>
      <c r="T164" s="30">
        <v>44301</v>
      </c>
      <c r="U164" s="32" t="s">
        <v>50</v>
      </c>
      <c r="V164" s="28">
        <f t="shared" si="87"/>
        <v>2021</v>
      </c>
      <c r="W164" s="28">
        <f t="shared" si="88"/>
        <v>4</v>
      </c>
      <c r="X164" s="28" t="e">
        <f>TEXT([2]!Tbl_Counter[[#This Row],[Issue Month]]*28, "mmmm")</f>
        <v>#REF!</v>
      </c>
      <c r="Y164" s="28" t="e">
        <f>DAY([2]!Tbl_Counter[[#This Row],[Issue Date]])</f>
        <v>#REF!</v>
      </c>
      <c r="Z164" s="28" t="str">
        <f t="shared" si="89"/>
        <v>2021-04</v>
      </c>
      <c r="AA164" s="28">
        <f t="shared" si="90"/>
        <v>25</v>
      </c>
      <c r="AB164" s="28">
        <f t="shared" si="90"/>
        <v>10</v>
      </c>
      <c r="AC164" s="28" t="str">
        <f t="shared" si="91"/>
        <v>Yes</v>
      </c>
      <c r="AD164" s="28">
        <f t="shared" si="92"/>
        <v>-15</v>
      </c>
      <c r="AE164" s="1"/>
      <c r="AF164" s="1"/>
      <c r="AG164" s="1"/>
      <c r="AH164" s="1"/>
      <c r="AI164" s="1"/>
    </row>
    <row r="165" spans="1:35" x14ac:dyDescent="0.45">
      <c r="A165" s="28">
        <v>143</v>
      </c>
      <c r="B165" s="28" t="s">
        <v>227</v>
      </c>
      <c r="C165" s="28" t="s">
        <v>228</v>
      </c>
      <c r="D165" s="28" t="s">
        <v>229</v>
      </c>
      <c r="E165" s="28" t="s">
        <v>230</v>
      </c>
      <c r="F165" s="30">
        <v>44293</v>
      </c>
      <c r="G165" s="28" t="s">
        <v>5</v>
      </c>
      <c r="H165" s="28" t="s">
        <v>231</v>
      </c>
      <c r="I165" s="28" t="s">
        <v>839</v>
      </c>
      <c r="J165" s="29" t="s">
        <v>109</v>
      </c>
      <c r="K165" s="29"/>
      <c r="L165" s="29"/>
      <c r="M165" s="29"/>
      <c r="N165" s="29"/>
      <c r="O165" s="28" t="s">
        <v>840</v>
      </c>
      <c r="P165" s="28" t="s">
        <v>841</v>
      </c>
      <c r="Q165" s="28" t="s">
        <v>842</v>
      </c>
      <c r="R165" s="28" t="s">
        <v>843</v>
      </c>
      <c r="S165" s="30">
        <v>44301</v>
      </c>
      <c r="T165" s="30">
        <v>44301</v>
      </c>
      <c r="U165" s="32" t="s">
        <v>50</v>
      </c>
      <c r="V165" s="28">
        <f t="shared" si="87"/>
        <v>2021</v>
      </c>
      <c r="W165" s="28">
        <f t="shared" si="88"/>
        <v>4</v>
      </c>
      <c r="X165" s="28" t="e">
        <f>TEXT([2]!Tbl_Counter[[#This Row],[Issue Month]]*28, "mmmm")</f>
        <v>#REF!</v>
      </c>
      <c r="Y165" s="28" t="e">
        <f>DAY([2]!Tbl_Counter[[#This Row],[Issue Date]])</f>
        <v>#REF!</v>
      </c>
      <c r="Z165" s="28" t="str">
        <f t="shared" si="89"/>
        <v>2021-04</v>
      </c>
      <c r="AA165" s="28">
        <f t="shared" si="90"/>
        <v>8</v>
      </c>
      <c r="AB165" s="28">
        <f t="shared" si="90"/>
        <v>8</v>
      </c>
      <c r="AC165" s="28" t="str">
        <f t="shared" si="91"/>
        <v>Yes</v>
      </c>
      <c r="AD165" s="28">
        <f t="shared" si="92"/>
        <v>0</v>
      </c>
      <c r="AE165" s="1"/>
      <c r="AF165" s="1"/>
      <c r="AG165" s="1"/>
      <c r="AH165" s="1"/>
      <c r="AI165" s="1"/>
    </row>
    <row r="166" spans="1:35" x14ac:dyDescent="0.45">
      <c r="A166" s="28">
        <v>247</v>
      </c>
      <c r="B166" s="28" t="s">
        <v>237</v>
      </c>
      <c r="C166" s="28" t="s">
        <v>238</v>
      </c>
      <c r="D166" s="28" t="s">
        <v>239</v>
      </c>
      <c r="E166" s="28" t="s">
        <v>240</v>
      </c>
      <c r="F166" s="30">
        <v>44274</v>
      </c>
      <c r="G166" s="28" t="s">
        <v>4</v>
      </c>
      <c r="H166" s="28" t="s">
        <v>203</v>
      </c>
      <c r="I166" s="28" t="s">
        <v>844</v>
      </c>
      <c r="J166" s="29" t="s">
        <v>109</v>
      </c>
      <c r="K166" s="29"/>
      <c r="L166" s="29"/>
      <c r="M166" s="28" t="s">
        <v>52</v>
      </c>
      <c r="N166" s="29"/>
      <c r="O166" s="28" t="s">
        <v>845</v>
      </c>
      <c r="P166" s="28" t="s">
        <v>846</v>
      </c>
      <c r="Q166" s="28" t="s">
        <v>847</v>
      </c>
      <c r="R166" s="28" t="s">
        <v>290</v>
      </c>
      <c r="S166" s="30">
        <v>44307</v>
      </c>
      <c r="T166" s="30">
        <v>44301</v>
      </c>
      <c r="U166" s="32" t="s">
        <v>50</v>
      </c>
      <c r="V166" s="28">
        <v>2021</v>
      </c>
      <c r="W166" s="28">
        <v>3</v>
      </c>
      <c r="X166" s="28" t="s">
        <v>78</v>
      </c>
      <c r="Y166" s="28">
        <v>19</v>
      </c>
      <c r="Z166" s="28" t="s">
        <v>71</v>
      </c>
      <c r="AA166" s="28">
        <f>IFERROR(IF(INT(S166-$F166)&gt;=0,S166-$F166,"N/A"),"N/A")</f>
        <v>33</v>
      </c>
      <c r="AB166" s="28">
        <f>IFERROR(IF(INT(T166-$F166)&gt;=0,T166-$F166,"N/A"),"N/A")</f>
        <v>27</v>
      </c>
      <c r="AC166" s="28" t="str">
        <f>IFERROR(IF(OR(ISTEXT(AA166), ISTEXT(AB166)), "N/A", IF(AB166&lt;=AA166, "Yes", "No")),"N/A")</f>
        <v>Yes</v>
      </c>
      <c r="AD166" s="28">
        <f>IFERROR(AB166-AA166, "")</f>
        <v>-6</v>
      </c>
      <c r="AE166" s="1"/>
      <c r="AF166" s="1"/>
      <c r="AG166" s="1"/>
      <c r="AH166" s="1"/>
      <c r="AI166" s="1"/>
    </row>
    <row r="167" spans="1:35" x14ac:dyDescent="0.45">
      <c r="A167" s="28">
        <v>98</v>
      </c>
      <c r="B167" s="28" t="s">
        <v>247</v>
      </c>
      <c r="C167" s="28" t="s">
        <v>248</v>
      </c>
      <c r="D167" s="28" t="s">
        <v>201</v>
      </c>
      <c r="E167" s="28" t="s">
        <v>249</v>
      </c>
      <c r="F167" s="30">
        <v>44221</v>
      </c>
      <c r="G167" s="28" t="s">
        <v>2</v>
      </c>
      <c r="H167" s="28" t="s">
        <v>2</v>
      </c>
      <c r="I167" s="29" t="s">
        <v>109</v>
      </c>
      <c r="J167" s="29" t="s">
        <v>109</v>
      </c>
      <c r="K167" s="28" t="s">
        <v>307</v>
      </c>
      <c r="L167" s="29"/>
      <c r="M167" s="29"/>
      <c r="N167" s="29"/>
      <c r="O167" s="28" t="s">
        <v>848</v>
      </c>
      <c r="P167" s="28" t="s">
        <v>849</v>
      </c>
      <c r="Q167" s="28" t="s">
        <v>850</v>
      </c>
      <c r="R167" s="28" t="s">
        <v>267</v>
      </c>
      <c r="S167" s="30">
        <v>44306</v>
      </c>
      <c r="T167" s="30">
        <v>44302</v>
      </c>
      <c r="U167" s="32" t="s">
        <v>50</v>
      </c>
      <c r="V167" s="28">
        <f t="shared" ref="V167:V187" si="93">IFERROR(YEAR(F167), "")</f>
        <v>2021</v>
      </c>
      <c r="W167" s="28">
        <f t="shared" ref="W167:W187" si="94">IFERROR(MONTH(F167), "")</f>
        <v>1</v>
      </c>
      <c r="X167" s="28" t="e">
        <f>TEXT([2]!Tbl_Counter[[#This Row],[Issue Month]]*28, "mmmm")</f>
        <v>#REF!</v>
      </c>
      <c r="Y167" s="28" t="e">
        <f>DAY([2]!Tbl_Counter[[#This Row],[Issue Date]])</f>
        <v>#REF!</v>
      </c>
      <c r="Z167" s="28" t="str">
        <f t="shared" ref="Z167:Z187" si="95">TEXT($F167, "yyyy-mm")</f>
        <v>2021-01</v>
      </c>
      <c r="AA167" s="28">
        <f t="shared" ref="AA167:AB187" si="96">IFERROR(IF(INT(S167-$F167)&gt;=0,S167-$F167,"N/A"),"N/A")</f>
        <v>85</v>
      </c>
      <c r="AB167" s="28">
        <f t="shared" si="96"/>
        <v>81</v>
      </c>
      <c r="AC167" s="28" t="str">
        <f t="shared" ref="AC167:AC190" si="97">IFERROR(IF(OR(ISTEXT(AA167), ISTEXT(AB167)), "N/A", IF(AB167&lt;=AA167, "Yes", "No")),"N/A")</f>
        <v>Yes</v>
      </c>
      <c r="AD167" s="28">
        <f t="shared" ref="AD167:AD190" si="98">IFERROR(AB167-AA167, "")</f>
        <v>-4</v>
      </c>
      <c r="AE167" s="1"/>
      <c r="AF167" s="1"/>
      <c r="AG167" s="1"/>
      <c r="AH167" s="1"/>
      <c r="AI167" s="1"/>
    </row>
    <row r="168" spans="1:35" x14ac:dyDescent="0.45">
      <c r="A168" s="28">
        <v>146</v>
      </c>
      <c r="B168" s="28" t="s">
        <v>254</v>
      </c>
      <c r="C168" s="28" t="s">
        <v>255</v>
      </c>
      <c r="D168" s="28" t="s">
        <v>211</v>
      </c>
      <c r="E168" s="28" t="s">
        <v>256</v>
      </c>
      <c r="F168" s="30">
        <v>44301</v>
      </c>
      <c r="G168" s="28" t="s">
        <v>5</v>
      </c>
      <c r="H168" s="28" t="s">
        <v>231</v>
      </c>
      <c r="I168" s="28" t="s">
        <v>851</v>
      </c>
      <c r="J168" s="29" t="s">
        <v>109</v>
      </c>
      <c r="K168" s="29"/>
      <c r="L168" s="29"/>
      <c r="M168" s="29"/>
      <c r="N168" s="29"/>
      <c r="O168" s="28" t="s">
        <v>852</v>
      </c>
      <c r="P168" s="28" t="s">
        <v>853</v>
      </c>
      <c r="Q168" s="28" t="s">
        <v>854</v>
      </c>
      <c r="R168" s="28" t="s">
        <v>267</v>
      </c>
      <c r="S168" s="30">
        <v>44307</v>
      </c>
      <c r="T168" s="30">
        <v>44305</v>
      </c>
      <c r="U168" s="32" t="s">
        <v>50</v>
      </c>
      <c r="V168" s="28">
        <f t="shared" si="93"/>
        <v>2021</v>
      </c>
      <c r="W168" s="28">
        <f t="shared" si="94"/>
        <v>4</v>
      </c>
      <c r="X168" s="28" t="e">
        <f>TEXT([2]!Tbl_Counter[[#This Row],[Issue Month]]*28, "mmmm")</f>
        <v>#REF!</v>
      </c>
      <c r="Y168" s="28" t="e">
        <f>DAY([2]!Tbl_Counter[[#This Row],[Issue Date]])</f>
        <v>#REF!</v>
      </c>
      <c r="Z168" s="28" t="str">
        <f t="shared" si="95"/>
        <v>2021-04</v>
      </c>
      <c r="AA168" s="28">
        <f t="shared" si="96"/>
        <v>6</v>
      </c>
      <c r="AB168" s="28">
        <f t="shared" si="96"/>
        <v>4</v>
      </c>
      <c r="AC168" s="28" t="str">
        <f t="shared" si="97"/>
        <v>Yes</v>
      </c>
      <c r="AD168" s="28">
        <f t="shared" si="98"/>
        <v>-2</v>
      </c>
      <c r="AE168" s="1"/>
      <c r="AF168" s="1"/>
      <c r="AG168" s="1"/>
      <c r="AH168" s="1"/>
      <c r="AI168" s="1"/>
    </row>
    <row r="169" spans="1:35" x14ac:dyDescent="0.45">
      <c r="A169" s="28">
        <v>142</v>
      </c>
      <c r="B169" s="28" t="s">
        <v>261</v>
      </c>
      <c r="C169" s="28" t="s">
        <v>262</v>
      </c>
      <c r="D169" s="28" t="s">
        <v>220</v>
      </c>
      <c r="E169" s="28" t="s">
        <v>263</v>
      </c>
      <c r="F169" s="30">
        <v>44293</v>
      </c>
      <c r="G169" s="28" t="s">
        <v>5</v>
      </c>
      <c r="H169" s="28" t="s">
        <v>231</v>
      </c>
      <c r="I169" s="28" t="s">
        <v>855</v>
      </c>
      <c r="J169" s="29" t="s">
        <v>109</v>
      </c>
      <c r="K169" s="29"/>
      <c r="L169" s="29"/>
      <c r="M169" s="29"/>
      <c r="N169" s="29"/>
      <c r="O169" s="28" t="s">
        <v>856</v>
      </c>
      <c r="P169" s="28" t="s">
        <v>857</v>
      </c>
      <c r="Q169" s="28" t="s">
        <v>858</v>
      </c>
      <c r="R169" s="28" t="s">
        <v>305</v>
      </c>
      <c r="S169" s="30">
        <v>44306</v>
      </c>
      <c r="T169" s="30">
        <v>44306</v>
      </c>
      <c r="U169" s="32" t="s">
        <v>50</v>
      </c>
      <c r="V169" s="28">
        <f t="shared" si="93"/>
        <v>2021</v>
      </c>
      <c r="W169" s="28">
        <f t="shared" si="94"/>
        <v>4</v>
      </c>
      <c r="X169" s="28" t="e">
        <f>TEXT([2]!Tbl_Counter[[#This Row],[Issue Month]]*28, "mmmm")</f>
        <v>#REF!</v>
      </c>
      <c r="Y169" s="28" t="e">
        <f>DAY([2]!Tbl_Counter[[#This Row],[Issue Date]])</f>
        <v>#REF!</v>
      </c>
      <c r="Z169" s="28" t="str">
        <f t="shared" si="95"/>
        <v>2021-04</v>
      </c>
      <c r="AA169" s="28">
        <f t="shared" si="96"/>
        <v>13</v>
      </c>
      <c r="AB169" s="28">
        <f t="shared" si="96"/>
        <v>13</v>
      </c>
      <c r="AC169" s="28" t="str">
        <f t="shared" si="97"/>
        <v>Yes</v>
      </c>
      <c r="AD169" s="28">
        <f t="shared" si="98"/>
        <v>0</v>
      </c>
      <c r="AE169" s="1"/>
      <c r="AF169" s="1"/>
      <c r="AG169" s="1"/>
      <c r="AH169" s="1"/>
      <c r="AI169" s="1"/>
    </row>
    <row r="170" spans="1:35" x14ac:dyDescent="0.45">
      <c r="A170" s="28">
        <v>120</v>
      </c>
      <c r="B170" s="28" t="s">
        <v>268</v>
      </c>
      <c r="C170" s="28" t="s">
        <v>269</v>
      </c>
      <c r="D170" s="28" t="s">
        <v>229</v>
      </c>
      <c r="E170" s="28" t="s">
        <v>202</v>
      </c>
      <c r="F170" s="30">
        <v>44252</v>
      </c>
      <c r="G170" s="28" t="s">
        <v>5</v>
      </c>
      <c r="H170" s="28" t="s">
        <v>231</v>
      </c>
      <c r="I170" s="28" t="s">
        <v>859</v>
      </c>
      <c r="J170" s="29" t="s">
        <v>109</v>
      </c>
      <c r="K170" s="28" t="s">
        <v>213</v>
      </c>
      <c r="L170" s="29"/>
      <c r="M170" s="29"/>
      <c r="N170" s="29"/>
      <c r="O170" s="28" t="s">
        <v>860</v>
      </c>
      <c r="P170" s="28" t="s">
        <v>861</v>
      </c>
      <c r="Q170" s="28" t="s">
        <v>862</v>
      </c>
      <c r="R170" s="28" t="s">
        <v>246</v>
      </c>
      <c r="S170" s="30">
        <v>44312</v>
      </c>
      <c r="T170" s="30">
        <v>44312</v>
      </c>
      <c r="U170" s="32" t="s">
        <v>50</v>
      </c>
      <c r="V170" s="28">
        <f t="shared" si="93"/>
        <v>2021</v>
      </c>
      <c r="W170" s="28">
        <f t="shared" si="94"/>
        <v>2</v>
      </c>
      <c r="X170" s="28" t="e">
        <f>TEXT([2]!Tbl_Counter[[#This Row],[Issue Month]]*28, "mmmm")</f>
        <v>#REF!</v>
      </c>
      <c r="Y170" s="28" t="e">
        <f>DAY([2]!Tbl_Counter[[#This Row],[Issue Date]])</f>
        <v>#REF!</v>
      </c>
      <c r="Z170" s="28" t="str">
        <f t="shared" si="95"/>
        <v>2021-02</v>
      </c>
      <c r="AA170" s="28">
        <f t="shared" si="96"/>
        <v>60</v>
      </c>
      <c r="AB170" s="28">
        <f t="shared" si="96"/>
        <v>60</v>
      </c>
      <c r="AC170" s="28" t="str">
        <f t="shared" si="97"/>
        <v>Yes</v>
      </c>
      <c r="AD170" s="28">
        <f t="shared" si="98"/>
        <v>0</v>
      </c>
      <c r="AE170" s="1"/>
      <c r="AF170" s="1"/>
      <c r="AG170" s="1"/>
      <c r="AH170" s="1"/>
      <c r="AI170" s="1"/>
    </row>
    <row r="171" spans="1:35" x14ac:dyDescent="0.45">
      <c r="A171" s="28">
        <v>136</v>
      </c>
      <c r="B171" s="28" t="s">
        <v>274</v>
      </c>
      <c r="C171" s="28" t="s">
        <v>275</v>
      </c>
      <c r="D171" s="28" t="s">
        <v>239</v>
      </c>
      <c r="E171" s="28" t="s">
        <v>212</v>
      </c>
      <c r="F171" s="30">
        <v>44286</v>
      </c>
      <c r="G171" s="28" t="s">
        <v>2</v>
      </c>
      <c r="H171" s="28" t="s">
        <v>2</v>
      </c>
      <c r="I171" s="28" t="s">
        <v>863</v>
      </c>
      <c r="J171" s="28" t="s">
        <v>232</v>
      </c>
      <c r="K171" s="29"/>
      <c r="L171" s="29"/>
      <c r="M171" s="29"/>
      <c r="N171" s="29"/>
      <c r="O171" s="28" t="s">
        <v>864</v>
      </c>
      <c r="P171" s="28" t="s">
        <v>865</v>
      </c>
      <c r="Q171" s="28" t="s">
        <v>866</v>
      </c>
      <c r="R171" s="28" t="s">
        <v>246</v>
      </c>
      <c r="S171" s="30">
        <v>44316</v>
      </c>
      <c r="T171" s="30">
        <v>44312</v>
      </c>
      <c r="U171" s="32" t="s">
        <v>50</v>
      </c>
      <c r="V171" s="28">
        <f t="shared" si="93"/>
        <v>2021</v>
      </c>
      <c r="W171" s="28">
        <f t="shared" si="94"/>
        <v>3</v>
      </c>
      <c r="X171" s="28" t="e">
        <f>TEXT([2]!Tbl_Counter[[#This Row],[Issue Month]]*28, "mmmm")</f>
        <v>#REF!</v>
      </c>
      <c r="Y171" s="28" t="e">
        <f>DAY([2]!Tbl_Counter[[#This Row],[Issue Date]])</f>
        <v>#REF!</v>
      </c>
      <c r="Z171" s="28" t="str">
        <f t="shared" si="95"/>
        <v>2021-03</v>
      </c>
      <c r="AA171" s="28">
        <f t="shared" si="96"/>
        <v>30</v>
      </c>
      <c r="AB171" s="28">
        <f t="shared" si="96"/>
        <v>26</v>
      </c>
      <c r="AC171" s="28" t="str">
        <f t="shared" si="97"/>
        <v>Yes</v>
      </c>
      <c r="AD171" s="28">
        <f t="shared" si="98"/>
        <v>-4</v>
      </c>
      <c r="AE171" s="1"/>
      <c r="AF171" s="1"/>
      <c r="AG171" s="1"/>
      <c r="AH171" s="1"/>
      <c r="AI171" s="1"/>
    </row>
    <row r="172" spans="1:35" x14ac:dyDescent="0.45">
      <c r="A172" s="28">
        <v>137</v>
      </c>
      <c r="B172" s="28" t="s">
        <v>199</v>
      </c>
      <c r="C172" s="28" t="s">
        <v>280</v>
      </c>
      <c r="D172" s="28" t="s">
        <v>201</v>
      </c>
      <c r="E172" s="28" t="s">
        <v>221</v>
      </c>
      <c r="F172" s="30">
        <v>44286</v>
      </c>
      <c r="G172" s="28" t="s">
        <v>2</v>
      </c>
      <c r="H172" s="28" t="s">
        <v>2</v>
      </c>
      <c r="I172" s="28" t="s">
        <v>867</v>
      </c>
      <c r="J172" s="28" t="s">
        <v>232</v>
      </c>
      <c r="K172" s="29"/>
      <c r="L172" s="29"/>
      <c r="M172" s="29"/>
      <c r="N172" s="29"/>
      <c r="O172" s="28" t="s">
        <v>868</v>
      </c>
      <c r="P172" s="28" t="s">
        <v>869</v>
      </c>
      <c r="Q172" s="28" t="s">
        <v>870</v>
      </c>
      <c r="R172" s="28" t="s">
        <v>246</v>
      </c>
      <c r="S172" s="30">
        <v>44316</v>
      </c>
      <c r="T172" s="30">
        <v>44312</v>
      </c>
      <c r="U172" s="32" t="s">
        <v>50</v>
      </c>
      <c r="V172" s="28">
        <f t="shared" si="93"/>
        <v>2021</v>
      </c>
      <c r="W172" s="28">
        <f t="shared" si="94"/>
        <v>3</v>
      </c>
      <c r="X172" s="28" t="e">
        <f>TEXT([2]!Tbl_Counter[[#This Row],[Issue Month]]*28, "mmmm")</f>
        <v>#REF!</v>
      </c>
      <c r="Y172" s="28" t="e">
        <f>DAY([2]!Tbl_Counter[[#This Row],[Issue Date]])</f>
        <v>#REF!</v>
      </c>
      <c r="Z172" s="28" t="str">
        <f t="shared" si="95"/>
        <v>2021-03</v>
      </c>
      <c r="AA172" s="28">
        <f t="shared" si="96"/>
        <v>30</v>
      </c>
      <c r="AB172" s="28">
        <f t="shared" si="96"/>
        <v>26</v>
      </c>
      <c r="AC172" s="28" t="str">
        <f t="shared" si="97"/>
        <v>Yes</v>
      </c>
      <c r="AD172" s="28">
        <f t="shared" si="98"/>
        <v>-4</v>
      </c>
      <c r="AE172" s="1"/>
      <c r="AF172" s="1"/>
      <c r="AG172" s="1"/>
      <c r="AH172" s="1"/>
      <c r="AI172" s="1"/>
    </row>
    <row r="173" spans="1:35" x14ac:dyDescent="0.45">
      <c r="A173" s="28">
        <v>140</v>
      </c>
      <c r="B173" s="28" t="s">
        <v>209</v>
      </c>
      <c r="C173" s="28" t="s">
        <v>285</v>
      </c>
      <c r="D173" s="28" t="s">
        <v>211</v>
      </c>
      <c r="E173" s="28" t="s">
        <v>230</v>
      </c>
      <c r="F173" s="30">
        <v>44291</v>
      </c>
      <c r="G173" s="28" t="s">
        <v>2</v>
      </c>
      <c r="H173" s="28" t="s">
        <v>2</v>
      </c>
      <c r="I173" s="28" t="s">
        <v>871</v>
      </c>
      <c r="J173" s="28" t="s">
        <v>232</v>
      </c>
      <c r="K173" s="29"/>
      <c r="L173" s="29"/>
      <c r="M173" s="29"/>
      <c r="N173" s="29"/>
      <c r="O173" s="28" t="s">
        <v>872</v>
      </c>
      <c r="P173" s="28" t="s">
        <v>873</v>
      </c>
      <c r="Q173" s="28" t="s">
        <v>874</v>
      </c>
      <c r="R173" s="28" t="s">
        <v>246</v>
      </c>
      <c r="S173" s="30">
        <v>44321</v>
      </c>
      <c r="T173" s="30">
        <v>44315</v>
      </c>
      <c r="U173" s="32" t="s">
        <v>50</v>
      </c>
      <c r="V173" s="28">
        <f t="shared" si="93"/>
        <v>2021</v>
      </c>
      <c r="W173" s="28">
        <f t="shared" si="94"/>
        <v>4</v>
      </c>
      <c r="X173" s="28" t="e">
        <f>TEXT([2]!Tbl_Counter[[#This Row],[Issue Month]]*28, "mmmm")</f>
        <v>#REF!</v>
      </c>
      <c r="Y173" s="28" t="e">
        <f>DAY([2]!Tbl_Counter[[#This Row],[Issue Date]])</f>
        <v>#REF!</v>
      </c>
      <c r="Z173" s="28" t="str">
        <f t="shared" si="95"/>
        <v>2021-04</v>
      </c>
      <c r="AA173" s="28">
        <f t="shared" si="96"/>
        <v>30</v>
      </c>
      <c r="AB173" s="28">
        <f t="shared" si="96"/>
        <v>24</v>
      </c>
      <c r="AC173" s="28" t="str">
        <f t="shared" si="97"/>
        <v>Yes</v>
      </c>
      <c r="AD173" s="28">
        <f t="shared" si="98"/>
        <v>-6</v>
      </c>
      <c r="AE173" s="1"/>
      <c r="AF173" s="1"/>
      <c r="AG173" s="1"/>
      <c r="AH173" s="1"/>
      <c r="AI173" s="1"/>
    </row>
    <row r="174" spans="1:35" x14ac:dyDescent="0.45">
      <c r="A174" s="28">
        <v>144</v>
      </c>
      <c r="B174" s="28" t="s">
        <v>218</v>
      </c>
      <c r="C174" s="28" t="s">
        <v>291</v>
      </c>
      <c r="D174" s="28" t="s">
        <v>220</v>
      </c>
      <c r="E174" s="28" t="s">
        <v>240</v>
      </c>
      <c r="F174" s="30">
        <v>44294</v>
      </c>
      <c r="G174" s="28" t="s">
        <v>4</v>
      </c>
      <c r="H174" s="28" t="s">
        <v>203</v>
      </c>
      <c r="I174" s="28" t="s">
        <v>875</v>
      </c>
      <c r="J174" s="28" t="s">
        <v>384</v>
      </c>
      <c r="K174" s="28" t="s">
        <v>517</v>
      </c>
      <c r="L174" s="29"/>
      <c r="M174" s="29"/>
      <c r="N174" s="29"/>
      <c r="O174" s="28" t="s">
        <v>876</v>
      </c>
      <c r="P174" s="28" t="s">
        <v>877</v>
      </c>
      <c r="Q174" s="28" t="s">
        <v>878</v>
      </c>
      <c r="R174" s="28" t="s">
        <v>879</v>
      </c>
      <c r="S174" s="30">
        <v>44328</v>
      </c>
      <c r="T174" s="30">
        <v>44321</v>
      </c>
      <c r="U174" s="32" t="s">
        <v>50</v>
      </c>
      <c r="V174" s="28">
        <f t="shared" si="93"/>
        <v>2021</v>
      </c>
      <c r="W174" s="28">
        <f t="shared" si="94"/>
        <v>4</v>
      </c>
      <c r="X174" s="28" t="e">
        <f>TEXT([2]!Tbl_Counter[[#This Row],[Issue Month]]*28, "mmmm")</f>
        <v>#REF!</v>
      </c>
      <c r="Y174" s="28" t="e">
        <f>DAY([2]!Tbl_Counter[[#This Row],[Issue Date]])</f>
        <v>#REF!</v>
      </c>
      <c r="Z174" s="28" t="str">
        <f t="shared" si="95"/>
        <v>2021-04</v>
      </c>
      <c r="AA174" s="28">
        <f>IFERROR(IF(INT(S174-$F174)&gt;=0,S174-$F174,"N/A"),"N/A")</f>
        <v>34</v>
      </c>
      <c r="AB174" s="28">
        <f>IFERROR(IF(INT(T174-$F174)&gt;=0,T174-$F174,"N/A"),"N/A")</f>
        <v>27</v>
      </c>
      <c r="AC174" s="28" t="str">
        <f>IFERROR(IF(OR(ISTEXT(AA174), ISTEXT(AB174)), "N/A", IF(AB174&lt;=AA174, "Yes", "No")),"N/A")</f>
        <v>Yes</v>
      </c>
      <c r="AD174" s="28">
        <f>IFERROR(AB174-AA174, "")</f>
        <v>-7</v>
      </c>
      <c r="AE174" s="1"/>
      <c r="AF174" s="1"/>
      <c r="AG174" s="1"/>
      <c r="AH174" s="1"/>
      <c r="AI174" s="1"/>
    </row>
    <row r="175" spans="1:35" x14ac:dyDescent="0.45">
      <c r="A175" s="28">
        <v>145</v>
      </c>
      <c r="B175" s="28" t="s">
        <v>227</v>
      </c>
      <c r="C175" s="28" t="s">
        <v>296</v>
      </c>
      <c r="D175" s="28" t="s">
        <v>229</v>
      </c>
      <c r="E175" s="28" t="s">
        <v>249</v>
      </c>
      <c r="F175" s="30">
        <v>44298</v>
      </c>
      <c r="G175" s="28" t="s">
        <v>3</v>
      </c>
      <c r="H175" s="28" t="s">
        <v>250</v>
      </c>
      <c r="I175" s="29" t="s">
        <v>109</v>
      </c>
      <c r="J175" s="29" t="s">
        <v>109</v>
      </c>
      <c r="K175" s="28" t="s">
        <v>213</v>
      </c>
      <c r="L175" s="29"/>
      <c r="M175" s="29"/>
      <c r="N175" s="29"/>
      <c r="O175" s="28" t="s">
        <v>880</v>
      </c>
      <c r="P175" s="28" t="s">
        <v>881</v>
      </c>
      <c r="Q175" s="28" t="s">
        <v>882</v>
      </c>
      <c r="R175" s="28" t="s">
        <v>246</v>
      </c>
      <c r="S175" s="30">
        <v>44328</v>
      </c>
      <c r="T175" s="30">
        <v>44321</v>
      </c>
      <c r="U175" s="32" t="s">
        <v>50</v>
      </c>
      <c r="V175" s="28">
        <f t="shared" si="93"/>
        <v>2021</v>
      </c>
      <c r="W175" s="28">
        <f t="shared" si="94"/>
        <v>4</v>
      </c>
      <c r="X175" s="28" t="e">
        <f>TEXT([2]!Tbl_Counter[[#This Row],[Issue Month]]*28, "mmmm")</f>
        <v>#REF!</v>
      </c>
      <c r="Y175" s="28" t="e">
        <f>DAY([2]!Tbl_Counter[[#This Row],[Issue Date]])</f>
        <v>#REF!</v>
      </c>
      <c r="Z175" s="28" t="str">
        <f t="shared" si="95"/>
        <v>2021-04</v>
      </c>
      <c r="AA175" s="28">
        <f t="shared" si="96"/>
        <v>30</v>
      </c>
      <c r="AB175" s="28">
        <f t="shared" si="96"/>
        <v>23</v>
      </c>
      <c r="AC175" s="28" t="str">
        <f t="shared" si="97"/>
        <v>Yes</v>
      </c>
      <c r="AD175" s="28">
        <f t="shared" si="98"/>
        <v>-7</v>
      </c>
      <c r="AE175" s="1"/>
      <c r="AF175" s="1"/>
      <c r="AG175" s="1"/>
      <c r="AH175" s="1"/>
      <c r="AI175" s="1"/>
    </row>
    <row r="176" spans="1:35" ht="56.25" customHeight="1" x14ac:dyDescent="0.45">
      <c r="A176" s="28">
        <v>156</v>
      </c>
      <c r="B176" s="28" t="s">
        <v>237</v>
      </c>
      <c r="C176" s="28" t="s">
        <v>301</v>
      </c>
      <c r="D176" s="28" t="s">
        <v>239</v>
      </c>
      <c r="E176" s="28" t="s">
        <v>256</v>
      </c>
      <c r="F176" s="30">
        <v>44322</v>
      </c>
      <c r="G176" s="28" t="s">
        <v>4</v>
      </c>
      <c r="H176" s="28" t="s">
        <v>203</v>
      </c>
      <c r="I176" s="28" t="s">
        <v>883</v>
      </c>
      <c r="J176" s="29" t="s">
        <v>109</v>
      </c>
      <c r="K176" s="28" t="s">
        <v>884</v>
      </c>
      <c r="L176" s="29"/>
      <c r="M176" s="28" t="s">
        <v>52</v>
      </c>
      <c r="N176" s="29"/>
      <c r="O176" s="28" t="s">
        <v>885</v>
      </c>
      <c r="P176" s="28" t="s">
        <v>886</v>
      </c>
      <c r="Q176" s="28" t="s">
        <v>887</v>
      </c>
      <c r="R176" s="28" t="s">
        <v>267</v>
      </c>
      <c r="S176" s="30">
        <v>44321</v>
      </c>
      <c r="T176" s="30">
        <v>44327</v>
      </c>
      <c r="U176" s="32" t="s">
        <v>50</v>
      </c>
      <c r="V176" s="28">
        <f t="shared" si="93"/>
        <v>2021</v>
      </c>
      <c r="W176" s="28">
        <f t="shared" si="94"/>
        <v>5</v>
      </c>
      <c r="X176" s="28" t="e">
        <f>TEXT([2]!Tbl_Counter[[#This Row],[Issue Month]]*28, "mmmm")</f>
        <v>#REF!</v>
      </c>
      <c r="Y176" s="28" t="e">
        <f>DAY([2]!Tbl_Counter[[#This Row],[Issue Date]])</f>
        <v>#REF!</v>
      </c>
      <c r="Z176" s="28" t="str">
        <f t="shared" si="95"/>
        <v>2021-05</v>
      </c>
      <c r="AA176" s="28" t="str">
        <f t="shared" si="96"/>
        <v>N/A</v>
      </c>
      <c r="AB176" s="28">
        <f t="shared" si="96"/>
        <v>5</v>
      </c>
      <c r="AC176" s="28" t="str">
        <f t="shared" si="97"/>
        <v>N/A</v>
      </c>
      <c r="AD176" s="28" t="str">
        <f t="shared" si="98"/>
        <v/>
      </c>
      <c r="AE176" s="1"/>
      <c r="AF176" s="1"/>
      <c r="AG176" s="1"/>
      <c r="AH176" s="1"/>
      <c r="AI176" s="1"/>
    </row>
    <row r="177" spans="1:35" x14ac:dyDescent="0.45">
      <c r="A177" s="28">
        <v>135</v>
      </c>
      <c r="B177" s="28" t="s">
        <v>247</v>
      </c>
      <c r="C177" s="28" t="s">
        <v>306</v>
      </c>
      <c r="D177" s="28" t="s">
        <v>201</v>
      </c>
      <c r="E177" s="28" t="s">
        <v>263</v>
      </c>
      <c r="F177" s="30">
        <v>44286</v>
      </c>
      <c r="G177" s="28" t="s">
        <v>4</v>
      </c>
      <c r="H177" s="28" t="s">
        <v>203</v>
      </c>
      <c r="I177" s="28" t="s">
        <v>888</v>
      </c>
      <c r="J177" s="28" t="s">
        <v>232</v>
      </c>
      <c r="K177" s="28" t="s">
        <v>276</v>
      </c>
      <c r="L177" s="28" t="s">
        <v>1384</v>
      </c>
      <c r="M177" s="28" t="s">
        <v>52</v>
      </c>
      <c r="N177" s="29"/>
      <c r="O177" s="28" t="s">
        <v>889</v>
      </c>
      <c r="P177" s="28" t="s">
        <v>890</v>
      </c>
      <c r="Q177" s="28" t="s">
        <v>891</v>
      </c>
      <c r="R177" s="28" t="s">
        <v>246</v>
      </c>
      <c r="S177" s="30">
        <v>44330</v>
      </c>
      <c r="T177" s="30">
        <v>44329</v>
      </c>
      <c r="U177" s="32" t="s">
        <v>50</v>
      </c>
      <c r="V177" s="28">
        <f t="shared" si="93"/>
        <v>2021</v>
      </c>
      <c r="W177" s="28">
        <f t="shared" si="94"/>
        <v>3</v>
      </c>
      <c r="X177" s="28" t="e">
        <f>TEXT([2]!Tbl_Counter[[#This Row],[Issue Month]]*28, "mmmm")</f>
        <v>#REF!</v>
      </c>
      <c r="Y177" s="28" t="e">
        <f>DAY([2]!Tbl_Counter[[#This Row],[Issue Date]])</f>
        <v>#REF!</v>
      </c>
      <c r="Z177" s="28" t="str">
        <f t="shared" si="95"/>
        <v>2021-03</v>
      </c>
      <c r="AA177" s="28">
        <f t="shared" si="96"/>
        <v>44</v>
      </c>
      <c r="AB177" s="28">
        <f t="shared" si="96"/>
        <v>43</v>
      </c>
      <c r="AC177" s="28" t="str">
        <f t="shared" si="97"/>
        <v>Yes</v>
      </c>
      <c r="AD177" s="28">
        <f t="shared" si="98"/>
        <v>-1</v>
      </c>
      <c r="AE177" s="1"/>
      <c r="AF177" s="1"/>
      <c r="AG177" s="1"/>
      <c r="AH177" s="1"/>
      <c r="AI177" s="1"/>
    </row>
    <row r="178" spans="1:35" x14ac:dyDescent="0.45">
      <c r="A178" s="28">
        <v>151</v>
      </c>
      <c r="B178" s="28" t="s">
        <v>254</v>
      </c>
      <c r="C178" s="28" t="s">
        <v>312</v>
      </c>
      <c r="D178" s="28" t="s">
        <v>211</v>
      </c>
      <c r="E178" s="28" t="s">
        <v>202</v>
      </c>
      <c r="F178" s="30">
        <v>44316</v>
      </c>
      <c r="G178" s="28" t="s">
        <v>4</v>
      </c>
      <c r="H178" s="28" t="s">
        <v>814</v>
      </c>
      <c r="I178" s="28" t="s">
        <v>815</v>
      </c>
      <c r="J178" s="29" t="s">
        <v>109</v>
      </c>
      <c r="K178" s="29"/>
      <c r="L178" s="29"/>
      <c r="M178" s="28" t="s">
        <v>52</v>
      </c>
      <c r="N178" s="29"/>
      <c r="O178" s="28" t="s">
        <v>892</v>
      </c>
      <c r="P178" s="28" t="s">
        <v>893</v>
      </c>
      <c r="Q178" s="28" t="s">
        <v>894</v>
      </c>
      <c r="R178" s="28" t="s">
        <v>246</v>
      </c>
      <c r="S178" s="30">
        <v>44316</v>
      </c>
      <c r="T178" s="30">
        <v>44329</v>
      </c>
      <c r="U178" s="32" t="s">
        <v>50</v>
      </c>
      <c r="V178" s="28">
        <f t="shared" si="93"/>
        <v>2021</v>
      </c>
      <c r="W178" s="28">
        <f t="shared" si="94"/>
        <v>4</v>
      </c>
      <c r="X178" s="28" t="e">
        <f>TEXT([2]!Tbl_Counter[[#This Row],[Issue Month]]*28, "mmmm")</f>
        <v>#REF!</v>
      </c>
      <c r="Y178" s="28" t="e">
        <f>DAY([2]!Tbl_Counter[[#This Row],[Issue Date]])</f>
        <v>#REF!</v>
      </c>
      <c r="Z178" s="28" t="str">
        <f t="shared" si="95"/>
        <v>2021-04</v>
      </c>
      <c r="AA178" s="28">
        <f t="shared" si="96"/>
        <v>0</v>
      </c>
      <c r="AB178" s="28">
        <f t="shared" si="96"/>
        <v>13</v>
      </c>
      <c r="AC178" s="28" t="str">
        <f t="shared" si="97"/>
        <v>No</v>
      </c>
      <c r="AD178" s="28">
        <f t="shared" si="98"/>
        <v>13</v>
      </c>
      <c r="AE178" s="1"/>
      <c r="AF178" s="1"/>
      <c r="AG178" s="1"/>
      <c r="AH178" s="1"/>
      <c r="AI178" s="1"/>
    </row>
    <row r="179" spans="1:35" x14ac:dyDescent="0.45">
      <c r="A179" s="28">
        <v>153</v>
      </c>
      <c r="B179" s="28" t="s">
        <v>261</v>
      </c>
      <c r="C179" s="28" t="s">
        <v>316</v>
      </c>
      <c r="D179" s="28" t="s">
        <v>220</v>
      </c>
      <c r="E179" s="28" t="s">
        <v>212</v>
      </c>
      <c r="F179" s="30">
        <v>44320</v>
      </c>
      <c r="G179" s="28" t="s">
        <v>5</v>
      </c>
      <c r="H179" s="28" t="s">
        <v>231</v>
      </c>
      <c r="I179" s="28" t="s">
        <v>895</v>
      </c>
      <c r="J179" s="29" t="s">
        <v>109</v>
      </c>
      <c r="K179" s="28" t="s">
        <v>281</v>
      </c>
      <c r="L179" s="29"/>
      <c r="M179" s="29"/>
      <c r="N179" s="29"/>
      <c r="O179" s="28" t="s">
        <v>896</v>
      </c>
      <c r="P179" s="28" t="s">
        <v>897</v>
      </c>
      <c r="Q179" s="28" t="s">
        <v>898</v>
      </c>
      <c r="R179" s="28" t="s">
        <v>879</v>
      </c>
      <c r="S179" s="30">
        <v>44350</v>
      </c>
      <c r="T179" s="30">
        <v>44329</v>
      </c>
      <c r="U179" s="32" t="s">
        <v>50</v>
      </c>
      <c r="V179" s="28">
        <f t="shared" si="93"/>
        <v>2021</v>
      </c>
      <c r="W179" s="28">
        <f t="shared" si="94"/>
        <v>5</v>
      </c>
      <c r="X179" s="28" t="e">
        <f>TEXT([2]!Tbl_Counter[[#This Row],[Issue Month]]*28, "mmmm")</f>
        <v>#REF!</v>
      </c>
      <c r="Y179" s="28" t="e">
        <f>DAY([2]!Tbl_Counter[[#This Row],[Issue Date]])</f>
        <v>#REF!</v>
      </c>
      <c r="Z179" s="28" t="str">
        <f t="shared" si="95"/>
        <v>2021-05</v>
      </c>
      <c r="AA179" s="28">
        <f t="shared" si="96"/>
        <v>30</v>
      </c>
      <c r="AB179" s="28">
        <f t="shared" si="96"/>
        <v>9</v>
      </c>
      <c r="AC179" s="28" t="str">
        <f t="shared" si="97"/>
        <v>Yes</v>
      </c>
      <c r="AD179" s="28">
        <f t="shared" si="98"/>
        <v>-21</v>
      </c>
      <c r="AE179" s="1"/>
      <c r="AF179" s="1"/>
      <c r="AG179" s="1"/>
      <c r="AH179" s="1"/>
      <c r="AI179" s="1"/>
    </row>
    <row r="180" spans="1:35" x14ac:dyDescent="0.45">
      <c r="A180" s="28">
        <v>150</v>
      </c>
      <c r="B180" s="28" t="s">
        <v>268</v>
      </c>
      <c r="C180" s="28" t="s">
        <v>322</v>
      </c>
      <c r="D180" s="28" t="s">
        <v>229</v>
      </c>
      <c r="E180" s="28" t="s">
        <v>221</v>
      </c>
      <c r="F180" s="30">
        <v>44314</v>
      </c>
      <c r="G180" s="28" t="s">
        <v>3</v>
      </c>
      <c r="H180" s="28" t="s">
        <v>241</v>
      </c>
      <c r="I180" s="29" t="s">
        <v>109</v>
      </c>
      <c r="J180" s="29" t="s">
        <v>109</v>
      </c>
      <c r="K180" s="28" t="s">
        <v>281</v>
      </c>
      <c r="L180" s="29"/>
      <c r="M180" s="29"/>
      <c r="N180" s="29"/>
      <c r="O180" s="28" t="s">
        <v>899</v>
      </c>
      <c r="P180" s="28" t="s">
        <v>900</v>
      </c>
      <c r="Q180" s="28" t="s">
        <v>901</v>
      </c>
      <c r="R180" s="28" t="s">
        <v>267</v>
      </c>
      <c r="S180" s="30">
        <v>44342</v>
      </c>
      <c r="T180" s="30">
        <v>44333</v>
      </c>
      <c r="U180" s="32" t="s">
        <v>50</v>
      </c>
      <c r="V180" s="28">
        <f t="shared" si="93"/>
        <v>2021</v>
      </c>
      <c r="W180" s="28">
        <f t="shared" si="94"/>
        <v>4</v>
      </c>
      <c r="X180" s="28" t="e">
        <f>TEXT([2]!Tbl_Counter[[#This Row],[Issue Month]]*28, "mmmm")</f>
        <v>#REF!</v>
      </c>
      <c r="Y180" s="28" t="e">
        <f>DAY([2]!Tbl_Counter[[#This Row],[Issue Date]])</f>
        <v>#REF!</v>
      </c>
      <c r="Z180" s="28" t="str">
        <f t="shared" si="95"/>
        <v>2021-04</v>
      </c>
      <c r="AA180" s="28">
        <f t="shared" si="96"/>
        <v>28</v>
      </c>
      <c r="AB180" s="28">
        <f t="shared" si="96"/>
        <v>19</v>
      </c>
      <c r="AC180" s="28" t="str">
        <f t="shared" si="97"/>
        <v>Yes</v>
      </c>
      <c r="AD180" s="28">
        <f t="shared" si="98"/>
        <v>-9</v>
      </c>
      <c r="AE180" s="1"/>
      <c r="AF180" s="1"/>
      <c r="AG180" s="1"/>
      <c r="AH180" s="1"/>
      <c r="AI180" s="1"/>
    </row>
    <row r="181" spans="1:35" ht="58.5" customHeight="1" x14ac:dyDescent="0.45">
      <c r="A181" s="28">
        <v>155</v>
      </c>
      <c r="B181" s="28" t="s">
        <v>274</v>
      </c>
      <c r="C181" s="28" t="s">
        <v>327</v>
      </c>
      <c r="D181" s="28" t="s">
        <v>239</v>
      </c>
      <c r="E181" s="28" t="s">
        <v>230</v>
      </c>
      <c r="F181" s="30">
        <v>44321</v>
      </c>
      <c r="G181" s="28" t="s">
        <v>5</v>
      </c>
      <c r="H181" s="28" t="s">
        <v>231</v>
      </c>
      <c r="I181" s="28" t="s">
        <v>902</v>
      </c>
      <c r="J181" s="29" t="s">
        <v>109</v>
      </c>
      <c r="K181" s="29"/>
      <c r="L181" s="29"/>
      <c r="M181" s="29"/>
      <c r="N181" s="29"/>
      <c r="O181" s="28" t="s">
        <v>903</v>
      </c>
      <c r="P181" s="28" t="s">
        <v>904</v>
      </c>
      <c r="Q181" s="28" t="s">
        <v>905</v>
      </c>
      <c r="R181" s="28" t="s">
        <v>260</v>
      </c>
      <c r="S181" s="30">
        <v>44351</v>
      </c>
      <c r="T181" s="30">
        <v>44333</v>
      </c>
      <c r="U181" s="32" t="s">
        <v>50</v>
      </c>
      <c r="V181" s="28">
        <f t="shared" si="93"/>
        <v>2021</v>
      </c>
      <c r="W181" s="28">
        <f t="shared" si="94"/>
        <v>5</v>
      </c>
      <c r="X181" s="28" t="e">
        <f>TEXT([2]!Tbl_Counter[[#This Row],[Issue Month]]*28, "mmmm")</f>
        <v>#REF!</v>
      </c>
      <c r="Y181" s="28" t="e">
        <f>DAY([2]!Tbl_Counter[[#This Row],[Issue Date]])</f>
        <v>#REF!</v>
      </c>
      <c r="Z181" s="28" t="str">
        <f t="shared" si="95"/>
        <v>2021-05</v>
      </c>
      <c r="AA181" s="28">
        <f t="shared" si="96"/>
        <v>30</v>
      </c>
      <c r="AB181" s="28">
        <f t="shared" si="96"/>
        <v>12</v>
      </c>
      <c r="AC181" s="28" t="str">
        <f t="shared" si="97"/>
        <v>Yes</v>
      </c>
      <c r="AD181" s="28">
        <f t="shared" si="98"/>
        <v>-18</v>
      </c>
      <c r="AE181" s="1"/>
      <c r="AF181" s="1"/>
      <c r="AG181" s="1"/>
      <c r="AH181" s="1"/>
      <c r="AI181" s="1"/>
    </row>
    <row r="182" spans="1:35" x14ac:dyDescent="0.45">
      <c r="A182" s="28">
        <v>148</v>
      </c>
      <c r="B182" s="28" t="s">
        <v>199</v>
      </c>
      <c r="C182" s="28" t="s">
        <v>200</v>
      </c>
      <c r="D182" s="28" t="s">
        <v>201</v>
      </c>
      <c r="E182" s="28" t="s">
        <v>240</v>
      </c>
      <c r="F182" s="30">
        <v>44313</v>
      </c>
      <c r="G182" s="28" t="s">
        <v>2</v>
      </c>
      <c r="H182" s="28" t="s">
        <v>2</v>
      </c>
      <c r="I182" s="29" t="s">
        <v>109</v>
      </c>
      <c r="J182" s="29" t="s">
        <v>109</v>
      </c>
      <c r="K182" s="29"/>
      <c r="L182" s="29"/>
      <c r="M182" s="29"/>
      <c r="N182" s="29"/>
      <c r="O182" s="28" t="s">
        <v>906</v>
      </c>
      <c r="P182" s="28" t="s">
        <v>907</v>
      </c>
      <c r="Q182" s="28" t="s">
        <v>908</v>
      </c>
      <c r="R182" s="28" t="s">
        <v>260</v>
      </c>
      <c r="S182" s="30">
        <v>44342</v>
      </c>
      <c r="T182" s="30">
        <v>44335</v>
      </c>
      <c r="U182" s="32" t="s">
        <v>50</v>
      </c>
      <c r="V182" s="28">
        <f t="shared" si="93"/>
        <v>2021</v>
      </c>
      <c r="W182" s="28">
        <f t="shared" si="94"/>
        <v>4</v>
      </c>
      <c r="X182" s="28" t="e">
        <f>TEXT([2]!Tbl_Counter[[#This Row],[Issue Month]]*28, "mmmm")</f>
        <v>#REF!</v>
      </c>
      <c r="Y182" s="28" t="e">
        <f>DAY([2]!Tbl_Counter[[#This Row],[Issue Date]])</f>
        <v>#REF!</v>
      </c>
      <c r="Z182" s="28" t="str">
        <f t="shared" si="95"/>
        <v>2021-04</v>
      </c>
      <c r="AA182" s="28">
        <f t="shared" si="96"/>
        <v>29</v>
      </c>
      <c r="AB182" s="28">
        <f t="shared" si="96"/>
        <v>22</v>
      </c>
      <c r="AC182" s="28" t="str">
        <f t="shared" si="97"/>
        <v>Yes</v>
      </c>
      <c r="AD182" s="28">
        <f t="shared" si="98"/>
        <v>-7</v>
      </c>
      <c r="AE182" s="1"/>
      <c r="AF182" s="1"/>
      <c r="AG182" s="1"/>
      <c r="AH182" s="1"/>
      <c r="AI182" s="1"/>
    </row>
    <row r="183" spans="1:35" x14ac:dyDescent="0.45">
      <c r="A183" s="28">
        <v>127</v>
      </c>
      <c r="B183" s="28" t="s">
        <v>209</v>
      </c>
      <c r="C183" s="28" t="s">
        <v>210</v>
      </c>
      <c r="D183" s="28" t="s">
        <v>211</v>
      </c>
      <c r="E183" s="28" t="s">
        <v>249</v>
      </c>
      <c r="F183" s="30">
        <v>44273</v>
      </c>
      <c r="G183" s="28" t="s">
        <v>2</v>
      </c>
      <c r="H183" s="28" t="s">
        <v>2</v>
      </c>
      <c r="I183" s="29" t="s">
        <v>109</v>
      </c>
      <c r="J183" s="29" t="s">
        <v>109</v>
      </c>
      <c r="K183" s="29"/>
      <c r="L183" s="29"/>
      <c r="M183" s="29"/>
      <c r="N183" s="29"/>
      <c r="O183" s="28" t="s">
        <v>909</v>
      </c>
      <c r="P183" s="28" t="s">
        <v>910</v>
      </c>
      <c r="Q183" s="28" t="s">
        <v>911</v>
      </c>
      <c r="R183" s="28" t="s">
        <v>260</v>
      </c>
      <c r="S183" s="30">
        <v>44336</v>
      </c>
      <c r="T183" s="30">
        <v>44336</v>
      </c>
      <c r="U183" s="32" t="s">
        <v>50</v>
      </c>
      <c r="V183" s="28">
        <f t="shared" si="93"/>
        <v>2021</v>
      </c>
      <c r="W183" s="28">
        <f t="shared" si="94"/>
        <v>3</v>
      </c>
      <c r="X183" s="28" t="e">
        <f>TEXT([2]!Tbl_Counter[[#This Row],[Issue Month]]*28, "mmmm")</f>
        <v>#REF!</v>
      </c>
      <c r="Y183" s="28" t="e">
        <f>DAY([2]!Tbl_Counter[[#This Row],[Issue Date]])</f>
        <v>#REF!</v>
      </c>
      <c r="Z183" s="28" t="str">
        <f t="shared" si="95"/>
        <v>2021-03</v>
      </c>
      <c r="AA183" s="28">
        <f t="shared" si="96"/>
        <v>63</v>
      </c>
      <c r="AB183" s="28">
        <f t="shared" si="96"/>
        <v>63</v>
      </c>
      <c r="AC183" s="28" t="str">
        <f t="shared" si="97"/>
        <v>Yes</v>
      </c>
      <c r="AD183" s="28">
        <f t="shared" si="98"/>
        <v>0</v>
      </c>
    </row>
    <row r="184" spans="1:35" x14ac:dyDescent="0.45">
      <c r="A184" s="28">
        <v>157</v>
      </c>
      <c r="B184" s="28" t="s">
        <v>218</v>
      </c>
      <c r="C184" s="28" t="s">
        <v>219</v>
      </c>
      <c r="D184" s="28" t="s">
        <v>220</v>
      </c>
      <c r="E184" s="28" t="s">
        <v>256</v>
      </c>
      <c r="F184" s="30">
        <v>44326</v>
      </c>
      <c r="G184" s="28" t="s">
        <v>2</v>
      </c>
      <c r="H184" s="28" t="s">
        <v>2</v>
      </c>
      <c r="I184" s="29" t="s">
        <v>109</v>
      </c>
      <c r="J184" s="29" t="s">
        <v>109</v>
      </c>
      <c r="K184" s="29"/>
      <c r="L184" s="29"/>
      <c r="M184" s="29"/>
      <c r="N184" s="29"/>
      <c r="O184" s="28" t="s">
        <v>912</v>
      </c>
      <c r="P184" s="28" t="s">
        <v>913</v>
      </c>
      <c r="Q184" s="28" t="s">
        <v>914</v>
      </c>
      <c r="R184" s="28" t="s">
        <v>321</v>
      </c>
      <c r="S184" s="30">
        <v>44346</v>
      </c>
      <c r="T184" s="30">
        <v>44342</v>
      </c>
      <c r="U184" s="32" t="s">
        <v>50</v>
      </c>
      <c r="V184" s="28">
        <f t="shared" si="93"/>
        <v>2021</v>
      </c>
      <c r="W184" s="28">
        <f t="shared" si="94"/>
        <v>5</v>
      </c>
      <c r="X184" s="28" t="e">
        <f>TEXT([2]!Tbl_Counter[[#This Row],[Issue Month]]*28, "mmmm")</f>
        <v>#REF!</v>
      </c>
      <c r="Y184" s="28" t="e">
        <f>DAY([2]!Tbl_Counter[[#This Row],[Issue Date]])</f>
        <v>#REF!</v>
      </c>
      <c r="Z184" s="28" t="str">
        <f t="shared" si="95"/>
        <v>2021-05</v>
      </c>
      <c r="AA184" s="28">
        <f t="shared" si="96"/>
        <v>20</v>
      </c>
      <c r="AB184" s="28">
        <f t="shared" si="96"/>
        <v>16</v>
      </c>
      <c r="AC184" s="28" t="str">
        <f t="shared" si="97"/>
        <v>Yes</v>
      </c>
      <c r="AD184" s="28">
        <f t="shared" si="98"/>
        <v>-4</v>
      </c>
    </row>
    <row r="185" spans="1:35" x14ac:dyDescent="0.45">
      <c r="A185" s="28">
        <v>163</v>
      </c>
      <c r="B185" s="28" t="s">
        <v>227</v>
      </c>
      <c r="C185" s="28" t="s">
        <v>228</v>
      </c>
      <c r="D185" s="28" t="s">
        <v>229</v>
      </c>
      <c r="E185" s="28" t="s">
        <v>263</v>
      </c>
      <c r="F185" s="30">
        <v>44334</v>
      </c>
      <c r="G185" s="28" t="s">
        <v>4</v>
      </c>
      <c r="H185" s="28" t="s">
        <v>203</v>
      </c>
      <c r="I185" s="28" t="s">
        <v>915</v>
      </c>
      <c r="J185" s="29" t="s">
        <v>109</v>
      </c>
      <c r="K185" s="28" t="s">
        <v>916</v>
      </c>
      <c r="L185" s="29"/>
      <c r="M185" s="28" t="s">
        <v>52</v>
      </c>
      <c r="N185" s="29"/>
      <c r="O185" s="28" t="s">
        <v>917</v>
      </c>
      <c r="P185" s="28" t="s">
        <v>918</v>
      </c>
      <c r="Q185" s="28" t="s">
        <v>919</v>
      </c>
      <c r="R185" s="28" t="s">
        <v>458</v>
      </c>
      <c r="S185" s="30">
        <v>44365</v>
      </c>
      <c r="T185" s="30">
        <v>44343</v>
      </c>
      <c r="U185" s="32" t="s">
        <v>50</v>
      </c>
      <c r="V185" s="28">
        <f t="shared" si="93"/>
        <v>2021</v>
      </c>
      <c r="W185" s="28">
        <f t="shared" si="94"/>
        <v>5</v>
      </c>
      <c r="X185" s="28" t="e">
        <f>TEXT([2]!Tbl_Counter[[#This Row],[Issue Month]]*28, "mmmm")</f>
        <v>#REF!</v>
      </c>
      <c r="Y185" s="28" t="e">
        <f>DAY([2]!Tbl_Counter[[#This Row],[Issue Date]])</f>
        <v>#REF!</v>
      </c>
      <c r="Z185" s="28" t="str">
        <f t="shared" si="95"/>
        <v>2021-05</v>
      </c>
      <c r="AA185" s="28">
        <f>IFERROR(IF(INT(S185-$F185)&gt;=0,S185-$F185,"N/A"),"N/A")</f>
        <v>31</v>
      </c>
      <c r="AB185" s="28">
        <f>IFERROR(IF(INT(T185-$F185)&gt;=0,T185-$F185,"N/A"),"N/A")</f>
        <v>9</v>
      </c>
      <c r="AC185" s="28" t="str">
        <f>IFERROR(IF(OR(ISTEXT(AA185), ISTEXT(AB185)), "N/A", IF(AB185&lt;=AA185, "Yes", "No")),"N/A")</f>
        <v>Yes</v>
      </c>
      <c r="AD185" s="28">
        <f>IFERROR(AB185-AA185, "")</f>
        <v>-22</v>
      </c>
    </row>
    <row r="186" spans="1:35" x14ac:dyDescent="0.45">
      <c r="A186" s="28">
        <v>149</v>
      </c>
      <c r="B186" s="28" t="s">
        <v>237</v>
      </c>
      <c r="C186" s="28" t="s">
        <v>238</v>
      </c>
      <c r="D186" s="28" t="s">
        <v>239</v>
      </c>
      <c r="E186" s="28" t="s">
        <v>202</v>
      </c>
      <c r="F186" s="30">
        <v>44313</v>
      </c>
      <c r="G186" s="28" t="s">
        <v>5</v>
      </c>
      <c r="H186" s="28" t="s">
        <v>231</v>
      </c>
      <c r="I186" s="28" t="s">
        <v>920</v>
      </c>
      <c r="J186" s="28" t="s">
        <v>377</v>
      </c>
      <c r="K186" s="29"/>
      <c r="L186" s="29"/>
      <c r="M186" s="29"/>
      <c r="N186" s="29"/>
      <c r="O186" s="28" t="s">
        <v>921</v>
      </c>
      <c r="P186" s="28" t="s">
        <v>922</v>
      </c>
      <c r="Q186" s="28" t="s">
        <v>923</v>
      </c>
      <c r="R186" s="28" t="s">
        <v>267</v>
      </c>
      <c r="S186" s="30">
        <v>44342</v>
      </c>
      <c r="T186" s="30">
        <v>44344</v>
      </c>
      <c r="U186" s="32" t="s">
        <v>50</v>
      </c>
      <c r="V186" s="28">
        <f t="shared" si="93"/>
        <v>2021</v>
      </c>
      <c r="W186" s="28">
        <f t="shared" si="94"/>
        <v>4</v>
      </c>
      <c r="X186" s="28" t="e">
        <f>TEXT([2]!Tbl_Counter[[#This Row],[Issue Month]]*28, "mmmm")</f>
        <v>#REF!</v>
      </c>
      <c r="Y186" s="28" t="e">
        <f>DAY([2]!Tbl_Counter[[#This Row],[Issue Date]])</f>
        <v>#REF!</v>
      </c>
      <c r="Z186" s="28" t="str">
        <f t="shared" si="95"/>
        <v>2021-04</v>
      </c>
      <c r="AA186" s="28">
        <f t="shared" si="96"/>
        <v>29</v>
      </c>
      <c r="AB186" s="28">
        <f t="shared" si="96"/>
        <v>31</v>
      </c>
      <c r="AC186" s="28" t="str">
        <f t="shared" si="97"/>
        <v>No</v>
      </c>
      <c r="AD186" s="28">
        <f t="shared" si="98"/>
        <v>2</v>
      </c>
    </row>
    <row r="187" spans="1:35" x14ac:dyDescent="0.45">
      <c r="A187" s="28">
        <v>164</v>
      </c>
      <c r="B187" s="28" t="s">
        <v>247</v>
      </c>
      <c r="C187" s="28" t="s">
        <v>248</v>
      </c>
      <c r="D187" s="28" t="s">
        <v>201</v>
      </c>
      <c r="E187" s="28" t="s">
        <v>212</v>
      </c>
      <c r="F187" s="30">
        <v>44335</v>
      </c>
      <c r="G187" s="28" t="s">
        <v>5</v>
      </c>
      <c r="H187" s="28" t="s">
        <v>231</v>
      </c>
      <c r="I187" s="28" t="s">
        <v>924</v>
      </c>
      <c r="J187" s="29" t="s">
        <v>109</v>
      </c>
      <c r="K187" s="29"/>
      <c r="L187" s="29"/>
      <c r="M187" s="29"/>
      <c r="N187" s="29"/>
      <c r="O187" s="28" t="s">
        <v>925</v>
      </c>
      <c r="P187" s="28" t="s">
        <v>926</v>
      </c>
      <c r="Q187" s="28" t="s">
        <v>927</v>
      </c>
      <c r="R187" s="28" t="s">
        <v>326</v>
      </c>
      <c r="S187" s="30">
        <v>44344</v>
      </c>
      <c r="T187" s="30">
        <v>44344</v>
      </c>
      <c r="U187" s="32" t="s">
        <v>50</v>
      </c>
      <c r="V187" s="28">
        <f t="shared" si="93"/>
        <v>2021</v>
      </c>
      <c r="W187" s="28">
        <f t="shared" si="94"/>
        <v>5</v>
      </c>
      <c r="X187" s="28" t="e">
        <f>TEXT([2]!Tbl_Counter[[#This Row],[Issue Month]]*28, "mmmm")</f>
        <v>#REF!</v>
      </c>
      <c r="Y187" s="28" t="e">
        <f>DAY([2]!Tbl_Counter[[#This Row],[Issue Date]])</f>
        <v>#REF!</v>
      </c>
      <c r="Z187" s="28" t="str">
        <f t="shared" si="95"/>
        <v>2021-05</v>
      </c>
      <c r="AA187" s="28">
        <f t="shared" si="96"/>
        <v>9</v>
      </c>
      <c r="AB187" s="28">
        <f t="shared" si="96"/>
        <v>9</v>
      </c>
      <c r="AC187" s="28" t="str">
        <f t="shared" si="97"/>
        <v>Yes</v>
      </c>
      <c r="AD187" s="28">
        <f t="shared" si="98"/>
        <v>0</v>
      </c>
    </row>
    <row r="188" spans="1:35" x14ac:dyDescent="0.45">
      <c r="A188" s="28">
        <v>245</v>
      </c>
      <c r="B188" s="28" t="s">
        <v>254</v>
      </c>
      <c r="C188" s="28" t="s">
        <v>255</v>
      </c>
      <c r="D188" s="28" t="s">
        <v>211</v>
      </c>
      <c r="E188" s="28" t="s">
        <v>221</v>
      </c>
      <c r="F188" s="30">
        <v>44321</v>
      </c>
      <c r="G188" s="28" t="s">
        <v>4</v>
      </c>
      <c r="H188" s="28" t="s">
        <v>203</v>
      </c>
      <c r="I188" s="28" t="s">
        <v>928</v>
      </c>
      <c r="J188" s="29" t="s">
        <v>109</v>
      </c>
      <c r="K188" s="29"/>
      <c r="L188" s="29"/>
      <c r="M188" s="28" t="s">
        <v>52</v>
      </c>
      <c r="N188" s="29"/>
      <c r="O188" s="28" t="s">
        <v>929</v>
      </c>
      <c r="P188" s="28" t="s">
        <v>930</v>
      </c>
      <c r="Q188" s="28" t="s">
        <v>931</v>
      </c>
      <c r="R188" s="28" t="s">
        <v>226</v>
      </c>
      <c r="S188" s="30">
        <v>44351</v>
      </c>
      <c r="T188" s="30">
        <v>44344</v>
      </c>
      <c r="U188" s="32" t="s">
        <v>50</v>
      </c>
      <c r="V188" s="28">
        <v>2021</v>
      </c>
      <c r="W188" s="28">
        <v>5</v>
      </c>
      <c r="X188" s="28" t="s">
        <v>79</v>
      </c>
      <c r="Y188" s="28">
        <v>5</v>
      </c>
      <c r="Z188" s="28" t="s">
        <v>72</v>
      </c>
      <c r="AA188" s="28">
        <f t="shared" ref="AA188:AA190" si="99">IFERROR(IF(INT(S188-$F188)&gt;=0,S188-$F188,"N/A"),"N/A")</f>
        <v>30</v>
      </c>
      <c r="AB188" s="28">
        <f t="shared" ref="AB188:AB190" si="100">IFERROR(IF(INT(T188-$F188)&gt;=0,T188-$F188,"N/A"),"N/A")</f>
        <v>23</v>
      </c>
      <c r="AC188" s="28" t="str">
        <f t="shared" si="97"/>
        <v>Yes</v>
      </c>
      <c r="AD188" s="28">
        <f t="shared" si="98"/>
        <v>-7</v>
      </c>
    </row>
    <row r="189" spans="1:35" x14ac:dyDescent="0.45">
      <c r="A189" s="28">
        <v>246</v>
      </c>
      <c r="B189" s="28" t="s">
        <v>261</v>
      </c>
      <c r="C189" s="28" t="s">
        <v>262</v>
      </c>
      <c r="D189" s="28" t="s">
        <v>220</v>
      </c>
      <c r="E189" s="28" t="s">
        <v>230</v>
      </c>
      <c r="F189" s="30">
        <v>44320</v>
      </c>
      <c r="G189" s="28" t="s">
        <v>4</v>
      </c>
      <c r="H189" s="28" t="s">
        <v>203</v>
      </c>
      <c r="I189" s="28" t="s">
        <v>932</v>
      </c>
      <c r="J189" s="29" t="s">
        <v>109</v>
      </c>
      <c r="K189" s="29"/>
      <c r="L189" s="29"/>
      <c r="M189" s="28" t="s">
        <v>52</v>
      </c>
      <c r="N189" s="29"/>
      <c r="O189" s="28" t="s">
        <v>933</v>
      </c>
      <c r="P189" s="28" t="s">
        <v>934</v>
      </c>
      <c r="Q189" s="28" t="s">
        <v>935</v>
      </c>
      <c r="R189" s="28" t="s">
        <v>532</v>
      </c>
      <c r="S189" s="30">
        <v>44350</v>
      </c>
      <c r="T189" s="30">
        <v>44348</v>
      </c>
      <c r="U189" s="32" t="s">
        <v>50</v>
      </c>
      <c r="V189" s="28">
        <v>2021</v>
      </c>
      <c r="W189" s="28">
        <v>5</v>
      </c>
      <c r="X189" s="28" t="s">
        <v>79</v>
      </c>
      <c r="Y189" s="28">
        <v>4</v>
      </c>
      <c r="Z189" s="28" t="s">
        <v>72</v>
      </c>
      <c r="AA189" s="28">
        <f t="shared" si="99"/>
        <v>30</v>
      </c>
      <c r="AB189" s="28">
        <f t="shared" si="100"/>
        <v>28</v>
      </c>
      <c r="AC189" s="28" t="str">
        <f t="shared" si="97"/>
        <v>Yes</v>
      </c>
      <c r="AD189" s="28">
        <f t="shared" si="98"/>
        <v>-2</v>
      </c>
    </row>
    <row r="190" spans="1:35" x14ac:dyDescent="0.45">
      <c r="A190" s="28">
        <v>154</v>
      </c>
      <c r="B190" s="28" t="s">
        <v>268</v>
      </c>
      <c r="C190" s="28" t="s">
        <v>269</v>
      </c>
      <c r="D190" s="28" t="s">
        <v>229</v>
      </c>
      <c r="E190" s="28" t="s">
        <v>240</v>
      </c>
      <c r="F190" s="30">
        <v>44320</v>
      </c>
      <c r="G190" s="28" t="s">
        <v>4</v>
      </c>
      <c r="H190" s="28" t="s">
        <v>203</v>
      </c>
      <c r="I190" s="28" t="s">
        <v>936</v>
      </c>
      <c r="J190" s="29" t="s">
        <v>109</v>
      </c>
      <c r="K190" s="28" t="s">
        <v>884</v>
      </c>
      <c r="L190" s="28" t="s">
        <v>1385</v>
      </c>
      <c r="M190" s="28" t="s">
        <v>52</v>
      </c>
      <c r="N190" s="29"/>
      <c r="O190" s="28" t="s">
        <v>937</v>
      </c>
      <c r="P190" s="28" t="s">
        <v>938</v>
      </c>
      <c r="Q190" s="28" t="s">
        <v>939</v>
      </c>
      <c r="R190" s="28" t="s">
        <v>341</v>
      </c>
      <c r="S190" s="30">
        <v>44351</v>
      </c>
      <c r="T190" s="30">
        <v>44349</v>
      </c>
      <c r="U190" s="32" t="s">
        <v>50</v>
      </c>
      <c r="V190" s="28">
        <f t="shared" ref="V190:V200" si="101">IFERROR(YEAR(F190), "")</f>
        <v>2021</v>
      </c>
      <c r="W190" s="28">
        <f t="shared" ref="W190:W200" si="102">IFERROR(MONTH(F190), "")</f>
        <v>5</v>
      </c>
      <c r="X190" s="28" t="e">
        <f>TEXT([2]!Tbl_Counter[[#This Row],[Issue Month]]*28, "mmmm")</f>
        <v>#REF!</v>
      </c>
      <c r="Y190" s="28" t="e">
        <f>DAY([2]!Tbl_Counter[[#This Row],[Issue Date]])</f>
        <v>#REF!</v>
      </c>
      <c r="Z190" s="28" t="str">
        <f t="shared" ref="Z190:Z200" si="103">TEXT($F190, "yyyy-mm")</f>
        <v>2021-05</v>
      </c>
      <c r="AA190" s="28">
        <f t="shared" si="99"/>
        <v>31</v>
      </c>
      <c r="AB190" s="28">
        <f t="shared" si="100"/>
        <v>29</v>
      </c>
      <c r="AC190" s="28" t="str">
        <f t="shared" si="97"/>
        <v>Yes</v>
      </c>
      <c r="AD190" s="28">
        <f t="shared" si="98"/>
        <v>-2</v>
      </c>
    </row>
    <row r="191" spans="1:35" x14ac:dyDescent="0.45">
      <c r="A191" s="28">
        <v>160</v>
      </c>
      <c r="B191" s="28" t="s">
        <v>274</v>
      </c>
      <c r="C191" s="28" t="s">
        <v>275</v>
      </c>
      <c r="D191" s="28" t="s">
        <v>239</v>
      </c>
      <c r="E191" s="28" t="s">
        <v>249</v>
      </c>
      <c r="F191" s="30">
        <v>44330</v>
      </c>
      <c r="G191" s="28" t="s">
        <v>3</v>
      </c>
      <c r="H191" s="28" t="s">
        <v>241</v>
      </c>
      <c r="I191" s="29" t="s">
        <v>109</v>
      </c>
      <c r="J191" s="29" t="s">
        <v>109</v>
      </c>
      <c r="K191" s="28" t="s">
        <v>471</v>
      </c>
      <c r="L191" s="29"/>
      <c r="M191" s="29"/>
      <c r="N191" s="29"/>
      <c r="O191" s="28" t="s">
        <v>940</v>
      </c>
      <c r="P191" s="28" t="s">
        <v>941</v>
      </c>
      <c r="Q191" s="28" t="s">
        <v>942</v>
      </c>
      <c r="R191" s="28" t="s">
        <v>246</v>
      </c>
      <c r="S191" s="30">
        <v>44350</v>
      </c>
      <c r="T191" s="30">
        <v>44350</v>
      </c>
      <c r="U191" s="32" t="s">
        <v>50</v>
      </c>
      <c r="V191" s="28">
        <f t="shared" si="101"/>
        <v>2021</v>
      </c>
      <c r="W191" s="28">
        <f t="shared" si="102"/>
        <v>5</v>
      </c>
      <c r="X191" s="28" t="e">
        <f>TEXT([2]!Tbl_Counter[[#This Row],[Issue Month]]*28, "mmmm")</f>
        <v>#REF!</v>
      </c>
      <c r="Y191" s="28" t="e">
        <f>DAY([2]!Tbl_Counter[[#This Row],[Issue Date]])</f>
        <v>#REF!</v>
      </c>
      <c r="Z191" s="28" t="str">
        <f t="shared" si="103"/>
        <v>2021-05</v>
      </c>
      <c r="AA191" s="28">
        <f t="shared" ref="AA191:AB202" si="104">IFERROR(IF(INT(S191-$F191)&gt;=0,S191-$F191,"N/A"),"N/A")</f>
        <v>20</v>
      </c>
      <c r="AB191" s="28">
        <f t="shared" si="104"/>
        <v>20</v>
      </c>
      <c r="AC191" s="28" t="str">
        <f t="shared" ref="AC191:AC202" si="105">IFERROR(IF(OR(ISTEXT(AA191), ISTEXT(AB191)), "N/A", IF(AB191&lt;=AA191, "Yes", "No")),"N/A")</f>
        <v>Yes</v>
      </c>
      <c r="AD191" s="28">
        <f t="shared" ref="AD191:AD202" si="106">IFERROR(AB191-AA191, "")</f>
        <v>0</v>
      </c>
    </row>
    <row r="192" spans="1:35" x14ac:dyDescent="0.45">
      <c r="A192" s="28">
        <v>131</v>
      </c>
      <c r="B192" s="28" t="s">
        <v>199</v>
      </c>
      <c r="C192" s="28" t="s">
        <v>280</v>
      </c>
      <c r="D192" s="28" t="s">
        <v>201</v>
      </c>
      <c r="E192" s="28" t="s">
        <v>256</v>
      </c>
      <c r="F192" s="30">
        <v>44279</v>
      </c>
      <c r="G192" s="28" t="s">
        <v>4</v>
      </c>
      <c r="H192" s="28" t="s">
        <v>203</v>
      </c>
      <c r="I192" s="28" t="s">
        <v>943</v>
      </c>
      <c r="J192" s="29" t="s">
        <v>109</v>
      </c>
      <c r="K192" s="28" t="s">
        <v>580</v>
      </c>
      <c r="L192" s="28" t="s">
        <v>1386</v>
      </c>
      <c r="M192" s="28" t="s">
        <v>52</v>
      </c>
      <c r="N192" s="29"/>
      <c r="O192" s="28" t="s">
        <v>944</v>
      </c>
      <c r="P192" s="28" t="s">
        <v>945</v>
      </c>
      <c r="Q192" s="28" t="s">
        <v>946</v>
      </c>
      <c r="R192" s="28" t="s">
        <v>352</v>
      </c>
      <c r="S192" s="30">
        <v>44364</v>
      </c>
      <c r="T192" s="30">
        <v>44356</v>
      </c>
      <c r="U192" s="32" t="s">
        <v>50</v>
      </c>
      <c r="V192" s="28">
        <f t="shared" si="101"/>
        <v>2021</v>
      </c>
      <c r="W192" s="28">
        <f t="shared" si="102"/>
        <v>3</v>
      </c>
      <c r="X192" s="28" t="e">
        <f>TEXT([2]!Tbl_Counter[[#This Row],[Issue Month]]*28, "mmmm")</f>
        <v>#REF!</v>
      </c>
      <c r="Y192" s="28" t="e">
        <f>DAY([2]!Tbl_Counter[[#This Row],[Issue Date]])</f>
        <v>#REF!</v>
      </c>
      <c r="Z192" s="28" t="str">
        <f t="shared" si="103"/>
        <v>2021-03</v>
      </c>
      <c r="AA192" s="28">
        <f>IFERROR(IF(INT(S192-$F192)&gt;=0,S192-$F192,"N/A"),"N/A")</f>
        <v>85</v>
      </c>
      <c r="AB192" s="28">
        <f>IFERROR(IF(INT(T192-$F192)&gt;=0,T192-$F192,"N/A"),"N/A")</f>
        <v>77</v>
      </c>
      <c r="AC192" s="28" t="str">
        <f>IFERROR(IF(OR(ISTEXT(AA192), ISTEXT(AB192)), "N/A", IF(AB192&lt;=AA192, "Yes", "No")),"N/A")</f>
        <v>Yes</v>
      </c>
      <c r="AD192" s="28">
        <f>IFERROR(AB192-AA192, "")</f>
        <v>-8</v>
      </c>
    </row>
    <row r="193" spans="1:30" x14ac:dyDescent="0.45">
      <c r="A193" s="28">
        <v>147</v>
      </c>
      <c r="B193" s="28" t="s">
        <v>209</v>
      </c>
      <c r="C193" s="28" t="s">
        <v>285</v>
      </c>
      <c r="D193" s="28" t="s">
        <v>211</v>
      </c>
      <c r="E193" s="28" t="s">
        <v>263</v>
      </c>
      <c r="F193" s="30">
        <v>44307</v>
      </c>
      <c r="G193" s="28" t="s">
        <v>5</v>
      </c>
      <c r="H193" s="28" t="s">
        <v>231</v>
      </c>
      <c r="I193" s="29" t="s">
        <v>109</v>
      </c>
      <c r="J193" s="28" t="s">
        <v>370</v>
      </c>
      <c r="K193" s="29"/>
      <c r="L193" s="29"/>
      <c r="M193" s="29"/>
      <c r="N193" s="29"/>
      <c r="O193" s="28" t="s">
        <v>947</v>
      </c>
      <c r="P193" s="28" t="s">
        <v>948</v>
      </c>
      <c r="Q193" s="28" t="s">
        <v>949</v>
      </c>
      <c r="R193" s="28" t="s">
        <v>246</v>
      </c>
      <c r="S193" s="30">
        <v>44367</v>
      </c>
      <c r="T193" s="30">
        <v>44356</v>
      </c>
      <c r="U193" s="32" t="s">
        <v>50</v>
      </c>
      <c r="V193" s="28">
        <f t="shared" si="101"/>
        <v>2021</v>
      </c>
      <c r="W193" s="28">
        <f t="shared" si="102"/>
        <v>4</v>
      </c>
      <c r="X193" s="28" t="e">
        <f>TEXT([2]!Tbl_Counter[[#This Row],[Issue Month]]*28, "mmmm")</f>
        <v>#REF!</v>
      </c>
      <c r="Y193" s="28" t="e">
        <f>DAY([2]!Tbl_Counter[[#This Row],[Issue Date]])</f>
        <v>#REF!</v>
      </c>
      <c r="Z193" s="28" t="str">
        <f t="shared" si="103"/>
        <v>2021-04</v>
      </c>
      <c r="AA193" s="28">
        <f t="shared" si="104"/>
        <v>60</v>
      </c>
      <c r="AB193" s="28">
        <f t="shared" si="104"/>
        <v>49</v>
      </c>
      <c r="AC193" s="28" t="str">
        <f t="shared" si="105"/>
        <v>Yes</v>
      </c>
      <c r="AD193" s="28">
        <f t="shared" si="106"/>
        <v>-11</v>
      </c>
    </row>
    <row r="194" spans="1:30" x14ac:dyDescent="0.45">
      <c r="A194" s="28">
        <v>158</v>
      </c>
      <c r="B194" s="28" t="s">
        <v>218</v>
      </c>
      <c r="C194" s="28" t="s">
        <v>291</v>
      </c>
      <c r="D194" s="28" t="s">
        <v>220</v>
      </c>
      <c r="E194" s="28" t="s">
        <v>202</v>
      </c>
      <c r="F194" s="30">
        <v>44326</v>
      </c>
      <c r="G194" s="28" t="s">
        <v>5</v>
      </c>
      <c r="H194" s="28" t="s">
        <v>231</v>
      </c>
      <c r="I194" s="28" t="s">
        <v>950</v>
      </c>
      <c r="J194" s="29" t="s">
        <v>109</v>
      </c>
      <c r="K194" s="29"/>
      <c r="L194" s="29"/>
      <c r="M194" s="29"/>
      <c r="N194" s="29"/>
      <c r="O194" s="28" t="s">
        <v>951</v>
      </c>
      <c r="P194" s="28" t="s">
        <v>952</v>
      </c>
      <c r="Q194" s="28" t="s">
        <v>953</v>
      </c>
      <c r="R194" s="28" t="s">
        <v>246</v>
      </c>
      <c r="S194" s="30">
        <v>44356</v>
      </c>
      <c r="T194" s="30">
        <v>44356</v>
      </c>
      <c r="U194" s="32" t="s">
        <v>50</v>
      </c>
      <c r="V194" s="28">
        <f t="shared" si="101"/>
        <v>2021</v>
      </c>
      <c r="W194" s="28">
        <f t="shared" si="102"/>
        <v>5</v>
      </c>
      <c r="X194" s="28" t="e">
        <f>TEXT([2]!Tbl_Counter[[#This Row],[Issue Month]]*28, "mmmm")</f>
        <v>#REF!</v>
      </c>
      <c r="Y194" s="28" t="e">
        <f>DAY([2]!Tbl_Counter[[#This Row],[Issue Date]])</f>
        <v>#REF!</v>
      </c>
      <c r="Z194" s="28" t="str">
        <f t="shared" si="103"/>
        <v>2021-05</v>
      </c>
      <c r="AA194" s="28">
        <f t="shared" si="104"/>
        <v>30</v>
      </c>
      <c r="AB194" s="28">
        <f t="shared" si="104"/>
        <v>30</v>
      </c>
      <c r="AC194" s="28" t="str">
        <f t="shared" si="105"/>
        <v>Yes</v>
      </c>
      <c r="AD194" s="28">
        <f t="shared" si="106"/>
        <v>0</v>
      </c>
    </row>
    <row r="195" spans="1:30" x14ac:dyDescent="0.45">
      <c r="A195" s="28">
        <v>159</v>
      </c>
      <c r="B195" s="28" t="s">
        <v>227</v>
      </c>
      <c r="C195" s="28" t="s">
        <v>296</v>
      </c>
      <c r="D195" s="28" t="s">
        <v>229</v>
      </c>
      <c r="E195" s="28" t="s">
        <v>212</v>
      </c>
      <c r="F195" s="30">
        <v>44326</v>
      </c>
      <c r="G195" s="28" t="s">
        <v>5</v>
      </c>
      <c r="H195" s="28" t="s">
        <v>231</v>
      </c>
      <c r="I195" s="28" t="s">
        <v>954</v>
      </c>
      <c r="J195" s="29" t="s">
        <v>109</v>
      </c>
      <c r="K195" s="28" t="s">
        <v>276</v>
      </c>
      <c r="L195" s="29"/>
      <c r="M195" s="29"/>
      <c r="N195" s="29"/>
      <c r="O195" s="28" t="s">
        <v>955</v>
      </c>
      <c r="P195" s="28" t="s">
        <v>956</v>
      </c>
      <c r="Q195" s="28" t="s">
        <v>957</v>
      </c>
      <c r="R195" s="28" t="s">
        <v>246</v>
      </c>
      <c r="S195" s="30">
        <v>44356</v>
      </c>
      <c r="T195" s="30">
        <v>44356</v>
      </c>
      <c r="U195" s="32" t="s">
        <v>50</v>
      </c>
      <c r="V195" s="28">
        <f t="shared" si="101"/>
        <v>2021</v>
      </c>
      <c r="W195" s="28">
        <f t="shared" si="102"/>
        <v>5</v>
      </c>
      <c r="X195" s="28" t="e">
        <f>TEXT([2]!Tbl_Counter[[#This Row],[Issue Month]]*28, "mmmm")</f>
        <v>#REF!</v>
      </c>
      <c r="Y195" s="28" t="e">
        <f>DAY([2]!Tbl_Counter[[#This Row],[Issue Date]])</f>
        <v>#REF!</v>
      </c>
      <c r="Z195" s="28" t="str">
        <f t="shared" si="103"/>
        <v>2021-05</v>
      </c>
      <c r="AA195" s="28">
        <f t="shared" si="104"/>
        <v>30</v>
      </c>
      <c r="AB195" s="28">
        <f t="shared" si="104"/>
        <v>30</v>
      </c>
      <c r="AC195" s="28" t="str">
        <f t="shared" si="105"/>
        <v>Yes</v>
      </c>
      <c r="AD195" s="28">
        <f t="shared" si="106"/>
        <v>0</v>
      </c>
    </row>
    <row r="196" spans="1:30" x14ac:dyDescent="0.45">
      <c r="A196" s="28">
        <v>165</v>
      </c>
      <c r="B196" s="28" t="s">
        <v>237</v>
      </c>
      <c r="C196" s="28" t="s">
        <v>301</v>
      </c>
      <c r="D196" s="28" t="s">
        <v>239</v>
      </c>
      <c r="E196" s="28" t="s">
        <v>221</v>
      </c>
      <c r="F196" s="30">
        <v>44340</v>
      </c>
      <c r="G196" s="28" t="s">
        <v>5</v>
      </c>
      <c r="H196" s="28" t="s">
        <v>231</v>
      </c>
      <c r="I196" s="28" t="s">
        <v>958</v>
      </c>
      <c r="J196" s="28" t="s">
        <v>959</v>
      </c>
      <c r="K196" s="29"/>
      <c r="L196" s="29"/>
      <c r="M196" s="29"/>
      <c r="N196" s="29"/>
      <c r="O196" s="28" t="s">
        <v>960</v>
      </c>
      <c r="P196" s="28" t="s">
        <v>961</v>
      </c>
      <c r="Q196" s="28" t="s">
        <v>962</v>
      </c>
      <c r="R196" s="28" t="s">
        <v>260</v>
      </c>
      <c r="S196" s="30">
        <v>44440</v>
      </c>
      <c r="T196" s="30">
        <v>44356</v>
      </c>
      <c r="U196" s="32" t="s">
        <v>50</v>
      </c>
      <c r="V196" s="28">
        <f t="shared" si="101"/>
        <v>2021</v>
      </c>
      <c r="W196" s="28">
        <f t="shared" si="102"/>
        <v>5</v>
      </c>
      <c r="X196" s="28" t="e">
        <f>TEXT([2]!Tbl_Counter[[#This Row],[Issue Month]]*28, "mmmm")</f>
        <v>#REF!</v>
      </c>
      <c r="Y196" s="28" t="e">
        <f>DAY([2]!Tbl_Counter[[#This Row],[Issue Date]])</f>
        <v>#REF!</v>
      </c>
      <c r="Z196" s="28" t="str">
        <f t="shared" si="103"/>
        <v>2021-05</v>
      </c>
      <c r="AA196" s="28">
        <f t="shared" si="104"/>
        <v>100</v>
      </c>
      <c r="AB196" s="28">
        <f t="shared" si="104"/>
        <v>16</v>
      </c>
      <c r="AC196" s="28" t="str">
        <f t="shared" si="105"/>
        <v>Yes</v>
      </c>
      <c r="AD196" s="28">
        <f t="shared" si="106"/>
        <v>-84</v>
      </c>
    </row>
    <row r="197" spans="1:30" x14ac:dyDescent="0.45">
      <c r="A197" s="28">
        <v>166</v>
      </c>
      <c r="B197" s="28" t="s">
        <v>247</v>
      </c>
      <c r="C197" s="28" t="s">
        <v>306</v>
      </c>
      <c r="D197" s="28" t="s">
        <v>201</v>
      </c>
      <c r="E197" s="28" t="s">
        <v>230</v>
      </c>
      <c r="F197" s="30">
        <v>44341</v>
      </c>
      <c r="G197" s="28" t="s">
        <v>5</v>
      </c>
      <c r="H197" s="28" t="s">
        <v>231</v>
      </c>
      <c r="I197" s="28" t="s">
        <v>963</v>
      </c>
      <c r="J197" s="28" t="s">
        <v>232</v>
      </c>
      <c r="K197" s="29"/>
      <c r="L197" s="29"/>
      <c r="M197" s="29"/>
      <c r="N197" s="29"/>
      <c r="O197" s="28" t="s">
        <v>964</v>
      </c>
      <c r="P197" s="28" t="s">
        <v>965</v>
      </c>
      <c r="Q197" s="28" t="s">
        <v>966</v>
      </c>
      <c r="R197" s="28" t="s">
        <v>267</v>
      </c>
      <c r="S197" s="30">
        <v>44373</v>
      </c>
      <c r="T197" s="30">
        <v>44356</v>
      </c>
      <c r="U197" s="32" t="s">
        <v>50</v>
      </c>
      <c r="V197" s="28">
        <f t="shared" si="101"/>
        <v>2021</v>
      </c>
      <c r="W197" s="28">
        <f t="shared" si="102"/>
        <v>5</v>
      </c>
      <c r="X197" s="28" t="e">
        <f>TEXT([2]!Tbl_Counter[[#This Row],[Issue Month]]*28, "mmmm")</f>
        <v>#REF!</v>
      </c>
      <c r="Y197" s="28" t="e">
        <f>DAY([2]!Tbl_Counter[[#This Row],[Issue Date]])</f>
        <v>#REF!</v>
      </c>
      <c r="Z197" s="28" t="str">
        <f t="shared" si="103"/>
        <v>2021-05</v>
      </c>
      <c r="AA197" s="28">
        <f t="shared" si="104"/>
        <v>32</v>
      </c>
      <c r="AB197" s="28">
        <f t="shared" si="104"/>
        <v>15</v>
      </c>
      <c r="AC197" s="28" t="str">
        <f t="shared" si="105"/>
        <v>Yes</v>
      </c>
      <c r="AD197" s="28">
        <f t="shared" si="106"/>
        <v>-17</v>
      </c>
    </row>
    <row r="198" spans="1:30" x14ac:dyDescent="0.45">
      <c r="A198" s="28">
        <v>141</v>
      </c>
      <c r="B198" s="28" t="s">
        <v>254</v>
      </c>
      <c r="C198" s="28" t="s">
        <v>312</v>
      </c>
      <c r="D198" s="28" t="s">
        <v>211</v>
      </c>
      <c r="E198" s="28" t="s">
        <v>240</v>
      </c>
      <c r="F198" s="30">
        <v>44292</v>
      </c>
      <c r="G198" s="28" t="s">
        <v>5</v>
      </c>
      <c r="H198" s="28" t="s">
        <v>231</v>
      </c>
      <c r="I198" s="28" t="s">
        <v>967</v>
      </c>
      <c r="J198" s="29" t="s">
        <v>109</v>
      </c>
      <c r="K198" s="29"/>
      <c r="L198" s="29"/>
      <c r="M198" s="29"/>
      <c r="N198" s="29"/>
      <c r="O198" s="28" t="s">
        <v>968</v>
      </c>
      <c r="P198" s="28" t="s">
        <v>969</v>
      </c>
      <c r="Q198" s="28" t="s">
        <v>970</v>
      </c>
      <c r="R198" s="28" t="s">
        <v>352</v>
      </c>
      <c r="S198" s="30">
        <v>44364</v>
      </c>
      <c r="T198" s="30">
        <v>44364</v>
      </c>
      <c r="U198" s="32" t="s">
        <v>50</v>
      </c>
      <c r="V198" s="28">
        <f t="shared" si="101"/>
        <v>2021</v>
      </c>
      <c r="W198" s="28">
        <f t="shared" si="102"/>
        <v>4</v>
      </c>
      <c r="X198" s="28" t="e">
        <f>TEXT([2]!Tbl_Counter[[#This Row],[Issue Month]]*28, "mmmm")</f>
        <v>#REF!</v>
      </c>
      <c r="Y198" s="28" t="e">
        <f>DAY([2]!Tbl_Counter[[#This Row],[Issue Date]])</f>
        <v>#REF!</v>
      </c>
      <c r="Z198" s="28" t="str">
        <f t="shared" si="103"/>
        <v>2021-04</v>
      </c>
      <c r="AA198" s="28">
        <f t="shared" si="104"/>
        <v>72</v>
      </c>
      <c r="AB198" s="28">
        <f t="shared" si="104"/>
        <v>72</v>
      </c>
      <c r="AC198" s="28" t="str">
        <f t="shared" si="105"/>
        <v>Yes</v>
      </c>
      <c r="AD198" s="28">
        <f t="shared" si="106"/>
        <v>0</v>
      </c>
    </row>
    <row r="199" spans="1:30" x14ac:dyDescent="0.45">
      <c r="A199" s="28">
        <v>161</v>
      </c>
      <c r="B199" s="28" t="s">
        <v>261</v>
      </c>
      <c r="C199" s="28" t="s">
        <v>316</v>
      </c>
      <c r="D199" s="28" t="s">
        <v>220</v>
      </c>
      <c r="E199" s="28" t="s">
        <v>249</v>
      </c>
      <c r="F199" s="30">
        <v>44333</v>
      </c>
      <c r="G199" s="28" t="s">
        <v>3</v>
      </c>
      <c r="H199" s="28" t="s">
        <v>250</v>
      </c>
      <c r="I199" s="29" t="s">
        <v>109</v>
      </c>
      <c r="J199" s="29" t="s">
        <v>109</v>
      </c>
      <c r="K199" s="28" t="s">
        <v>213</v>
      </c>
      <c r="L199" s="29"/>
      <c r="M199" s="29"/>
      <c r="N199" s="29"/>
      <c r="O199" s="28" t="s">
        <v>971</v>
      </c>
      <c r="P199" s="28" t="s">
        <v>972</v>
      </c>
      <c r="Q199" s="28" t="s">
        <v>973</v>
      </c>
      <c r="R199" s="28" t="s">
        <v>352</v>
      </c>
      <c r="S199" s="30">
        <v>44364</v>
      </c>
      <c r="T199" s="30">
        <v>44364</v>
      </c>
      <c r="U199" s="32" t="s">
        <v>50</v>
      </c>
      <c r="V199" s="28">
        <f t="shared" si="101"/>
        <v>2021</v>
      </c>
      <c r="W199" s="28">
        <f t="shared" si="102"/>
        <v>5</v>
      </c>
      <c r="X199" s="28" t="e">
        <f>TEXT([2]!Tbl_Counter[[#This Row],[Issue Month]]*28, "mmmm")</f>
        <v>#REF!</v>
      </c>
      <c r="Y199" s="28" t="e">
        <f>DAY([2]!Tbl_Counter[[#This Row],[Issue Date]])</f>
        <v>#REF!</v>
      </c>
      <c r="Z199" s="28" t="str">
        <f t="shared" si="103"/>
        <v>2021-05</v>
      </c>
      <c r="AA199" s="28">
        <f t="shared" si="104"/>
        <v>31</v>
      </c>
      <c r="AB199" s="28">
        <f t="shared" si="104"/>
        <v>31</v>
      </c>
      <c r="AC199" s="28" t="str">
        <f t="shared" si="105"/>
        <v>Yes</v>
      </c>
      <c r="AD199" s="28">
        <f t="shared" si="106"/>
        <v>0</v>
      </c>
    </row>
    <row r="200" spans="1:30" x14ac:dyDescent="0.45">
      <c r="A200" s="28">
        <v>162</v>
      </c>
      <c r="B200" s="28" t="s">
        <v>268</v>
      </c>
      <c r="C200" s="28" t="s">
        <v>322</v>
      </c>
      <c r="D200" s="28" t="s">
        <v>229</v>
      </c>
      <c r="E200" s="28" t="s">
        <v>256</v>
      </c>
      <c r="F200" s="30">
        <v>44334</v>
      </c>
      <c r="G200" s="28" t="s">
        <v>3</v>
      </c>
      <c r="H200" s="28" t="s">
        <v>250</v>
      </c>
      <c r="I200" s="29" t="s">
        <v>109</v>
      </c>
      <c r="J200" s="29" t="s">
        <v>109</v>
      </c>
      <c r="K200" s="28" t="s">
        <v>213</v>
      </c>
      <c r="L200" s="29"/>
      <c r="M200" s="29"/>
      <c r="N200" s="29"/>
      <c r="O200" s="28" t="s">
        <v>974</v>
      </c>
      <c r="P200" s="28" t="s">
        <v>975</v>
      </c>
      <c r="Q200" s="28" t="s">
        <v>976</v>
      </c>
      <c r="R200" s="28" t="s">
        <v>246</v>
      </c>
      <c r="S200" s="30">
        <v>44364</v>
      </c>
      <c r="T200" s="30">
        <v>44364</v>
      </c>
      <c r="U200" s="32" t="s">
        <v>50</v>
      </c>
      <c r="V200" s="28">
        <f t="shared" si="101"/>
        <v>2021</v>
      </c>
      <c r="W200" s="28">
        <f t="shared" si="102"/>
        <v>5</v>
      </c>
      <c r="X200" s="28" t="e">
        <f>TEXT([2]!Tbl_Counter[[#This Row],[Issue Month]]*28, "mmmm")</f>
        <v>#REF!</v>
      </c>
      <c r="Y200" s="28" t="e">
        <f>DAY([2]!Tbl_Counter[[#This Row],[Issue Date]])</f>
        <v>#REF!</v>
      </c>
      <c r="Z200" s="28" t="str">
        <f t="shared" si="103"/>
        <v>2021-05</v>
      </c>
      <c r="AA200" s="28">
        <f t="shared" si="104"/>
        <v>30</v>
      </c>
      <c r="AB200" s="28">
        <f t="shared" si="104"/>
        <v>30</v>
      </c>
      <c r="AC200" s="28" t="str">
        <f t="shared" si="105"/>
        <v>Yes</v>
      </c>
      <c r="AD200" s="28">
        <f t="shared" si="106"/>
        <v>0</v>
      </c>
    </row>
    <row r="201" spans="1:30" x14ac:dyDescent="0.45">
      <c r="A201" s="28">
        <v>244</v>
      </c>
      <c r="B201" s="28" t="s">
        <v>274</v>
      </c>
      <c r="C201" s="28" t="s">
        <v>327</v>
      </c>
      <c r="D201" s="28" t="s">
        <v>239</v>
      </c>
      <c r="E201" s="28" t="s">
        <v>263</v>
      </c>
      <c r="F201" s="30">
        <v>44340</v>
      </c>
      <c r="G201" s="28" t="s">
        <v>4</v>
      </c>
      <c r="H201" s="28" t="s">
        <v>203</v>
      </c>
      <c r="I201" s="28" t="s">
        <v>977</v>
      </c>
      <c r="J201" s="29" t="s">
        <v>109</v>
      </c>
      <c r="K201" s="29"/>
      <c r="L201" s="29"/>
      <c r="M201" s="28" t="s">
        <v>52</v>
      </c>
      <c r="N201" s="29"/>
      <c r="O201" s="28" t="s">
        <v>978</v>
      </c>
      <c r="P201" s="28" t="s">
        <v>979</v>
      </c>
      <c r="Q201" s="28" t="s">
        <v>980</v>
      </c>
      <c r="R201" s="28" t="s">
        <v>532</v>
      </c>
      <c r="S201" s="30">
        <v>44370</v>
      </c>
      <c r="T201" s="30">
        <v>44365</v>
      </c>
      <c r="U201" s="32" t="s">
        <v>50</v>
      </c>
      <c r="V201" s="28">
        <v>2021</v>
      </c>
      <c r="W201" s="28">
        <v>5</v>
      </c>
      <c r="X201" s="28" t="s">
        <v>79</v>
      </c>
      <c r="Y201" s="28">
        <v>24</v>
      </c>
      <c r="Z201" s="28" t="s">
        <v>72</v>
      </c>
      <c r="AA201" s="28">
        <f t="shared" si="104"/>
        <v>30</v>
      </c>
      <c r="AB201" s="28">
        <f t="shared" si="104"/>
        <v>25</v>
      </c>
      <c r="AC201" s="28" t="str">
        <f t="shared" si="105"/>
        <v>Yes</v>
      </c>
      <c r="AD201" s="28">
        <f t="shared" si="106"/>
        <v>-5</v>
      </c>
    </row>
    <row r="202" spans="1:30" x14ac:dyDescent="0.45">
      <c r="A202" s="28">
        <v>174</v>
      </c>
      <c r="B202" s="28" t="s">
        <v>199</v>
      </c>
      <c r="C202" s="28" t="s">
        <v>200</v>
      </c>
      <c r="D202" s="28" t="s">
        <v>201</v>
      </c>
      <c r="E202" s="28" t="s">
        <v>202</v>
      </c>
      <c r="F202" s="30">
        <v>44370</v>
      </c>
      <c r="G202" s="28" t="s">
        <v>4</v>
      </c>
      <c r="H202" s="28" t="s">
        <v>981</v>
      </c>
      <c r="I202" s="28" t="s">
        <v>982</v>
      </c>
      <c r="J202" s="29" t="s">
        <v>109</v>
      </c>
      <c r="K202" s="29"/>
      <c r="L202" s="29"/>
      <c r="M202" s="29"/>
      <c r="N202" s="29"/>
      <c r="O202" s="28" t="s">
        <v>983</v>
      </c>
      <c r="P202" s="28" t="s">
        <v>984</v>
      </c>
      <c r="Q202" s="28" t="s">
        <v>985</v>
      </c>
      <c r="R202" s="28" t="s">
        <v>986</v>
      </c>
      <c r="S202" s="30">
        <v>44370</v>
      </c>
      <c r="T202" s="30">
        <v>44370</v>
      </c>
      <c r="U202" s="32" t="s">
        <v>50</v>
      </c>
      <c r="V202" s="28">
        <f t="shared" ref="V202:V210" si="107">IFERROR(YEAR(F202), "")</f>
        <v>2021</v>
      </c>
      <c r="W202" s="28">
        <f t="shared" ref="W202:W210" si="108">IFERROR(MONTH(F202), "")</f>
        <v>6</v>
      </c>
      <c r="X202" s="28" t="e">
        <f>TEXT([2]!Tbl_Counter[[#This Row],[Issue Month]]*28, "mmmm")</f>
        <v>#REF!</v>
      </c>
      <c r="Y202" s="28" t="e">
        <f>DAY([2]!Tbl_Counter[[#This Row],[Issue Date]])</f>
        <v>#REF!</v>
      </c>
      <c r="Z202" s="28" t="str">
        <f t="shared" ref="Z202:Z210" si="109">TEXT($F202, "yyyy-mm")</f>
        <v>2021-06</v>
      </c>
      <c r="AA202" s="28">
        <f t="shared" si="104"/>
        <v>0</v>
      </c>
      <c r="AB202" s="28">
        <f t="shared" si="104"/>
        <v>0</v>
      </c>
      <c r="AC202" s="28" t="str">
        <f t="shared" si="105"/>
        <v>Yes</v>
      </c>
      <c r="AD202" s="28">
        <f t="shared" si="106"/>
        <v>0</v>
      </c>
    </row>
    <row r="203" spans="1:30" x14ac:dyDescent="0.45">
      <c r="A203" s="28">
        <v>170</v>
      </c>
      <c r="B203" s="28" t="s">
        <v>209</v>
      </c>
      <c r="C203" s="28" t="s">
        <v>210</v>
      </c>
      <c r="D203" s="28" t="s">
        <v>211</v>
      </c>
      <c r="E203" s="28" t="s">
        <v>212</v>
      </c>
      <c r="F203" s="30">
        <v>44362</v>
      </c>
      <c r="G203" s="28" t="s">
        <v>2</v>
      </c>
      <c r="H203" s="28" t="s">
        <v>2</v>
      </c>
      <c r="I203" s="29" t="s">
        <v>109</v>
      </c>
      <c r="J203" s="29" t="s">
        <v>109</v>
      </c>
      <c r="K203" s="28" t="s">
        <v>517</v>
      </c>
      <c r="L203" s="29"/>
      <c r="M203" s="29"/>
      <c r="N203" s="29"/>
      <c r="O203" s="28" t="s">
        <v>987</v>
      </c>
      <c r="P203" s="28" t="s">
        <v>988</v>
      </c>
      <c r="Q203" s="28" t="s">
        <v>989</v>
      </c>
      <c r="R203" s="28" t="s">
        <v>267</v>
      </c>
      <c r="S203" s="30">
        <v>44368</v>
      </c>
      <c r="T203" s="30">
        <v>44372</v>
      </c>
      <c r="U203" s="32" t="s">
        <v>50</v>
      </c>
      <c r="V203" s="28">
        <f t="shared" si="107"/>
        <v>2021</v>
      </c>
      <c r="W203" s="28">
        <f t="shared" si="108"/>
        <v>6</v>
      </c>
      <c r="X203" s="28" t="e">
        <f>TEXT([2]!Tbl_Counter[[#This Row],[Issue Month]]*28, "mmmm")</f>
        <v>#REF!</v>
      </c>
      <c r="Y203" s="28" t="e">
        <f>DAY([2]!Tbl_Counter[[#This Row],[Issue Date]])</f>
        <v>#REF!</v>
      </c>
      <c r="Z203" s="28" t="str">
        <f t="shared" si="109"/>
        <v>2021-06</v>
      </c>
      <c r="AA203" s="28">
        <f t="shared" ref="AA203:AB214" si="110">IFERROR(IF(INT(S203-$F203)&gt;=0,S203-$F203,"N/A"),"N/A")</f>
        <v>6</v>
      </c>
      <c r="AB203" s="28">
        <f t="shared" si="110"/>
        <v>10</v>
      </c>
      <c r="AC203" s="28" t="str">
        <f t="shared" ref="AC203:AC214" si="111">IFERROR(IF(OR(ISTEXT(AA203), ISTEXT(AB203)), "N/A", IF(AB203&lt;=AA203, "Yes", "No")),"N/A")</f>
        <v>No</v>
      </c>
      <c r="AD203" s="28">
        <f t="shared" ref="AD203:AD214" si="112">IFERROR(AB203-AA203, "")</f>
        <v>4</v>
      </c>
    </row>
    <row r="204" spans="1:30" x14ac:dyDescent="0.45">
      <c r="A204" s="28">
        <v>173</v>
      </c>
      <c r="B204" s="28" t="s">
        <v>218</v>
      </c>
      <c r="C204" s="28" t="s">
        <v>219</v>
      </c>
      <c r="D204" s="28" t="s">
        <v>220</v>
      </c>
      <c r="E204" s="28" t="s">
        <v>221</v>
      </c>
      <c r="F204" s="30">
        <v>44369</v>
      </c>
      <c r="G204" s="28" t="s">
        <v>5</v>
      </c>
      <c r="H204" s="28" t="s">
        <v>231</v>
      </c>
      <c r="I204" s="28" t="s">
        <v>990</v>
      </c>
      <c r="J204" s="28" t="s">
        <v>377</v>
      </c>
      <c r="K204" s="29"/>
      <c r="L204" s="29"/>
      <c r="M204" s="29"/>
      <c r="N204" s="29"/>
      <c r="O204" s="28" t="s">
        <v>991</v>
      </c>
      <c r="P204" s="28" t="s">
        <v>992</v>
      </c>
      <c r="Q204" s="28" t="s">
        <v>993</v>
      </c>
      <c r="R204" s="28" t="s">
        <v>260</v>
      </c>
      <c r="S204" s="30">
        <v>44398</v>
      </c>
      <c r="T204" s="30">
        <v>44375</v>
      </c>
      <c r="U204" s="32" t="s">
        <v>50</v>
      </c>
      <c r="V204" s="28">
        <f t="shared" si="107"/>
        <v>2021</v>
      </c>
      <c r="W204" s="28">
        <f t="shared" si="108"/>
        <v>6</v>
      </c>
      <c r="X204" s="28" t="e">
        <f>TEXT([2]!Tbl_Counter[[#This Row],[Issue Month]]*28, "mmmm")</f>
        <v>#REF!</v>
      </c>
      <c r="Y204" s="28" t="e">
        <f>DAY([2]!Tbl_Counter[[#This Row],[Issue Date]])</f>
        <v>#REF!</v>
      </c>
      <c r="Z204" s="28" t="str">
        <f t="shared" si="109"/>
        <v>2021-06</v>
      </c>
      <c r="AA204" s="28">
        <f t="shared" si="110"/>
        <v>29</v>
      </c>
      <c r="AB204" s="28">
        <f t="shared" si="110"/>
        <v>6</v>
      </c>
      <c r="AC204" s="28" t="str">
        <f t="shared" si="111"/>
        <v>Yes</v>
      </c>
      <c r="AD204" s="28">
        <f t="shared" si="112"/>
        <v>-23</v>
      </c>
    </row>
    <row r="205" spans="1:30" x14ac:dyDescent="0.45">
      <c r="A205" s="28">
        <v>175</v>
      </c>
      <c r="B205" s="28" t="s">
        <v>227</v>
      </c>
      <c r="C205" s="28" t="s">
        <v>228</v>
      </c>
      <c r="D205" s="28" t="s">
        <v>229</v>
      </c>
      <c r="E205" s="28" t="s">
        <v>230</v>
      </c>
      <c r="F205" s="30">
        <v>44372</v>
      </c>
      <c r="G205" s="28" t="s">
        <v>5</v>
      </c>
      <c r="H205" s="28" t="s">
        <v>231</v>
      </c>
      <c r="I205" s="28" t="s">
        <v>994</v>
      </c>
      <c r="J205" s="28" t="s">
        <v>377</v>
      </c>
      <c r="K205" s="29"/>
      <c r="L205" s="29"/>
      <c r="M205" s="29"/>
      <c r="N205" s="29"/>
      <c r="O205" s="28" t="s">
        <v>995</v>
      </c>
      <c r="P205" s="28" t="s">
        <v>996</v>
      </c>
      <c r="Q205" s="28" t="s">
        <v>997</v>
      </c>
      <c r="R205" s="28" t="s">
        <v>260</v>
      </c>
      <c r="S205" s="30">
        <v>44398</v>
      </c>
      <c r="T205" s="30">
        <v>44375</v>
      </c>
      <c r="U205" s="32" t="s">
        <v>50</v>
      </c>
      <c r="V205" s="28">
        <f t="shared" si="107"/>
        <v>2021</v>
      </c>
      <c r="W205" s="28">
        <f t="shared" si="108"/>
        <v>6</v>
      </c>
      <c r="X205" s="28" t="e">
        <f>TEXT([2]!Tbl_Counter[[#This Row],[Issue Month]]*28, "mmmm")</f>
        <v>#REF!</v>
      </c>
      <c r="Y205" s="28" t="e">
        <f>DAY([2]!Tbl_Counter[[#This Row],[Issue Date]])</f>
        <v>#REF!</v>
      </c>
      <c r="Z205" s="28" t="str">
        <f t="shared" si="109"/>
        <v>2021-06</v>
      </c>
      <c r="AA205" s="28">
        <f t="shared" si="110"/>
        <v>26</v>
      </c>
      <c r="AB205" s="28">
        <f t="shared" si="110"/>
        <v>3</v>
      </c>
      <c r="AC205" s="28" t="str">
        <f t="shared" si="111"/>
        <v>Yes</v>
      </c>
      <c r="AD205" s="28">
        <f t="shared" si="112"/>
        <v>-23</v>
      </c>
    </row>
    <row r="206" spans="1:30" x14ac:dyDescent="0.45">
      <c r="A206" s="28">
        <v>176</v>
      </c>
      <c r="B206" s="28" t="s">
        <v>237</v>
      </c>
      <c r="C206" s="28" t="s">
        <v>238</v>
      </c>
      <c r="D206" s="28" t="s">
        <v>239</v>
      </c>
      <c r="E206" s="28" t="s">
        <v>240</v>
      </c>
      <c r="F206" s="30">
        <v>44375</v>
      </c>
      <c r="G206" s="28" t="s">
        <v>5</v>
      </c>
      <c r="H206" s="28" t="s">
        <v>231</v>
      </c>
      <c r="I206" s="28" t="s">
        <v>998</v>
      </c>
      <c r="J206" s="29" t="s">
        <v>109</v>
      </c>
      <c r="K206" s="28" t="s">
        <v>242</v>
      </c>
      <c r="L206" s="29"/>
      <c r="M206" s="29"/>
      <c r="N206" s="29"/>
      <c r="O206" s="28" t="s">
        <v>999</v>
      </c>
      <c r="P206" s="28" t="s">
        <v>1000</v>
      </c>
      <c r="Q206" s="28" t="s">
        <v>1001</v>
      </c>
      <c r="R206" s="28" t="s">
        <v>305</v>
      </c>
      <c r="S206" s="30">
        <v>44375</v>
      </c>
      <c r="T206" s="30">
        <v>44375</v>
      </c>
      <c r="U206" s="32" t="s">
        <v>50</v>
      </c>
      <c r="V206" s="28">
        <f t="shared" si="107"/>
        <v>2021</v>
      </c>
      <c r="W206" s="28">
        <f t="shared" si="108"/>
        <v>6</v>
      </c>
      <c r="X206" s="28" t="e">
        <f>TEXT([2]!Tbl_Counter[[#This Row],[Issue Month]]*28, "mmmm")</f>
        <v>#REF!</v>
      </c>
      <c r="Y206" s="28" t="e">
        <f>DAY([2]!Tbl_Counter[[#This Row],[Issue Date]])</f>
        <v>#REF!</v>
      </c>
      <c r="Z206" s="28" t="str">
        <f t="shared" si="109"/>
        <v>2021-06</v>
      </c>
      <c r="AA206" s="28">
        <f t="shared" si="110"/>
        <v>0</v>
      </c>
      <c r="AB206" s="28">
        <f t="shared" si="110"/>
        <v>0</v>
      </c>
      <c r="AC206" s="28" t="str">
        <f t="shared" si="111"/>
        <v>Yes</v>
      </c>
      <c r="AD206" s="28">
        <f t="shared" si="112"/>
        <v>0</v>
      </c>
    </row>
    <row r="207" spans="1:30" x14ac:dyDescent="0.45">
      <c r="A207" s="28">
        <v>152</v>
      </c>
      <c r="B207" s="28" t="s">
        <v>247</v>
      </c>
      <c r="C207" s="28" t="s">
        <v>248</v>
      </c>
      <c r="D207" s="28" t="s">
        <v>201</v>
      </c>
      <c r="E207" s="28" t="s">
        <v>249</v>
      </c>
      <c r="F207" s="30">
        <v>44316</v>
      </c>
      <c r="G207" s="28" t="s">
        <v>4</v>
      </c>
      <c r="H207" s="28" t="s">
        <v>203</v>
      </c>
      <c r="I207" s="28" t="s">
        <v>1002</v>
      </c>
      <c r="J207" s="28" t="s">
        <v>232</v>
      </c>
      <c r="K207" s="28" t="s">
        <v>213</v>
      </c>
      <c r="L207" s="28" t="s">
        <v>1384</v>
      </c>
      <c r="M207" s="28" t="s">
        <v>52</v>
      </c>
      <c r="N207" s="29"/>
      <c r="O207" s="28" t="s">
        <v>1003</v>
      </c>
      <c r="P207" s="28" t="s">
        <v>1004</v>
      </c>
      <c r="Q207" s="28" t="s">
        <v>1005</v>
      </c>
      <c r="R207" s="28" t="s">
        <v>260</v>
      </c>
      <c r="S207" s="30">
        <v>44378</v>
      </c>
      <c r="T207" s="30">
        <v>44377</v>
      </c>
      <c r="U207" s="32" t="s">
        <v>50</v>
      </c>
      <c r="V207" s="28">
        <f t="shared" si="107"/>
        <v>2021</v>
      </c>
      <c r="W207" s="28">
        <f t="shared" si="108"/>
        <v>4</v>
      </c>
      <c r="X207" s="28" t="e">
        <f>TEXT([2]!Tbl_Counter[[#This Row],[Issue Month]]*28, "mmmm")</f>
        <v>#REF!</v>
      </c>
      <c r="Y207" s="28" t="e">
        <f>DAY([2]!Tbl_Counter[[#This Row],[Issue Date]])</f>
        <v>#REF!</v>
      </c>
      <c r="Z207" s="28" t="str">
        <f t="shared" si="109"/>
        <v>2021-04</v>
      </c>
      <c r="AA207" s="28">
        <f t="shared" si="110"/>
        <v>62</v>
      </c>
      <c r="AB207" s="28">
        <f t="shared" si="110"/>
        <v>61</v>
      </c>
      <c r="AC207" s="28" t="str">
        <f t="shared" si="111"/>
        <v>Yes</v>
      </c>
      <c r="AD207" s="28">
        <f t="shared" si="112"/>
        <v>-1</v>
      </c>
    </row>
    <row r="208" spans="1:30" x14ac:dyDescent="0.45">
      <c r="A208" s="28">
        <v>167</v>
      </c>
      <c r="B208" s="28" t="s">
        <v>254</v>
      </c>
      <c r="C208" s="28" t="s">
        <v>255</v>
      </c>
      <c r="D208" s="28" t="s">
        <v>211</v>
      </c>
      <c r="E208" s="28" t="s">
        <v>256</v>
      </c>
      <c r="F208" s="30">
        <v>44349</v>
      </c>
      <c r="G208" s="28" t="s">
        <v>4</v>
      </c>
      <c r="H208" s="28" t="s">
        <v>814</v>
      </c>
      <c r="I208" s="28" t="s">
        <v>815</v>
      </c>
      <c r="J208" s="29" t="s">
        <v>109</v>
      </c>
      <c r="K208" s="29"/>
      <c r="L208" s="29"/>
      <c r="M208" s="28" t="s">
        <v>52</v>
      </c>
      <c r="N208" s="29"/>
      <c r="O208" s="28" t="s">
        <v>1006</v>
      </c>
      <c r="P208" s="28" t="s">
        <v>1007</v>
      </c>
      <c r="Q208" s="28" t="s">
        <v>1008</v>
      </c>
      <c r="R208" s="28" t="s">
        <v>260</v>
      </c>
      <c r="S208" s="30">
        <v>44351</v>
      </c>
      <c r="T208" s="30">
        <v>44377</v>
      </c>
      <c r="U208" s="32" t="s">
        <v>50</v>
      </c>
      <c r="V208" s="28">
        <f t="shared" si="107"/>
        <v>2021</v>
      </c>
      <c r="W208" s="28">
        <f t="shared" si="108"/>
        <v>6</v>
      </c>
      <c r="X208" s="28" t="e">
        <f>TEXT([2]!Tbl_Counter[[#This Row],[Issue Month]]*28, "mmmm")</f>
        <v>#REF!</v>
      </c>
      <c r="Y208" s="28" t="e">
        <f>DAY([2]!Tbl_Counter[[#This Row],[Issue Date]])</f>
        <v>#REF!</v>
      </c>
      <c r="Z208" s="28" t="str">
        <f t="shared" si="109"/>
        <v>2021-06</v>
      </c>
      <c r="AA208" s="28">
        <f t="shared" si="110"/>
        <v>2</v>
      </c>
      <c r="AB208" s="28">
        <f t="shared" si="110"/>
        <v>28</v>
      </c>
      <c r="AC208" s="28" t="str">
        <f t="shared" si="111"/>
        <v>No</v>
      </c>
      <c r="AD208" s="28">
        <f t="shared" si="112"/>
        <v>26</v>
      </c>
    </row>
    <row r="209" spans="1:30" x14ac:dyDescent="0.45">
      <c r="A209" s="28">
        <v>171</v>
      </c>
      <c r="B209" s="28" t="s">
        <v>261</v>
      </c>
      <c r="C209" s="28" t="s">
        <v>262</v>
      </c>
      <c r="D209" s="28" t="s">
        <v>220</v>
      </c>
      <c r="E209" s="28" t="s">
        <v>263</v>
      </c>
      <c r="F209" s="30">
        <v>44368</v>
      </c>
      <c r="G209" s="28" t="s">
        <v>5</v>
      </c>
      <c r="H209" s="28" t="s">
        <v>231</v>
      </c>
      <c r="I209" s="28" t="s">
        <v>1009</v>
      </c>
      <c r="J209" s="29" t="s">
        <v>109</v>
      </c>
      <c r="K209" s="29"/>
      <c r="L209" s="29"/>
      <c r="M209" s="29"/>
      <c r="N209" s="29"/>
      <c r="O209" s="28" t="s">
        <v>1010</v>
      </c>
      <c r="P209" s="28" t="s">
        <v>1011</v>
      </c>
      <c r="Q209" s="28" t="s">
        <v>1012</v>
      </c>
      <c r="R209" s="28"/>
      <c r="S209" s="30"/>
      <c r="T209" s="30">
        <v>44377</v>
      </c>
      <c r="U209" s="32" t="s">
        <v>50</v>
      </c>
      <c r="V209" s="28">
        <f t="shared" si="107"/>
        <v>2021</v>
      </c>
      <c r="W209" s="28">
        <f t="shared" si="108"/>
        <v>6</v>
      </c>
      <c r="X209" s="28" t="e">
        <f>TEXT([2]!Tbl_Counter[[#This Row],[Issue Month]]*28, "mmmm")</f>
        <v>#REF!</v>
      </c>
      <c r="Y209" s="28" t="e">
        <f>DAY([2]!Tbl_Counter[[#This Row],[Issue Date]])</f>
        <v>#REF!</v>
      </c>
      <c r="Z209" s="28" t="str">
        <f t="shared" si="109"/>
        <v>2021-06</v>
      </c>
      <c r="AA209" s="28" t="str">
        <f t="shared" si="110"/>
        <v>N/A</v>
      </c>
      <c r="AB209" s="28">
        <f t="shared" si="110"/>
        <v>9</v>
      </c>
      <c r="AC209" s="28" t="str">
        <f t="shared" si="111"/>
        <v>N/A</v>
      </c>
      <c r="AD209" s="28" t="str">
        <f t="shared" si="112"/>
        <v/>
      </c>
    </row>
    <row r="210" spans="1:30" x14ac:dyDescent="0.45">
      <c r="A210" s="28">
        <v>169</v>
      </c>
      <c r="B210" s="28" t="s">
        <v>268</v>
      </c>
      <c r="C210" s="28" t="s">
        <v>269</v>
      </c>
      <c r="D210" s="28" t="s">
        <v>229</v>
      </c>
      <c r="E210" s="28" t="s">
        <v>202</v>
      </c>
      <c r="F210" s="30">
        <v>44358</v>
      </c>
      <c r="G210" s="28" t="s">
        <v>5</v>
      </c>
      <c r="H210" s="28" t="s">
        <v>231</v>
      </c>
      <c r="I210" s="28" t="s">
        <v>1013</v>
      </c>
      <c r="J210" s="28" t="s">
        <v>232</v>
      </c>
      <c r="K210" s="29"/>
      <c r="L210" s="29"/>
      <c r="M210" s="29"/>
      <c r="N210" s="29"/>
      <c r="O210" s="28" t="s">
        <v>1014</v>
      </c>
      <c r="P210" s="28" t="s">
        <v>1015</v>
      </c>
      <c r="Q210" s="28" t="s">
        <v>1016</v>
      </c>
      <c r="R210" s="28" t="s">
        <v>267</v>
      </c>
      <c r="S210" s="30">
        <v>44386</v>
      </c>
      <c r="T210" s="30">
        <v>44386</v>
      </c>
      <c r="U210" s="32" t="s">
        <v>50</v>
      </c>
      <c r="V210" s="28">
        <f t="shared" si="107"/>
        <v>2021</v>
      </c>
      <c r="W210" s="28">
        <f t="shared" si="108"/>
        <v>6</v>
      </c>
      <c r="X210" s="28" t="e">
        <f>TEXT([2]!Tbl_Counter[[#This Row],[Issue Month]]*28, "mmmm")</f>
        <v>#REF!</v>
      </c>
      <c r="Y210" s="28" t="e">
        <f>DAY([2]!Tbl_Counter[[#This Row],[Issue Date]])</f>
        <v>#REF!</v>
      </c>
      <c r="Z210" s="28" t="str">
        <f t="shared" si="109"/>
        <v>2021-06</v>
      </c>
      <c r="AA210" s="28">
        <f t="shared" si="110"/>
        <v>28</v>
      </c>
      <c r="AB210" s="28">
        <f t="shared" si="110"/>
        <v>28</v>
      </c>
      <c r="AC210" s="28" t="str">
        <f t="shared" si="111"/>
        <v>Yes</v>
      </c>
      <c r="AD210" s="28">
        <f t="shared" si="112"/>
        <v>0</v>
      </c>
    </row>
    <row r="211" spans="1:30" x14ac:dyDescent="0.45">
      <c r="A211" s="28">
        <v>243</v>
      </c>
      <c r="B211" s="28" t="s">
        <v>274</v>
      </c>
      <c r="C211" s="28" t="s">
        <v>275</v>
      </c>
      <c r="D211" s="28" t="s">
        <v>239</v>
      </c>
      <c r="E211" s="28" t="s">
        <v>202</v>
      </c>
      <c r="F211" s="30">
        <v>44363</v>
      </c>
      <c r="G211" s="28" t="s">
        <v>4</v>
      </c>
      <c r="H211" s="28" t="s">
        <v>203</v>
      </c>
      <c r="I211" s="28" t="s">
        <v>1017</v>
      </c>
      <c r="J211" s="29" t="s">
        <v>109</v>
      </c>
      <c r="K211" s="29"/>
      <c r="L211" s="29"/>
      <c r="M211" s="28" t="s">
        <v>52</v>
      </c>
      <c r="N211" s="29"/>
      <c r="O211" s="28" t="s">
        <v>1018</v>
      </c>
      <c r="P211" s="28" t="s">
        <v>1019</v>
      </c>
      <c r="Q211" s="28" t="s">
        <v>1020</v>
      </c>
      <c r="R211" s="28" t="s">
        <v>532</v>
      </c>
      <c r="S211" s="30">
        <v>44393</v>
      </c>
      <c r="T211" s="30">
        <v>44392</v>
      </c>
      <c r="U211" s="32" t="s">
        <v>50</v>
      </c>
      <c r="V211" s="28">
        <v>2021</v>
      </c>
      <c r="W211" s="28">
        <v>6</v>
      </c>
      <c r="X211" s="28" t="s">
        <v>80</v>
      </c>
      <c r="Y211" s="28">
        <v>16</v>
      </c>
      <c r="Z211" s="28" t="s">
        <v>73</v>
      </c>
      <c r="AA211" s="28">
        <f t="shared" si="110"/>
        <v>30</v>
      </c>
      <c r="AB211" s="28">
        <f t="shared" si="110"/>
        <v>29</v>
      </c>
      <c r="AC211" s="28" t="str">
        <f t="shared" si="111"/>
        <v>Yes</v>
      </c>
      <c r="AD211" s="28">
        <f t="shared" si="112"/>
        <v>-1</v>
      </c>
    </row>
    <row r="212" spans="1:30" x14ac:dyDescent="0.45">
      <c r="A212" s="28">
        <v>172</v>
      </c>
      <c r="B212" s="28" t="s">
        <v>199</v>
      </c>
      <c r="C212" s="28" t="s">
        <v>280</v>
      </c>
      <c r="D212" s="28" t="s">
        <v>201</v>
      </c>
      <c r="E212" s="28" t="s">
        <v>212</v>
      </c>
      <c r="F212" s="30">
        <v>44368</v>
      </c>
      <c r="G212" s="28" t="s">
        <v>4</v>
      </c>
      <c r="H212" s="28" t="s">
        <v>203</v>
      </c>
      <c r="I212" s="28" t="s">
        <v>1021</v>
      </c>
      <c r="J212" s="28" t="s">
        <v>232</v>
      </c>
      <c r="K212" s="29"/>
      <c r="L212" s="29"/>
      <c r="M212" s="28" t="s">
        <v>52</v>
      </c>
      <c r="N212" s="29"/>
      <c r="O212" s="28" t="s">
        <v>1022</v>
      </c>
      <c r="P212" s="28" t="s">
        <v>1023</v>
      </c>
      <c r="Q212" s="28" t="s">
        <v>1024</v>
      </c>
      <c r="R212" s="28" t="s">
        <v>267</v>
      </c>
      <c r="S212" s="30">
        <v>44400</v>
      </c>
      <c r="T212" s="30">
        <v>44393</v>
      </c>
      <c r="U212" s="32" t="s">
        <v>50</v>
      </c>
      <c r="V212" s="28">
        <f t="shared" ref="V212:V217" si="113">IFERROR(YEAR(F212), "")</f>
        <v>2021</v>
      </c>
      <c r="W212" s="28">
        <f t="shared" ref="W212:W217" si="114">IFERROR(MONTH(F212), "")</f>
        <v>6</v>
      </c>
      <c r="X212" s="28" t="e">
        <f>TEXT([2]!Tbl_Counter[[#This Row],[Issue Month]]*28, "mmmm")</f>
        <v>#REF!</v>
      </c>
      <c r="Y212" s="28" t="e">
        <f>DAY([2]!Tbl_Counter[[#This Row],[Issue Date]])</f>
        <v>#REF!</v>
      </c>
      <c r="Z212" s="28" t="str">
        <f t="shared" ref="Z212:Z217" si="115">TEXT($F212, "yyyy-mm")</f>
        <v>2021-06</v>
      </c>
      <c r="AA212" s="28">
        <f t="shared" si="110"/>
        <v>32</v>
      </c>
      <c r="AB212" s="28">
        <f t="shared" si="110"/>
        <v>25</v>
      </c>
      <c r="AC212" s="28" t="str">
        <f t="shared" si="111"/>
        <v>Yes</v>
      </c>
      <c r="AD212" s="28">
        <f t="shared" si="112"/>
        <v>-7</v>
      </c>
    </row>
    <row r="213" spans="1:30" x14ac:dyDescent="0.45">
      <c r="A213" s="28">
        <v>177</v>
      </c>
      <c r="B213" s="28" t="s">
        <v>209</v>
      </c>
      <c r="C213" s="28" t="s">
        <v>285</v>
      </c>
      <c r="D213" s="28" t="s">
        <v>211</v>
      </c>
      <c r="E213" s="28" t="s">
        <v>221</v>
      </c>
      <c r="F213" s="30">
        <v>44377</v>
      </c>
      <c r="G213" s="28" t="s">
        <v>4</v>
      </c>
      <c r="H213" s="28" t="s">
        <v>203</v>
      </c>
      <c r="I213" s="28" t="s">
        <v>1025</v>
      </c>
      <c r="J213" s="28" t="s">
        <v>232</v>
      </c>
      <c r="K213" s="28" t="s">
        <v>884</v>
      </c>
      <c r="L213" s="29"/>
      <c r="M213" s="28" t="s">
        <v>52</v>
      </c>
      <c r="N213" s="29"/>
      <c r="O213" s="28" t="s">
        <v>1026</v>
      </c>
      <c r="P213" s="28" t="s">
        <v>1027</v>
      </c>
      <c r="Q213" s="28" t="s">
        <v>1028</v>
      </c>
      <c r="R213" s="28" t="s">
        <v>267</v>
      </c>
      <c r="S213" s="30">
        <v>44407</v>
      </c>
      <c r="T213" s="30">
        <v>44393</v>
      </c>
      <c r="U213" s="32" t="s">
        <v>50</v>
      </c>
      <c r="V213" s="28">
        <f t="shared" si="113"/>
        <v>2021</v>
      </c>
      <c r="W213" s="28">
        <f t="shared" si="114"/>
        <v>6</v>
      </c>
      <c r="X213" s="28" t="e">
        <f>TEXT([2]!Tbl_Counter[[#This Row],[Issue Month]]*28, "mmmm")</f>
        <v>#REF!</v>
      </c>
      <c r="Y213" s="28" t="e">
        <f>DAY([2]!Tbl_Counter[[#This Row],[Issue Date]])</f>
        <v>#REF!</v>
      </c>
      <c r="Z213" s="28" t="str">
        <f t="shared" si="115"/>
        <v>2021-06</v>
      </c>
      <c r="AA213" s="28">
        <f t="shared" si="110"/>
        <v>30</v>
      </c>
      <c r="AB213" s="28">
        <f t="shared" si="110"/>
        <v>16</v>
      </c>
      <c r="AC213" s="28" t="str">
        <f t="shared" si="111"/>
        <v>Yes</v>
      </c>
      <c r="AD213" s="28">
        <f t="shared" si="112"/>
        <v>-14</v>
      </c>
    </row>
    <row r="214" spans="1:30" x14ac:dyDescent="0.45">
      <c r="A214" s="28">
        <v>179</v>
      </c>
      <c r="B214" s="28" t="s">
        <v>218</v>
      </c>
      <c r="C214" s="28" t="s">
        <v>291</v>
      </c>
      <c r="D214" s="28" t="s">
        <v>220</v>
      </c>
      <c r="E214" s="28" t="s">
        <v>230</v>
      </c>
      <c r="F214" s="30">
        <v>44378</v>
      </c>
      <c r="G214" s="28" t="s">
        <v>4</v>
      </c>
      <c r="H214" s="28" t="s">
        <v>203</v>
      </c>
      <c r="I214" s="28" t="s">
        <v>1029</v>
      </c>
      <c r="J214" s="28" t="s">
        <v>384</v>
      </c>
      <c r="K214" s="28" t="s">
        <v>1030</v>
      </c>
      <c r="L214" s="29"/>
      <c r="M214" s="28" t="s">
        <v>52</v>
      </c>
      <c r="N214" s="29"/>
      <c r="O214" s="28" t="s">
        <v>1031</v>
      </c>
      <c r="P214" s="28" t="s">
        <v>1032</v>
      </c>
      <c r="Q214" s="28" t="s">
        <v>1033</v>
      </c>
      <c r="R214" s="28" t="s">
        <v>267</v>
      </c>
      <c r="S214" s="30">
        <v>44408</v>
      </c>
      <c r="T214" s="30">
        <v>44397</v>
      </c>
      <c r="U214" s="32" t="s">
        <v>50</v>
      </c>
      <c r="V214" s="28">
        <f t="shared" si="113"/>
        <v>2021</v>
      </c>
      <c r="W214" s="28">
        <f t="shared" si="114"/>
        <v>7</v>
      </c>
      <c r="X214" s="28" t="e">
        <f>TEXT([2]!Tbl_Counter[[#This Row],[Issue Month]]*28, "mmmm")</f>
        <v>#REF!</v>
      </c>
      <c r="Y214" s="28" t="e">
        <f>DAY([2]!Tbl_Counter[[#This Row],[Issue Date]])</f>
        <v>#REF!</v>
      </c>
      <c r="Z214" s="28" t="str">
        <f t="shared" si="115"/>
        <v>2021-07</v>
      </c>
      <c r="AA214" s="28">
        <f t="shared" si="110"/>
        <v>30</v>
      </c>
      <c r="AB214" s="28">
        <f t="shared" si="110"/>
        <v>19</v>
      </c>
      <c r="AC214" s="28" t="str">
        <f t="shared" si="111"/>
        <v>Yes</v>
      </c>
      <c r="AD214" s="28">
        <f t="shared" si="112"/>
        <v>-11</v>
      </c>
    </row>
    <row r="215" spans="1:30" x14ac:dyDescent="0.45">
      <c r="A215" s="28">
        <v>181</v>
      </c>
      <c r="B215" s="28" t="s">
        <v>227</v>
      </c>
      <c r="C215" s="28" t="s">
        <v>296</v>
      </c>
      <c r="D215" s="28" t="s">
        <v>229</v>
      </c>
      <c r="E215" s="28" t="s">
        <v>240</v>
      </c>
      <c r="F215" s="30">
        <v>44385</v>
      </c>
      <c r="G215" s="28" t="s">
        <v>5</v>
      </c>
      <c r="H215" s="28" t="s">
        <v>231</v>
      </c>
      <c r="I215" s="28" t="s">
        <v>1034</v>
      </c>
      <c r="J215" s="28" t="s">
        <v>370</v>
      </c>
      <c r="K215" s="29"/>
      <c r="L215" s="29"/>
      <c r="M215" s="29"/>
      <c r="N215" s="29"/>
      <c r="O215" s="28" t="s">
        <v>1035</v>
      </c>
      <c r="P215" s="28" t="s">
        <v>1036</v>
      </c>
      <c r="Q215" s="28" t="s">
        <v>1037</v>
      </c>
      <c r="R215" s="28" t="s">
        <v>1038</v>
      </c>
      <c r="S215" s="30">
        <v>44419</v>
      </c>
      <c r="T215" s="30">
        <v>44397</v>
      </c>
      <c r="U215" s="32" t="s">
        <v>50</v>
      </c>
      <c r="V215" s="28">
        <f t="shared" si="113"/>
        <v>2021</v>
      </c>
      <c r="W215" s="28">
        <f t="shared" si="114"/>
        <v>7</v>
      </c>
      <c r="X215" s="28" t="e">
        <f>TEXT([2]!Tbl_Counter[[#This Row],[Issue Month]]*28, "mmmm")</f>
        <v>#REF!</v>
      </c>
      <c r="Y215" s="28" t="e">
        <f>DAY([2]!Tbl_Counter[[#This Row],[Issue Date]])</f>
        <v>#REF!</v>
      </c>
      <c r="Z215" s="28" t="str">
        <f t="shared" si="115"/>
        <v>2021-07</v>
      </c>
      <c r="AA215" s="28">
        <f t="shared" ref="AA215:AB217" si="116">IFERROR(IF(INT(S215-$F215)&gt;=0,S215-$F215,"N/A"),"N/A")</f>
        <v>34</v>
      </c>
      <c r="AB215" s="28">
        <f t="shared" si="116"/>
        <v>12</v>
      </c>
      <c r="AC215" s="28" t="str">
        <f t="shared" ref="AC215:AC217" si="117">IFERROR(IF(OR(ISTEXT(AA215), ISTEXT(AB215)), "N/A", IF(AB215&lt;=AA215, "Yes", "No")),"N/A")</f>
        <v>Yes</v>
      </c>
      <c r="AD215" s="28">
        <f t="shared" ref="AD215:AD217" si="118">IFERROR(AB215-AA215, "")</f>
        <v>-22</v>
      </c>
    </row>
    <row r="216" spans="1:30" x14ac:dyDescent="0.45">
      <c r="A216" s="28">
        <v>186</v>
      </c>
      <c r="B216" s="28" t="s">
        <v>237</v>
      </c>
      <c r="C216" s="28" t="s">
        <v>301</v>
      </c>
      <c r="D216" s="28" t="s">
        <v>239</v>
      </c>
      <c r="E216" s="28" t="s">
        <v>249</v>
      </c>
      <c r="F216" s="30">
        <v>44396</v>
      </c>
      <c r="G216" s="28" t="s">
        <v>3</v>
      </c>
      <c r="H216" s="28" t="s">
        <v>241</v>
      </c>
      <c r="I216" s="29" t="s">
        <v>109</v>
      </c>
      <c r="J216" s="29" t="s">
        <v>109</v>
      </c>
      <c r="K216" s="29"/>
      <c r="L216" s="29"/>
      <c r="M216" s="29"/>
      <c r="N216" s="29"/>
      <c r="O216" s="28" t="s">
        <v>1039</v>
      </c>
      <c r="P216" s="28" t="s">
        <v>1040</v>
      </c>
      <c r="Q216" s="28" t="s">
        <v>1041</v>
      </c>
      <c r="R216" s="28" t="s">
        <v>246</v>
      </c>
      <c r="S216" s="30">
        <v>44397</v>
      </c>
      <c r="T216" s="30">
        <v>44397</v>
      </c>
      <c r="U216" s="32" t="s">
        <v>50</v>
      </c>
      <c r="V216" s="28">
        <f t="shared" si="113"/>
        <v>2021</v>
      </c>
      <c r="W216" s="28">
        <f t="shared" si="114"/>
        <v>7</v>
      </c>
      <c r="X216" s="28" t="e">
        <f>TEXT([2]!Tbl_Counter[[#This Row],[Issue Month]]*28, "mmmm")</f>
        <v>#REF!</v>
      </c>
      <c r="Y216" s="28" t="e">
        <f>DAY([2]!Tbl_Counter[[#This Row],[Issue Date]])</f>
        <v>#REF!</v>
      </c>
      <c r="Z216" s="28" t="str">
        <f t="shared" si="115"/>
        <v>2021-07</v>
      </c>
      <c r="AA216" s="28">
        <f t="shared" si="116"/>
        <v>1</v>
      </c>
      <c r="AB216" s="28">
        <f t="shared" si="116"/>
        <v>1</v>
      </c>
      <c r="AC216" s="28" t="str">
        <f t="shared" si="117"/>
        <v>Yes</v>
      </c>
      <c r="AD216" s="28">
        <f t="shared" si="118"/>
        <v>0</v>
      </c>
    </row>
    <row r="217" spans="1:30" x14ac:dyDescent="0.45">
      <c r="A217" s="28">
        <v>188</v>
      </c>
      <c r="B217" s="28" t="s">
        <v>247</v>
      </c>
      <c r="C217" s="28" t="s">
        <v>306</v>
      </c>
      <c r="D217" s="28" t="s">
        <v>201</v>
      </c>
      <c r="E217" s="28" t="s">
        <v>256</v>
      </c>
      <c r="F217" s="30">
        <v>44397</v>
      </c>
      <c r="G217" s="28" t="s">
        <v>3</v>
      </c>
      <c r="H217" s="28" t="s">
        <v>241</v>
      </c>
      <c r="I217" s="29" t="s">
        <v>109</v>
      </c>
      <c r="J217" s="29" t="s">
        <v>109</v>
      </c>
      <c r="K217" s="28" t="s">
        <v>307</v>
      </c>
      <c r="L217" s="29"/>
      <c r="M217" s="29"/>
      <c r="N217" s="29"/>
      <c r="O217" s="28" t="s">
        <v>1042</v>
      </c>
      <c r="P217" s="28" t="s">
        <v>1043</v>
      </c>
      <c r="Q217" s="28" t="s">
        <v>1044</v>
      </c>
      <c r="R217" s="28" t="s">
        <v>267</v>
      </c>
      <c r="S217" s="30">
        <v>44398</v>
      </c>
      <c r="T217" s="30">
        <v>44398</v>
      </c>
      <c r="U217" s="32" t="s">
        <v>50</v>
      </c>
      <c r="V217" s="28">
        <f t="shared" si="113"/>
        <v>2021</v>
      </c>
      <c r="W217" s="28">
        <f t="shared" si="114"/>
        <v>7</v>
      </c>
      <c r="X217" s="28" t="e">
        <f>TEXT([2]!Tbl_Counter[[#This Row],[Issue Month]]*28, "mmmm")</f>
        <v>#REF!</v>
      </c>
      <c r="Y217" s="28" t="e">
        <f>DAY([2]!Tbl_Counter[[#This Row],[Issue Date]])</f>
        <v>#REF!</v>
      </c>
      <c r="Z217" s="28" t="str">
        <f t="shared" si="115"/>
        <v>2021-07</v>
      </c>
      <c r="AA217" s="28">
        <f t="shared" si="116"/>
        <v>1</v>
      </c>
      <c r="AB217" s="28">
        <f t="shared" si="116"/>
        <v>1</v>
      </c>
      <c r="AC217" s="28" t="str">
        <f t="shared" si="117"/>
        <v>Yes</v>
      </c>
      <c r="AD217" s="28">
        <f t="shared" si="118"/>
        <v>0</v>
      </c>
    </row>
    <row r="218" spans="1:30" x14ac:dyDescent="0.45">
      <c r="A218" s="28">
        <v>242</v>
      </c>
      <c r="B218" s="28" t="s">
        <v>254</v>
      </c>
      <c r="C218" s="28" t="s">
        <v>312</v>
      </c>
      <c r="D218" s="28" t="s">
        <v>211</v>
      </c>
      <c r="E218" s="28" t="s">
        <v>263</v>
      </c>
      <c r="F218" s="30">
        <v>44377</v>
      </c>
      <c r="G218" s="28" t="s">
        <v>4</v>
      </c>
      <c r="H218" s="28" t="s">
        <v>203</v>
      </c>
      <c r="I218" s="28" t="s">
        <v>1045</v>
      </c>
      <c r="J218" s="29" t="s">
        <v>109</v>
      </c>
      <c r="K218" s="29"/>
      <c r="L218" s="29"/>
      <c r="M218" s="28" t="s">
        <v>52</v>
      </c>
      <c r="N218" s="29"/>
      <c r="O218" s="28" t="s">
        <v>1046</v>
      </c>
      <c r="P218" s="28" t="s">
        <v>1047</v>
      </c>
      <c r="Q218" s="28" t="s">
        <v>1048</v>
      </c>
      <c r="R218" s="28" t="s">
        <v>290</v>
      </c>
      <c r="S218" s="30">
        <v>44407</v>
      </c>
      <c r="T218" s="30">
        <v>44403</v>
      </c>
      <c r="U218" s="32" t="s">
        <v>50</v>
      </c>
      <c r="V218" s="28">
        <v>2021</v>
      </c>
      <c r="W218" s="28">
        <v>6</v>
      </c>
      <c r="X218" s="28" t="s">
        <v>80</v>
      </c>
      <c r="Y218" s="28">
        <v>30</v>
      </c>
      <c r="Z218" s="28" t="s">
        <v>73</v>
      </c>
      <c r="AA218" s="28">
        <f>IFERROR(IF(INT(S218-$F218)&gt;=0,S218-$F218,"N/A"),"N/A")</f>
        <v>30</v>
      </c>
      <c r="AB218" s="28">
        <f>IFERROR(IF(INT(T218-$F218)&gt;=0,T218-$F218,"N/A"),"N/A")</f>
        <v>26</v>
      </c>
      <c r="AC218" s="28" t="str">
        <f>IFERROR(IF(OR(ISTEXT(AA218), ISTEXT(AB218)), "N/A", IF(AB218&lt;=AA218, "Yes", "No")),"N/A")</f>
        <v>Yes</v>
      </c>
      <c r="AD218" s="28">
        <f>IFERROR(AB218-AA218, "")</f>
        <v>-4</v>
      </c>
    </row>
    <row r="219" spans="1:30" x14ac:dyDescent="0.45">
      <c r="A219" s="28">
        <v>184</v>
      </c>
      <c r="B219" s="28" t="s">
        <v>261</v>
      </c>
      <c r="C219" s="28" t="s">
        <v>316</v>
      </c>
      <c r="D219" s="28" t="s">
        <v>220</v>
      </c>
      <c r="E219" s="28" t="s">
        <v>202</v>
      </c>
      <c r="F219" s="30">
        <v>44390</v>
      </c>
      <c r="G219" s="28" t="s">
        <v>5</v>
      </c>
      <c r="H219" s="28" t="s">
        <v>231</v>
      </c>
      <c r="I219" s="29" t="s">
        <v>109</v>
      </c>
      <c r="J219" s="29" t="s">
        <v>109</v>
      </c>
      <c r="K219" s="29"/>
      <c r="L219" s="29"/>
      <c r="M219" s="29"/>
      <c r="N219" s="29"/>
      <c r="O219" s="28" t="s">
        <v>1049</v>
      </c>
      <c r="P219" s="28" t="s">
        <v>1050</v>
      </c>
      <c r="Q219" s="28" t="s">
        <v>1051</v>
      </c>
      <c r="R219" s="28" t="s">
        <v>267</v>
      </c>
      <c r="S219" s="30">
        <v>44420</v>
      </c>
      <c r="T219" s="30">
        <v>44407</v>
      </c>
      <c r="U219" s="32" t="s">
        <v>50</v>
      </c>
      <c r="V219" s="28">
        <f>IFERROR(YEAR(F219), "")</f>
        <v>2021</v>
      </c>
      <c r="W219" s="28">
        <f>IFERROR(MONTH(F219), "")</f>
        <v>7</v>
      </c>
      <c r="X219" s="28" t="e">
        <f>TEXT([2]!Tbl_Counter[[#This Row],[Issue Month]]*28, "mmmm")</f>
        <v>#REF!</v>
      </c>
      <c r="Y219" s="28" t="e">
        <f>DAY([2]!Tbl_Counter[[#This Row],[Issue Date]])</f>
        <v>#REF!</v>
      </c>
      <c r="Z219" s="28" t="str">
        <f>TEXT($F219, "yyyy-mm")</f>
        <v>2021-07</v>
      </c>
      <c r="AA219" s="28">
        <f>IFERROR(IF(INT(S219-$F219)&gt;=0,S219-$F219,"N/A"),"N/A")</f>
        <v>30</v>
      </c>
      <c r="AB219" s="28">
        <f>IFERROR(IF(INT(T219-$F219)&gt;=0,T219-$F219,"N/A"),"N/A")</f>
        <v>17</v>
      </c>
      <c r="AC219" s="28" t="str">
        <f>IFERROR(IF(OR(ISTEXT(AA219), ISTEXT(AB219)), "N/A", IF(AB219&lt;=AA219, "Yes", "No")),"N/A")</f>
        <v>Yes</v>
      </c>
      <c r="AD219" s="28">
        <f>IFERROR(AB219-AA219, "")</f>
        <v>-13</v>
      </c>
    </row>
    <row r="220" spans="1:30" ht="39.75" customHeight="1" x14ac:dyDescent="0.45">
      <c r="A220" s="28">
        <v>241</v>
      </c>
      <c r="B220" s="28" t="s">
        <v>268</v>
      </c>
      <c r="C220" s="28" t="s">
        <v>322</v>
      </c>
      <c r="D220" s="28" t="s">
        <v>229</v>
      </c>
      <c r="E220" s="28" t="s">
        <v>212</v>
      </c>
      <c r="F220" s="30">
        <v>44397</v>
      </c>
      <c r="G220" s="28" t="s">
        <v>4</v>
      </c>
      <c r="H220" s="28" t="s">
        <v>203</v>
      </c>
      <c r="I220" s="28" t="s">
        <v>1052</v>
      </c>
      <c r="J220" s="29" t="s">
        <v>109</v>
      </c>
      <c r="K220" s="29"/>
      <c r="L220" s="29"/>
      <c r="M220" s="28" t="s">
        <v>52</v>
      </c>
      <c r="N220" s="29"/>
      <c r="O220" s="28" t="s">
        <v>1053</v>
      </c>
      <c r="P220" s="28" t="s">
        <v>1054</v>
      </c>
      <c r="Q220" s="28" t="s">
        <v>1055</v>
      </c>
      <c r="R220" s="28" t="s">
        <v>290</v>
      </c>
      <c r="S220" s="30">
        <v>44427</v>
      </c>
      <c r="T220" s="30">
        <v>44411</v>
      </c>
      <c r="U220" s="32" t="s">
        <v>50</v>
      </c>
      <c r="V220" s="28">
        <v>2021</v>
      </c>
      <c r="W220" s="28">
        <v>7</v>
      </c>
      <c r="X220" s="28" t="s">
        <v>81</v>
      </c>
      <c r="Y220" s="28">
        <v>20</v>
      </c>
      <c r="Z220" s="28" t="s">
        <v>74</v>
      </c>
      <c r="AA220" s="28">
        <f t="shared" ref="AA220:AA223" si="119">IFERROR(IF(INT(S220-$F220)&gt;=0,S220-$F220,"N/A"),"N/A")</f>
        <v>30</v>
      </c>
      <c r="AB220" s="28">
        <f t="shared" ref="AB220:AB223" si="120">IFERROR(IF(INT(T220-$F220)&gt;=0,T220-$F220,"N/A"),"N/A")</f>
        <v>14</v>
      </c>
      <c r="AC220" s="28" t="str">
        <f t="shared" ref="AC220:AC223" si="121">IFERROR(IF(OR(ISTEXT(AA220), ISTEXT(AB220)), "N/A", IF(AB220&lt;=AA220, "Yes", "No")),"N/A")</f>
        <v>Yes</v>
      </c>
      <c r="AD220" s="28">
        <f t="shared" ref="AD220:AD223" si="122">IFERROR(AB220-AA220, "")</f>
        <v>-16</v>
      </c>
    </row>
    <row r="221" spans="1:30" x14ac:dyDescent="0.45">
      <c r="A221" s="28">
        <v>180</v>
      </c>
      <c r="B221" s="28" t="s">
        <v>274</v>
      </c>
      <c r="C221" s="28" t="s">
        <v>327</v>
      </c>
      <c r="D221" s="28" t="s">
        <v>239</v>
      </c>
      <c r="E221" s="28" t="s">
        <v>221</v>
      </c>
      <c r="F221" s="30">
        <v>44384</v>
      </c>
      <c r="G221" s="28" t="s">
        <v>4</v>
      </c>
      <c r="H221" s="28" t="s">
        <v>203</v>
      </c>
      <c r="I221" s="28" t="s">
        <v>1056</v>
      </c>
      <c r="J221" s="28" t="s">
        <v>232</v>
      </c>
      <c r="K221" s="28" t="s">
        <v>213</v>
      </c>
      <c r="L221" s="28" t="s">
        <v>1385</v>
      </c>
      <c r="M221" s="28" t="s">
        <v>52</v>
      </c>
      <c r="N221" s="29"/>
      <c r="O221" s="28" t="s">
        <v>1057</v>
      </c>
      <c r="P221" s="28" t="s">
        <v>1058</v>
      </c>
      <c r="Q221" s="28" t="s">
        <v>1059</v>
      </c>
      <c r="R221" s="28" t="s">
        <v>352</v>
      </c>
      <c r="S221" s="30">
        <v>44414</v>
      </c>
      <c r="T221" s="30">
        <v>44412</v>
      </c>
      <c r="U221" s="32" t="s">
        <v>50</v>
      </c>
      <c r="V221" s="28">
        <f t="shared" ref="V221:V232" si="123">IFERROR(YEAR(F221), "")</f>
        <v>2021</v>
      </c>
      <c r="W221" s="28">
        <f t="shared" ref="W221:W232" si="124">IFERROR(MONTH(F221), "")</f>
        <v>7</v>
      </c>
      <c r="X221" s="28" t="e">
        <f>TEXT([2]!Tbl_Counter[[#This Row],[Issue Month]]*28, "mmmm")</f>
        <v>#REF!</v>
      </c>
      <c r="Y221" s="28" t="e">
        <f>DAY([2]!Tbl_Counter[[#This Row],[Issue Date]])</f>
        <v>#REF!</v>
      </c>
      <c r="Z221" s="28" t="str">
        <f t="shared" ref="Z221:Z232" si="125">TEXT($F221, "yyyy-mm")</f>
        <v>2021-07</v>
      </c>
      <c r="AA221" s="28">
        <f t="shared" si="119"/>
        <v>30</v>
      </c>
      <c r="AB221" s="28">
        <f t="shared" si="120"/>
        <v>28</v>
      </c>
      <c r="AC221" s="28" t="str">
        <f t="shared" si="121"/>
        <v>Yes</v>
      </c>
      <c r="AD221" s="28">
        <f t="shared" si="122"/>
        <v>-2</v>
      </c>
    </row>
    <row r="222" spans="1:30" x14ac:dyDescent="0.45">
      <c r="A222" s="28">
        <v>185</v>
      </c>
      <c r="B222" s="28" t="s">
        <v>199</v>
      </c>
      <c r="C222" s="28" t="s">
        <v>200</v>
      </c>
      <c r="D222" s="28" t="s">
        <v>201</v>
      </c>
      <c r="E222" s="28" t="s">
        <v>230</v>
      </c>
      <c r="F222" s="30">
        <v>44391</v>
      </c>
      <c r="G222" s="28" t="s">
        <v>4</v>
      </c>
      <c r="H222" s="28" t="s">
        <v>203</v>
      </c>
      <c r="I222" s="28" t="s">
        <v>1060</v>
      </c>
      <c r="J222" s="28" t="s">
        <v>384</v>
      </c>
      <c r="K222" s="28" t="s">
        <v>307</v>
      </c>
      <c r="L222" s="28" t="s">
        <v>1386</v>
      </c>
      <c r="M222" s="28" t="s">
        <v>52</v>
      </c>
      <c r="N222" s="29"/>
      <c r="O222" s="28" t="s">
        <v>1061</v>
      </c>
      <c r="P222" s="28" t="s">
        <v>1062</v>
      </c>
      <c r="Q222" s="28" t="s">
        <v>1063</v>
      </c>
      <c r="R222" s="28" t="s">
        <v>1064</v>
      </c>
      <c r="S222" s="30">
        <v>44422</v>
      </c>
      <c r="T222" s="30">
        <v>44418</v>
      </c>
      <c r="U222" s="32" t="s">
        <v>50</v>
      </c>
      <c r="V222" s="28">
        <f t="shared" si="123"/>
        <v>2021</v>
      </c>
      <c r="W222" s="28">
        <f t="shared" si="124"/>
        <v>7</v>
      </c>
      <c r="X222" s="28" t="e">
        <f>TEXT([2]!Tbl_Counter[[#This Row],[Issue Month]]*28, "mmmm")</f>
        <v>#REF!</v>
      </c>
      <c r="Y222" s="28" t="e">
        <f>DAY([2]!Tbl_Counter[[#This Row],[Issue Date]])</f>
        <v>#REF!</v>
      </c>
      <c r="Z222" s="28" t="str">
        <f t="shared" si="125"/>
        <v>2021-07</v>
      </c>
      <c r="AA222" s="28">
        <f t="shared" si="119"/>
        <v>31</v>
      </c>
      <c r="AB222" s="28">
        <f t="shared" si="120"/>
        <v>27</v>
      </c>
      <c r="AC222" s="28" t="str">
        <f t="shared" si="121"/>
        <v>Yes</v>
      </c>
      <c r="AD222" s="28">
        <f t="shared" si="122"/>
        <v>-4</v>
      </c>
    </row>
    <row r="223" spans="1:30" x14ac:dyDescent="0.45">
      <c r="A223" s="28">
        <v>189</v>
      </c>
      <c r="B223" s="28" t="s">
        <v>209</v>
      </c>
      <c r="C223" s="28" t="s">
        <v>210</v>
      </c>
      <c r="D223" s="28" t="s">
        <v>211</v>
      </c>
      <c r="E223" s="28" t="s">
        <v>240</v>
      </c>
      <c r="F223" s="30">
        <v>44398</v>
      </c>
      <c r="G223" s="28" t="s">
        <v>4</v>
      </c>
      <c r="H223" s="28" t="s">
        <v>203</v>
      </c>
      <c r="I223" s="28" t="s">
        <v>1065</v>
      </c>
      <c r="J223" s="29" t="s">
        <v>109</v>
      </c>
      <c r="K223" s="29"/>
      <c r="L223" s="29"/>
      <c r="M223" s="28" t="s">
        <v>52</v>
      </c>
      <c r="N223" s="29"/>
      <c r="O223" s="28" t="s">
        <v>1066</v>
      </c>
      <c r="P223" s="28" t="s">
        <v>1067</v>
      </c>
      <c r="Q223" s="28" t="s">
        <v>1068</v>
      </c>
      <c r="R223" s="28" t="s">
        <v>1064</v>
      </c>
      <c r="S223" s="30">
        <v>44429</v>
      </c>
      <c r="T223" s="30">
        <v>44419</v>
      </c>
      <c r="U223" s="32" t="s">
        <v>50</v>
      </c>
      <c r="V223" s="28">
        <f t="shared" si="123"/>
        <v>2021</v>
      </c>
      <c r="W223" s="28">
        <f t="shared" si="124"/>
        <v>7</v>
      </c>
      <c r="X223" s="28" t="e">
        <f>TEXT([2]!Tbl_Counter[[#This Row],[Issue Month]]*28, "mmmm")</f>
        <v>#REF!</v>
      </c>
      <c r="Y223" s="28" t="e">
        <f>DAY([2]!Tbl_Counter[[#This Row],[Issue Date]])</f>
        <v>#REF!</v>
      </c>
      <c r="Z223" s="28" t="str">
        <f t="shared" si="125"/>
        <v>2021-07</v>
      </c>
      <c r="AA223" s="28">
        <f t="shared" si="119"/>
        <v>31</v>
      </c>
      <c r="AB223" s="28">
        <f t="shared" si="120"/>
        <v>21</v>
      </c>
      <c r="AC223" s="28" t="str">
        <f t="shared" si="121"/>
        <v>Yes</v>
      </c>
      <c r="AD223" s="28">
        <f t="shared" si="122"/>
        <v>-10</v>
      </c>
    </row>
    <row r="224" spans="1:30" x14ac:dyDescent="0.45">
      <c r="A224" s="28">
        <v>194</v>
      </c>
      <c r="B224" s="28" t="s">
        <v>218</v>
      </c>
      <c r="C224" s="28" t="s">
        <v>219</v>
      </c>
      <c r="D224" s="28" t="s">
        <v>220</v>
      </c>
      <c r="E224" s="28" t="s">
        <v>249</v>
      </c>
      <c r="F224" s="30">
        <v>44420</v>
      </c>
      <c r="G224" s="28" t="s">
        <v>3</v>
      </c>
      <c r="H224" s="28" t="s">
        <v>241</v>
      </c>
      <c r="I224" s="29" t="s">
        <v>109</v>
      </c>
      <c r="J224" s="29" t="s">
        <v>109</v>
      </c>
      <c r="K224" s="28" t="s">
        <v>307</v>
      </c>
      <c r="L224" s="29"/>
      <c r="M224" s="29"/>
      <c r="N224" s="29"/>
      <c r="O224" s="28" t="s">
        <v>1069</v>
      </c>
      <c r="P224" s="28" t="s">
        <v>1070</v>
      </c>
      <c r="Q224" s="28" t="s">
        <v>1071</v>
      </c>
      <c r="R224" s="28" t="s">
        <v>246</v>
      </c>
      <c r="S224" s="30">
        <v>44420</v>
      </c>
      <c r="T224" s="30">
        <v>44420</v>
      </c>
      <c r="U224" s="32" t="s">
        <v>50</v>
      </c>
      <c r="V224" s="28">
        <f t="shared" si="123"/>
        <v>2021</v>
      </c>
      <c r="W224" s="28">
        <f t="shared" si="124"/>
        <v>8</v>
      </c>
      <c r="X224" s="28" t="e">
        <f>TEXT([2]!Tbl_Counter[[#This Row],[Issue Month]]*28, "mmmm")</f>
        <v>#REF!</v>
      </c>
      <c r="Y224" s="28" t="e">
        <f>DAY([2]!Tbl_Counter[[#This Row],[Issue Date]])</f>
        <v>#REF!</v>
      </c>
      <c r="Z224" s="28" t="str">
        <f t="shared" si="125"/>
        <v>2021-08</v>
      </c>
      <c r="AA224" s="28">
        <f t="shared" ref="AA224:AB234" si="126">IFERROR(IF(INT(S224-$F224)&gt;=0,S224-$F224,"N/A"),"N/A")</f>
        <v>0</v>
      </c>
      <c r="AB224" s="28">
        <f t="shared" si="126"/>
        <v>0</v>
      </c>
      <c r="AC224" s="28" t="str">
        <f>IFERROR(IF(OR(ISTEXT(AA224), ISTEXT(AB224)), "N/A", IF(AB224&lt;=AA224, "Yes", "No")),"N/A")</f>
        <v>Yes</v>
      </c>
      <c r="AD224" s="28">
        <f t="shared" ref="AD224:AD230" si="127">IFERROR(AB224-AA224, "")</f>
        <v>0</v>
      </c>
    </row>
    <row r="225" spans="1:30" x14ac:dyDescent="0.45">
      <c r="A225" s="28">
        <v>183</v>
      </c>
      <c r="B225" s="28" t="s">
        <v>227</v>
      </c>
      <c r="C225" s="28" t="s">
        <v>228</v>
      </c>
      <c r="D225" s="28" t="s">
        <v>229</v>
      </c>
      <c r="E225" s="28" t="s">
        <v>256</v>
      </c>
      <c r="F225" s="30">
        <v>44390</v>
      </c>
      <c r="G225" s="28" t="s">
        <v>4</v>
      </c>
      <c r="H225" s="28" t="s">
        <v>203</v>
      </c>
      <c r="I225" s="28" t="s">
        <v>1072</v>
      </c>
      <c r="J225" s="29" t="s">
        <v>109</v>
      </c>
      <c r="K225" s="29"/>
      <c r="L225" s="29"/>
      <c r="M225" s="28" t="s">
        <v>52</v>
      </c>
      <c r="N225" s="29"/>
      <c r="O225" s="28" t="s">
        <v>1073</v>
      </c>
      <c r="P225" s="28" t="s">
        <v>1074</v>
      </c>
      <c r="Q225" s="28" t="s">
        <v>1075</v>
      </c>
      <c r="R225" s="28" t="s">
        <v>1038</v>
      </c>
      <c r="S225" s="30">
        <v>44426</v>
      </c>
      <c r="T225" s="30">
        <v>44425</v>
      </c>
      <c r="U225" s="32" t="s">
        <v>50</v>
      </c>
      <c r="V225" s="28">
        <f t="shared" si="123"/>
        <v>2021</v>
      </c>
      <c r="W225" s="28">
        <f t="shared" si="124"/>
        <v>7</v>
      </c>
      <c r="X225" s="28" t="e">
        <f>TEXT([2]!Tbl_Counter[[#This Row],[Issue Month]]*28, "mmmm")</f>
        <v>#REF!</v>
      </c>
      <c r="Y225" s="28" t="e">
        <f>DAY([2]!Tbl_Counter[[#This Row],[Issue Date]])</f>
        <v>#REF!</v>
      </c>
      <c r="Z225" s="28" t="str">
        <f t="shared" si="125"/>
        <v>2021-07</v>
      </c>
      <c r="AA225" s="28">
        <f t="shared" si="126"/>
        <v>36</v>
      </c>
      <c r="AB225" s="28">
        <f t="shared" si="126"/>
        <v>35</v>
      </c>
      <c r="AC225" s="28" t="str">
        <f t="shared" ref="AC225:AC230" si="128">IFERROR(IF(OR(ISTEXT(AA225), ISTEXT(AB225)), "N/A", IF(AB225&lt;=AA225, "Yes", "No")),"N/A")</f>
        <v>Yes</v>
      </c>
      <c r="AD225" s="28">
        <f t="shared" si="127"/>
        <v>-1</v>
      </c>
    </row>
    <row r="226" spans="1:30" x14ac:dyDescent="0.45">
      <c r="A226" s="28">
        <v>196</v>
      </c>
      <c r="B226" s="28" t="s">
        <v>237</v>
      </c>
      <c r="C226" s="28" t="s">
        <v>238</v>
      </c>
      <c r="D226" s="28" t="s">
        <v>239</v>
      </c>
      <c r="E226" s="28" t="s">
        <v>263</v>
      </c>
      <c r="F226" s="30">
        <v>44426</v>
      </c>
      <c r="G226" s="28" t="s">
        <v>4</v>
      </c>
      <c r="H226" s="28" t="s">
        <v>1076</v>
      </c>
      <c r="I226" s="29" t="s">
        <v>109</v>
      </c>
      <c r="J226" s="29" t="s">
        <v>109</v>
      </c>
      <c r="K226" s="29"/>
      <c r="L226" s="29"/>
      <c r="M226" s="29"/>
      <c r="N226" s="29"/>
      <c r="O226" s="28" t="s">
        <v>1077</v>
      </c>
      <c r="P226" s="28" t="s">
        <v>1078</v>
      </c>
      <c r="Q226" s="28" t="s">
        <v>1079</v>
      </c>
      <c r="R226" s="28" t="s">
        <v>246</v>
      </c>
      <c r="S226" s="30">
        <v>44426</v>
      </c>
      <c r="T226" s="30">
        <v>44426</v>
      </c>
      <c r="U226" s="32" t="s">
        <v>50</v>
      </c>
      <c r="V226" s="28">
        <f t="shared" si="123"/>
        <v>2021</v>
      </c>
      <c r="W226" s="28">
        <f t="shared" si="124"/>
        <v>8</v>
      </c>
      <c r="X226" s="28" t="e">
        <f>TEXT([2]!Tbl_Counter[[#This Row],[Issue Month]]*28, "mmmm")</f>
        <v>#REF!</v>
      </c>
      <c r="Y226" s="28" t="e">
        <f>DAY([2]!Tbl_Counter[[#This Row],[Issue Date]])</f>
        <v>#REF!</v>
      </c>
      <c r="Z226" s="28" t="str">
        <f t="shared" si="125"/>
        <v>2021-08</v>
      </c>
      <c r="AA226" s="28">
        <f t="shared" si="126"/>
        <v>0</v>
      </c>
      <c r="AB226" s="28">
        <f t="shared" si="126"/>
        <v>0</v>
      </c>
      <c r="AC226" s="28" t="str">
        <f t="shared" si="128"/>
        <v>Yes</v>
      </c>
      <c r="AD226" s="28">
        <f t="shared" si="127"/>
        <v>0</v>
      </c>
    </row>
    <row r="227" spans="1:30" x14ac:dyDescent="0.45">
      <c r="A227" s="28">
        <v>190</v>
      </c>
      <c r="B227" s="28" t="s">
        <v>247</v>
      </c>
      <c r="C227" s="28" t="s">
        <v>248</v>
      </c>
      <c r="D227" s="28" t="s">
        <v>201</v>
      </c>
      <c r="E227" s="28" t="s">
        <v>202</v>
      </c>
      <c r="F227" s="30">
        <v>44399</v>
      </c>
      <c r="G227" s="28" t="s">
        <v>4</v>
      </c>
      <c r="H227" s="28" t="s">
        <v>203</v>
      </c>
      <c r="I227" s="28" t="s">
        <v>1080</v>
      </c>
      <c r="J227" s="29" t="s">
        <v>109</v>
      </c>
      <c r="K227" s="29"/>
      <c r="L227" s="29"/>
      <c r="M227" s="28" t="s">
        <v>52</v>
      </c>
      <c r="N227" s="29"/>
      <c r="O227" s="28" t="s">
        <v>1081</v>
      </c>
      <c r="P227" s="28" t="s">
        <v>1082</v>
      </c>
      <c r="Q227" s="28" t="s">
        <v>1083</v>
      </c>
      <c r="R227" s="28" t="s">
        <v>879</v>
      </c>
      <c r="S227" s="30">
        <v>44435</v>
      </c>
      <c r="T227" s="30">
        <v>44431</v>
      </c>
      <c r="U227" s="32" t="s">
        <v>50</v>
      </c>
      <c r="V227" s="28">
        <f t="shared" si="123"/>
        <v>2021</v>
      </c>
      <c r="W227" s="28">
        <f t="shared" si="124"/>
        <v>7</v>
      </c>
      <c r="X227" s="28" t="e">
        <f>TEXT([2]!Tbl_Counter[[#This Row],[Issue Month]]*28, "mmmm")</f>
        <v>#REF!</v>
      </c>
      <c r="Y227" s="28" t="e">
        <f>DAY([2]!Tbl_Counter[[#This Row],[Issue Date]])</f>
        <v>#REF!</v>
      </c>
      <c r="Z227" s="28" t="str">
        <f t="shared" si="125"/>
        <v>2021-07</v>
      </c>
      <c r="AA227" s="28">
        <f t="shared" si="126"/>
        <v>36</v>
      </c>
      <c r="AB227" s="28">
        <f t="shared" si="126"/>
        <v>32</v>
      </c>
      <c r="AC227" s="28" t="str">
        <f t="shared" si="128"/>
        <v>Yes</v>
      </c>
      <c r="AD227" s="28">
        <f t="shared" si="127"/>
        <v>-4</v>
      </c>
    </row>
    <row r="228" spans="1:30" x14ac:dyDescent="0.45">
      <c r="A228" s="28">
        <v>204</v>
      </c>
      <c r="B228" s="28" t="s">
        <v>254</v>
      </c>
      <c r="C228" s="28" t="s">
        <v>255</v>
      </c>
      <c r="D228" s="28" t="s">
        <v>211</v>
      </c>
      <c r="E228" s="28" t="s">
        <v>212</v>
      </c>
      <c r="F228" s="30">
        <v>44435</v>
      </c>
      <c r="G228" s="28" t="s">
        <v>4</v>
      </c>
      <c r="H228" s="28" t="s">
        <v>1076</v>
      </c>
      <c r="I228" s="29" t="s">
        <v>109</v>
      </c>
      <c r="J228" s="29" t="s">
        <v>109</v>
      </c>
      <c r="K228" s="29"/>
      <c r="L228" s="29"/>
      <c r="M228" s="29"/>
      <c r="N228" s="29"/>
      <c r="O228" s="28" t="s">
        <v>1084</v>
      </c>
      <c r="P228" s="28" t="s">
        <v>1085</v>
      </c>
      <c r="Q228" s="28" t="s">
        <v>1086</v>
      </c>
      <c r="R228" s="28" t="s">
        <v>260</v>
      </c>
      <c r="S228" s="30">
        <v>44435</v>
      </c>
      <c r="T228" s="30">
        <v>44435</v>
      </c>
      <c r="U228" s="32" t="s">
        <v>50</v>
      </c>
      <c r="V228" s="28">
        <f t="shared" si="123"/>
        <v>2021</v>
      </c>
      <c r="W228" s="28">
        <f t="shared" si="124"/>
        <v>8</v>
      </c>
      <c r="X228" s="28" t="e">
        <f>TEXT([2]!Tbl_Counter[[#This Row],[Issue Month]]*28, "mmmm")</f>
        <v>#REF!</v>
      </c>
      <c r="Y228" s="28" t="e">
        <f>DAY([2]!Tbl_Counter[[#This Row],[Issue Date]])</f>
        <v>#REF!</v>
      </c>
      <c r="Z228" s="28" t="str">
        <f t="shared" si="125"/>
        <v>2021-08</v>
      </c>
      <c r="AA228" s="28">
        <f t="shared" si="126"/>
        <v>0</v>
      </c>
      <c r="AB228" s="28">
        <f t="shared" si="126"/>
        <v>0</v>
      </c>
      <c r="AC228" s="28" t="str">
        <f t="shared" si="128"/>
        <v>Yes</v>
      </c>
      <c r="AD228" s="28">
        <f t="shared" si="127"/>
        <v>0</v>
      </c>
    </row>
    <row r="229" spans="1:30" x14ac:dyDescent="0.45">
      <c r="A229" s="28">
        <v>205</v>
      </c>
      <c r="B229" s="28" t="s">
        <v>261</v>
      </c>
      <c r="C229" s="28" t="s">
        <v>262</v>
      </c>
      <c r="D229" s="28" t="s">
        <v>220</v>
      </c>
      <c r="E229" s="28" t="s">
        <v>221</v>
      </c>
      <c r="F229" s="30">
        <v>44437</v>
      </c>
      <c r="G229" s="28" t="s">
        <v>4</v>
      </c>
      <c r="H229" s="28" t="s">
        <v>1087</v>
      </c>
      <c r="I229" s="29" t="s">
        <v>109</v>
      </c>
      <c r="J229" s="29" t="s">
        <v>109</v>
      </c>
      <c r="K229" s="29"/>
      <c r="L229" s="29"/>
      <c r="M229" s="29"/>
      <c r="N229" s="29"/>
      <c r="O229" s="28" t="s">
        <v>1088</v>
      </c>
      <c r="P229" s="28" t="s">
        <v>1089</v>
      </c>
      <c r="Q229" s="28" t="s">
        <v>1090</v>
      </c>
      <c r="R229" s="28" t="s">
        <v>1091</v>
      </c>
      <c r="S229" s="30">
        <v>44445</v>
      </c>
      <c r="T229" s="30">
        <v>44445</v>
      </c>
      <c r="U229" s="32" t="s">
        <v>50</v>
      </c>
      <c r="V229" s="28">
        <f t="shared" si="123"/>
        <v>2021</v>
      </c>
      <c r="W229" s="28">
        <f t="shared" si="124"/>
        <v>8</v>
      </c>
      <c r="X229" s="28" t="e">
        <f>TEXT([2]!Tbl_Counter[[#This Row],[Issue Month]]*28, "mmmm")</f>
        <v>#REF!</v>
      </c>
      <c r="Y229" s="28" t="e">
        <f>DAY([2]!Tbl_Counter[[#This Row],[Issue Date]])</f>
        <v>#REF!</v>
      </c>
      <c r="Z229" s="28" t="str">
        <f t="shared" si="125"/>
        <v>2021-08</v>
      </c>
      <c r="AA229" s="28">
        <f t="shared" si="126"/>
        <v>8</v>
      </c>
      <c r="AB229" s="28">
        <f t="shared" si="126"/>
        <v>8</v>
      </c>
      <c r="AC229" s="28" t="str">
        <f t="shared" si="128"/>
        <v>Yes</v>
      </c>
      <c r="AD229" s="28">
        <f t="shared" si="127"/>
        <v>0</v>
      </c>
    </row>
    <row r="230" spans="1:30" ht="52.5" customHeight="1" x14ac:dyDescent="0.45">
      <c r="A230" s="28">
        <v>197</v>
      </c>
      <c r="B230" s="28" t="s">
        <v>268</v>
      </c>
      <c r="C230" s="28" t="s">
        <v>269</v>
      </c>
      <c r="D230" s="28" t="s">
        <v>229</v>
      </c>
      <c r="E230" s="28" t="s">
        <v>230</v>
      </c>
      <c r="F230" s="30">
        <v>44419</v>
      </c>
      <c r="G230" s="28" t="s">
        <v>4</v>
      </c>
      <c r="H230" s="28" t="s">
        <v>203</v>
      </c>
      <c r="I230" s="28" t="s">
        <v>1092</v>
      </c>
      <c r="J230" s="28" t="s">
        <v>232</v>
      </c>
      <c r="K230" s="28" t="s">
        <v>1093</v>
      </c>
      <c r="L230" s="29"/>
      <c r="M230" s="28" t="s">
        <v>52</v>
      </c>
      <c r="N230" s="29"/>
      <c r="O230" s="28" t="s">
        <v>1094</v>
      </c>
      <c r="P230" s="28" t="s">
        <v>1095</v>
      </c>
      <c r="Q230" s="28" t="s">
        <v>1096</v>
      </c>
      <c r="R230" s="28" t="s">
        <v>236</v>
      </c>
      <c r="S230" s="30">
        <v>44450</v>
      </c>
      <c r="T230" s="30">
        <v>44447</v>
      </c>
      <c r="U230" s="32" t="s">
        <v>50</v>
      </c>
      <c r="V230" s="28">
        <f t="shared" si="123"/>
        <v>2021</v>
      </c>
      <c r="W230" s="28">
        <f t="shared" si="124"/>
        <v>8</v>
      </c>
      <c r="X230" s="28" t="e">
        <f>TEXT([2]!Tbl_Counter[[#This Row],[Issue Month]]*28, "mmmm")</f>
        <v>#REF!</v>
      </c>
      <c r="Y230" s="28" t="e">
        <f>DAY([2]!Tbl_Counter[[#This Row],[Issue Date]])</f>
        <v>#REF!</v>
      </c>
      <c r="Z230" s="28" t="str">
        <f t="shared" si="125"/>
        <v>2021-08</v>
      </c>
      <c r="AA230" s="28">
        <f t="shared" si="126"/>
        <v>31</v>
      </c>
      <c r="AB230" s="28">
        <f t="shared" si="126"/>
        <v>28</v>
      </c>
      <c r="AC230" s="28" t="str">
        <f t="shared" si="128"/>
        <v>Yes</v>
      </c>
      <c r="AD230" s="28">
        <f t="shared" si="127"/>
        <v>-3</v>
      </c>
    </row>
    <row r="231" spans="1:30" x14ac:dyDescent="0.45">
      <c r="A231" s="28">
        <v>206</v>
      </c>
      <c r="B231" s="28" t="s">
        <v>274</v>
      </c>
      <c r="C231" s="28" t="s">
        <v>275</v>
      </c>
      <c r="D231" s="28" t="s">
        <v>239</v>
      </c>
      <c r="E231" s="28" t="s">
        <v>240</v>
      </c>
      <c r="F231" s="30">
        <v>44439</v>
      </c>
      <c r="G231" s="28" t="s">
        <v>3</v>
      </c>
      <c r="H231" s="28" t="s">
        <v>241</v>
      </c>
      <c r="I231" s="29" t="s">
        <v>109</v>
      </c>
      <c r="J231" s="29" t="s">
        <v>109</v>
      </c>
      <c r="K231" s="29"/>
      <c r="L231" s="29"/>
      <c r="M231" s="29"/>
      <c r="N231" s="29"/>
      <c r="O231" s="28" t="s">
        <v>1097</v>
      </c>
      <c r="P231" s="28" t="s">
        <v>1098</v>
      </c>
      <c r="Q231" s="28" t="s">
        <v>1099</v>
      </c>
      <c r="R231" s="28" t="s">
        <v>1100</v>
      </c>
      <c r="S231" s="30">
        <v>44448</v>
      </c>
      <c r="T231" s="30">
        <v>44447</v>
      </c>
      <c r="U231" s="32" t="s">
        <v>50</v>
      </c>
      <c r="V231" s="28">
        <f t="shared" si="123"/>
        <v>2021</v>
      </c>
      <c r="W231" s="28">
        <f t="shared" si="124"/>
        <v>8</v>
      </c>
      <c r="X231" s="28" t="e">
        <f>TEXT([2]!Tbl_Counter[[#This Row],[Issue Month]]*28, "mmmm")</f>
        <v>#REF!</v>
      </c>
      <c r="Y231" s="28" t="e">
        <f>DAY([2]!Tbl_Counter[[#This Row],[Issue Date]])</f>
        <v>#REF!</v>
      </c>
      <c r="Z231" s="28" t="str">
        <f t="shared" si="125"/>
        <v>2021-08</v>
      </c>
      <c r="AA231" s="28">
        <f t="shared" si="126"/>
        <v>9</v>
      </c>
      <c r="AB231" s="28">
        <f t="shared" si="126"/>
        <v>8</v>
      </c>
      <c r="AC231" s="28"/>
      <c r="AD231" s="28"/>
    </row>
    <row r="232" spans="1:30" x14ac:dyDescent="0.45">
      <c r="A232" s="28">
        <v>213</v>
      </c>
      <c r="B232" s="28" t="s">
        <v>199</v>
      </c>
      <c r="C232" s="28" t="s">
        <v>280</v>
      </c>
      <c r="D232" s="28" t="s">
        <v>201</v>
      </c>
      <c r="E232" s="28" t="s">
        <v>249</v>
      </c>
      <c r="F232" s="30">
        <v>44447</v>
      </c>
      <c r="G232" s="28" t="s">
        <v>5</v>
      </c>
      <c r="H232" s="28" t="s">
        <v>231</v>
      </c>
      <c r="I232" s="29" t="s">
        <v>109</v>
      </c>
      <c r="J232" s="29" t="s">
        <v>109</v>
      </c>
      <c r="K232" s="28" t="s">
        <v>1101</v>
      </c>
      <c r="L232" s="29"/>
      <c r="M232" s="29"/>
      <c r="N232" s="28" t="s">
        <v>54</v>
      </c>
      <c r="O232" s="28" t="s">
        <v>1102</v>
      </c>
      <c r="P232" s="28" t="s">
        <v>1103</v>
      </c>
      <c r="Q232" s="28" t="s">
        <v>1104</v>
      </c>
      <c r="R232" s="28" t="s">
        <v>267</v>
      </c>
      <c r="S232" s="30">
        <v>44448</v>
      </c>
      <c r="T232" s="30">
        <v>44448</v>
      </c>
      <c r="U232" s="32" t="s">
        <v>50</v>
      </c>
      <c r="V232" s="28">
        <f t="shared" si="123"/>
        <v>2021</v>
      </c>
      <c r="W232" s="28">
        <f t="shared" si="124"/>
        <v>9</v>
      </c>
      <c r="X232" s="28" t="e">
        <f>TEXT([2]!Tbl_Counter[[#This Row],[Issue Month]]*28, "mmmm")</f>
        <v>#REF!</v>
      </c>
      <c r="Y232" s="28" t="e">
        <f>DAY([2]!Tbl_Counter[[#This Row],[Issue Date]])</f>
        <v>#REF!</v>
      </c>
      <c r="Z232" s="28" t="str">
        <f t="shared" si="125"/>
        <v>2021-09</v>
      </c>
      <c r="AA232" s="28">
        <f t="shared" si="126"/>
        <v>1</v>
      </c>
      <c r="AB232" s="28">
        <f t="shared" si="126"/>
        <v>1</v>
      </c>
      <c r="AC232" s="28"/>
      <c r="AD232" s="28"/>
    </row>
    <row r="233" spans="1:30" ht="44.25" customHeight="1" x14ac:dyDescent="0.45">
      <c r="A233" s="28">
        <v>240</v>
      </c>
      <c r="B233" s="28" t="s">
        <v>209</v>
      </c>
      <c r="C233" s="28" t="s">
        <v>285</v>
      </c>
      <c r="D233" s="28" t="s">
        <v>211</v>
      </c>
      <c r="E233" s="28" t="s">
        <v>256</v>
      </c>
      <c r="F233" s="30">
        <v>44384</v>
      </c>
      <c r="G233" s="28" t="s">
        <v>4</v>
      </c>
      <c r="H233" s="28" t="s">
        <v>203</v>
      </c>
      <c r="I233" s="28" t="s">
        <v>1105</v>
      </c>
      <c r="J233" s="29" t="s">
        <v>109</v>
      </c>
      <c r="K233" s="29"/>
      <c r="L233" s="28" t="s">
        <v>1385</v>
      </c>
      <c r="M233" s="28" t="s">
        <v>52</v>
      </c>
      <c r="N233" s="29"/>
      <c r="O233" s="28" t="s">
        <v>1106</v>
      </c>
      <c r="P233" s="28" t="s">
        <v>1107</v>
      </c>
      <c r="Q233" s="28" t="s">
        <v>1108</v>
      </c>
      <c r="R233" s="28" t="s">
        <v>1091</v>
      </c>
      <c r="S233" s="30">
        <v>44448</v>
      </c>
      <c r="T233" s="30">
        <v>44448</v>
      </c>
      <c r="U233" s="32" t="s">
        <v>50</v>
      </c>
      <c r="V233" s="28">
        <v>2021</v>
      </c>
      <c r="W233" s="28">
        <v>7</v>
      </c>
      <c r="X233" s="28" t="s">
        <v>81</v>
      </c>
      <c r="Y233" s="28">
        <v>7</v>
      </c>
      <c r="Z233" s="28" t="s">
        <v>74</v>
      </c>
      <c r="AA233" s="28">
        <f t="shared" si="126"/>
        <v>64</v>
      </c>
      <c r="AB233" s="28">
        <f t="shared" si="126"/>
        <v>64</v>
      </c>
      <c r="AC233" s="28" t="str">
        <f t="shared" ref="AC233:AC234" si="129">IFERROR(IF(OR(ISTEXT(AA233), ISTEXT(AB233)), "N/A", IF(AB233&lt;=AA233, "Yes", "No")),"N/A")</f>
        <v>Yes</v>
      </c>
      <c r="AD233" s="28">
        <f t="shared" ref="AD233:AD234" si="130">IFERROR(AB233-AA233, "")</f>
        <v>0</v>
      </c>
    </row>
    <row r="234" spans="1:30" ht="31.9" customHeight="1" x14ac:dyDescent="0.45">
      <c r="A234" s="28">
        <v>238</v>
      </c>
      <c r="B234" s="28" t="s">
        <v>218</v>
      </c>
      <c r="C234" s="28" t="s">
        <v>291</v>
      </c>
      <c r="D234" s="28" t="s">
        <v>220</v>
      </c>
      <c r="E234" s="28" t="s">
        <v>263</v>
      </c>
      <c r="F234" s="30">
        <v>44489</v>
      </c>
      <c r="G234" s="28" t="s">
        <v>4</v>
      </c>
      <c r="H234" s="28" t="s">
        <v>203</v>
      </c>
      <c r="I234" s="28" t="s">
        <v>1109</v>
      </c>
      <c r="J234" s="29" t="s">
        <v>109</v>
      </c>
      <c r="K234" s="29"/>
      <c r="L234" s="28" t="s">
        <v>1386</v>
      </c>
      <c r="M234" s="28" t="s">
        <v>52</v>
      </c>
      <c r="N234" s="29"/>
      <c r="O234" s="28" t="s">
        <v>1110</v>
      </c>
      <c r="P234" s="28" t="s">
        <v>1111</v>
      </c>
      <c r="Q234" s="28" t="s">
        <v>1112</v>
      </c>
      <c r="R234" s="28" t="s">
        <v>743</v>
      </c>
      <c r="S234" s="30">
        <v>44519</v>
      </c>
      <c r="T234" s="30">
        <v>44516</v>
      </c>
      <c r="U234" s="32" t="s">
        <v>50</v>
      </c>
      <c r="V234" s="28">
        <f>IFERROR(YEAR(F234), "")</f>
        <v>2021</v>
      </c>
      <c r="W234" s="28">
        <f>IFERROR(MONTH(F234), "")</f>
        <v>10</v>
      </c>
      <c r="X234" s="28" t="e">
        <f>TEXT([2]!Tbl_Counter[[#This Row],[Issue Month]]*28, "mmmm")</f>
        <v>#REF!</v>
      </c>
      <c r="Y234" s="28" t="e">
        <f>DAY([2]!Tbl_Counter[[#This Row],[Issue Date]])</f>
        <v>#REF!</v>
      </c>
      <c r="Z234" s="28" t="str">
        <f>TEXT($F234, "yyyy-mm")</f>
        <v>2021-10</v>
      </c>
      <c r="AA234" s="28">
        <f t="shared" si="126"/>
        <v>30</v>
      </c>
      <c r="AB234" s="28">
        <f t="shared" si="126"/>
        <v>27</v>
      </c>
      <c r="AC234" s="28" t="str">
        <f t="shared" si="129"/>
        <v>Yes</v>
      </c>
      <c r="AD234" s="28">
        <f t="shared" si="130"/>
        <v>-3</v>
      </c>
    </row>
    <row r="235" spans="1:30" ht="46.5" customHeight="1" x14ac:dyDescent="0.45">
      <c r="A235" s="28">
        <v>289</v>
      </c>
      <c r="B235" s="28" t="s">
        <v>227</v>
      </c>
      <c r="C235" s="28" t="s">
        <v>296</v>
      </c>
      <c r="D235" s="28" t="s">
        <v>229</v>
      </c>
      <c r="E235" s="28" t="s">
        <v>202</v>
      </c>
      <c r="F235" s="30">
        <v>44517</v>
      </c>
      <c r="G235" s="28" t="s">
        <v>5</v>
      </c>
      <c r="H235" s="28" t="s">
        <v>231</v>
      </c>
      <c r="I235" s="28" t="s">
        <v>1113</v>
      </c>
      <c r="J235" s="29" t="s">
        <v>109</v>
      </c>
      <c r="K235" s="29" t="s">
        <v>109</v>
      </c>
      <c r="L235" s="29" t="s">
        <v>109</v>
      </c>
      <c r="M235" s="29" t="s">
        <v>109</v>
      </c>
      <c r="N235" s="29" t="s">
        <v>109</v>
      </c>
      <c r="O235" s="28" t="s">
        <v>1114</v>
      </c>
      <c r="P235" s="28" t="s">
        <v>1115</v>
      </c>
      <c r="Q235" s="28" t="s">
        <v>1116</v>
      </c>
      <c r="R235" s="28" t="s">
        <v>1100</v>
      </c>
      <c r="S235" s="30">
        <v>44518</v>
      </c>
      <c r="T235" s="30">
        <v>44519</v>
      </c>
      <c r="U235" s="32" t="s">
        <v>50</v>
      </c>
      <c r="V235" s="28">
        <f>IFERROR(YEAR(F235), "")</f>
        <v>2021</v>
      </c>
      <c r="W235" s="28">
        <f>IFERROR(MONTH(F235), "")</f>
        <v>11</v>
      </c>
      <c r="X235" s="28" t="e">
        <f>TEXT([2]!Tbl_Counter[[#This Row],[Issue Month]]*28, "mmmm")</f>
        <v>#REF!</v>
      </c>
      <c r="Y235" s="28" t="e">
        <f>DAY([2]!Tbl_Counter[[#This Row],[Issue Date]])</f>
        <v>#REF!</v>
      </c>
      <c r="Z235" s="28" t="str">
        <f>TEXT($F235, "yyyy-mm")</f>
        <v>2021-11</v>
      </c>
      <c r="AA235" s="28"/>
      <c r="AB235" s="28"/>
      <c r="AC235" s="28"/>
      <c r="AD235" s="28"/>
    </row>
    <row r="236" spans="1:30" ht="36.75" customHeight="1" x14ac:dyDescent="0.45">
      <c r="A236" s="28">
        <v>282</v>
      </c>
      <c r="B236" s="28" t="s">
        <v>237</v>
      </c>
      <c r="C236" s="28" t="s">
        <v>301</v>
      </c>
      <c r="D236" s="28" t="s">
        <v>239</v>
      </c>
      <c r="E236" s="28" t="s">
        <v>212</v>
      </c>
      <c r="F236" s="30">
        <v>44496</v>
      </c>
      <c r="G236" s="28" t="s">
        <v>4</v>
      </c>
      <c r="H236" s="28" t="s">
        <v>203</v>
      </c>
      <c r="I236" s="28" t="s">
        <v>1117</v>
      </c>
      <c r="J236" s="29" t="s">
        <v>109</v>
      </c>
      <c r="K236" s="29"/>
      <c r="L236" s="29"/>
      <c r="M236" s="28" t="s">
        <v>52</v>
      </c>
      <c r="N236" s="29"/>
      <c r="O236" s="28" t="s">
        <v>1118</v>
      </c>
      <c r="P236" s="28" t="s">
        <v>1119</v>
      </c>
      <c r="Q236" s="28" t="s">
        <v>1120</v>
      </c>
      <c r="R236" s="28" t="s">
        <v>208</v>
      </c>
      <c r="S236" s="30">
        <v>44527</v>
      </c>
      <c r="T236" s="30">
        <v>44522</v>
      </c>
      <c r="U236" s="32" t="s">
        <v>50</v>
      </c>
      <c r="V236" s="28">
        <v>2021</v>
      </c>
      <c r="W236" s="28">
        <v>10</v>
      </c>
      <c r="X236" s="28" t="s">
        <v>84</v>
      </c>
      <c r="Y236" s="28">
        <v>27</v>
      </c>
      <c r="Z236" s="28" t="s">
        <v>106</v>
      </c>
      <c r="AA236" s="28">
        <f t="shared" ref="AA236:AA237" si="131">IFERROR(IF(INT(S236-$F236)&gt;=0,S236-$F236,"N/A"),"N/A")</f>
        <v>31</v>
      </c>
      <c r="AB236" s="28">
        <f t="shared" ref="AB236:AB237" si="132">IFERROR(IF(INT(T236-$F236)&gt;=0,T236-$F236,"N/A"),"N/A")</f>
        <v>26</v>
      </c>
      <c r="AC236" s="28" t="str">
        <f t="shared" ref="AC236:AC237" si="133">IFERROR(IF(OR(ISTEXT(AA236), ISTEXT(AB236)), "N/A", IF(AB236&lt;=AA236, "Yes", "No")),"N/A")</f>
        <v>Yes</v>
      </c>
      <c r="AD236" s="28">
        <f t="shared" ref="AD236:AD237" si="134">IFERROR(AB236-AA236, "")</f>
        <v>-5</v>
      </c>
    </row>
    <row r="237" spans="1:30" x14ac:dyDescent="0.45">
      <c r="A237" s="28">
        <v>283</v>
      </c>
      <c r="B237" s="28" t="s">
        <v>247</v>
      </c>
      <c r="C237" s="28" t="s">
        <v>306</v>
      </c>
      <c r="D237" s="28" t="s">
        <v>201</v>
      </c>
      <c r="E237" s="28" t="s">
        <v>221</v>
      </c>
      <c r="F237" s="30">
        <v>44488</v>
      </c>
      <c r="G237" s="28" t="s">
        <v>4</v>
      </c>
      <c r="H237" s="28" t="s">
        <v>203</v>
      </c>
      <c r="I237" s="28" t="s">
        <v>1121</v>
      </c>
      <c r="J237" s="28" t="s">
        <v>384</v>
      </c>
      <c r="K237" s="29"/>
      <c r="L237" s="29"/>
      <c r="M237" s="28" t="s">
        <v>52</v>
      </c>
      <c r="N237" s="29"/>
      <c r="O237" s="28" t="s">
        <v>1122</v>
      </c>
      <c r="P237" s="28" t="s">
        <v>1123</v>
      </c>
      <c r="Q237" s="28" t="s">
        <v>1124</v>
      </c>
      <c r="R237" s="28" t="s">
        <v>260</v>
      </c>
      <c r="S237" s="30">
        <v>44528</v>
      </c>
      <c r="T237" s="30">
        <v>44517</v>
      </c>
      <c r="U237" s="32" t="s">
        <v>50</v>
      </c>
      <c r="V237" s="28">
        <v>2021</v>
      </c>
      <c r="W237" s="28">
        <v>10</v>
      </c>
      <c r="X237" s="28" t="s">
        <v>84</v>
      </c>
      <c r="Y237" s="28">
        <v>19</v>
      </c>
      <c r="Z237" s="28" t="s">
        <v>106</v>
      </c>
      <c r="AA237" s="28">
        <f t="shared" si="131"/>
        <v>40</v>
      </c>
      <c r="AB237" s="28">
        <f t="shared" si="132"/>
        <v>29</v>
      </c>
      <c r="AC237" s="28" t="str">
        <f t="shared" si="133"/>
        <v>Yes</v>
      </c>
      <c r="AD237" s="28">
        <f t="shared" si="134"/>
        <v>-11</v>
      </c>
    </row>
    <row r="238" spans="1:30" x14ac:dyDescent="0.45">
      <c r="A238" s="28">
        <v>198</v>
      </c>
      <c r="B238" s="28" t="s">
        <v>254</v>
      </c>
      <c r="C238" s="28" t="s">
        <v>312</v>
      </c>
      <c r="D238" s="28" t="s">
        <v>211</v>
      </c>
      <c r="E238" s="28" t="s">
        <v>230</v>
      </c>
      <c r="F238" s="30">
        <v>44427</v>
      </c>
      <c r="G238" s="28" t="s">
        <v>5</v>
      </c>
      <c r="H238" s="28" t="s">
        <v>231</v>
      </c>
      <c r="I238" s="28" t="s">
        <v>1125</v>
      </c>
      <c r="J238" s="29" t="s">
        <v>109</v>
      </c>
      <c r="K238" s="28" t="s">
        <v>276</v>
      </c>
      <c r="L238" s="29"/>
      <c r="M238" s="29"/>
      <c r="N238" s="29"/>
      <c r="O238" s="28" t="s">
        <v>1126</v>
      </c>
      <c r="P238" s="28" t="s">
        <v>1127</v>
      </c>
      <c r="Q238" s="28" t="s">
        <v>1128</v>
      </c>
      <c r="R238" s="28" t="s">
        <v>267</v>
      </c>
      <c r="S238" s="30">
        <v>44454</v>
      </c>
      <c r="T238" s="30">
        <v>44454</v>
      </c>
      <c r="U238" s="32" t="s">
        <v>50</v>
      </c>
      <c r="V238" s="28">
        <f t="shared" ref="V238:V265" si="135">IFERROR(YEAR(F238), "")</f>
        <v>2021</v>
      </c>
      <c r="W238" s="28">
        <f t="shared" ref="W238:W265" si="136">IFERROR(MONTH(F238), "")</f>
        <v>8</v>
      </c>
      <c r="X238" s="28" t="e">
        <f>TEXT([2]!Tbl_Counter[[#This Row],[Issue Month]]*28, "mmmm")</f>
        <v>#REF!</v>
      </c>
      <c r="Y238" s="28" t="e">
        <f>DAY([2]!Tbl_Counter[[#This Row],[Issue Date]])</f>
        <v>#REF!</v>
      </c>
      <c r="Z238" s="28" t="str">
        <f t="shared" ref="Z238:Z265" si="137">TEXT($F238, "yyyy-mm")</f>
        <v>2021-08</v>
      </c>
      <c r="AA238" s="28">
        <f t="shared" ref="AA238:AB253" si="138">IFERROR(IF(INT(S238-$F238)&gt;=0,S238-$F238,"N/A"),"N/A")</f>
        <v>27</v>
      </c>
      <c r="AB238" s="28">
        <f t="shared" si="138"/>
        <v>27</v>
      </c>
      <c r="AC238" s="28"/>
      <c r="AD238" s="28">
        <f>IFERROR(AB238-AA238, "")</f>
        <v>0</v>
      </c>
    </row>
    <row r="239" spans="1:30" x14ac:dyDescent="0.45">
      <c r="A239" s="28">
        <v>208</v>
      </c>
      <c r="B239" s="28" t="s">
        <v>261</v>
      </c>
      <c r="C239" s="28" t="s">
        <v>316</v>
      </c>
      <c r="D239" s="28" t="s">
        <v>220</v>
      </c>
      <c r="E239" s="28" t="s">
        <v>240</v>
      </c>
      <c r="F239" s="30">
        <v>44441</v>
      </c>
      <c r="G239" s="28" t="s">
        <v>5</v>
      </c>
      <c r="H239" s="28" t="s">
        <v>231</v>
      </c>
      <c r="I239" s="28" t="s">
        <v>1129</v>
      </c>
      <c r="J239" s="28" t="s">
        <v>451</v>
      </c>
      <c r="K239" s="28" t="s">
        <v>307</v>
      </c>
      <c r="L239" s="29"/>
      <c r="M239" s="29"/>
      <c r="N239" s="29"/>
      <c r="O239" s="28" t="s">
        <v>1130</v>
      </c>
      <c r="P239" s="28" t="s">
        <v>1131</v>
      </c>
      <c r="Q239" s="28" t="s">
        <v>1132</v>
      </c>
      <c r="R239" s="28" t="s">
        <v>267</v>
      </c>
      <c r="S239" s="30">
        <v>44454</v>
      </c>
      <c r="T239" s="30">
        <v>44454</v>
      </c>
      <c r="U239" s="32" t="s">
        <v>50</v>
      </c>
      <c r="V239" s="28">
        <f t="shared" si="135"/>
        <v>2021</v>
      </c>
      <c r="W239" s="28">
        <f t="shared" si="136"/>
        <v>9</v>
      </c>
      <c r="X239" s="28" t="e">
        <f>TEXT([2]!Tbl_Counter[[#This Row],[Issue Month]]*28, "mmmm")</f>
        <v>#REF!</v>
      </c>
      <c r="Y239" s="28" t="e">
        <f>DAY([2]!Tbl_Counter[[#This Row],[Issue Date]])</f>
        <v>#REF!</v>
      </c>
      <c r="Z239" s="28" t="str">
        <f t="shared" si="137"/>
        <v>2021-09</v>
      </c>
      <c r="AA239" s="28">
        <f t="shared" si="138"/>
        <v>13</v>
      </c>
      <c r="AB239" s="28">
        <f t="shared" si="138"/>
        <v>13</v>
      </c>
      <c r="AC239" s="28"/>
      <c r="AD239" s="28"/>
    </row>
    <row r="240" spans="1:30" x14ac:dyDescent="0.45">
      <c r="A240" s="28">
        <v>210</v>
      </c>
      <c r="B240" s="28" t="s">
        <v>268</v>
      </c>
      <c r="C240" s="28" t="s">
        <v>322</v>
      </c>
      <c r="D240" s="28" t="s">
        <v>229</v>
      </c>
      <c r="E240" s="28" t="s">
        <v>249</v>
      </c>
      <c r="F240" s="30">
        <v>44446</v>
      </c>
      <c r="G240" s="28" t="s">
        <v>5</v>
      </c>
      <c r="H240" s="28" t="s">
        <v>231</v>
      </c>
      <c r="I240" s="28" t="s">
        <v>1133</v>
      </c>
      <c r="J240" s="28" t="s">
        <v>451</v>
      </c>
      <c r="K240" s="28" t="s">
        <v>307</v>
      </c>
      <c r="L240" s="29"/>
      <c r="M240" s="29"/>
      <c r="N240" s="29"/>
      <c r="O240" s="28" t="s">
        <v>1134</v>
      </c>
      <c r="P240" s="28" t="s">
        <v>1135</v>
      </c>
      <c r="Q240" s="28" t="s">
        <v>1136</v>
      </c>
      <c r="R240" s="28" t="s">
        <v>267</v>
      </c>
      <c r="S240" s="30">
        <v>44454</v>
      </c>
      <c r="T240" s="30">
        <v>44454</v>
      </c>
      <c r="U240" s="32" t="s">
        <v>50</v>
      </c>
      <c r="V240" s="28">
        <f t="shared" si="135"/>
        <v>2021</v>
      </c>
      <c r="W240" s="28">
        <f t="shared" si="136"/>
        <v>9</v>
      </c>
      <c r="X240" s="28" t="e">
        <f>TEXT([2]!Tbl_Counter[[#This Row],[Issue Month]]*28, "mmmm")</f>
        <v>#REF!</v>
      </c>
      <c r="Y240" s="28" t="e">
        <f>DAY([2]!Tbl_Counter[[#This Row],[Issue Date]])</f>
        <v>#REF!</v>
      </c>
      <c r="Z240" s="28" t="str">
        <f t="shared" si="137"/>
        <v>2021-09</v>
      </c>
      <c r="AA240" s="28">
        <f t="shared" si="138"/>
        <v>8</v>
      </c>
      <c r="AB240" s="28">
        <f t="shared" si="138"/>
        <v>8</v>
      </c>
      <c r="AC240" s="28"/>
      <c r="AD240" s="28"/>
    </row>
    <row r="241" spans="1:30" x14ac:dyDescent="0.45">
      <c r="A241" s="28">
        <v>199</v>
      </c>
      <c r="B241" s="28" t="s">
        <v>274</v>
      </c>
      <c r="C241" s="28" t="s">
        <v>327</v>
      </c>
      <c r="D241" s="28" t="s">
        <v>239</v>
      </c>
      <c r="E241" s="28" t="s">
        <v>256</v>
      </c>
      <c r="F241" s="30">
        <v>44427</v>
      </c>
      <c r="G241" s="28" t="s">
        <v>4</v>
      </c>
      <c r="H241" s="28" t="s">
        <v>203</v>
      </c>
      <c r="I241" s="28" t="s">
        <v>1137</v>
      </c>
      <c r="J241" s="28" t="s">
        <v>384</v>
      </c>
      <c r="K241" s="28" t="s">
        <v>276</v>
      </c>
      <c r="L241" s="29"/>
      <c r="M241" s="29"/>
      <c r="N241" s="29"/>
      <c r="O241" s="28" t="s">
        <v>1138</v>
      </c>
      <c r="P241" s="28" t="s">
        <v>1139</v>
      </c>
      <c r="Q241" s="28" t="s">
        <v>1140</v>
      </c>
      <c r="R241" s="28" t="s">
        <v>260</v>
      </c>
      <c r="S241" s="30">
        <v>44458</v>
      </c>
      <c r="T241" s="30">
        <v>44456</v>
      </c>
      <c r="U241" s="32" t="s">
        <v>50</v>
      </c>
      <c r="V241" s="28">
        <f t="shared" si="135"/>
        <v>2021</v>
      </c>
      <c r="W241" s="28">
        <f t="shared" si="136"/>
        <v>8</v>
      </c>
      <c r="X241" s="28" t="e">
        <f>TEXT([2]!Tbl_Counter[[#This Row],[Issue Month]]*28, "mmmm")</f>
        <v>#REF!</v>
      </c>
      <c r="Y241" s="28" t="e">
        <f>DAY([2]!Tbl_Counter[[#This Row],[Issue Date]])</f>
        <v>#REF!</v>
      </c>
      <c r="Z241" s="28" t="str">
        <f t="shared" si="137"/>
        <v>2021-08</v>
      </c>
      <c r="AA241" s="28">
        <f t="shared" si="138"/>
        <v>31</v>
      </c>
      <c r="AB241" s="28">
        <f t="shared" si="138"/>
        <v>29</v>
      </c>
      <c r="AC241" s="28" t="str">
        <f t="shared" ref="AC241:AC245" si="139">IFERROR(IF(OR(ISTEXT(AA241), ISTEXT(AB241)), "N/A", IF(AB241&lt;=AA241, "Yes", "No")),"N/A")</f>
        <v>Yes</v>
      </c>
      <c r="AD241" s="28">
        <f t="shared" ref="AD241:AD245" si="140">IFERROR(AB241-AA241, "")</f>
        <v>-2</v>
      </c>
    </row>
    <row r="242" spans="1:30" x14ac:dyDescent="0.45">
      <c r="A242" s="28">
        <v>220</v>
      </c>
      <c r="B242" s="28" t="s">
        <v>199</v>
      </c>
      <c r="C242" s="28" t="s">
        <v>200</v>
      </c>
      <c r="D242" s="28" t="s">
        <v>201</v>
      </c>
      <c r="E242" s="28" t="s">
        <v>263</v>
      </c>
      <c r="F242" s="30">
        <v>44456</v>
      </c>
      <c r="G242" s="28" t="s">
        <v>4</v>
      </c>
      <c r="H242" s="28" t="s">
        <v>814</v>
      </c>
      <c r="I242" s="28" t="s">
        <v>815</v>
      </c>
      <c r="J242" s="29" t="s">
        <v>109</v>
      </c>
      <c r="K242" s="29"/>
      <c r="L242" s="29"/>
      <c r="M242" s="28" t="s">
        <v>53</v>
      </c>
      <c r="N242" s="29"/>
      <c r="O242" s="28" t="s">
        <v>1141</v>
      </c>
      <c r="P242" s="28" t="s">
        <v>1142</v>
      </c>
      <c r="Q242" s="28" t="s">
        <v>1143</v>
      </c>
      <c r="R242" s="28" t="s">
        <v>1038</v>
      </c>
      <c r="S242" s="30">
        <v>44456</v>
      </c>
      <c r="T242" s="30">
        <v>44456</v>
      </c>
      <c r="U242" s="32" t="s">
        <v>50</v>
      </c>
      <c r="V242" s="28">
        <f t="shared" si="135"/>
        <v>2021</v>
      </c>
      <c r="W242" s="28">
        <f t="shared" si="136"/>
        <v>9</v>
      </c>
      <c r="X242" s="28" t="e">
        <f>TEXT([2]!Tbl_Counter[[#This Row],[Issue Month]]*28, "mmmm")</f>
        <v>#REF!</v>
      </c>
      <c r="Y242" s="28" t="e">
        <f>DAY([2]!Tbl_Counter[[#This Row],[Issue Date]])</f>
        <v>#REF!</v>
      </c>
      <c r="Z242" s="28" t="str">
        <f t="shared" si="137"/>
        <v>2021-09</v>
      </c>
      <c r="AA242" s="28">
        <f t="shared" si="138"/>
        <v>0</v>
      </c>
      <c r="AB242" s="28">
        <f t="shared" si="138"/>
        <v>0</v>
      </c>
      <c r="AC242" s="28" t="str">
        <f t="shared" si="139"/>
        <v>Yes</v>
      </c>
      <c r="AD242" s="28">
        <f t="shared" si="140"/>
        <v>0</v>
      </c>
    </row>
    <row r="243" spans="1:30" x14ac:dyDescent="0.45">
      <c r="A243" s="28">
        <v>212</v>
      </c>
      <c r="B243" s="28" t="s">
        <v>209</v>
      </c>
      <c r="C243" s="28" t="s">
        <v>210</v>
      </c>
      <c r="D243" s="28" t="s">
        <v>211</v>
      </c>
      <c r="E243" s="28" t="s">
        <v>202</v>
      </c>
      <c r="F243" s="30">
        <v>44448</v>
      </c>
      <c r="G243" s="28" t="s">
        <v>4</v>
      </c>
      <c r="H243" s="28" t="s">
        <v>814</v>
      </c>
      <c r="I243" s="28" t="s">
        <v>815</v>
      </c>
      <c r="J243" s="29" t="s">
        <v>109</v>
      </c>
      <c r="K243" s="29"/>
      <c r="L243" s="29"/>
      <c r="M243" s="28" t="s">
        <v>52</v>
      </c>
      <c r="N243" s="29"/>
      <c r="O243" s="28" t="s">
        <v>1144</v>
      </c>
      <c r="P243" s="28" t="s">
        <v>1145</v>
      </c>
      <c r="Q243" s="28" t="s">
        <v>1146</v>
      </c>
      <c r="R243" s="28" t="s">
        <v>341</v>
      </c>
      <c r="S243" s="30">
        <v>44448</v>
      </c>
      <c r="T243" s="30">
        <v>44460</v>
      </c>
      <c r="U243" s="32" t="s">
        <v>50</v>
      </c>
      <c r="V243" s="28">
        <f t="shared" si="135"/>
        <v>2021</v>
      </c>
      <c r="W243" s="28">
        <f t="shared" si="136"/>
        <v>9</v>
      </c>
      <c r="X243" s="28" t="e">
        <f>TEXT([2]!Tbl_Counter[[#This Row],[Issue Month]]*28, "mmmm")</f>
        <v>#REF!</v>
      </c>
      <c r="Y243" s="28" t="e">
        <f>DAY([2]!Tbl_Counter[[#This Row],[Issue Date]])</f>
        <v>#REF!</v>
      </c>
      <c r="Z243" s="28" t="str">
        <f t="shared" si="137"/>
        <v>2021-09</v>
      </c>
      <c r="AA243" s="28">
        <f t="shared" si="138"/>
        <v>0</v>
      </c>
      <c r="AB243" s="28">
        <f t="shared" si="138"/>
        <v>12</v>
      </c>
      <c r="AC243" s="28" t="str">
        <f t="shared" si="139"/>
        <v>No</v>
      </c>
      <c r="AD243" s="28">
        <f t="shared" si="140"/>
        <v>12</v>
      </c>
    </row>
    <row r="244" spans="1:30" x14ac:dyDescent="0.45">
      <c r="A244" s="28">
        <v>218</v>
      </c>
      <c r="B244" s="28" t="s">
        <v>218</v>
      </c>
      <c r="C244" s="28" t="s">
        <v>219</v>
      </c>
      <c r="D244" s="28" t="s">
        <v>220</v>
      </c>
      <c r="E244" s="28" t="s">
        <v>212</v>
      </c>
      <c r="F244" s="30">
        <v>44418</v>
      </c>
      <c r="G244" s="28" t="s">
        <v>4</v>
      </c>
      <c r="H244" s="28" t="s">
        <v>203</v>
      </c>
      <c r="I244" s="28" t="s">
        <v>1147</v>
      </c>
      <c r="J244" s="29" t="s">
        <v>109</v>
      </c>
      <c r="K244" s="28" t="s">
        <v>1148</v>
      </c>
      <c r="L244" s="29"/>
      <c r="M244" s="29"/>
      <c r="N244" s="29"/>
      <c r="O244" s="28" t="s">
        <v>1149</v>
      </c>
      <c r="P244" s="28" t="s">
        <v>1150</v>
      </c>
      <c r="Q244" s="28" t="s">
        <v>1151</v>
      </c>
      <c r="R244" s="28" t="s">
        <v>341</v>
      </c>
      <c r="S244" s="30">
        <v>44484</v>
      </c>
      <c r="T244" s="30">
        <v>44460</v>
      </c>
      <c r="U244" s="32" t="s">
        <v>50</v>
      </c>
      <c r="V244" s="28">
        <f t="shared" si="135"/>
        <v>2021</v>
      </c>
      <c r="W244" s="28">
        <f t="shared" si="136"/>
        <v>8</v>
      </c>
      <c r="X244" s="28" t="e">
        <f>TEXT([2]!Tbl_Counter[[#This Row],[Issue Month]]*28, "mmmm")</f>
        <v>#REF!</v>
      </c>
      <c r="Y244" s="28" t="e">
        <f>DAY([2]!Tbl_Counter[[#This Row],[Issue Date]])</f>
        <v>#REF!</v>
      </c>
      <c r="Z244" s="28" t="str">
        <f t="shared" si="137"/>
        <v>2021-08</v>
      </c>
      <c r="AA244" s="28">
        <f t="shared" si="138"/>
        <v>66</v>
      </c>
      <c r="AB244" s="28">
        <f t="shared" si="138"/>
        <v>42</v>
      </c>
      <c r="AC244" s="28" t="str">
        <f t="shared" si="139"/>
        <v>Yes</v>
      </c>
      <c r="AD244" s="28">
        <f t="shared" si="140"/>
        <v>-24</v>
      </c>
    </row>
    <row r="245" spans="1:30" x14ac:dyDescent="0.45">
      <c r="A245" s="28">
        <v>201</v>
      </c>
      <c r="B245" s="28" t="s">
        <v>227</v>
      </c>
      <c r="C245" s="28" t="s">
        <v>228</v>
      </c>
      <c r="D245" s="28" t="s">
        <v>229</v>
      </c>
      <c r="E245" s="28" t="s">
        <v>221</v>
      </c>
      <c r="F245" s="30">
        <v>44432</v>
      </c>
      <c r="G245" s="28" t="s">
        <v>4</v>
      </c>
      <c r="H245" s="28" t="s">
        <v>203</v>
      </c>
      <c r="I245" s="28" t="s">
        <v>1152</v>
      </c>
      <c r="J245" s="28" t="s">
        <v>384</v>
      </c>
      <c r="K245" s="28" t="s">
        <v>213</v>
      </c>
      <c r="L245" s="28" t="s">
        <v>1384</v>
      </c>
      <c r="M245" s="28" t="s">
        <v>52</v>
      </c>
      <c r="N245" s="29"/>
      <c r="O245" s="28" t="s">
        <v>1153</v>
      </c>
      <c r="P245" s="28" t="s">
        <v>1154</v>
      </c>
      <c r="Q245" s="28" t="s">
        <v>1155</v>
      </c>
      <c r="R245" s="28" t="s">
        <v>986</v>
      </c>
      <c r="S245" s="30">
        <v>44463</v>
      </c>
      <c r="T245" s="30">
        <v>44463</v>
      </c>
      <c r="U245" s="32" t="s">
        <v>50</v>
      </c>
      <c r="V245" s="28">
        <f t="shared" si="135"/>
        <v>2021</v>
      </c>
      <c r="W245" s="28">
        <f t="shared" si="136"/>
        <v>8</v>
      </c>
      <c r="X245" s="28" t="e">
        <f>TEXT([2]!Tbl_Counter[[#This Row],[Issue Month]]*28, "mmmm")</f>
        <v>#REF!</v>
      </c>
      <c r="Y245" s="28" t="e">
        <f>DAY([2]!Tbl_Counter[[#This Row],[Issue Date]])</f>
        <v>#REF!</v>
      </c>
      <c r="Z245" s="28" t="str">
        <f t="shared" si="137"/>
        <v>2021-08</v>
      </c>
      <c r="AA245" s="28">
        <f t="shared" si="138"/>
        <v>31</v>
      </c>
      <c r="AB245" s="28">
        <f t="shared" si="138"/>
        <v>31</v>
      </c>
      <c r="AC245" s="28" t="str">
        <f t="shared" si="139"/>
        <v>Yes</v>
      </c>
      <c r="AD245" s="28">
        <f t="shared" si="140"/>
        <v>0</v>
      </c>
    </row>
    <row r="246" spans="1:30" x14ac:dyDescent="0.45">
      <c r="A246" s="28">
        <v>226</v>
      </c>
      <c r="B246" s="28" t="s">
        <v>237</v>
      </c>
      <c r="C246" s="28" t="s">
        <v>238</v>
      </c>
      <c r="D246" s="28" t="s">
        <v>239</v>
      </c>
      <c r="E246" s="28" t="s">
        <v>230</v>
      </c>
      <c r="F246" s="30">
        <v>44466</v>
      </c>
      <c r="G246" s="28" t="s">
        <v>5</v>
      </c>
      <c r="H246" s="28" t="s">
        <v>231</v>
      </c>
      <c r="I246" s="28" t="s">
        <v>1156</v>
      </c>
      <c r="J246" s="29" t="s">
        <v>109</v>
      </c>
      <c r="K246" s="29"/>
      <c r="L246" s="29"/>
      <c r="M246" s="29"/>
      <c r="N246" s="29"/>
      <c r="O246" s="28" t="s">
        <v>1157</v>
      </c>
      <c r="P246" s="28" t="s">
        <v>1158</v>
      </c>
      <c r="Q246" s="28" t="s">
        <v>1159</v>
      </c>
      <c r="R246" s="28" t="s">
        <v>305</v>
      </c>
      <c r="S246" s="30">
        <v>44466</v>
      </c>
      <c r="T246" s="30">
        <v>44466</v>
      </c>
      <c r="U246" s="32" t="s">
        <v>50</v>
      </c>
      <c r="V246" s="28">
        <f t="shared" si="135"/>
        <v>2021</v>
      </c>
      <c r="W246" s="28">
        <f t="shared" si="136"/>
        <v>9</v>
      </c>
      <c r="X246" s="28" t="e">
        <f>TEXT([2]!Tbl_Counter[[#This Row],[Issue Month]]*28, "mmmm")</f>
        <v>#REF!</v>
      </c>
      <c r="Y246" s="28" t="e">
        <f>DAY([2]!Tbl_Counter[[#This Row],[Issue Date]])</f>
        <v>#REF!</v>
      </c>
      <c r="Z246" s="28" t="str">
        <f t="shared" si="137"/>
        <v>2021-09</v>
      </c>
      <c r="AA246" s="28">
        <f t="shared" si="138"/>
        <v>0</v>
      </c>
      <c r="AB246" s="28">
        <f t="shared" si="138"/>
        <v>0</v>
      </c>
      <c r="AC246" s="28"/>
      <c r="AD246" s="28"/>
    </row>
    <row r="247" spans="1:30" x14ac:dyDescent="0.45">
      <c r="A247" s="28">
        <v>227</v>
      </c>
      <c r="B247" s="28" t="s">
        <v>247</v>
      </c>
      <c r="C247" s="28" t="s">
        <v>248</v>
      </c>
      <c r="D247" s="28" t="s">
        <v>201</v>
      </c>
      <c r="E247" s="28" t="s">
        <v>240</v>
      </c>
      <c r="F247" s="30">
        <v>44466</v>
      </c>
      <c r="G247" s="28" t="s">
        <v>5</v>
      </c>
      <c r="H247" s="28" t="s">
        <v>231</v>
      </c>
      <c r="I247" s="28" t="s">
        <v>1160</v>
      </c>
      <c r="J247" s="29" t="s">
        <v>109</v>
      </c>
      <c r="K247" s="29"/>
      <c r="L247" s="29"/>
      <c r="M247" s="29"/>
      <c r="N247" s="29"/>
      <c r="O247" s="28" t="s">
        <v>1161</v>
      </c>
      <c r="P247" s="28" t="s">
        <v>1162</v>
      </c>
      <c r="Q247" s="28" t="s">
        <v>1163</v>
      </c>
      <c r="R247" s="28" t="s">
        <v>305</v>
      </c>
      <c r="S247" s="30">
        <v>44466</v>
      </c>
      <c r="T247" s="30">
        <v>44466</v>
      </c>
      <c r="U247" s="32" t="s">
        <v>50</v>
      </c>
      <c r="V247" s="28">
        <f t="shared" si="135"/>
        <v>2021</v>
      </c>
      <c r="W247" s="28">
        <f t="shared" si="136"/>
        <v>9</v>
      </c>
      <c r="X247" s="28" t="e">
        <f>TEXT([2]!Tbl_Counter[[#This Row],[Issue Month]]*28, "mmmm")</f>
        <v>#REF!</v>
      </c>
      <c r="Y247" s="28" t="e">
        <f>DAY([2]!Tbl_Counter[[#This Row],[Issue Date]])</f>
        <v>#REF!</v>
      </c>
      <c r="Z247" s="28" t="str">
        <f t="shared" si="137"/>
        <v>2021-09</v>
      </c>
      <c r="AA247" s="28">
        <f t="shared" si="138"/>
        <v>0</v>
      </c>
      <c r="AB247" s="28">
        <f t="shared" si="138"/>
        <v>0</v>
      </c>
      <c r="AC247" s="28"/>
      <c r="AD247" s="28"/>
    </row>
    <row r="248" spans="1:30" x14ac:dyDescent="0.45">
      <c r="A248" s="28">
        <v>178</v>
      </c>
      <c r="B248" s="28" t="s">
        <v>254</v>
      </c>
      <c r="C248" s="28" t="s">
        <v>255</v>
      </c>
      <c r="D248" s="28" t="s">
        <v>211</v>
      </c>
      <c r="E248" s="28" t="s">
        <v>249</v>
      </c>
      <c r="F248" s="30">
        <v>44377</v>
      </c>
      <c r="G248" s="28" t="s">
        <v>4</v>
      </c>
      <c r="H248" s="28" t="s">
        <v>203</v>
      </c>
      <c r="I248" s="28" t="s">
        <v>1164</v>
      </c>
      <c r="J248" s="29" t="s">
        <v>109</v>
      </c>
      <c r="K248" s="28" t="s">
        <v>1165</v>
      </c>
      <c r="L248" s="28" t="s">
        <v>1385</v>
      </c>
      <c r="M248" s="28" t="s">
        <v>53</v>
      </c>
      <c r="N248" s="29"/>
      <c r="O248" s="28" t="s">
        <v>1166</v>
      </c>
      <c r="P248" s="28" t="s">
        <v>1167</v>
      </c>
      <c r="Q248" s="28" t="s">
        <v>1168</v>
      </c>
      <c r="R248" s="28" t="s">
        <v>260</v>
      </c>
      <c r="S248" s="30">
        <v>44467</v>
      </c>
      <c r="T248" s="30">
        <v>44467</v>
      </c>
      <c r="U248" s="32" t="s">
        <v>50</v>
      </c>
      <c r="V248" s="28">
        <f t="shared" si="135"/>
        <v>2021</v>
      </c>
      <c r="W248" s="28">
        <f t="shared" si="136"/>
        <v>6</v>
      </c>
      <c r="X248" s="28" t="e">
        <f>TEXT([2]!Tbl_Counter[[#This Row],[Issue Month]]*28, "mmmm")</f>
        <v>#REF!</v>
      </c>
      <c r="Y248" s="28" t="e">
        <f>DAY([2]!Tbl_Counter[[#This Row],[Issue Date]])</f>
        <v>#REF!</v>
      </c>
      <c r="Z248" s="28" t="str">
        <f t="shared" si="137"/>
        <v>2021-06</v>
      </c>
      <c r="AA248" s="28">
        <f t="shared" si="138"/>
        <v>90</v>
      </c>
      <c r="AB248" s="28">
        <f t="shared" si="138"/>
        <v>90</v>
      </c>
      <c r="AC248" s="28" t="str">
        <f t="shared" ref="AC248:AC250" si="141">IFERROR(IF(OR(ISTEXT(AA248), ISTEXT(AB248)), "N/A", IF(AB248&lt;=AA248, "Yes", "No")),"N/A")</f>
        <v>Yes</v>
      </c>
      <c r="AD248" s="28">
        <f t="shared" ref="AD248:AD250" si="142">IFERROR(AB248-AA248, "")</f>
        <v>0</v>
      </c>
    </row>
    <row r="249" spans="1:30" x14ac:dyDescent="0.45">
      <c r="A249" s="28">
        <v>195</v>
      </c>
      <c r="B249" s="28" t="s">
        <v>261</v>
      </c>
      <c r="C249" s="28" t="s">
        <v>262</v>
      </c>
      <c r="D249" s="28" t="s">
        <v>220</v>
      </c>
      <c r="E249" s="28" t="s">
        <v>256</v>
      </c>
      <c r="F249" s="30">
        <v>44423</v>
      </c>
      <c r="G249" s="28" t="s">
        <v>4</v>
      </c>
      <c r="H249" s="28" t="s">
        <v>814</v>
      </c>
      <c r="I249" s="28" t="s">
        <v>815</v>
      </c>
      <c r="J249" s="29" t="s">
        <v>109</v>
      </c>
      <c r="K249" s="29"/>
      <c r="L249" s="29"/>
      <c r="M249" s="28" t="s">
        <v>53</v>
      </c>
      <c r="N249" s="29"/>
      <c r="O249" s="28" t="s">
        <v>1169</v>
      </c>
      <c r="P249" s="28" t="s">
        <v>1170</v>
      </c>
      <c r="Q249" s="28" t="s">
        <v>1171</v>
      </c>
      <c r="R249" s="28" t="s">
        <v>260</v>
      </c>
      <c r="S249" s="30">
        <v>44423</v>
      </c>
      <c r="T249" s="30">
        <v>44467</v>
      </c>
      <c r="U249" s="32" t="s">
        <v>50</v>
      </c>
      <c r="V249" s="28">
        <f t="shared" si="135"/>
        <v>2021</v>
      </c>
      <c r="W249" s="28">
        <f t="shared" si="136"/>
        <v>8</v>
      </c>
      <c r="X249" s="28" t="e">
        <f>TEXT([2]!Tbl_Counter[[#This Row],[Issue Month]]*28, "mmmm")</f>
        <v>#REF!</v>
      </c>
      <c r="Y249" s="28" t="e">
        <f>DAY([2]!Tbl_Counter[[#This Row],[Issue Date]])</f>
        <v>#REF!</v>
      </c>
      <c r="Z249" s="28" t="str">
        <f t="shared" si="137"/>
        <v>2021-08</v>
      </c>
      <c r="AA249" s="28">
        <f t="shared" si="138"/>
        <v>0</v>
      </c>
      <c r="AB249" s="28">
        <f t="shared" si="138"/>
        <v>44</v>
      </c>
      <c r="AC249" s="28" t="str">
        <f t="shared" si="141"/>
        <v>No</v>
      </c>
      <c r="AD249" s="28">
        <f t="shared" si="142"/>
        <v>44</v>
      </c>
    </row>
    <row r="250" spans="1:30" x14ac:dyDescent="0.45">
      <c r="A250" s="28">
        <v>200</v>
      </c>
      <c r="B250" s="28" t="s">
        <v>268</v>
      </c>
      <c r="C250" s="28" t="s">
        <v>269</v>
      </c>
      <c r="D250" s="28" t="s">
        <v>229</v>
      </c>
      <c r="E250" s="28" t="s">
        <v>263</v>
      </c>
      <c r="F250" s="30">
        <v>44427</v>
      </c>
      <c r="G250" s="28" t="s">
        <v>4</v>
      </c>
      <c r="H250" s="28" t="s">
        <v>203</v>
      </c>
      <c r="I250" s="28" t="s">
        <v>1172</v>
      </c>
      <c r="J250" s="28" t="s">
        <v>384</v>
      </c>
      <c r="K250" s="28" t="s">
        <v>276</v>
      </c>
      <c r="L250" s="28" t="s">
        <v>1386</v>
      </c>
      <c r="M250" s="28" t="s">
        <v>52</v>
      </c>
      <c r="N250" s="29"/>
      <c r="O250" s="28" t="s">
        <v>1173</v>
      </c>
      <c r="P250" s="28" t="s">
        <v>1174</v>
      </c>
      <c r="Q250" s="28" t="s">
        <v>1175</v>
      </c>
      <c r="R250" s="28" t="s">
        <v>1038</v>
      </c>
      <c r="S250" s="30">
        <v>44468</v>
      </c>
      <c r="T250" s="30">
        <v>44468</v>
      </c>
      <c r="U250" s="32" t="s">
        <v>50</v>
      </c>
      <c r="V250" s="28">
        <f t="shared" si="135"/>
        <v>2021</v>
      </c>
      <c r="W250" s="28">
        <f t="shared" si="136"/>
        <v>8</v>
      </c>
      <c r="X250" s="28" t="e">
        <f>TEXT([2]!Tbl_Counter[[#This Row],[Issue Month]]*28, "mmmm")</f>
        <v>#REF!</v>
      </c>
      <c r="Y250" s="28" t="e">
        <f>DAY([2]!Tbl_Counter[[#This Row],[Issue Date]])</f>
        <v>#REF!</v>
      </c>
      <c r="Z250" s="28" t="str">
        <f t="shared" si="137"/>
        <v>2021-08</v>
      </c>
      <c r="AA250" s="28">
        <f t="shared" si="138"/>
        <v>41</v>
      </c>
      <c r="AB250" s="28">
        <f t="shared" si="138"/>
        <v>41</v>
      </c>
      <c r="AC250" s="28" t="str">
        <f t="shared" si="141"/>
        <v>Yes</v>
      </c>
      <c r="AD250" s="28">
        <f t="shared" si="142"/>
        <v>0</v>
      </c>
    </row>
    <row r="251" spans="1:30" x14ac:dyDescent="0.45">
      <c r="A251" s="28">
        <v>216</v>
      </c>
      <c r="B251" s="28" t="s">
        <v>274</v>
      </c>
      <c r="C251" s="28" t="s">
        <v>275</v>
      </c>
      <c r="D251" s="28" t="s">
        <v>239</v>
      </c>
      <c r="E251" s="28" t="s">
        <v>202</v>
      </c>
      <c r="F251" s="30">
        <v>44452</v>
      </c>
      <c r="G251" s="28" t="s">
        <v>5</v>
      </c>
      <c r="H251" s="28" t="s">
        <v>231</v>
      </c>
      <c r="I251" s="28" t="s">
        <v>1176</v>
      </c>
      <c r="J251" s="29" t="s">
        <v>109</v>
      </c>
      <c r="K251" s="29"/>
      <c r="L251" s="29"/>
      <c r="M251" s="29"/>
      <c r="N251" s="29"/>
      <c r="O251" s="28" t="s">
        <v>1177</v>
      </c>
      <c r="P251" s="28" t="s">
        <v>1178</v>
      </c>
      <c r="Q251" s="28" t="s">
        <v>1179</v>
      </c>
      <c r="R251" s="28" t="s">
        <v>305</v>
      </c>
      <c r="S251" s="30">
        <v>44467</v>
      </c>
      <c r="T251" s="30">
        <v>44468</v>
      </c>
      <c r="U251" s="32" t="s">
        <v>50</v>
      </c>
      <c r="V251" s="28">
        <f t="shared" si="135"/>
        <v>2021</v>
      </c>
      <c r="W251" s="28">
        <f t="shared" si="136"/>
        <v>9</v>
      </c>
      <c r="X251" s="28" t="e">
        <f>TEXT([2]!Tbl_Counter[[#This Row],[Issue Month]]*28, "mmmm")</f>
        <v>#REF!</v>
      </c>
      <c r="Y251" s="28" t="e">
        <f>DAY([2]!Tbl_Counter[[#This Row],[Issue Date]])</f>
        <v>#REF!</v>
      </c>
      <c r="Z251" s="28" t="str">
        <f t="shared" si="137"/>
        <v>2021-09</v>
      </c>
      <c r="AA251" s="28">
        <f t="shared" si="138"/>
        <v>15</v>
      </c>
      <c r="AB251" s="28">
        <f t="shared" si="138"/>
        <v>16</v>
      </c>
      <c r="AC251" s="28"/>
      <c r="AD251" s="28"/>
    </row>
    <row r="252" spans="1:30" x14ac:dyDescent="0.45">
      <c r="A252" s="28">
        <v>221</v>
      </c>
      <c r="B252" s="28" t="s">
        <v>199</v>
      </c>
      <c r="C252" s="28" t="s">
        <v>280</v>
      </c>
      <c r="D252" s="28" t="s">
        <v>201</v>
      </c>
      <c r="E252" s="28" t="s">
        <v>212</v>
      </c>
      <c r="F252" s="30">
        <v>44458</v>
      </c>
      <c r="G252" s="28" t="s">
        <v>4</v>
      </c>
      <c r="H252" s="28" t="s">
        <v>814</v>
      </c>
      <c r="I252" s="28" t="s">
        <v>815</v>
      </c>
      <c r="J252" s="29" t="s">
        <v>109</v>
      </c>
      <c r="K252" s="29"/>
      <c r="L252" s="29"/>
      <c r="M252" s="28" t="s">
        <v>52</v>
      </c>
      <c r="N252" s="29"/>
      <c r="O252" s="28" t="s">
        <v>1180</v>
      </c>
      <c r="P252" s="28" t="s">
        <v>1181</v>
      </c>
      <c r="Q252" s="28" t="s">
        <v>1182</v>
      </c>
      <c r="R252" s="28" t="s">
        <v>1038</v>
      </c>
      <c r="S252" s="30">
        <v>44458</v>
      </c>
      <c r="T252" s="30">
        <v>44468</v>
      </c>
      <c r="U252" s="32" t="s">
        <v>50</v>
      </c>
      <c r="V252" s="28">
        <f t="shared" si="135"/>
        <v>2021</v>
      </c>
      <c r="W252" s="28">
        <f t="shared" si="136"/>
        <v>9</v>
      </c>
      <c r="X252" s="28" t="e">
        <f>TEXT([2]!Tbl_Counter[[#This Row],[Issue Month]]*28, "mmmm")</f>
        <v>#REF!</v>
      </c>
      <c r="Y252" s="28" t="e">
        <f>DAY([2]!Tbl_Counter[[#This Row],[Issue Date]])</f>
        <v>#REF!</v>
      </c>
      <c r="Z252" s="28" t="str">
        <f t="shared" si="137"/>
        <v>2021-09</v>
      </c>
      <c r="AA252" s="28">
        <f t="shared" si="138"/>
        <v>0</v>
      </c>
      <c r="AB252" s="28">
        <f t="shared" si="138"/>
        <v>10</v>
      </c>
      <c r="AC252" s="28" t="str">
        <f t="shared" ref="AC252:AC253" si="143">IFERROR(IF(OR(ISTEXT(AA252), ISTEXT(AB252)), "N/A", IF(AB252&lt;=AA252, "Yes", "No")),"N/A")</f>
        <v>No</v>
      </c>
      <c r="AD252" s="28">
        <f t="shared" ref="AD252:AD253" si="144">IFERROR(AB252-AA252, "")</f>
        <v>10</v>
      </c>
    </row>
    <row r="253" spans="1:30" x14ac:dyDescent="0.45">
      <c r="A253" s="28">
        <v>191</v>
      </c>
      <c r="B253" s="28" t="s">
        <v>209</v>
      </c>
      <c r="C253" s="28" t="s">
        <v>285</v>
      </c>
      <c r="D253" s="28" t="s">
        <v>211</v>
      </c>
      <c r="E253" s="28" t="s">
        <v>221</v>
      </c>
      <c r="F253" s="30">
        <v>44407</v>
      </c>
      <c r="G253" s="28" t="s">
        <v>4</v>
      </c>
      <c r="H253" s="28" t="s">
        <v>203</v>
      </c>
      <c r="I253" s="28" t="s">
        <v>1183</v>
      </c>
      <c r="J253" s="29" t="s">
        <v>109</v>
      </c>
      <c r="K253" s="29"/>
      <c r="L253" s="29"/>
      <c r="M253" s="28" t="s">
        <v>52</v>
      </c>
      <c r="N253" s="29"/>
      <c r="O253" s="28" t="s">
        <v>1184</v>
      </c>
      <c r="P253" s="28" t="s">
        <v>1185</v>
      </c>
      <c r="Q253" s="28" t="s">
        <v>1186</v>
      </c>
      <c r="R253" s="28" t="s">
        <v>879</v>
      </c>
      <c r="S253" s="30">
        <v>44469</v>
      </c>
      <c r="T253" s="30">
        <v>44469</v>
      </c>
      <c r="U253" s="32" t="s">
        <v>50</v>
      </c>
      <c r="V253" s="28">
        <f t="shared" si="135"/>
        <v>2021</v>
      </c>
      <c r="W253" s="28">
        <f t="shared" si="136"/>
        <v>7</v>
      </c>
      <c r="X253" s="28" t="e">
        <f>TEXT([2]!Tbl_Counter[[#This Row],[Issue Month]]*28, "mmmm")</f>
        <v>#REF!</v>
      </c>
      <c r="Y253" s="28" t="e">
        <f>DAY([2]!Tbl_Counter[[#This Row],[Issue Date]])</f>
        <v>#REF!</v>
      </c>
      <c r="Z253" s="28" t="str">
        <f t="shared" si="137"/>
        <v>2021-07</v>
      </c>
      <c r="AA253" s="28">
        <f t="shared" si="138"/>
        <v>62</v>
      </c>
      <c r="AB253" s="28">
        <f t="shared" si="138"/>
        <v>62</v>
      </c>
      <c r="AC253" s="28" t="str">
        <f t="shared" si="143"/>
        <v>Yes</v>
      </c>
      <c r="AD253" s="28">
        <f t="shared" si="144"/>
        <v>0</v>
      </c>
    </row>
    <row r="254" spans="1:30" x14ac:dyDescent="0.45">
      <c r="A254" s="28">
        <v>202</v>
      </c>
      <c r="B254" s="28" t="s">
        <v>218</v>
      </c>
      <c r="C254" s="28" t="s">
        <v>291</v>
      </c>
      <c r="D254" s="28" t="s">
        <v>220</v>
      </c>
      <c r="E254" s="28" t="s">
        <v>230</v>
      </c>
      <c r="F254" s="30">
        <v>44433</v>
      </c>
      <c r="G254" s="28" t="s">
        <v>5</v>
      </c>
      <c r="H254" s="28" t="s">
        <v>231</v>
      </c>
      <c r="I254" s="28" t="s">
        <v>1187</v>
      </c>
      <c r="J254" s="29" t="s">
        <v>109</v>
      </c>
      <c r="K254" s="29"/>
      <c r="L254" s="29"/>
      <c r="M254" s="29"/>
      <c r="N254" s="28" t="s">
        <v>54</v>
      </c>
      <c r="O254" s="28" t="s">
        <v>1188</v>
      </c>
      <c r="P254" s="28" t="s">
        <v>1189</v>
      </c>
      <c r="Q254" s="28" t="s">
        <v>1190</v>
      </c>
      <c r="R254" s="28" t="s">
        <v>1191</v>
      </c>
      <c r="S254" s="30">
        <v>44469</v>
      </c>
      <c r="T254" s="30">
        <v>44469</v>
      </c>
      <c r="U254" s="32" t="s">
        <v>50</v>
      </c>
      <c r="V254" s="28">
        <f t="shared" si="135"/>
        <v>2021</v>
      </c>
      <c r="W254" s="28">
        <f t="shared" si="136"/>
        <v>8</v>
      </c>
      <c r="X254" s="28" t="e">
        <f>TEXT([2]!Tbl_Counter[[#This Row],[Issue Month]]*28, "mmmm")</f>
        <v>#REF!</v>
      </c>
      <c r="Y254" s="28" t="e">
        <f>DAY([2]!Tbl_Counter[[#This Row],[Issue Date]])</f>
        <v>#REF!</v>
      </c>
      <c r="Z254" s="28" t="str">
        <f t="shared" si="137"/>
        <v>2021-08</v>
      </c>
      <c r="AA254" s="28">
        <f t="shared" ref="AA254:AB266" si="145">IFERROR(IF(INT(S254-$F254)&gt;=0,S254-$F254,"N/A"),"N/A")</f>
        <v>36</v>
      </c>
      <c r="AB254" s="28">
        <f t="shared" si="145"/>
        <v>36</v>
      </c>
      <c r="AC254" s="28"/>
      <c r="AD254" s="28">
        <f>IFERROR(AB254-AA254, "")</f>
        <v>0</v>
      </c>
    </row>
    <row r="255" spans="1:30" x14ac:dyDescent="0.45">
      <c r="A255" s="28">
        <v>203</v>
      </c>
      <c r="B255" s="28" t="s">
        <v>227</v>
      </c>
      <c r="C255" s="28" t="s">
        <v>296</v>
      </c>
      <c r="D255" s="28" t="s">
        <v>229</v>
      </c>
      <c r="E255" s="28" t="s">
        <v>240</v>
      </c>
      <c r="F255" s="30">
        <v>44437</v>
      </c>
      <c r="G255" s="28" t="s">
        <v>4</v>
      </c>
      <c r="H255" s="28" t="s">
        <v>814</v>
      </c>
      <c r="I255" s="28" t="s">
        <v>815</v>
      </c>
      <c r="J255" s="29" t="s">
        <v>109</v>
      </c>
      <c r="K255" s="29"/>
      <c r="L255" s="29"/>
      <c r="M255" s="28" t="s">
        <v>52</v>
      </c>
      <c r="N255" s="29"/>
      <c r="O255" s="28" t="s">
        <v>1192</v>
      </c>
      <c r="P255" s="28" t="s">
        <v>1193</v>
      </c>
      <c r="Q255" s="28" t="s">
        <v>1194</v>
      </c>
      <c r="R255" s="28" t="s">
        <v>879</v>
      </c>
      <c r="S255" s="30">
        <v>44438</v>
      </c>
      <c r="T255" s="30">
        <v>44469</v>
      </c>
      <c r="U255" s="32" t="s">
        <v>50</v>
      </c>
      <c r="V255" s="28">
        <f t="shared" si="135"/>
        <v>2021</v>
      </c>
      <c r="W255" s="28">
        <f t="shared" si="136"/>
        <v>8</v>
      </c>
      <c r="X255" s="28" t="e">
        <f>TEXT([2]!Tbl_Counter[[#This Row],[Issue Month]]*28, "mmmm")</f>
        <v>#REF!</v>
      </c>
      <c r="Y255" s="28" t="e">
        <f>DAY([2]!Tbl_Counter[[#This Row],[Issue Date]])</f>
        <v>#REF!</v>
      </c>
      <c r="Z255" s="28" t="str">
        <f t="shared" si="137"/>
        <v>2021-08</v>
      </c>
      <c r="AA255" s="28">
        <f t="shared" si="145"/>
        <v>1</v>
      </c>
      <c r="AB255" s="28">
        <f t="shared" si="145"/>
        <v>32</v>
      </c>
      <c r="AC255" s="28" t="str">
        <f t="shared" ref="AC255:AC256" si="146">IFERROR(IF(OR(ISTEXT(AA255), ISTEXT(AB255)), "N/A", IF(AB255&lt;=AA255, "Yes", "No")),"N/A")</f>
        <v>No</v>
      </c>
      <c r="AD255" s="28">
        <f t="shared" ref="AD255:AD256" si="147">IFERROR(AB255-AA255, "")</f>
        <v>31</v>
      </c>
    </row>
    <row r="256" spans="1:30" x14ac:dyDescent="0.45">
      <c r="A256" s="28">
        <v>211</v>
      </c>
      <c r="B256" s="28" t="s">
        <v>237</v>
      </c>
      <c r="C256" s="28" t="s">
        <v>301</v>
      </c>
      <c r="D256" s="28" t="s">
        <v>239</v>
      </c>
      <c r="E256" s="28" t="s">
        <v>249</v>
      </c>
      <c r="F256" s="30">
        <v>44446</v>
      </c>
      <c r="G256" s="28" t="s">
        <v>4</v>
      </c>
      <c r="H256" s="28" t="s">
        <v>203</v>
      </c>
      <c r="I256" s="28" t="s">
        <v>1195</v>
      </c>
      <c r="J256" s="28" t="s">
        <v>384</v>
      </c>
      <c r="K256" s="28" t="s">
        <v>99</v>
      </c>
      <c r="L256" s="29"/>
      <c r="M256" s="28" t="s">
        <v>52</v>
      </c>
      <c r="N256" s="29"/>
      <c r="O256" s="28" t="s">
        <v>1196</v>
      </c>
      <c r="P256" s="28" t="s">
        <v>1197</v>
      </c>
      <c r="Q256" s="28" t="s">
        <v>1198</v>
      </c>
      <c r="R256" s="28" t="s">
        <v>1064</v>
      </c>
      <c r="S256" s="30">
        <v>44476</v>
      </c>
      <c r="T256" s="30">
        <v>44473</v>
      </c>
      <c r="U256" s="32" t="s">
        <v>50</v>
      </c>
      <c r="V256" s="28">
        <f t="shared" si="135"/>
        <v>2021</v>
      </c>
      <c r="W256" s="28">
        <f t="shared" si="136"/>
        <v>9</v>
      </c>
      <c r="X256" s="28" t="e">
        <f>TEXT([2]!Tbl_Counter[[#This Row],[Issue Month]]*28, "mmmm")</f>
        <v>#REF!</v>
      </c>
      <c r="Y256" s="28" t="e">
        <f>DAY([2]!Tbl_Counter[[#This Row],[Issue Date]])</f>
        <v>#REF!</v>
      </c>
      <c r="Z256" s="28" t="str">
        <f t="shared" si="137"/>
        <v>2021-09</v>
      </c>
      <c r="AA256" s="28">
        <f t="shared" si="145"/>
        <v>30</v>
      </c>
      <c r="AB256" s="28">
        <f t="shared" si="145"/>
        <v>27</v>
      </c>
      <c r="AC256" s="28" t="str">
        <f t="shared" si="146"/>
        <v>Yes</v>
      </c>
      <c r="AD256" s="28">
        <f t="shared" si="147"/>
        <v>-3</v>
      </c>
    </row>
    <row r="257" spans="1:30" x14ac:dyDescent="0.45">
      <c r="A257" s="28">
        <v>214</v>
      </c>
      <c r="B257" s="28" t="s">
        <v>247</v>
      </c>
      <c r="C257" s="28" t="s">
        <v>306</v>
      </c>
      <c r="D257" s="28" t="s">
        <v>201</v>
      </c>
      <c r="E257" s="28" t="s">
        <v>256</v>
      </c>
      <c r="F257" s="30">
        <v>44449</v>
      </c>
      <c r="G257" s="28" t="s">
        <v>5</v>
      </c>
      <c r="H257" s="28" t="s">
        <v>231</v>
      </c>
      <c r="I257" s="28" t="s">
        <v>1199</v>
      </c>
      <c r="J257" s="28" t="s">
        <v>384</v>
      </c>
      <c r="K257" s="28" t="s">
        <v>242</v>
      </c>
      <c r="L257" s="29"/>
      <c r="M257" s="29"/>
      <c r="N257" s="29"/>
      <c r="O257" s="28" t="s">
        <v>1200</v>
      </c>
      <c r="P257" s="28" t="s">
        <v>1201</v>
      </c>
      <c r="Q257" s="28" t="s">
        <v>1202</v>
      </c>
      <c r="R257" s="28" t="s">
        <v>260</v>
      </c>
      <c r="S257" s="30">
        <v>44477</v>
      </c>
      <c r="T257" s="30">
        <v>44477</v>
      </c>
      <c r="U257" s="32" t="s">
        <v>50</v>
      </c>
      <c r="V257" s="28">
        <f t="shared" si="135"/>
        <v>2021</v>
      </c>
      <c r="W257" s="28">
        <f t="shared" si="136"/>
        <v>9</v>
      </c>
      <c r="X257" s="28" t="e">
        <f>TEXT([2]!Tbl_Counter[[#This Row],[Issue Month]]*28, "mmmm")</f>
        <v>#REF!</v>
      </c>
      <c r="Y257" s="28" t="e">
        <f>DAY([2]!Tbl_Counter[[#This Row],[Issue Date]])</f>
        <v>#REF!</v>
      </c>
      <c r="Z257" s="28" t="str">
        <f t="shared" si="137"/>
        <v>2021-09</v>
      </c>
      <c r="AA257" s="28">
        <f t="shared" si="145"/>
        <v>28</v>
      </c>
      <c r="AB257" s="28">
        <f t="shared" si="145"/>
        <v>28</v>
      </c>
      <c r="AC257" s="28"/>
      <c r="AD257" s="28"/>
    </row>
    <row r="258" spans="1:30" x14ac:dyDescent="0.45">
      <c r="A258" s="28">
        <v>217</v>
      </c>
      <c r="B258" s="28" t="s">
        <v>254</v>
      </c>
      <c r="C258" s="28" t="s">
        <v>312</v>
      </c>
      <c r="D258" s="28" t="s">
        <v>211</v>
      </c>
      <c r="E258" s="28" t="s">
        <v>263</v>
      </c>
      <c r="F258" s="30">
        <v>44454</v>
      </c>
      <c r="G258" s="28" t="s">
        <v>5</v>
      </c>
      <c r="H258" s="28" t="s">
        <v>231</v>
      </c>
      <c r="I258" s="28" t="s">
        <v>1203</v>
      </c>
      <c r="J258" s="28" t="s">
        <v>384</v>
      </c>
      <c r="K258" s="28" t="s">
        <v>242</v>
      </c>
      <c r="L258" s="29"/>
      <c r="M258" s="29"/>
      <c r="N258" s="28" t="s">
        <v>102</v>
      </c>
      <c r="O258" s="28" t="s">
        <v>1204</v>
      </c>
      <c r="P258" s="28" t="s">
        <v>1205</v>
      </c>
      <c r="Q258" s="28" t="s">
        <v>1206</v>
      </c>
      <c r="R258" s="28" t="s">
        <v>267</v>
      </c>
      <c r="S258" s="30">
        <v>44477</v>
      </c>
      <c r="T258" s="30">
        <v>44477</v>
      </c>
      <c r="U258" s="32" t="s">
        <v>50</v>
      </c>
      <c r="V258" s="28">
        <f t="shared" si="135"/>
        <v>2021</v>
      </c>
      <c r="W258" s="28">
        <f t="shared" si="136"/>
        <v>9</v>
      </c>
      <c r="X258" s="28" t="e">
        <f>TEXT([2]!Tbl_Counter[[#This Row],[Issue Month]]*28, "mmmm")</f>
        <v>#REF!</v>
      </c>
      <c r="Y258" s="28" t="e">
        <f>DAY([2]!Tbl_Counter[[#This Row],[Issue Date]])</f>
        <v>#REF!</v>
      </c>
      <c r="Z258" s="28" t="str">
        <f t="shared" si="137"/>
        <v>2021-09</v>
      </c>
      <c r="AA258" s="28">
        <f t="shared" si="145"/>
        <v>23</v>
      </c>
      <c r="AB258" s="28">
        <f t="shared" si="145"/>
        <v>23</v>
      </c>
      <c r="AC258" s="28"/>
      <c r="AD258" s="28"/>
    </row>
    <row r="259" spans="1:30" x14ac:dyDescent="0.45">
      <c r="A259" s="28">
        <v>222</v>
      </c>
      <c r="B259" s="28" t="s">
        <v>261</v>
      </c>
      <c r="C259" s="28" t="s">
        <v>316</v>
      </c>
      <c r="D259" s="28" t="s">
        <v>220</v>
      </c>
      <c r="E259" s="28" t="s">
        <v>202</v>
      </c>
      <c r="F259" s="30">
        <v>44459</v>
      </c>
      <c r="G259" s="28" t="s">
        <v>5</v>
      </c>
      <c r="H259" s="28" t="s">
        <v>231</v>
      </c>
      <c r="I259" s="28" t="s">
        <v>1207</v>
      </c>
      <c r="J259" s="29" t="s">
        <v>109</v>
      </c>
      <c r="K259" s="29"/>
      <c r="L259" s="29"/>
      <c r="M259" s="29"/>
      <c r="N259" s="29"/>
      <c r="O259" s="28" t="s">
        <v>1208</v>
      </c>
      <c r="P259" s="28" t="s">
        <v>1209</v>
      </c>
      <c r="Q259" s="28" t="s">
        <v>1210</v>
      </c>
      <c r="R259" s="28" t="s">
        <v>260</v>
      </c>
      <c r="S259" s="30">
        <v>44477</v>
      </c>
      <c r="T259" s="30">
        <v>44477</v>
      </c>
      <c r="U259" s="32" t="s">
        <v>50</v>
      </c>
      <c r="V259" s="28">
        <f t="shared" si="135"/>
        <v>2021</v>
      </c>
      <c r="W259" s="28">
        <f t="shared" si="136"/>
        <v>9</v>
      </c>
      <c r="X259" s="28" t="e">
        <f>TEXT([2]!Tbl_Counter[[#This Row],[Issue Month]]*28, "mmmm")</f>
        <v>#REF!</v>
      </c>
      <c r="Y259" s="28" t="e">
        <f>DAY([2]!Tbl_Counter[[#This Row],[Issue Date]])</f>
        <v>#REF!</v>
      </c>
      <c r="Z259" s="28" t="str">
        <f t="shared" si="137"/>
        <v>2021-09</v>
      </c>
      <c r="AA259" s="28">
        <f t="shared" si="145"/>
        <v>18</v>
      </c>
      <c r="AB259" s="28">
        <f t="shared" si="145"/>
        <v>18</v>
      </c>
      <c r="AC259" s="28"/>
      <c r="AD259" s="28"/>
    </row>
    <row r="260" spans="1:30" x14ac:dyDescent="0.45">
      <c r="A260" s="28">
        <v>223</v>
      </c>
      <c r="B260" s="28" t="s">
        <v>268</v>
      </c>
      <c r="C260" s="28" t="s">
        <v>322</v>
      </c>
      <c r="D260" s="28" t="s">
        <v>229</v>
      </c>
      <c r="E260" s="28" t="s">
        <v>212</v>
      </c>
      <c r="F260" s="30">
        <v>44460</v>
      </c>
      <c r="G260" s="28" t="s">
        <v>2</v>
      </c>
      <c r="H260" s="28" t="s">
        <v>2</v>
      </c>
      <c r="I260" s="29" t="s">
        <v>109</v>
      </c>
      <c r="J260" s="29" t="s">
        <v>109</v>
      </c>
      <c r="K260" s="29"/>
      <c r="L260" s="29"/>
      <c r="M260" s="29"/>
      <c r="N260" s="29"/>
      <c r="O260" s="28" t="s">
        <v>1211</v>
      </c>
      <c r="P260" s="28" t="s">
        <v>1212</v>
      </c>
      <c r="Q260" s="28" t="s">
        <v>1213</v>
      </c>
      <c r="R260" s="28" t="s">
        <v>879</v>
      </c>
      <c r="S260" s="30">
        <v>44477</v>
      </c>
      <c r="T260" s="30">
        <v>44477</v>
      </c>
      <c r="U260" s="32" t="s">
        <v>50</v>
      </c>
      <c r="V260" s="28">
        <f t="shared" si="135"/>
        <v>2021</v>
      </c>
      <c r="W260" s="28">
        <f t="shared" si="136"/>
        <v>9</v>
      </c>
      <c r="X260" s="28" t="e">
        <f>TEXT([2]!Tbl_Counter[[#This Row],[Issue Month]]*28, "mmmm")</f>
        <v>#REF!</v>
      </c>
      <c r="Y260" s="28" t="e">
        <f>DAY([2]!Tbl_Counter[[#This Row],[Issue Date]])</f>
        <v>#REF!</v>
      </c>
      <c r="Z260" s="28" t="str">
        <f t="shared" si="137"/>
        <v>2021-09</v>
      </c>
      <c r="AA260" s="28">
        <f t="shared" si="145"/>
        <v>17</v>
      </c>
      <c r="AB260" s="28">
        <f t="shared" si="145"/>
        <v>17</v>
      </c>
      <c r="AC260" s="28"/>
      <c r="AD260" s="28"/>
    </row>
    <row r="261" spans="1:30" x14ac:dyDescent="0.45">
      <c r="A261" s="28">
        <v>224</v>
      </c>
      <c r="B261" s="28" t="s">
        <v>274</v>
      </c>
      <c r="C261" s="28" t="s">
        <v>327</v>
      </c>
      <c r="D261" s="28" t="s">
        <v>239</v>
      </c>
      <c r="E261" s="28" t="s">
        <v>221</v>
      </c>
      <c r="F261" s="30">
        <v>44460</v>
      </c>
      <c r="G261" s="28" t="s">
        <v>2</v>
      </c>
      <c r="H261" s="28" t="s">
        <v>2</v>
      </c>
      <c r="I261" s="29" t="s">
        <v>109</v>
      </c>
      <c r="J261" s="29" t="s">
        <v>109</v>
      </c>
      <c r="K261" s="29"/>
      <c r="L261" s="29"/>
      <c r="M261" s="29"/>
      <c r="N261" s="29"/>
      <c r="O261" s="28" t="s">
        <v>1214</v>
      </c>
      <c r="P261" s="28" t="s">
        <v>1215</v>
      </c>
      <c r="Q261" s="28" t="s">
        <v>1216</v>
      </c>
      <c r="R261" s="28" t="s">
        <v>879</v>
      </c>
      <c r="S261" s="30">
        <v>44477</v>
      </c>
      <c r="T261" s="30">
        <v>44477</v>
      </c>
      <c r="U261" s="32" t="s">
        <v>50</v>
      </c>
      <c r="V261" s="28">
        <f t="shared" si="135"/>
        <v>2021</v>
      </c>
      <c r="W261" s="28">
        <f t="shared" si="136"/>
        <v>9</v>
      </c>
      <c r="X261" s="28" t="e">
        <f>TEXT([2]!Tbl_Counter[[#This Row],[Issue Month]]*28, "mmmm")</f>
        <v>#REF!</v>
      </c>
      <c r="Y261" s="28" t="e">
        <f>DAY([2]!Tbl_Counter[[#This Row],[Issue Date]])</f>
        <v>#REF!</v>
      </c>
      <c r="Z261" s="28" t="str">
        <f t="shared" si="137"/>
        <v>2021-09</v>
      </c>
      <c r="AA261" s="28">
        <f t="shared" si="145"/>
        <v>17</v>
      </c>
      <c r="AB261" s="28">
        <f t="shared" si="145"/>
        <v>17</v>
      </c>
      <c r="AC261" s="28"/>
      <c r="AD261" s="28"/>
    </row>
    <row r="262" spans="1:30" x14ac:dyDescent="0.45">
      <c r="A262" s="28">
        <v>225</v>
      </c>
      <c r="B262" s="28" t="s">
        <v>199</v>
      </c>
      <c r="C262" s="28" t="s">
        <v>200</v>
      </c>
      <c r="D262" s="28" t="s">
        <v>201</v>
      </c>
      <c r="E262" s="28" t="s">
        <v>230</v>
      </c>
      <c r="F262" s="30">
        <v>44463</v>
      </c>
      <c r="G262" s="28" t="s">
        <v>5</v>
      </c>
      <c r="H262" s="28" t="s">
        <v>231</v>
      </c>
      <c r="I262" s="28" t="s">
        <v>1217</v>
      </c>
      <c r="J262" s="29" t="s">
        <v>109</v>
      </c>
      <c r="K262" s="29"/>
      <c r="L262" s="29"/>
      <c r="M262" s="29"/>
      <c r="N262" s="29"/>
      <c r="O262" s="28" t="s">
        <v>1218</v>
      </c>
      <c r="P262" s="28" t="s">
        <v>1219</v>
      </c>
      <c r="Q262" s="28" t="s">
        <v>1220</v>
      </c>
      <c r="R262" s="28" t="s">
        <v>236</v>
      </c>
      <c r="S262" s="30">
        <v>44477</v>
      </c>
      <c r="T262" s="30">
        <v>44477</v>
      </c>
      <c r="U262" s="32" t="s">
        <v>50</v>
      </c>
      <c r="V262" s="28">
        <f t="shared" si="135"/>
        <v>2021</v>
      </c>
      <c r="W262" s="28">
        <f t="shared" si="136"/>
        <v>9</v>
      </c>
      <c r="X262" s="28" t="e">
        <f>TEXT([2]!Tbl_Counter[[#This Row],[Issue Month]]*28, "mmmm")</f>
        <v>#REF!</v>
      </c>
      <c r="Y262" s="28" t="e">
        <f>DAY([2]!Tbl_Counter[[#This Row],[Issue Date]])</f>
        <v>#REF!</v>
      </c>
      <c r="Z262" s="28" t="str">
        <f t="shared" si="137"/>
        <v>2021-09</v>
      </c>
      <c r="AA262" s="28">
        <f t="shared" si="145"/>
        <v>14</v>
      </c>
      <c r="AB262" s="28">
        <f t="shared" si="145"/>
        <v>14</v>
      </c>
      <c r="AC262" s="28"/>
      <c r="AD262" s="28"/>
    </row>
    <row r="263" spans="1:30" x14ac:dyDescent="0.45">
      <c r="A263" s="28">
        <v>215</v>
      </c>
      <c r="B263" s="28" t="s">
        <v>209</v>
      </c>
      <c r="C263" s="28" t="s">
        <v>210</v>
      </c>
      <c r="D263" s="28" t="s">
        <v>211</v>
      </c>
      <c r="E263" s="28" t="s">
        <v>240</v>
      </c>
      <c r="F263" s="30">
        <v>44452</v>
      </c>
      <c r="G263" s="28" t="s">
        <v>4</v>
      </c>
      <c r="H263" s="28" t="s">
        <v>203</v>
      </c>
      <c r="I263" s="28" t="s">
        <v>1221</v>
      </c>
      <c r="J263" s="28" t="s">
        <v>1222</v>
      </c>
      <c r="K263" s="28" t="s">
        <v>1148</v>
      </c>
      <c r="L263" s="29"/>
      <c r="M263" s="28" t="s">
        <v>52</v>
      </c>
      <c r="N263" s="29"/>
      <c r="O263" s="28" t="s">
        <v>1223</v>
      </c>
      <c r="P263" s="28" t="s">
        <v>1224</v>
      </c>
      <c r="Q263" s="28" t="s">
        <v>1225</v>
      </c>
      <c r="R263" s="28" t="s">
        <v>341</v>
      </c>
      <c r="S263" s="30">
        <v>44482</v>
      </c>
      <c r="T263" s="30">
        <v>44481</v>
      </c>
      <c r="U263" s="32" t="s">
        <v>50</v>
      </c>
      <c r="V263" s="28">
        <f t="shared" si="135"/>
        <v>2021</v>
      </c>
      <c r="W263" s="28">
        <f t="shared" si="136"/>
        <v>9</v>
      </c>
      <c r="X263" s="28" t="e">
        <f>TEXT([2]!Tbl_Counter[[#This Row],[Issue Month]]*28, "mmmm")</f>
        <v>#REF!</v>
      </c>
      <c r="Y263" s="28" t="e">
        <f>DAY([2]!Tbl_Counter[[#This Row],[Issue Date]])</f>
        <v>#REF!</v>
      </c>
      <c r="Z263" s="28" t="str">
        <f t="shared" si="137"/>
        <v>2021-09</v>
      </c>
      <c r="AA263" s="28">
        <f t="shared" si="145"/>
        <v>30</v>
      </c>
      <c r="AB263" s="28">
        <f t="shared" si="145"/>
        <v>29</v>
      </c>
      <c r="AC263" s="28" t="str">
        <f t="shared" ref="AC263:AC266" si="148">IFERROR(IF(OR(ISTEXT(AA263), ISTEXT(AB263)), "N/A", IF(AB263&lt;=AA263, "Yes", "No")),"N/A")</f>
        <v>Yes</v>
      </c>
      <c r="AD263" s="28">
        <f t="shared" ref="AD263:AD266" si="149">IFERROR(AB263-AA263, "")</f>
        <v>-1</v>
      </c>
    </row>
    <row r="264" spans="1:30" x14ac:dyDescent="0.45">
      <c r="A264" s="28">
        <v>207</v>
      </c>
      <c r="B264" s="28" t="s">
        <v>218</v>
      </c>
      <c r="C264" s="28" t="s">
        <v>219</v>
      </c>
      <c r="D264" s="28" t="s">
        <v>220</v>
      </c>
      <c r="E264" s="28" t="s">
        <v>249</v>
      </c>
      <c r="F264" s="30">
        <v>44440</v>
      </c>
      <c r="G264" s="28" t="s">
        <v>4</v>
      </c>
      <c r="H264" s="28" t="s">
        <v>203</v>
      </c>
      <c r="I264" s="28" t="s">
        <v>1226</v>
      </c>
      <c r="J264" s="28" t="s">
        <v>384</v>
      </c>
      <c r="K264" s="28" t="s">
        <v>213</v>
      </c>
      <c r="L264" s="29"/>
      <c r="M264" s="28" t="s">
        <v>52</v>
      </c>
      <c r="N264" s="29"/>
      <c r="O264" s="28" t="s">
        <v>1227</v>
      </c>
      <c r="P264" s="28" t="s">
        <v>1228</v>
      </c>
      <c r="Q264" s="28" t="s">
        <v>1229</v>
      </c>
      <c r="R264" s="28" t="s">
        <v>1038</v>
      </c>
      <c r="S264" s="30">
        <v>44484</v>
      </c>
      <c r="T264" s="30">
        <v>44483</v>
      </c>
      <c r="U264" s="32" t="s">
        <v>50</v>
      </c>
      <c r="V264" s="28">
        <f t="shared" si="135"/>
        <v>2021</v>
      </c>
      <c r="W264" s="28">
        <f t="shared" si="136"/>
        <v>9</v>
      </c>
      <c r="X264" s="28" t="e">
        <f>TEXT([2]!Tbl_Counter[[#This Row],[Issue Month]]*28, "mmmm")</f>
        <v>#REF!</v>
      </c>
      <c r="Y264" s="28" t="e">
        <f>DAY([2]!Tbl_Counter[[#This Row],[Issue Date]])</f>
        <v>#REF!</v>
      </c>
      <c r="Z264" s="28" t="str">
        <f t="shared" si="137"/>
        <v>2021-09</v>
      </c>
      <c r="AA264" s="28">
        <f t="shared" si="145"/>
        <v>44</v>
      </c>
      <c r="AB264" s="28">
        <f t="shared" si="145"/>
        <v>43</v>
      </c>
      <c r="AC264" s="28" t="str">
        <f t="shared" si="148"/>
        <v>Yes</v>
      </c>
      <c r="AD264" s="28">
        <f t="shared" si="149"/>
        <v>-1</v>
      </c>
    </row>
    <row r="265" spans="1:30" x14ac:dyDescent="0.45">
      <c r="A265" s="28">
        <v>231</v>
      </c>
      <c r="B265" s="28" t="s">
        <v>227</v>
      </c>
      <c r="C265" s="28" t="s">
        <v>228</v>
      </c>
      <c r="D265" s="28" t="s">
        <v>229</v>
      </c>
      <c r="E265" s="28" t="s">
        <v>256</v>
      </c>
      <c r="F265" s="30">
        <v>44469</v>
      </c>
      <c r="G265" s="28" t="s">
        <v>4</v>
      </c>
      <c r="H265" s="28" t="s">
        <v>814</v>
      </c>
      <c r="I265" s="28" t="s">
        <v>815</v>
      </c>
      <c r="J265" s="29" t="s">
        <v>109</v>
      </c>
      <c r="K265" s="29"/>
      <c r="L265" s="29"/>
      <c r="M265" s="29"/>
      <c r="N265" s="29"/>
      <c r="O265" s="28" t="s">
        <v>1230</v>
      </c>
      <c r="P265" s="28" t="s">
        <v>1231</v>
      </c>
      <c r="Q265" s="28" t="s">
        <v>1232</v>
      </c>
      <c r="R265" s="28" t="s">
        <v>1038</v>
      </c>
      <c r="S265" s="30">
        <v>44469</v>
      </c>
      <c r="T265" s="30">
        <v>44483</v>
      </c>
      <c r="U265" s="32" t="s">
        <v>50</v>
      </c>
      <c r="V265" s="28">
        <f t="shared" si="135"/>
        <v>2021</v>
      </c>
      <c r="W265" s="28">
        <f t="shared" si="136"/>
        <v>9</v>
      </c>
      <c r="X265" s="28" t="e">
        <f>TEXT([2]!Tbl_Counter[[#This Row],[Issue Month]]*28, "mmmm")</f>
        <v>#REF!</v>
      </c>
      <c r="Y265" s="28" t="e">
        <f>DAY([2]!Tbl_Counter[[#This Row],[Issue Date]])</f>
        <v>#REF!</v>
      </c>
      <c r="Z265" s="28" t="str">
        <f t="shared" si="137"/>
        <v>2021-09</v>
      </c>
      <c r="AA265" s="28">
        <f t="shared" si="145"/>
        <v>0</v>
      </c>
      <c r="AB265" s="28">
        <f t="shared" si="145"/>
        <v>14</v>
      </c>
      <c r="AC265" s="28" t="str">
        <f t="shared" si="148"/>
        <v>No</v>
      </c>
      <c r="AD265" s="28">
        <f t="shared" si="149"/>
        <v>14</v>
      </c>
    </row>
    <row r="266" spans="1:30" x14ac:dyDescent="0.45">
      <c r="A266" s="28">
        <v>239</v>
      </c>
      <c r="B266" s="28" t="s">
        <v>237</v>
      </c>
      <c r="C266" s="28" t="s">
        <v>238</v>
      </c>
      <c r="D266" s="28" t="s">
        <v>239</v>
      </c>
      <c r="E266" s="28" t="s">
        <v>263</v>
      </c>
      <c r="F266" s="30">
        <v>44440</v>
      </c>
      <c r="G266" s="28" t="s">
        <v>4</v>
      </c>
      <c r="H266" s="28" t="s">
        <v>203</v>
      </c>
      <c r="I266" s="28" t="s">
        <v>1233</v>
      </c>
      <c r="J266" s="29" t="s">
        <v>109</v>
      </c>
      <c r="K266" s="28" t="s">
        <v>307</v>
      </c>
      <c r="L266" s="29"/>
      <c r="M266" s="28" t="s">
        <v>52</v>
      </c>
      <c r="N266" s="29"/>
      <c r="O266" s="28" t="s">
        <v>1234</v>
      </c>
      <c r="P266" s="28" t="s">
        <v>1235</v>
      </c>
      <c r="Q266" s="28" t="s">
        <v>1236</v>
      </c>
      <c r="R266" s="28" t="s">
        <v>1091</v>
      </c>
      <c r="S266" s="30">
        <v>44491</v>
      </c>
      <c r="T266" s="30">
        <v>44491</v>
      </c>
      <c r="U266" s="32" t="s">
        <v>50</v>
      </c>
      <c r="V266" s="28">
        <v>2021</v>
      </c>
      <c r="W266" s="28">
        <v>9</v>
      </c>
      <c r="X266" s="28" t="s">
        <v>83</v>
      </c>
      <c r="Y266" s="28">
        <v>1</v>
      </c>
      <c r="Z266" s="28" t="s">
        <v>103</v>
      </c>
      <c r="AA266" s="28">
        <f t="shared" si="145"/>
        <v>51</v>
      </c>
      <c r="AB266" s="28">
        <f t="shared" si="145"/>
        <v>51</v>
      </c>
      <c r="AC266" s="28" t="str">
        <f t="shared" si="148"/>
        <v>Yes</v>
      </c>
      <c r="AD266" s="28">
        <f t="shared" si="149"/>
        <v>0</v>
      </c>
    </row>
    <row r="267" spans="1:30" x14ac:dyDescent="0.45">
      <c r="A267" s="28">
        <v>284</v>
      </c>
      <c r="B267" s="28" t="s">
        <v>247</v>
      </c>
      <c r="C267" s="28" t="s">
        <v>248</v>
      </c>
      <c r="D267" s="28" t="s">
        <v>201</v>
      </c>
      <c r="E267" s="28" t="s">
        <v>202</v>
      </c>
      <c r="F267" s="30">
        <v>44491</v>
      </c>
      <c r="G267" s="28" t="s">
        <v>3</v>
      </c>
      <c r="H267" s="28" t="s">
        <v>241</v>
      </c>
      <c r="I267" s="28" t="s">
        <v>815</v>
      </c>
      <c r="J267" s="29" t="s">
        <v>109</v>
      </c>
      <c r="K267" s="29"/>
      <c r="L267" s="29"/>
      <c r="M267" s="29"/>
      <c r="N267" s="29"/>
      <c r="O267" s="28" t="s">
        <v>1237</v>
      </c>
      <c r="P267" s="28" t="s">
        <v>1238</v>
      </c>
      <c r="Q267" s="28" t="s">
        <v>1239</v>
      </c>
      <c r="R267" s="28" t="s">
        <v>267</v>
      </c>
      <c r="S267" s="30">
        <v>44495</v>
      </c>
      <c r="T267" s="30">
        <v>44495</v>
      </c>
      <c r="U267" s="32" t="s">
        <v>50</v>
      </c>
      <c r="V267" s="28">
        <f t="shared" ref="V267:V279" si="150">IFERROR(YEAR(F267), "")</f>
        <v>2021</v>
      </c>
      <c r="W267" s="28">
        <f t="shared" ref="W267:W279" si="151">IFERROR(MONTH(F267), "")</f>
        <v>10</v>
      </c>
      <c r="X267" s="28" t="e">
        <f>TEXT([2]!Tbl_Counter[[#This Row],[Issue Month]]*28, "mmmm")</f>
        <v>#REF!</v>
      </c>
      <c r="Y267" s="28" t="e">
        <f>DAY([2]!Tbl_Counter[[#This Row],[Issue Date]])</f>
        <v>#REF!</v>
      </c>
      <c r="Z267" s="28" t="str">
        <f t="shared" ref="Z267:Z279" si="152">TEXT($F267, "yyyy-mm")</f>
        <v>2021-10</v>
      </c>
      <c r="AA267" s="28"/>
      <c r="AB267" s="28"/>
      <c r="AC267" s="28"/>
      <c r="AD267" s="28"/>
    </row>
    <row r="268" spans="1:30" x14ac:dyDescent="0.45">
      <c r="A268" s="28">
        <v>228</v>
      </c>
      <c r="B268" s="28" t="s">
        <v>254</v>
      </c>
      <c r="C268" s="28" t="s">
        <v>255</v>
      </c>
      <c r="D268" s="28" t="s">
        <v>211</v>
      </c>
      <c r="E268" s="28" t="s">
        <v>212</v>
      </c>
      <c r="F268" s="30">
        <v>44467</v>
      </c>
      <c r="G268" s="28" t="s">
        <v>5</v>
      </c>
      <c r="H268" s="28" t="s">
        <v>231</v>
      </c>
      <c r="I268" s="28" t="s">
        <v>1240</v>
      </c>
      <c r="J268" s="29" t="s">
        <v>109</v>
      </c>
      <c r="K268" s="29"/>
      <c r="L268" s="29"/>
      <c r="M268" s="29"/>
      <c r="N268" s="29"/>
      <c r="O268" s="28" t="s">
        <v>1241</v>
      </c>
      <c r="P268" s="28" t="s">
        <v>1242</v>
      </c>
      <c r="Q268" s="28" t="s">
        <v>1243</v>
      </c>
      <c r="R268" s="28" t="s">
        <v>305</v>
      </c>
      <c r="S268" s="30">
        <v>44498</v>
      </c>
      <c r="T268" s="30">
        <v>44496</v>
      </c>
      <c r="U268" s="32" t="s">
        <v>50</v>
      </c>
      <c r="V268" s="28">
        <f t="shared" si="150"/>
        <v>2021</v>
      </c>
      <c r="W268" s="28">
        <f t="shared" si="151"/>
        <v>9</v>
      </c>
      <c r="X268" s="28" t="e">
        <f>TEXT([2]!Tbl_Counter[[#This Row],[Issue Month]]*28, "mmmm")</f>
        <v>#REF!</v>
      </c>
      <c r="Y268" s="28" t="e">
        <f>DAY([2]!Tbl_Counter[[#This Row],[Issue Date]])</f>
        <v>#REF!</v>
      </c>
      <c r="Z268" s="28" t="str">
        <f t="shared" si="152"/>
        <v>2021-09</v>
      </c>
      <c r="AA268" s="28">
        <f t="shared" ref="AA268:AB271" si="153">IFERROR(IF(INT(S268-$F268)&gt;=0,S268-$F268,"N/A"),"N/A")</f>
        <v>31</v>
      </c>
      <c r="AB268" s="28">
        <f t="shared" si="153"/>
        <v>29</v>
      </c>
      <c r="AC268" s="28"/>
      <c r="AD268" s="28"/>
    </row>
    <row r="269" spans="1:30" x14ac:dyDescent="0.45">
      <c r="A269" s="28">
        <v>192</v>
      </c>
      <c r="B269" s="28" t="s">
        <v>261</v>
      </c>
      <c r="C269" s="28" t="s">
        <v>262</v>
      </c>
      <c r="D269" s="28" t="s">
        <v>220</v>
      </c>
      <c r="E269" s="28" t="s">
        <v>221</v>
      </c>
      <c r="F269" s="30">
        <v>44413</v>
      </c>
      <c r="G269" s="28" t="s">
        <v>4</v>
      </c>
      <c r="H269" s="28" t="s">
        <v>203</v>
      </c>
      <c r="I269" s="28" t="s">
        <v>1244</v>
      </c>
      <c r="J269" s="28" t="s">
        <v>384</v>
      </c>
      <c r="K269" s="28" t="s">
        <v>580</v>
      </c>
      <c r="L269" s="28" t="s">
        <v>1384</v>
      </c>
      <c r="M269" s="28" t="s">
        <v>52</v>
      </c>
      <c r="N269" s="29"/>
      <c r="O269" s="28" t="s">
        <v>1245</v>
      </c>
      <c r="P269" s="28" t="s">
        <v>1246</v>
      </c>
      <c r="Q269" s="28" t="s">
        <v>1247</v>
      </c>
      <c r="R269" s="28" t="s">
        <v>260</v>
      </c>
      <c r="S269" s="30">
        <v>44498</v>
      </c>
      <c r="T269" s="30">
        <v>44497</v>
      </c>
      <c r="U269" s="32" t="s">
        <v>50</v>
      </c>
      <c r="V269" s="28">
        <f t="shared" si="150"/>
        <v>2021</v>
      </c>
      <c r="W269" s="28">
        <f t="shared" si="151"/>
        <v>8</v>
      </c>
      <c r="X269" s="28" t="e">
        <f>TEXT([2]!Tbl_Counter[[#This Row],[Issue Month]]*28, "mmmm")</f>
        <v>#REF!</v>
      </c>
      <c r="Y269" s="28" t="e">
        <f>DAY([2]!Tbl_Counter[[#This Row],[Issue Date]])</f>
        <v>#REF!</v>
      </c>
      <c r="Z269" s="28" t="str">
        <f t="shared" si="152"/>
        <v>2021-08</v>
      </c>
      <c r="AA269" s="28">
        <f t="shared" si="153"/>
        <v>85</v>
      </c>
      <c r="AB269" s="28">
        <f t="shared" si="153"/>
        <v>84</v>
      </c>
      <c r="AC269" s="28" t="str">
        <f t="shared" ref="AC269:AC271" si="154">IFERROR(IF(OR(ISTEXT(AA269), ISTEXT(AB269)), "N/A", IF(AB269&lt;=AA269, "Yes", "No")),"N/A")</f>
        <v>Yes</v>
      </c>
      <c r="AD269" s="28">
        <f t="shared" ref="AD269:AD271" si="155">IFERROR(AB269-AA269, "")</f>
        <v>-1</v>
      </c>
    </row>
    <row r="270" spans="1:30" x14ac:dyDescent="0.45">
      <c r="A270" s="28">
        <v>209</v>
      </c>
      <c r="B270" s="28" t="s">
        <v>268</v>
      </c>
      <c r="C270" s="28" t="s">
        <v>269</v>
      </c>
      <c r="D270" s="28" t="s">
        <v>229</v>
      </c>
      <c r="E270" s="28" t="s">
        <v>230</v>
      </c>
      <c r="F270" s="30">
        <v>44443</v>
      </c>
      <c r="G270" s="28" t="s">
        <v>4</v>
      </c>
      <c r="H270" s="28" t="s">
        <v>814</v>
      </c>
      <c r="I270" s="28" t="s">
        <v>815</v>
      </c>
      <c r="J270" s="29" t="s">
        <v>109</v>
      </c>
      <c r="K270" s="29"/>
      <c r="L270" s="29"/>
      <c r="M270" s="28" t="s">
        <v>52</v>
      </c>
      <c r="N270" s="29"/>
      <c r="O270" s="28" t="s">
        <v>1248</v>
      </c>
      <c r="P270" s="28" t="s">
        <v>1249</v>
      </c>
      <c r="Q270" s="28" t="s">
        <v>1250</v>
      </c>
      <c r="R270" s="28" t="s">
        <v>260</v>
      </c>
      <c r="S270" s="30">
        <v>44443</v>
      </c>
      <c r="T270" s="30">
        <v>44497</v>
      </c>
      <c r="U270" s="32" t="s">
        <v>50</v>
      </c>
      <c r="V270" s="28">
        <f t="shared" si="150"/>
        <v>2021</v>
      </c>
      <c r="W270" s="28">
        <f t="shared" si="151"/>
        <v>9</v>
      </c>
      <c r="X270" s="28" t="e">
        <f>TEXT([2]!Tbl_Counter[[#This Row],[Issue Month]]*28, "mmmm")</f>
        <v>#REF!</v>
      </c>
      <c r="Y270" s="28" t="e">
        <f>DAY([2]!Tbl_Counter[[#This Row],[Issue Date]])</f>
        <v>#REF!</v>
      </c>
      <c r="Z270" s="28" t="str">
        <f t="shared" si="152"/>
        <v>2021-09</v>
      </c>
      <c r="AA270" s="28">
        <f t="shared" si="153"/>
        <v>0</v>
      </c>
      <c r="AB270" s="28">
        <f t="shared" si="153"/>
        <v>54</v>
      </c>
      <c r="AC270" s="28" t="str">
        <f t="shared" si="154"/>
        <v>No</v>
      </c>
      <c r="AD270" s="28">
        <f t="shared" si="155"/>
        <v>54</v>
      </c>
    </row>
    <row r="271" spans="1:30" x14ac:dyDescent="0.45">
      <c r="A271" s="28">
        <v>219</v>
      </c>
      <c r="B271" s="28" t="s">
        <v>274</v>
      </c>
      <c r="C271" s="28" t="s">
        <v>275</v>
      </c>
      <c r="D271" s="28" t="s">
        <v>239</v>
      </c>
      <c r="E271" s="28" t="s">
        <v>240</v>
      </c>
      <c r="F271" s="30">
        <v>44470</v>
      </c>
      <c r="G271" s="28" t="s">
        <v>4</v>
      </c>
      <c r="H271" s="28" t="s">
        <v>203</v>
      </c>
      <c r="I271" s="28" t="s">
        <v>1251</v>
      </c>
      <c r="J271" s="28" t="s">
        <v>451</v>
      </c>
      <c r="K271" s="28" t="s">
        <v>471</v>
      </c>
      <c r="L271" s="28" t="s">
        <v>1385</v>
      </c>
      <c r="M271" s="28" t="s">
        <v>52</v>
      </c>
      <c r="N271" s="28" t="s">
        <v>2</v>
      </c>
      <c r="O271" s="28" t="s">
        <v>1252</v>
      </c>
      <c r="P271" s="28" t="s">
        <v>1253</v>
      </c>
      <c r="Q271" s="28" t="s">
        <v>1254</v>
      </c>
      <c r="R271" s="28" t="s">
        <v>352</v>
      </c>
      <c r="S271" s="30">
        <v>44500</v>
      </c>
      <c r="T271" s="30">
        <v>44497</v>
      </c>
      <c r="U271" s="32" t="s">
        <v>50</v>
      </c>
      <c r="V271" s="28">
        <f t="shared" si="150"/>
        <v>2021</v>
      </c>
      <c r="W271" s="28">
        <f t="shared" si="151"/>
        <v>10</v>
      </c>
      <c r="X271" s="28" t="e">
        <f>TEXT([2]!Tbl_Counter[[#This Row],[Issue Month]]*28, "mmmm")</f>
        <v>#REF!</v>
      </c>
      <c r="Y271" s="28" t="e">
        <f>DAY([2]!Tbl_Counter[[#This Row],[Issue Date]])</f>
        <v>#REF!</v>
      </c>
      <c r="Z271" s="28" t="str">
        <f t="shared" si="152"/>
        <v>2021-10</v>
      </c>
      <c r="AA271" s="28">
        <f t="shared" si="153"/>
        <v>30</v>
      </c>
      <c r="AB271" s="28">
        <f t="shared" si="153"/>
        <v>27</v>
      </c>
      <c r="AC271" s="28" t="str">
        <f t="shared" si="154"/>
        <v>Yes</v>
      </c>
      <c r="AD271" s="28">
        <f t="shared" si="155"/>
        <v>-3</v>
      </c>
    </row>
    <row r="272" spans="1:30" x14ac:dyDescent="0.45">
      <c r="A272" s="28">
        <v>285</v>
      </c>
      <c r="B272" s="28" t="s">
        <v>199</v>
      </c>
      <c r="C272" s="28" t="s">
        <v>280</v>
      </c>
      <c r="D272" s="28" t="s">
        <v>201</v>
      </c>
      <c r="E272" s="28" t="s">
        <v>249</v>
      </c>
      <c r="F272" s="30">
        <v>44496</v>
      </c>
      <c r="G272" s="28" t="s">
        <v>3</v>
      </c>
      <c r="H272" s="28" t="s">
        <v>241</v>
      </c>
      <c r="I272" s="28" t="s">
        <v>815</v>
      </c>
      <c r="J272" s="29" t="s">
        <v>109</v>
      </c>
      <c r="K272" s="29"/>
      <c r="L272" s="29"/>
      <c r="M272" s="29"/>
      <c r="N272" s="29"/>
      <c r="O272" s="28" t="s">
        <v>1255</v>
      </c>
      <c r="P272" s="28" t="s">
        <v>1256</v>
      </c>
      <c r="Q272" s="28" t="s">
        <v>1257</v>
      </c>
      <c r="R272" s="28" t="s">
        <v>326</v>
      </c>
      <c r="S272" s="30">
        <v>44497</v>
      </c>
      <c r="T272" s="30">
        <v>44497</v>
      </c>
      <c r="U272" s="32" t="s">
        <v>50</v>
      </c>
      <c r="V272" s="28">
        <f t="shared" si="150"/>
        <v>2021</v>
      </c>
      <c r="W272" s="28">
        <f t="shared" si="151"/>
        <v>10</v>
      </c>
      <c r="X272" s="28" t="e">
        <f>TEXT([2]!Tbl_Counter[[#This Row],[Issue Month]]*28, "mmmm")</f>
        <v>#REF!</v>
      </c>
      <c r="Y272" s="28" t="e">
        <f>DAY([2]!Tbl_Counter[[#This Row],[Issue Date]])</f>
        <v>#REF!</v>
      </c>
      <c r="Z272" s="28" t="str">
        <f t="shared" si="152"/>
        <v>2021-10</v>
      </c>
      <c r="AA272" s="28"/>
      <c r="AB272" s="28"/>
      <c r="AC272" s="28"/>
      <c r="AD272" s="28"/>
    </row>
    <row r="273" spans="1:30" x14ac:dyDescent="0.45">
      <c r="A273" s="28">
        <v>182</v>
      </c>
      <c r="B273" s="28" t="s">
        <v>209</v>
      </c>
      <c r="C273" s="28" t="s">
        <v>285</v>
      </c>
      <c r="D273" s="28" t="s">
        <v>211</v>
      </c>
      <c r="E273" s="28" t="s">
        <v>256</v>
      </c>
      <c r="F273" s="30">
        <v>44386</v>
      </c>
      <c r="G273" s="28" t="s">
        <v>4</v>
      </c>
      <c r="H273" s="28" t="s">
        <v>203</v>
      </c>
      <c r="I273" s="28" t="s">
        <v>1258</v>
      </c>
      <c r="J273" s="28" t="s">
        <v>384</v>
      </c>
      <c r="K273" s="28" t="s">
        <v>213</v>
      </c>
      <c r="L273" s="28" t="s">
        <v>1386</v>
      </c>
      <c r="M273" s="28" t="s">
        <v>53</v>
      </c>
      <c r="N273" s="28" t="s">
        <v>2</v>
      </c>
      <c r="O273" s="28" t="s">
        <v>1259</v>
      </c>
      <c r="P273" s="28" t="s">
        <v>1260</v>
      </c>
      <c r="Q273" s="28" t="s">
        <v>1261</v>
      </c>
      <c r="R273" s="28" t="s">
        <v>1038</v>
      </c>
      <c r="S273" s="30">
        <v>44498</v>
      </c>
      <c r="T273" s="30">
        <v>44498</v>
      </c>
      <c r="U273" s="32" t="s">
        <v>50</v>
      </c>
      <c r="V273" s="28">
        <f t="shared" si="150"/>
        <v>2021</v>
      </c>
      <c r="W273" s="28">
        <f t="shared" si="151"/>
        <v>7</v>
      </c>
      <c r="X273" s="28" t="e">
        <f>TEXT([2]!Tbl_Counter[[#This Row],[Issue Month]]*28, "mmmm")</f>
        <v>#REF!</v>
      </c>
      <c r="Y273" s="28" t="e">
        <f>DAY([2]!Tbl_Counter[[#This Row],[Issue Date]])</f>
        <v>#REF!</v>
      </c>
      <c r="Z273" s="28" t="str">
        <f t="shared" si="152"/>
        <v>2021-07</v>
      </c>
      <c r="AA273" s="28">
        <f t="shared" ref="AA273:AA275" si="156">IFERROR(IF(INT(S273-$F273)&gt;=0,S273-$F273,"N/A"),"N/A")</f>
        <v>112</v>
      </c>
      <c r="AB273" s="28">
        <f t="shared" ref="AB273:AB275" si="157">IFERROR(IF(INT(T273-$F273)&gt;=0,T273-$F273,"N/A"),"N/A")</f>
        <v>112</v>
      </c>
      <c r="AC273" s="28" t="str">
        <f t="shared" ref="AC273:AC275" si="158">IFERROR(IF(OR(ISTEXT(AA273), ISTEXT(AB273)), "N/A", IF(AB273&lt;=AA273, "Yes", "No")),"N/A")</f>
        <v>Yes</v>
      </c>
      <c r="AD273" s="28">
        <f t="shared" ref="AD273:AD275" si="159">IFERROR(AB273-AA273, "")</f>
        <v>0</v>
      </c>
    </row>
    <row r="274" spans="1:30" x14ac:dyDescent="0.45">
      <c r="A274" s="28">
        <v>229</v>
      </c>
      <c r="B274" s="28" t="s">
        <v>218</v>
      </c>
      <c r="C274" s="28" t="s">
        <v>291</v>
      </c>
      <c r="D274" s="28" t="s">
        <v>220</v>
      </c>
      <c r="E274" s="28" t="s">
        <v>263</v>
      </c>
      <c r="F274" s="30">
        <v>44476</v>
      </c>
      <c r="G274" s="28" t="s">
        <v>4</v>
      </c>
      <c r="H274" s="28" t="s">
        <v>203</v>
      </c>
      <c r="I274" s="28" t="s">
        <v>1262</v>
      </c>
      <c r="J274" s="28" t="s">
        <v>232</v>
      </c>
      <c r="K274" s="28" t="s">
        <v>213</v>
      </c>
      <c r="L274" s="28" t="s">
        <v>1384</v>
      </c>
      <c r="M274" s="28" t="s">
        <v>52</v>
      </c>
      <c r="N274" s="28" t="s">
        <v>2</v>
      </c>
      <c r="O274" s="28" t="s">
        <v>1263</v>
      </c>
      <c r="P274" s="28" t="s">
        <v>1264</v>
      </c>
      <c r="Q274" s="28" t="s">
        <v>1265</v>
      </c>
      <c r="R274" s="28" t="s">
        <v>260</v>
      </c>
      <c r="S274" s="30">
        <v>44506</v>
      </c>
      <c r="T274" s="30">
        <v>44505</v>
      </c>
      <c r="U274" s="32" t="s">
        <v>50</v>
      </c>
      <c r="V274" s="28">
        <f t="shared" si="150"/>
        <v>2021</v>
      </c>
      <c r="W274" s="28">
        <f t="shared" si="151"/>
        <v>10</v>
      </c>
      <c r="X274" s="28" t="e">
        <f>TEXT([2]!Tbl_Counter[[#This Row],[Issue Month]]*28, "mmmm")</f>
        <v>#REF!</v>
      </c>
      <c r="Y274" s="28" t="e">
        <f>DAY([2]!Tbl_Counter[[#This Row],[Issue Date]])</f>
        <v>#REF!</v>
      </c>
      <c r="Z274" s="28" t="str">
        <f t="shared" si="152"/>
        <v>2021-10</v>
      </c>
      <c r="AA274" s="28">
        <f t="shared" si="156"/>
        <v>30</v>
      </c>
      <c r="AB274" s="28">
        <f t="shared" si="157"/>
        <v>29</v>
      </c>
      <c r="AC274" s="28" t="str">
        <f t="shared" si="158"/>
        <v>Yes</v>
      </c>
      <c r="AD274" s="28">
        <f t="shared" si="159"/>
        <v>-1</v>
      </c>
    </row>
    <row r="275" spans="1:30" x14ac:dyDescent="0.45">
      <c r="A275" s="28"/>
      <c r="B275" s="28" t="s">
        <v>227</v>
      </c>
      <c r="C275" s="28" t="s">
        <v>296</v>
      </c>
      <c r="D275" s="28" t="s">
        <v>229</v>
      </c>
      <c r="E275" s="28" t="s">
        <v>202</v>
      </c>
      <c r="F275" s="30">
        <v>44506</v>
      </c>
      <c r="G275" s="28" t="s">
        <v>4</v>
      </c>
      <c r="H275" s="28" t="s">
        <v>814</v>
      </c>
      <c r="I275" s="28" t="s">
        <v>815</v>
      </c>
      <c r="J275" s="28" t="s">
        <v>232</v>
      </c>
      <c r="K275" s="28" t="s">
        <v>2</v>
      </c>
      <c r="L275" s="28" t="s">
        <v>1385</v>
      </c>
      <c r="M275" s="28" t="s">
        <v>2</v>
      </c>
      <c r="N275" s="28" t="s">
        <v>2</v>
      </c>
      <c r="O275" s="28" t="s">
        <v>1266</v>
      </c>
      <c r="P275" s="28" t="s">
        <v>1267</v>
      </c>
      <c r="Q275" s="28" t="s">
        <v>1268</v>
      </c>
      <c r="R275" s="28" t="s">
        <v>341</v>
      </c>
      <c r="S275" s="30">
        <v>44506</v>
      </c>
      <c r="T275" s="30">
        <v>44506</v>
      </c>
      <c r="U275" s="32" t="s">
        <v>50</v>
      </c>
      <c r="V275" s="28">
        <f t="shared" si="150"/>
        <v>2021</v>
      </c>
      <c r="W275" s="28">
        <f t="shared" si="151"/>
        <v>11</v>
      </c>
      <c r="X275" s="28" t="e">
        <f>TEXT([2]!Tbl_Counter[[#This Row],[Issue Month]]*28, "mmmm")</f>
        <v>#REF!</v>
      </c>
      <c r="Y275" s="28" t="e">
        <f>DAY([2]!Tbl_Counter[[#This Row],[Issue Date]])</f>
        <v>#REF!</v>
      </c>
      <c r="Z275" s="28" t="str">
        <f t="shared" si="152"/>
        <v>2021-11</v>
      </c>
      <c r="AA275" s="28">
        <f t="shared" si="156"/>
        <v>0</v>
      </c>
      <c r="AB275" s="28">
        <f t="shared" si="157"/>
        <v>0</v>
      </c>
      <c r="AC275" s="28" t="str">
        <f t="shared" si="158"/>
        <v>Yes</v>
      </c>
      <c r="AD275" s="28">
        <f t="shared" si="159"/>
        <v>0</v>
      </c>
    </row>
    <row r="276" spans="1:30" x14ac:dyDescent="0.45">
      <c r="A276" s="28">
        <v>235</v>
      </c>
      <c r="B276" s="28" t="s">
        <v>237</v>
      </c>
      <c r="C276" s="28" t="s">
        <v>301</v>
      </c>
      <c r="D276" s="28" t="s">
        <v>239</v>
      </c>
      <c r="E276" s="28" t="s">
        <v>212</v>
      </c>
      <c r="F276" s="30">
        <v>44483</v>
      </c>
      <c r="G276" s="28" t="s">
        <v>5</v>
      </c>
      <c r="H276" s="28" t="s">
        <v>231</v>
      </c>
      <c r="I276" s="28" t="s">
        <v>1269</v>
      </c>
      <c r="J276" s="29" t="s">
        <v>109</v>
      </c>
      <c r="K276" s="29"/>
      <c r="L276" s="29"/>
      <c r="M276" s="29"/>
      <c r="N276" s="29"/>
      <c r="O276" s="28" t="s">
        <v>1270</v>
      </c>
      <c r="P276" s="28" t="s">
        <v>1271</v>
      </c>
      <c r="Q276" s="28" t="s">
        <v>1272</v>
      </c>
      <c r="R276" s="28" t="s">
        <v>236</v>
      </c>
      <c r="S276" s="30">
        <v>44508</v>
      </c>
      <c r="T276" s="30">
        <v>44508</v>
      </c>
      <c r="U276" s="32" t="s">
        <v>50</v>
      </c>
      <c r="V276" s="28">
        <f t="shared" si="150"/>
        <v>2021</v>
      </c>
      <c r="W276" s="28">
        <f t="shared" si="151"/>
        <v>10</v>
      </c>
      <c r="X276" s="28" t="e">
        <f>TEXT([2]!Tbl_Counter[[#This Row],[Issue Month]]*28, "mmmm")</f>
        <v>#REF!</v>
      </c>
      <c r="Y276" s="28" t="e">
        <f>DAY([2]!Tbl_Counter[[#This Row],[Issue Date]])</f>
        <v>#REF!</v>
      </c>
      <c r="Z276" s="28" t="str">
        <f t="shared" si="152"/>
        <v>2021-10</v>
      </c>
      <c r="AA276" s="28"/>
      <c r="AB276" s="28"/>
      <c r="AC276" s="28"/>
      <c r="AD276" s="28"/>
    </row>
    <row r="277" spans="1:30" x14ac:dyDescent="0.45">
      <c r="A277" s="28">
        <v>232</v>
      </c>
      <c r="B277" s="28" t="s">
        <v>247</v>
      </c>
      <c r="C277" s="28" t="s">
        <v>306</v>
      </c>
      <c r="D277" s="28" t="s">
        <v>201</v>
      </c>
      <c r="E277" s="28" t="s">
        <v>221</v>
      </c>
      <c r="F277" s="30">
        <v>44481</v>
      </c>
      <c r="G277" s="28" t="s">
        <v>4</v>
      </c>
      <c r="H277" s="28" t="s">
        <v>203</v>
      </c>
      <c r="I277" s="28" t="s">
        <v>1273</v>
      </c>
      <c r="J277" s="28" t="s">
        <v>232</v>
      </c>
      <c r="K277" s="28" t="s">
        <v>2</v>
      </c>
      <c r="L277" s="28" t="s">
        <v>1386</v>
      </c>
      <c r="M277" s="28" t="s">
        <v>52</v>
      </c>
      <c r="N277" s="29"/>
      <c r="O277" s="28" t="s">
        <v>1274</v>
      </c>
      <c r="P277" s="28" t="s">
        <v>1275</v>
      </c>
      <c r="Q277" s="28" t="s">
        <v>1276</v>
      </c>
      <c r="R277" s="28" t="s">
        <v>341</v>
      </c>
      <c r="S277" s="30">
        <v>44512</v>
      </c>
      <c r="T277" s="30">
        <v>44509</v>
      </c>
      <c r="U277" s="32" t="s">
        <v>50</v>
      </c>
      <c r="V277" s="28">
        <f t="shared" si="150"/>
        <v>2021</v>
      </c>
      <c r="W277" s="28">
        <f t="shared" si="151"/>
        <v>10</v>
      </c>
      <c r="X277" s="28" t="e">
        <f>TEXT([2]!Tbl_Counter[[#This Row],[Issue Month]]*28, "mmmm")</f>
        <v>#REF!</v>
      </c>
      <c r="Y277" s="28" t="e">
        <f>DAY([2]!Tbl_Counter[[#This Row],[Issue Date]])</f>
        <v>#REF!</v>
      </c>
      <c r="Z277" s="28" t="str">
        <f t="shared" si="152"/>
        <v>2021-10</v>
      </c>
      <c r="AA277" s="28">
        <f>IFERROR(IF(INT(S277-$F277)&gt;=0,S277-$F277,"N/A"),"N/A")</f>
        <v>31</v>
      </c>
      <c r="AB277" s="28">
        <f>IFERROR(IF(INT(T277-$F277)&gt;=0,T277-$F277,"N/A"),"N/A")</f>
        <v>28</v>
      </c>
      <c r="AC277" s="28" t="str">
        <f>IFERROR(IF(OR(ISTEXT(AA277), ISTEXT(AB277)), "N/A", IF(AB277&lt;=AA277, "Yes", "No")),"N/A")</f>
        <v>Yes</v>
      </c>
      <c r="AD277" s="28">
        <f>IFERROR(AB277-AA277, "")</f>
        <v>-3</v>
      </c>
    </row>
    <row r="278" spans="1:30" x14ac:dyDescent="0.45">
      <c r="A278" s="28"/>
      <c r="B278" s="28" t="s">
        <v>254</v>
      </c>
      <c r="C278" s="28" t="s">
        <v>312</v>
      </c>
      <c r="D278" s="28" t="s">
        <v>211</v>
      </c>
      <c r="E278" s="28" t="s">
        <v>230</v>
      </c>
      <c r="F278" s="30">
        <v>44508</v>
      </c>
      <c r="G278" s="28" t="s">
        <v>5</v>
      </c>
      <c r="H278" s="28" t="s">
        <v>231</v>
      </c>
      <c r="I278" s="28" t="s">
        <v>1277</v>
      </c>
      <c r="J278" s="29" t="s">
        <v>109</v>
      </c>
      <c r="K278" s="29"/>
      <c r="L278" s="29"/>
      <c r="M278" s="29"/>
      <c r="N278" s="29"/>
      <c r="O278" s="28" t="s">
        <v>1278</v>
      </c>
      <c r="P278" s="28" t="s">
        <v>1279</v>
      </c>
      <c r="Q278" s="28" t="s">
        <v>1280</v>
      </c>
      <c r="R278" s="28" t="s">
        <v>305</v>
      </c>
      <c r="S278" s="30">
        <v>44509</v>
      </c>
      <c r="T278" s="30">
        <v>44509</v>
      </c>
      <c r="U278" s="32" t="s">
        <v>50</v>
      </c>
      <c r="V278" s="28">
        <f t="shared" si="150"/>
        <v>2021</v>
      </c>
      <c r="W278" s="28">
        <f t="shared" si="151"/>
        <v>11</v>
      </c>
      <c r="X278" s="28" t="e">
        <f>TEXT([2]!Tbl_Counter[[#This Row],[Issue Month]]*28, "mmmm")</f>
        <v>#REF!</v>
      </c>
      <c r="Y278" s="28" t="e">
        <f>DAY([2]!Tbl_Counter[[#This Row],[Issue Date]])</f>
        <v>#REF!</v>
      </c>
      <c r="Z278" s="28" t="str">
        <f t="shared" si="152"/>
        <v>2021-11</v>
      </c>
      <c r="AA278" s="28"/>
      <c r="AB278" s="28"/>
      <c r="AC278" s="28"/>
      <c r="AD278" s="28"/>
    </row>
    <row r="279" spans="1:30" x14ac:dyDescent="0.45">
      <c r="A279" s="28">
        <v>234</v>
      </c>
      <c r="B279" s="28" t="s">
        <v>261</v>
      </c>
      <c r="C279" s="28" t="s">
        <v>316</v>
      </c>
      <c r="D279" s="28" t="s">
        <v>220</v>
      </c>
      <c r="E279" s="28" t="s">
        <v>240</v>
      </c>
      <c r="F279" s="30">
        <v>44478</v>
      </c>
      <c r="G279" s="28" t="s">
        <v>4</v>
      </c>
      <c r="H279" s="28" t="s">
        <v>203</v>
      </c>
      <c r="I279" s="28" t="s">
        <v>1281</v>
      </c>
      <c r="J279" s="28" t="s">
        <v>384</v>
      </c>
      <c r="K279" s="28" t="s">
        <v>1282</v>
      </c>
      <c r="L279" s="28" t="s">
        <v>1384</v>
      </c>
      <c r="M279" s="28" t="s">
        <v>52</v>
      </c>
      <c r="N279" s="28" t="s">
        <v>2</v>
      </c>
      <c r="O279" s="28" t="s">
        <v>1283</v>
      </c>
      <c r="P279" s="28" t="s">
        <v>1284</v>
      </c>
      <c r="Q279" s="28" t="s">
        <v>1285</v>
      </c>
      <c r="R279" s="28" t="s">
        <v>260</v>
      </c>
      <c r="S279" s="30">
        <v>44513</v>
      </c>
      <c r="T279" s="30">
        <v>44512</v>
      </c>
      <c r="U279" s="32" t="s">
        <v>50</v>
      </c>
      <c r="V279" s="28">
        <f t="shared" si="150"/>
        <v>2021</v>
      </c>
      <c r="W279" s="28">
        <f t="shared" si="151"/>
        <v>10</v>
      </c>
      <c r="X279" s="28" t="e">
        <f>TEXT([2]!Tbl_Counter[[#This Row],[Issue Month]]*28, "mmmm")</f>
        <v>#REF!</v>
      </c>
      <c r="Y279" s="28" t="e">
        <f>DAY([2]!Tbl_Counter[[#This Row],[Issue Date]])</f>
        <v>#REF!</v>
      </c>
      <c r="Z279" s="28" t="str">
        <f t="shared" si="152"/>
        <v>2021-10</v>
      </c>
      <c r="AA279" s="28">
        <f t="shared" ref="AA279:AA282" si="160">IFERROR(IF(INT(S279-$F279)&gt;=0,S279-$F279,"N/A"),"N/A")</f>
        <v>35</v>
      </c>
      <c r="AB279" s="28">
        <f t="shared" ref="AB279:AB282" si="161">IFERROR(IF(INT(T279-$F279)&gt;=0,T279-$F279,"N/A"),"N/A")</f>
        <v>34</v>
      </c>
      <c r="AC279" s="28" t="str">
        <f t="shared" ref="AC279:AC282" si="162">IFERROR(IF(OR(ISTEXT(AA279), ISTEXT(AB279)), "N/A", IF(AB279&lt;=AA279, "Yes", "No")),"N/A")</f>
        <v>Yes</v>
      </c>
      <c r="AD279" s="28">
        <f t="shared" ref="AD279:AD282" si="163">IFERROR(AB279-AA279, "")</f>
        <v>-1</v>
      </c>
    </row>
    <row r="280" spans="1:30" ht="36" customHeight="1" x14ac:dyDescent="0.45">
      <c r="A280" s="28">
        <v>286</v>
      </c>
      <c r="B280" s="28" t="s">
        <v>268</v>
      </c>
      <c r="C280" s="28" t="s">
        <v>322</v>
      </c>
      <c r="D280" s="28" t="s">
        <v>229</v>
      </c>
      <c r="E280" s="28" t="s">
        <v>249</v>
      </c>
      <c r="F280" s="30">
        <v>44481</v>
      </c>
      <c r="G280" s="28" t="s">
        <v>4</v>
      </c>
      <c r="H280" s="28" t="s">
        <v>203</v>
      </c>
      <c r="I280" s="28" t="s">
        <v>1286</v>
      </c>
      <c r="J280" s="29" t="s">
        <v>109</v>
      </c>
      <c r="K280" s="29"/>
      <c r="L280" s="29"/>
      <c r="M280" s="29"/>
      <c r="N280" s="29"/>
      <c r="O280" s="28" t="s">
        <v>1287</v>
      </c>
      <c r="P280" s="28" t="s">
        <v>1288</v>
      </c>
      <c r="Q280" s="28" t="s">
        <v>1289</v>
      </c>
      <c r="R280" s="28" t="s">
        <v>1290</v>
      </c>
      <c r="S280" s="30">
        <v>44531</v>
      </c>
      <c r="T280" s="30">
        <v>44530</v>
      </c>
      <c r="U280" s="32" t="s">
        <v>50</v>
      </c>
      <c r="V280" s="28">
        <v>2021</v>
      </c>
      <c r="W280" s="28">
        <v>10</v>
      </c>
      <c r="X280" s="28" t="s">
        <v>84</v>
      </c>
      <c r="Y280" s="28">
        <v>12</v>
      </c>
      <c r="Z280" s="28" t="s">
        <v>106</v>
      </c>
      <c r="AA280" s="28">
        <f t="shared" si="160"/>
        <v>50</v>
      </c>
      <c r="AB280" s="28">
        <f t="shared" si="161"/>
        <v>49</v>
      </c>
      <c r="AC280" s="28" t="str">
        <f t="shared" si="162"/>
        <v>Yes</v>
      </c>
      <c r="AD280" s="28">
        <f t="shared" si="163"/>
        <v>-1</v>
      </c>
    </row>
    <row r="281" spans="1:30" x14ac:dyDescent="0.45">
      <c r="A281" s="28">
        <v>287</v>
      </c>
      <c r="B281" s="28" t="s">
        <v>274</v>
      </c>
      <c r="C281" s="28" t="s">
        <v>327</v>
      </c>
      <c r="D281" s="28" t="s">
        <v>239</v>
      </c>
      <c r="E281" s="28" t="s">
        <v>256</v>
      </c>
      <c r="F281" s="30">
        <v>44455</v>
      </c>
      <c r="G281" s="28" t="s">
        <v>4</v>
      </c>
      <c r="H281" s="28" t="s">
        <v>203</v>
      </c>
      <c r="I281" s="28" t="s">
        <v>1291</v>
      </c>
      <c r="J281" s="29" t="s">
        <v>109</v>
      </c>
      <c r="K281" s="29"/>
      <c r="L281" s="28" t="s">
        <v>1385</v>
      </c>
      <c r="M281" s="28" t="s">
        <v>52</v>
      </c>
      <c r="N281" s="29"/>
      <c r="O281" s="28" t="s">
        <v>1292</v>
      </c>
      <c r="P281" s="28" t="s">
        <v>1293</v>
      </c>
      <c r="Q281" s="28" t="s">
        <v>1294</v>
      </c>
      <c r="R281" s="28" t="s">
        <v>1295</v>
      </c>
      <c r="S281" s="30">
        <v>44539</v>
      </c>
      <c r="T281" s="30">
        <v>44533</v>
      </c>
      <c r="U281" s="32" t="s">
        <v>50</v>
      </c>
      <c r="V281" s="28">
        <v>2021</v>
      </c>
      <c r="W281" s="28">
        <v>9</v>
      </c>
      <c r="X281" s="28" t="s">
        <v>83</v>
      </c>
      <c r="Y281" s="28">
        <v>16</v>
      </c>
      <c r="Z281" s="28" t="s">
        <v>103</v>
      </c>
      <c r="AA281" s="28">
        <f t="shared" si="160"/>
        <v>84</v>
      </c>
      <c r="AB281" s="28">
        <f t="shared" si="161"/>
        <v>78</v>
      </c>
      <c r="AC281" s="28" t="str">
        <f t="shared" si="162"/>
        <v>Yes</v>
      </c>
      <c r="AD281" s="28">
        <f t="shared" si="163"/>
        <v>-6</v>
      </c>
    </row>
    <row r="282" spans="1:30" x14ac:dyDescent="0.45">
      <c r="A282" s="28">
        <v>288</v>
      </c>
      <c r="B282" s="28" t="s">
        <v>199</v>
      </c>
      <c r="C282" s="28" t="s">
        <v>200</v>
      </c>
      <c r="D282" s="28" t="s">
        <v>201</v>
      </c>
      <c r="E282" s="28" t="s">
        <v>263</v>
      </c>
      <c r="F282" s="30">
        <v>44510</v>
      </c>
      <c r="G282" s="28" t="s">
        <v>4</v>
      </c>
      <c r="H282" s="28" t="s">
        <v>203</v>
      </c>
      <c r="I282" s="28" t="s">
        <v>1296</v>
      </c>
      <c r="J282" s="29" t="s">
        <v>109</v>
      </c>
      <c r="K282" s="29"/>
      <c r="L282" s="29"/>
      <c r="M282" s="28" t="s">
        <v>52</v>
      </c>
      <c r="N282" s="29"/>
      <c r="O282" s="28" t="s">
        <v>1297</v>
      </c>
      <c r="P282" s="28" t="s">
        <v>1298</v>
      </c>
      <c r="Q282" s="28" t="s">
        <v>1299</v>
      </c>
      <c r="R282" s="28" t="s">
        <v>1300</v>
      </c>
      <c r="S282" s="30">
        <v>44541</v>
      </c>
      <c r="T282" s="30">
        <v>44537</v>
      </c>
      <c r="U282" s="32" t="s">
        <v>50</v>
      </c>
      <c r="V282" s="28">
        <v>2021</v>
      </c>
      <c r="W282" s="28">
        <v>11</v>
      </c>
      <c r="X282" s="28" t="s">
        <v>85</v>
      </c>
      <c r="Y282" s="28">
        <v>10</v>
      </c>
      <c r="Z282" s="28" t="s">
        <v>108</v>
      </c>
      <c r="AA282" s="28">
        <f t="shared" si="160"/>
        <v>31</v>
      </c>
      <c r="AB282" s="28">
        <f t="shared" si="161"/>
        <v>27</v>
      </c>
      <c r="AC282" s="28" t="str">
        <f t="shared" si="162"/>
        <v>Yes</v>
      </c>
      <c r="AD282" s="28">
        <f t="shared" si="163"/>
        <v>-4</v>
      </c>
    </row>
    <row r="283" spans="1:30" x14ac:dyDescent="0.45">
      <c r="A283" s="28">
        <v>168</v>
      </c>
      <c r="B283" s="28" t="s">
        <v>209</v>
      </c>
      <c r="C283" s="28" t="s">
        <v>210</v>
      </c>
      <c r="D283" s="28" t="s">
        <v>211</v>
      </c>
      <c r="E283" s="28" t="s">
        <v>202</v>
      </c>
      <c r="F283" s="30">
        <v>44357</v>
      </c>
      <c r="G283" s="28" t="s">
        <v>3</v>
      </c>
      <c r="H283" s="63"/>
      <c r="I283" s="29" t="s">
        <v>109</v>
      </c>
      <c r="J283" s="29" t="s">
        <v>109</v>
      </c>
      <c r="K283" s="28" t="s">
        <v>831</v>
      </c>
      <c r="L283" s="29"/>
      <c r="M283" s="29"/>
      <c r="N283" s="29"/>
      <c r="O283" s="28" t="s">
        <v>1301</v>
      </c>
      <c r="P283" s="28" t="s">
        <v>1302</v>
      </c>
      <c r="Q283" s="28" t="s">
        <v>1303</v>
      </c>
      <c r="R283" s="28" t="s">
        <v>260</v>
      </c>
      <c r="S283" s="30">
        <v>44389</v>
      </c>
      <c r="T283" s="30">
        <v>44537</v>
      </c>
      <c r="U283" s="32" t="s">
        <v>50</v>
      </c>
      <c r="V283" s="28">
        <f>IFERROR(YEAR(F283), "")</f>
        <v>2021</v>
      </c>
      <c r="W283" s="28">
        <f>IFERROR(MONTH(F283), "")</f>
        <v>6</v>
      </c>
      <c r="X283" s="28" t="e">
        <f>TEXT([2]!Tbl_Counter[[#This Row],[Issue Month]]*28, "mmmm")</f>
        <v>#REF!</v>
      </c>
      <c r="Y283" s="28" t="e">
        <f>DAY([2]!Tbl_Counter[[#This Row],[Issue Date]])</f>
        <v>#REF!</v>
      </c>
      <c r="Z283" s="28" t="str">
        <f>TEXT($F283, "yyyy-mm")</f>
        <v>2021-06</v>
      </c>
      <c r="AA283" s="28">
        <f t="shared" ref="AA283:AB285" si="164">IFERROR(IF(INT(S283-$F283)&gt;=0,S283-$F283,"N/A"),"N/A")</f>
        <v>32</v>
      </c>
      <c r="AB283" s="28">
        <f t="shared" si="164"/>
        <v>180</v>
      </c>
      <c r="AC283" s="28" t="str">
        <f>IFERROR(IF(OR(ISTEXT(AA283), ISTEXT(AB283)), "N/A", IF(AB283&lt;=AA283, "Yes", "No")),"N/A")</f>
        <v>No</v>
      </c>
      <c r="AD283" s="28">
        <f>IFERROR(AB283-AA283, "")</f>
        <v>148</v>
      </c>
    </row>
    <row r="284" spans="1:30" x14ac:dyDescent="0.45">
      <c r="A284" s="28">
        <v>10</v>
      </c>
      <c r="B284" s="28" t="s">
        <v>218</v>
      </c>
      <c r="C284" s="28" t="s">
        <v>219</v>
      </c>
      <c r="D284" s="28" t="s">
        <v>220</v>
      </c>
      <c r="E284" s="28" t="s">
        <v>212</v>
      </c>
      <c r="F284" s="30">
        <v>44032</v>
      </c>
      <c r="G284" s="28" t="s">
        <v>2</v>
      </c>
      <c r="H284" s="28" t="s">
        <v>2</v>
      </c>
      <c r="I284" s="29" t="s">
        <v>109</v>
      </c>
      <c r="J284" s="29" t="s">
        <v>109</v>
      </c>
      <c r="K284" s="28" t="s">
        <v>213</v>
      </c>
      <c r="L284" s="29"/>
      <c r="M284" s="29"/>
      <c r="N284" s="29"/>
      <c r="O284" s="28" t="s">
        <v>1304</v>
      </c>
      <c r="P284" s="28" t="s">
        <v>1305</v>
      </c>
      <c r="Q284" s="28" t="s">
        <v>1306</v>
      </c>
      <c r="R284" s="28" t="s">
        <v>356</v>
      </c>
      <c r="S284" s="30" t="s">
        <v>2</v>
      </c>
      <c r="T284" s="30" t="s">
        <v>2</v>
      </c>
      <c r="U284" s="32" t="s">
        <v>50</v>
      </c>
      <c r="V284" s="28">
        <f>IFERROR(YEAR(F284), "")</f>
        <v>2020</v>
      </c>
      <c r="W284" s="28">
        <f>IFERROR(MONTH(F284), "")</f>
        <v>7</v>
      </c>
      <c r="X284" s="28" t="e">
        <f>TEXT([2]!Tbl_Counter[[#This Row],[Issue Month]]*28, "mmmm")</f>
        <v>#REF!</v>
      </c>
      <c r="Y284" s="28" t="e">
        <f>DAY([2]!Tbl_Counter[[#This Row],[Issue Date]])</f>
        <v>#REF!</v>
      </c>
      <c r="Z284" s="28" t="str">
        <f>TEXT($F284, "yyyy-mm")</f>
        <v>2020-07</v>
      </c>
      <c r="AA284" s="28" t="str">
        <f t="shared" si="164"/>
        <v>N/A</v>
      </c>
      <c r="AB284" s="28" t="str">
        <f t="shared" si="164"/>
        <v>N/A</v>
      </c>
      <c r="AC284" s="28" t="str">
        <f>IFERROR(IF(OR(ISTEXT(AA284), ISTEXT(AB284)), "N/A", IF(AB284&lt;=AA284, "Yes", "No")),"N/A")</f>
        <v>N/A</v>
      </c>
      <c r="AD284" s="28" t="str">
        <f>IFERROR(AB284-AA284, "")</f>
        <v/>
      </c>
    </row>
    <row r="285" spans="1:30" x14ac:dyDescent="0.45">
      <c r="A285" s="28">
        <v>289</v>
      </c>
      <c r="B285" s="28" t="s">
        <v>227</v>
      </c>
      <c r="C285" s="28" t="s">
        <v>228</v>
      </c>
      <c r="D285" s="28" t="s">
        <v>229</v>
      </c>
      <c r="E285" s="28" t="s">
        <v>221</v>
      </c>
      <c r="F285" s="30">
        <v>44515</v>
      </c>
      <c r="G285" s="28" t="s">
        <v>4</v>
      </c>
      <c r="H285" s="28" t="s">
        <v>203</v>
      </c>
      <c r="I285" s="28" t="s">
        <v>1307</v>
      </c>
      <c r="J285" s="29" t="s">
        <v>109</v>
      </c>
      <c r="K285" s="29"/>
      <c r="L285" s="29"/>
      <c r="M285" s="28" t="s">
        <v>52</v>
      </c>
      <c r="N285" s="29"/>
      <c r="O285" s="28" t="s">
        <v>1308</v>
      </c>
      <c r="P285" s="28" t="s">
        <v>1309</v>
      </c>
      <c r="Q285" s="28" t="s">
        <v>1310</v>
      </c>
      <c r="R285" s="28" t="s">
        <v>1311</v>
      </c>
      <c r="S285" s="30">
        <v>44545</v>
      </c>
      <c r="T285" s="30">
        <v>44538</v>
      </c>
      <c r="U285" s="32" t="s">
        <v>50</v>
      </c>
      <c r="V285" s="28">
        <v>2021</v>
      </c>
      <c r="W285" s="28">
        <v>11</v>
      </c>
      <c r="X285" s="28" t="s">
        <v>85</v>
      </c>
      <c r="Y285" s="28">
        <v>15</v>
      </c>
      <c r="Z285" s="28" t="s">
        <v>108</v>
      </c>
      <c r="AA285" s="28">
        <f t="shared" si="164"/>
        <v>30</v>
      </c>
      <c r="AB285" s="28">
        <f t="shared" si="164"/>
        <v>23</v>
      </c>
      <c r="AC285" s="28" t="str">
        <f>IFERROR(IF(OR(ISTEXT(AA285), ISTEXT(AB285)), "N/A", IF(AB285&lt;=AA285, "Yes", "No")),"N/A")</f>
        <v>Yes</v>
      </c>
      <c r="AD285" s="28">
        <f>IFERROR(AB285-AA285, "")</f>
        <v>-7</v>
      </c>
    </row>
    <row r="286" spans="1:30" x14ac:dyDescent="0.45">
      <c r="A286" s="28">
        <v>289</v>
      </c>
      <c r="B286" s="28" t="s">
        <v>237</v>
      </c>
      <c r="C286" s="28" t="s">
        <v>238</v>
      </c>
      <c r="D286" s="28" t="s">
        <v>239</v>
      </c>
      <c r="E286" s="28" t="s">
        <v>230</v>
      </c>
      <c r="F286" s="30">
        <v>44518</v>
      </c>
      <c r="G286" s="28" t="s">
        <v>5</v>
      </c>
      <c r="H286" s="28" t="s">
        <v>231</v>
      </c>
      <c r="I286" s="28" t="s">
        <v>1312</v>
      </c>
      <c r="J286" s="29" t="s">
        <v>109</v>
      </c>
      <c r="K286" s="29" t="s">
        <v>109</v>
      </c>
      <c r="L286" s="29" t="s">
        <v>109</v>
      </c>
      <c r="M286" s="29" t="s">
        <v>109</v>
      </c>
      <c r="N286" s="29" t="s">
        <v>109</v>
      </c>
      <c r="O286" s="28" t="s">
        <v>1313</v>
      </c>
      <c r="P286" s="28" t="s">
        <v>1314</v>
      </c>
      <c r="Q286" s="28" t="s">
        <v>1315</v>
      </c>
      <c r="R286" s="28" t="s">
        <v>1100</v>
      </c>
      <c r="S286" s="30">
        <v>44548</v>
      </c>
      <c r="T286" s="30"/>
      <c r="U286" s="31" t="s">
        <v>98</v>
      </c>
      <c r="V286" s="28">
        <f>IFERROR(YEAR(F286), "")</f>
        <v>2021</v>
      </c>
      <c r="W286" s="28">
        <f>IFERROR(MONTH(F286), "")</f>
        <v>11</v>
      </c>
      <c r="X286" s="28" t="e">
        <f>TEXT([2]!Tbl_Counter[[#This Row],[Issue Month]]*28, "mmmm")</f>
        <v>#REF!</v>
      </c>
      <c r="Y286" s="28" t="e">
        <f>DAY([2]!Tbl_Counter[[#This Row],[Issue Date]])</f>
        <v>#REF!</v>
      </c>
      <c r="Z286" s="28" t="str">
        <f>TEXT($F286, "yyyy-mm")</f>
        <v>2021-11</v>
      </c>
      <c r="AA286" s="28"/>
      <c r="AB286" s="28"/>
      <c r="AC286" s="28"/>
      <c r="AD286" s="28"/>
    </row>
    <row r="287" spans="1:30" x14ac:dyDescent="0.45">
      <c r="A287" s="28">
        <v>281</v>
      </c>
      <c r="B287" s="28" t="s">
        <v>247</v>
      </c>
      <c r="C287" s="28" t="s">
        <v>248</v>
      </c>
      <c r="D287" s="28" t="s">
        <v>201</v>
      </c>
      <c r="E287" s="28" t="s">
        <v>240</v>
      </c>
      <c r="F287" s="30">
        <v>44494</v>
      </c>
      <c r="G287" s="28" t="s">
        <v>4</v>
      </c>
      <c r="H287" s="28" t="s">
        <v>203</v>
      </c>
      <c r="I287" s="28" t="s">
        <v>1316</v>
      </c>
      <c r="J287" s="29" t="s">
        <v>109</v>
      </c>
      <c r="K287" s="29"/>
      <c r="L287" s="29"/>
      <c r="M287" s="28" t="s">
        <v>52</v>
      </c>
      <c r="N287" s="29"/>
      <c r="O287" s="28" t="s">
        <v>1317</v>
      </c>
      <c r="P287" s="28" t="s">
        <v>1318</v>
      </c>
      <c r="Q287" s="28" t="s">
        <v>1319</v>
      </c>
      <c r="R287" s="28" t="s">
        <v>1320</v>
      </c>
      <c r="S287" s="30">
        <v>44550</v>
      </c>
      <c r="T287" s="30"/>
      <c r="U287" s="31" t="s">
        <v>98</v>
      </c>
      <c r="V287" s="28">
        <v>2021</v>
      </c>
      <c r="W287" s="28">
        <v>10</v>
      </c>
      <c r="X287" s="28" t="s">
        <v>84</v>
      </c>
      <c r="Y287" s="28">
        <v>25</v>
      </c>
      <c r="Z287" s="28" t="s">
        <v>106</v>
      </c>
      <c r="AA287" s="28">
        <f>IFERROR(IF(INT(S287-$F287)&gt;=0,S287-$F287,"N/A"),"N/A")</f>
        <v>56</v>
      </c>
      <c r="AB287" s="28" t="str">
        <f>IFERROR(IF(INT(T287-$F287)&gt;=0,T287-$F287,"N/A"),"N/A")</f>
        <v>N/A</v>
      </c>
      <c r="AC287" s="28" t="str">
        <f>IFERROR(IF(OR(ISTEXT(AA287), ISTEXT(AB287)), "N/A", IF(AB287&lt;=AA287, "Yes", "No")),"N/A")</f>
        <v>N/A</v>
      </c>
      <c r="AD287" s="28" t="str">
        <f>IFERROR(AB287-AA287, "")</f>
        <v/>
      </c>
    </row>
    <row r="288" spans="1:30" ht="31" x14ac:dyDescent="0.45">
      <c r="A288" s="28">
        <v>193</v>
      </c>
      <c r="B288" s="28" t="s">
        <v>254</v>
      </c>
      <c r="C288" s="28" t="s">
        <v>255</v>
      </c>
      <c r="D288" s="28" t="s">
        <v>211</v>
      </c>
      <c r="E288" s="28" t="s">
        <v>249</v>
      </c>
      <c r="F288" s="30">
        <v>44413</v>
      </c>
      <c r="G288" s="28" t="s">
        <v>107</v>
      </c>
      <c r="H288" s="28" t="s">
        <v>2</v>
      </c>
      <c r="I288" s="28" t="s">
        <v>815</v>
      </c>
      <c r="J288" s="29" t="s">
        <v>109</v>
      </c>
      <c r="K288" s="28" t="s">
        <v>580</v>
      </c>
      <c r="L288" s="29"/>
      <c r="M288" s="29"/>
      <c r="N288" s="29"/>
      <c r="O288" s="28" t="s">
        <v>1321</v>
      </c>
      <c r="P288" s="28" t="s">
        <v>1322</v>
      </c>
      <c r="Q288" s="28" t="s">
        <v>1323</v>
      </c>
      <c r="R288" s="28" t="s">
        <v>879</v>
      </c>
      <c r="S288" s="30">
        <v>44592</v>
      </c>
      <c r="T288" s="30">
        <v>44515</v>
      </c>
      <c r="U288" s="32" t="s">
        <v>50</v>
      </c>
      <c r="V288" s="28">
        <f>IFERROR(YEAR(F288), "")</f>
        <v>2021</v>
      </c>
      <c r="W288" s="28">
        <f>IFERROR(MONTH(F288), "")</f>
        <v>8</v>
      </c>
      <c r="X288" s="28" t="e">
        <f>TEXT([2]!Tbl_Counter[[#This Row],[Issue Month]]*28, "mmmm")</f>
        <v>#REF!</v>
      </c>
      <c r="Y288" s="28" t="e">
        <f>DAY([2]!Tbl_Counter[[#This Row],[Issue Date]])</f>
        <v>#REF!</v>
      </c>
      <c r="Z288" s="28" t="str">
        <f>TEXT($F288, "yyyy-mm")</f>
        <v>2021-08</v>
      </c>
      <c r="AA288" s="28">
        <f>IFERROR(IF(INT(S288-$F288)&gt;=0,S288-$F288,"N/A"),"N/A")</f>
        <v>179</v>
      </c>
      <c r="AB288" s="28">
        <f>IFERROR(IF(INT(T288-$F288)&gt;=0,T288-$F288,"N/A"),"N/A")</f>
        <v>102</v>
      </c>
      <c r="AC288" s="28" t="str">
        <f>IFERROR(IF(OR(ISTEXT(AA288), ISTEXT(AB288)), "N/A", IF(AB288&lt;=AA288, "Yes", "No")),"N/A")</f>
        <v>Yes</v>
      </c>
      <c r="AD288" s="28">
        <f>IFERROR(AB288-AA288, "")</f>
        <v>-77</v>
      </c>
    </row>
    <row r="289" spans="1:30" ht="45" customHeight="1" x14ac:dyDescent="0.45">
      <c r="A289" s="28">
        <v>289</v>
      </c>
      <c r="B289" s="28" t="s">
        <v>261</v>
      </c>
      <c r="C289" s="28" t="s">
        <v>262</v>
      </c>
      <c r="D289" s="28" t="s">
        <v>220</v>
      </c>
      <c r="E289" s="28" t="s">
        <v>256</v>
      </c>
      <c r="F289" s="30">
        <v>44522</v>
      </c>
      <c r="G289" s="28" t="s">
        <v>5</v>
      </c>
      <c r="H289" s="28" t="s">
        <v>231</v>
      </c>
      <c r="I289" s="28" t="s">
        <v>1324</v>
      </c>
      <c r="J289" s="29" t="s">
        <v>109</v>
      </c>
      <c r="K289" s="28" t="s">
        <v>307</v>
      </c>
      <c r="L289" s="29" t="s">
        <v>109</v>
      </c>
      <c r="M289" s="29" t="s">
        <v>109</v>
      </c>
      <c r="N289" s="29" t="s">
        <v>109</v>
      </c>
      <c r="O289" s="28" t="s">
        <v>1325</v>
      </c>
      <c r="P289" s="28" t="s">
        <v>1326</v>
      </c>
      <c r="Q289" s="28" t="s">
        <v>1327</v>
      </c>
      <c r="R289" s="28" t="s">
        <v>1328</v>
      </c>
      <c r="S289" s="30">
        <v>44550</v>
      </c>
      <c r="T289" s="30"/>
      <c r="U289" s="31" t="s">
        <v>98</v>
      </c>
      <c r="V289" s="28">
        <f>IFERROR(YEAR(F289), "")</f>
        <v>2021</v>
      </c>
      <c r="W289" s="28">
        <f>IFERROR(MONTH(F289), "")</f>
        <v>11</v>
      </c>
      <c r="X289" s="28" t="e">
        <f>TEXT([2]!Tbl_Counter[[#This Row],[Issue Month]]*28, "mmmm")</f>
        <v>#REF!</v>
      </c>
      <c r="Y289" s="28" t="e">
        <f>DAY([2]!Tbl_Counter[[#This Row],[Issue Date]])</f>
        <v>#REF!</v>
      </c>
      <c r="Z289" s="28" t="str">
        <f>TEXT($F289, "yyyy-mm")</f>
        <v>2021-11</v>
      </c>
      <c r="AA289" s="28"/>
      <c r="AB289" s="28"/>
      <c r="AC289" s="28"/>
      <c r="AD289" s="28"/>
    </row>
    <row r="290" spans="1:30" ht="37.5" customHeight="1" x14ac:dyDescent="0.45">
      <c r="A290" s="28"/>
      <c r="B290" s="28" t="s">
        <v>268</v>
      </c>
      <c r="C290" s="28" t="s">
        <v>269</v>
      </c>
      <c r="D290" s="28" t="s">
        <v>229</v>
      </c>
      <c r="E290" s="28" t="s">
        <v>263</v>
      </c>
      <c r="F290" s="30">
        <v>44511</v>
      </c>
      <c r="G290" s="28" t="s">
        <v>5</v>
      </c>
      <c r="H290" s="28" t="s">
        <v>231</v>
      </c>
      <c r="I290" s="28" t="s">
        <v>1329</v>
      </c>
      <c r="J290" s="29" t="s">
        <v>109</v>
      </c>
      <c r="K290" s="29"/>
      <c r="L290" s="29"/>
      <c r="M290" s="29"/>
      <c r="N290" s="29"/>
      <c r="O290" s="28" t="s">
        <v>1330</v>
      </c>
      <c r="P290" s="28" t="s">
        <v>1331</v>
      </c>
      <c r="Q290" s="28" t="s">
        <v>1332</v>
      </c>
      <c r="R290" s="28" t="s">
        <v>305</v>
      </c>
      <c r="S290" s="30">
        <v>44512</v>
      </c>
      <c r="T290" s="30">
        <v>44512</v>
      </c>
      <c r="U290" s="32" t="s">
        <v>50</v>
      </c>
      <c r="V290" s="28">
        <f>IFERROR(YEAR(F290), "")</f>
        <v>2021</v>
      </c>
      <c r="W290" s="28">
        <f>IFERROR(MONTH(F290), "")</f>
        <v>11</v>
      </c>
      <c r="X290" s="28" t="e">
        <f>TEXT([2]!Tbl_Counter[[#This Row],[Issue Month]]*28, "mmmm")</f>
        <v>#REF!</v>
      </c>
      <c r="Y290" s="28" t="e">
        <f>DAY([2]!Tbl_Counter[[#This Row],[Issue Date]])</f>
        <v>#REF!</v>
      </c>
      <c r="Z290" s="28" t="str">
        <f>TEXT($F290, "yyyy-mm")</f>
        <v>2021-11</v>
      </c>
      <c r="AA290" s="28"/>
      <c r="AB290" s="28"/>
      <c r="AC290" s="28"/>
      <c r="AD290" s="28"/>
    </row>
    <row r="291" spans="1:30" x14ac:dyDescent="0.45">
      <c r="A291" s="28"/>
      <c r="B291" s="28" t="s">
        <v>274</v>
      </c>
      <c r="C291" s="28" t="s">
        <v>275</v>
      </c>
      <c r="D291" s="28" t="s">
        <v>239</v>
      </c>
      <c r="E291" s="28" t="s">
        <v>202</v>
      </c>
      <c r="F291" s="30">
        <v>44510</v>
      </c>
      <c r="G291" s="28" t="s">
        <v>5</v>
      </c>
      <c r="H291" s="28" t="s">
        <v>231</v>
      </c>
      <c r="I291" s="28" t="s">
        <v>1333</v>
      </c>
      <c r="J291" s="29" t="s">
        <v>109</v>
      </c>
      <c r="K291" s="29"/>
      <c r="L291" s="29"/>
      <c r="M291" s="29"/>
      <c r="N291" s="29"/>
      <c r="O291" s="28" t="s">
        <v>1334</v>
      </c>
      <c r="P291" s="28" t="s">
        <v>1335</v>
      </c>
      <c r="Q291" s="28" t="s">
        <v>1336</v>
      </c>
      <c r="R291" s="28" t="s">
        <v>305</v>
      </c>
      <c r="S291" s="30">
        <v>44512</v>
      </c>
      <c r="T291" s="30">
        <v>44512</v>
      </c>
      <c r="U291" s="32" t="s">
        <v>50</v>
      </c>
      <c r="V291" s="28">
        <f>IFERROR(YEAR(F291), "")</f>
        <v>2021</v>
      </c>
      <c r="W291" s="28">
        <f>IFERROR(MONTH(F291), "")</f>
        <v>11</v>
      </c>
      <c r="X291" s="28" t="e">
        <f>TEXT([2]!Tbl_Counter[[#This Row],[Issue Month]]*28, "mmmm")</f>
        <v>#REF!</v>
      </c>
      <c r="Y291" s="28" t="e">
        <f>DAY([2]!Tbl_Counter[[#This Row],[Issue Date]])</f>
        <v>#REF!</v>
      </c>
      <c r="Z291" s="28" t="str">
        <f>TEXT($F291, "yyyy-mm")</f>
        <v>2021-11</v>
      </c>
      <c r="AA291" s="28"/>
      <c r="AB291" s="28"/>
      <c r="AC291" s="28"/>
      <c r="AD291" s="28"/>
    </row>
    <row r="292" spans="1:30" x14ac:dyDescent="0.45">
      <c r="A292" s="28">
        <v>230</v>
      </c>
      <c r="B292" s="28" t="s">
        <v>199</v>
      </c>
      <c r="C292" s="28" t="s">
        <v>280</v>
      </c>
      <c r="D292" s="28" t="s">
        <v>201</v>
      </c>
      <c r="E292" s="28" t="s">
        <v>212</v>
      </c>
      <c r="F292" s="30">
        <v>44475</v>
      </c>
      <c r="G292" s="28" t="s">
        <v>4</v>
      </c>
      <c r="H292" s="28" t="s">
        <v>203</v>
      </c>
      <c r="I292" s="28" t="s">
        <v>1337</v>
      </c>
      <c r="J292" s="29" t="s">
        <v>109</v>
      </c>
      <c r="K292" s="29"/>
      <c r="L292" s="29"/>
      <c r="M292" s="29"/>
      <c r="N292" s="29"/>
      <c r="O292" s="28" t="s">
        <v>1338</v>
      </c>
      <c r="P292" s="28" t="s">
        <v>1339</v>
      </c>
      <c r="Q292" s="28" t="s">
        <v>1340</v>
      </c>
      <c r="R292" s="28" t="s">
        <v>341</v>
      </c>
      <c r="S292" s="30">
        <v>44552</v>
      </c>
      <c r="T292" s="30"/>
      <c r="U292" s="31" t="s">
        <v>98</v>
      </c>
      <c r="V292" s="28">
        <f>IFERROR(YEAR(F292), "")</f>
        <v>2021</v>
      </c>
      <c r="W292" s="28">
        <f>IFERROR(MONTH(F292), "")</f>
        <v>10</v>
      </c>
      <c r="X292" s="28" t="e">
        <f>TEXT([2]!Tbl_Counter[[#This Row],[Issue Month]]*28, "mmmm")</f>
        <v>#REF!</v>
      </c>
      <c r="Y292" s="28" t="e">
        <f>DAY([2]!Tbl_Counter[[#This Row],[Issue Date]])</f>
        <v>#REF!</v>
      </c>
      <c r="Z292" s="28" t="str">
        <f>TEXT($F292, "yyyy-mm")</f>
        <v>2021-10</v>
      </c>
      <c r="AA292" s="28">
        <f t="shared" ref="AA292:AA293" si="165">IFERROR(IF(INT(S292-$F292)&gt;=0,S292-$F292,"N/A"),"N/A")</f>
        <v>77</v>
      </c>
      <c r="AB292" s="28" t="str">
        <f t="shared" ref="AB292:AB293" si="166">IFERROR(IF(INT(T292-$F292)&gt;=0,T292-$F292,"N/A"),"N/A")</f>
        <v>N/A</v>
      </c>
      <c r="AC292" s="28" t="str">
        <f t="shared" ref="AC292:AC293" si="167">IFERROR(IF(OR(ISTEXT(AA292), ISTEXT(AB292)), "N/A", IF(AB292&lt;=AA292, "Yes", "No")),"N/A")</f>
        <v>N/A</v>
      </c>
      <c r="AD292" s="28" t="str">
        <f t="shared" ref="AD292:AD293" si="168">IFERROR(AB292-AA292, "")</f>
        <v/>
      </c>
    </row>
    <row r="293" spans="1:30" x14ac:dyDescent="0.45">
      <c r="A293" s="28">
        <v>290</v>
      </c>
      <c r="B293" s="28" t="s">
        <v>209</v>
      </c>
      <c r="C293" s="28" t="s">
        <v>285</v>
      </c>
      <c r="D293" s="28" t="s">
        <v>211</v>
      </c>
      <c r="E293" s="28" t="s">
        <v>221</v>
      </c>
      <c r="F293" s="30">
        <v>44524</v>
      </c>
      <c r="G293" s="28" t="s">
        <v>4</v>
      </c>
      <c r="H293" s="28" t="s">
        <v>203</v>
      </c>
      <c r="I293" s="28" t="s">
        <v>1341</v>
      </c>
      <c r="J293" s="29" t="s">
        <v>109</v>
      </c>
      <c r="K293" s="29"/>
      <c r="L293" s="29"/>
      <c r="M293" s="28" t="s">
        <v>52</v>
      </c>
      <c r="N293" s="29"/>
      <c r="O293" s="28" t="s">
        <v>1342</v>
      </c>
      <c r="P293" s="28" t="s">
        <v>1343</v>
      </c>
      <c r="Q293" s="28" t="s">
        <v>1344</v>
      </c>
      <c r="R293" s="28" t="s">
        <v>1345</v>
      </c>
      <c r="S293" s="30">
        <v>44554</v>
      </c>
      <c r="T293" s="30"/>
      <c r="U293" s="31" t="s">
        <v>98</v>
      </c>
      <c r="V293" s="28">
        <v>2021</v>
      </c>
      <c r="W293" s="28">
        <v>11</v>
      </c>
      <c r="X293" s="28" t="s">
        <v>85</v>
      </c>
      <c r="Y293" s="28">
        <v>24</v>
      </c>
      <c r="Z293" s="28" t="s">
        <v>108</v>
      </c>
      <c r="AA293" s="28">
        <f t="shared" si="165"/>
        <v>30</v>
      </c>
      <c r="AB293" s="28" t="str">
        <f t="shared" si="166"/>
        <v>N/A</v>
      </c>
      <c r="AC293" s="28" t="str">
        <f t="shared" si="167"/>
        <v>N/A</v>
      </c>
      <c r="AD293" s="28" t="str">
        <f t="shared" si="168"/>
        <v/>
      </c>
    </row>
    <row r="294" spans="1:30" x14ac:dyDescent="0.45">
      <c r="A294" s="28">
        <v>187</v>
      </c>
      <c r="B294" s="28" t="s">
        <v>218</v>
      </c>
      <c r="C294" s="28" t="s">
        <v>291</v>
      </c>
      <c r="D294" s="28" t="s">
        <v>220</v>
      </c>
      <c r="E294" s="28" t="s">
        <v>230</v>
      </c>
      <c r="F294" s="30">
        <v>44397</v>
      </c>
      <c r="G294" s="28" t="s">
        <v>3</v>
      </c>
      <c r="H294" s="28" t="s">
        <v>250</v>
      </c>
      <c r="I294" s="28" t="s">
        <v>815</v>
      </c>
      <c r="J294" s="28" t="s">
        <v>451</v>
      </c>
      <c r="K294" s="28" t="s">
        <v>471</v>
      </c>
      <c r="L294" s="29"/>
      <c r="M294" s="29"/>
      <c r="N294" s="29"/>
      <c r="O294" s="28" t="s">
        <v>1346</v>
      </c>
      <c r="P294" s="28" t="s">
        <v>1347</v>
      </c>
      <c r="Q294" s="28" t="s">
        <v>1348</v>
      </c>
      <c r="R294" s="28" t="s">
        <v>246</v>
      </c>
      <c r="S294" s="30">
        <v>44592</v>
      </c>
      <c r="T294" s="30"/>
      <c r="U294" s="31" t="s">
        <v>98</v>
      </c>
      <c r="V294" s="28">
        <f>IFERROR(YEAR(F294), "")</f>
        <v>2021</v>
      </c>
      <c r="W294" s="28">
        <f>IFERROR(MONTH(F294), "")</f>
        <v>7</v>
      </c>
      <c r="X294" s="28" t="e">
        <f>TEXT([2]!Tbl_Counter[[#This Row],[Issue Month]]*28, "mmmm")</f>
        <v>#REF!</v>
      </c>
      <c r="Y294" s="28" t="e">
        <f>DAY([2]!Tbl_Counter[[#This Row],[Issue Date]])</f>
        <v>#REF!</v>
      </c>
      <c r="Z294" s="28" t="str">
        <f>TEXT($F294, "yyyy-mm")</f>
        <v>2021-07</v>
      </c>
      <c r="AA294" s="28">
        <f>IFERROR(IF(INT(S294-$F294)&gt;=0,S294-$F294,"N/A"),"N/A")</f>
        <v>195</v>
      </c>
      <c r="AB294" s="28" t="str">
        <f>IFERROR(IF(INT(T294-$F294)&gt;=0,T294-$F294,"N/A"),"N/A")</f>
        <v>N/A</v>
      </c>
      <c r="AC294" s="28" t="str">
        <f>IFERROR(IF(OR(ISTEXT(AA294), ISTEXT(AB294)), "N/A", IF(AB294&lt;=AA294, "Yes", "No")),"N/A")</f>
        <v>N/A</v>
      </c>
      <c r="AD294" s="28" t="str">
        <f>IFERROR(AB294-AA294, "")</f>
        <v/>
      </c>
    </row>
    <row r="295" spans="1:30" x14ac:dyDescent="0.45">
      <c r="A295" s="28"/>
      <c r="B295" s="28" t="s">
        <v>227</v>
      </c>
      <c r="C295" s="28" t="s">
        <v>296</v>
      </c>
      <c r="D295" s="28" t="s">
        <v>229</v>
      </c>
      <c r="E295" s="28" t="s">
        <v>240</v>
      </c>
      <c r="F295" s="30">
        <v>44510</v>
      </c>
      <c r="G295" s="28" t="s">
        <v>3</v>
      </c>
      <c r="H295" s="28" t="s">
        <v>241</v>
      </c>
      <c r="I295" s="28" t="s">
        <v>815</v>
      </c>
      <c r="J295" s="29" t="s">
        <v>109</v>
      </c>
      <c r="K295" s="29"/>
      <c r="L295" s="29"/>
      <c r="M295" s="29"/>
      <c r="N295" s="29"/>
      <c r="O295" s="28" t="s">
        <v>1349</v>
      </c>
      <c r="P295" s="28" t="s">
        <v>1350</v>
      </c>
      <c r="Q295" s="28" t="s">
        <v>1351</v>
      </c>
      <c r="R295" s="28" t="s">
        <v>260</v>
      </c>
      <c r="S295" s="30">
        <v>44621</v>
      </c>
      <c r="T295" s="30"/>
      <c r="U295" s="31" t="s">
        <v>98</v>
      </c>
      <c r="V295" s="28">
        <f>IFERROR(YEAR(F295), "")</f>
        <v>2021</v>
      </c>
      <c r="W295" s="28">
        <f>IFERROR(MONTH(F295), "")</f>
        <v>11</v>
      </c>
      <c r="X295" s="28" t="e">
        <f>TEXT([2]!Tbl_Counter[[#This Row],[Issue Month]]*28, "mmmm")</f>
        <v>#REF!</v>
      </c>
      <c r="Y295" s="28" t="e">
        <f>DAY([2]!Tbl_Counter[[#This Row],[Issue Date]])</f>
        <v>#REF!</v>
      </c>
      <c r="Z295" s="28" t="str">
        <f>TEXT($F295, "yyyy-mm")</f>
        <v>2021-11</v>
      </c>
      <c r="AA295" s="28"/>
      <c r="AB295" s="28"/>
      <c r="AC295" s="28"/>
      <c r="AD295" s="28"/>
    </row>
    <row r="296" spans="1:30" x14ac:dyDescent="0.45">
      <c r="A296" s="28">
        <v>289</v>
      </c>
      <c r="B296" s="28" t="s">
        <v>237</v>
      </c>
      <c r="C296" s="28" t="s">
        <v>301</v>
      </c>
      <c r="D296" s="28" t="s">
        <v>239</v>
      </c>
      <c r="E296" s="28" t="s">
        <v>249</v>
      </c>
      <c r="F296" s="30">
        <v>44522</v>
      </c>
      <c r="G296" s="28" t="s">
        <v>5</v>
      </c>
      <c r="H296" s="28" t="s">
        <v>231</v>
      </c>
      <c r="I296" s="28" t="s">
        <v>1352</v>
      </c>
      <c r="J296" s="29" t="s">
        <v>109</v>
      </c>
      <c r="K296" s="29" t="s">
        <v>109</v>
      </c>
      <c r="L296" s="29" t="s">
        <v>109</v>
      </c>
      <c r="M296" s="29" t="s">
        <v>109</v>
      </c>
      <c r="N296" s="29" t="s">
        <v>109</v>
      </c>
      <c r="O296" s="28" t="s">
        <v>1353</v>
      </c>
      <c r="P296" s="28" t="s">
        <v>1354</v>
      </c>
      <c r="Q296" s="28" t="s">
        <v>1355</v>
      </c>
      <c r="R296" s="28" t="s">
        <v>1100</v>
      </c>
      <c r="S296" s="30">
        <v>44523</v>
      </c>
      <c r="T296" s="30">
        <v>44523</v>
      </c>
      <c r="U296" s="32" t="s">
        <v>50</v>
      </c>
      <c r="V296" s="28">
        <f>IFERROR(YEAR(F296), "")</f>
        <v>2021</v>
      </c>
      <c r="W296" s="28">
        <f>IFERROR(MONTH(F296), "")</f>
        <v>11</v>
      </c>
      <c r="X296" s="28" t="e">
        <f>TEXT([2]!Tbl_Counter[[#This Row],[Issue Month]]*28, "mmmm")</f>
        <v>#REF!</v>
      </c>
      <c r="Y296" s="28" t="e">
        <f>DAY([2]!Tbl_Counter[[#This Row],[Issue Date]])</f>
        <v>#REF!</v>
      </c>
      <c r="Z296" s="28" t="str">
        <f>TEXT($F296, "yyyy-mm")</f>
        <v>2021-11</v>
      </c>
      <c r="AA296" s="28"/>
      <c r="AB296" s="28"/>
      <c r="AC296" s="28"/>
      <c r="AD296" s="28"/>
    </row>
    <row r="297" spans="1:30" x14ac:dyDescent="0.45">
      <c r="A297" s="28">
        <v>30</v>
      </c>
      <c r="B297" s="28" t="s">
        <v>247</v>
      </c>
      <c r="C297" s="28" t="s">
        <v>306</v>
      </c>
      <c r="D297" s="28" t="s">
        <v>201</v>
      </c>
      <c r="E297" s="28" t="s">
        <v>256</v>
      </c>
      <c r="F297" s="30">
        <v>44055</v>
      </c>
      <c r="G297" s="28" t="s">
        <v>5</v>
      </c>
      <c r="H297" s="28" t="s">
        <v>231</v>
      </c>
      <c r="I297" s="29" t="s">
        <v>109</v>
      </c>
      <c r="J297" s="29" t="s">
        <v>109</v>
      </c>
      <c r="K297" s="29"/>
      <c r="L297" s="29"/>
      <c r="M297" s="29"/>
      <c r="N297" s="29"/>
      <c r="O297" s="28" t="s">
        <v>1356</v>
      </c>
      <c r="P297" s="28" t="s">
        <v>1357</v>
      </c>
      <c r="Q297" s="28" t="s">
        <v>1358</v>
      </c>
      <c r="R297" s="28" t="s">
        <v>305</v>
      </c>
      <c r="S297" s="30">
        <v>44055</v>
      </c>
      <c r="T297" s="30">
        <v>44055</v>
      </c>
      <c r="U297" s="32" t="s">
        <v>50</v>
      </c>
      <c r="V297" s="28">
        <f>IFERROR(YEAR(F297), "")</f>
        <v>2020</v>
      </c>
      <c r="W297" s="28">
        <f>IFERROR(MONTH(F297), "")</f>
        <v>8</v>
      </c>
      <c r="X297" s="28" t="e">
        <f>TEXT([2]!Tbl_Counter[[#This Row],[Issue Month]]*28, "mmmm")</f>
        <v>#REF!</v>
      </c>
      <c r="Y297" s="28" t="e">
        <f>DAY([2]!Tbl_Counter[[#This Row],[Issue Date]])</f>
        <v>#REF!</v>
      </c>
      <c r="Z297" s="28" t="str">
        <f>TEXT($F297, "yyyy-mm")</f>
        <v>2020-08</v>
      </c>
      <c r="AA297" s="28">
        <f>IFERROR(IF(INT(S297-$F297)&gt;=0,S297-$F297,"N/A"),"N/A")</f>
        <v>0</v>
      </c>
      <c r="AB297" s="28">
        <f>IFERROR(IF(INT(T297-$F297)&gt;=0,T297-$F297,"N/A"),"N/A")</f>
        <v>0</v>
      </c>
      <c r="AC297" s="28" t="str">
        <f>IFERROR(IF(OR(ISTEXT(AA297), ISTEXT(AB297)), "N/A", IF(AB297&lt;=AA297, "Yes", "No")),"N/A")</f>
        <v>Yes</v>
      </c>
      <c r="AD297" s="28">
        <f>IFERROR(AB297-AA297, "")</f>
        <v>0</v>
      </c>
    </row>
    <row r="298" spans="1:30" ht="31" x14ac:dyDescent="0.45">
      <c r="A298" s="28">
        <v>237</v>
      </c>
      <c r="B298" s="28" t="s">
        <v>254</v>
      </c>
      <c r="C298" s="28" t="s">
        <v>312</v>
      </c>
      <c r="D298" s="28" t="s">
        <v>211</v>
      </c>
      <c r="E298" s="28" t="s">
        <v>263</v>
      </c>
      <c r="F298" s="30">
        <v>44489</v>
      </c>
      <c r="G298" s="28" t="s">
        <v>107</v>
      </c>
      <c r="H298" s="28" t="s">
        <v>2</v>
      </c>
      <c r="I298" s="28" t="s">
        <v>815</v>
      </c>
      <c r="J298" s="29" t="s">
        <v>109</v>
      </c>
      <c r="K298" s="29"/>
      <c r="L298" s="29"/>
      <c r="M298" s="29"/>
      <c r="N298" s="29"/>
      <c r="O298" s="28" t="s">
        <v>1359</v>
      </c>
      <c r="P298" s="28" t="s">
        <v>1360</v>
      </c>
      <c r="Q298" s="28" t="s">
        <v>1361</v>
      </c>
      <c r="R298" s="28"/>
      <c r="S298" s="30"/>
      <c r="T298" s="30"/>
      <c r="U298" s="31" t="s">
        <v>98</v>
      </c>
      <c r="V298" s="28">
        <f>IFERROR(YEAR(F298), "")</f>
        <v>2021</v>
      </c>
      <c r="W298" s="28">
        <f>IFERROR(MONTH(F298), "")</f>
        <v>10</v>
      </c>
      <c r="X298" s="28" t="e">
        <f>TEXT([2]!Tbl_Counter[[#This Row],[Issue Month]]*28, "mmmm")</f>
        <v>#REF!</v>
      </c>
      <c r="Y298" s="28" t="e">
        <f>DAY([2]!Tbl_Counter[[#This Row],[Issue Date]])</f>
        <v>#REF!</v>
      </c>
      <c r="Z298" s="28" t="str">
        <f>TEXT($F298, "yyyy-mm")</f>
        <v>2021-10</v>
      </c>
      <c r="AA298" s="28"/>
      <c r="AB298" s="28"/>
      <c r="AC298" s="28"/>
      <c r="AD298" s="28"/>
    </row>
    <row r="299" spans="1:30" x14ac:dyDescent="0.45">
      <c r="A299" s="28">
        <v>291</v>
      </c>
      <c r="B299" s="28" t="s">
        <v>261</v>
      </c>
      <c r="C299" s="28" t="s">
        <v>316</v>
      </c>
      <c r="D299" s="28" t="s">
        <v>220</v>
      </c>
      <c r="E299" s="28" t="s">
        <v>202</v>
      </c>
      <c r="F299" s="30">
        <v>44491</v>
      </c>
      <c r="G299" s="28" t="s">
        <v>4</v>
      </c>
      <c r="H299" s="28" t="s">
        <v>203</v>
      </c>
      <c r="I299" s="28" t="s">
        <v>1362</v>
      </c>
      <c r="J299" s="29" t="s">
        <v>109</v>
      </c>
      <c r="K299" s="29"/>
      <c r="L299" s="29"/>
      <c r="M299" s="29"/>
      <c r="N299" s="29"/>
      <c r="O299" s="28" t="s">
        <v>1363</v>
      </c>
      <c r="P299" s="28" t="s">
        <v>1364</v>
      </c>
      <c r="Q299" s="28" t="s">
        <v>1365</v>
      </c>
      <c r="R299" s="28" t="s">
        <v>1366</v>
      </c>
      <c r="S299" s="30">
        <v>44561</v>
      </c>
      <c r="T299" s="30"/>
      <c r="U299" s="31" t="s">
        <v>98</v>
      </c>
      <c r="V299" s="28">
        <v>2021</v>
      </c>
      <c r="W299" s="28">
        <v>10</v>
      </c>
      <c r="X299" s="28" t="s">
        <v>84</v>
      </c>
      <c r="Y299" s="28">
        <v>22</v>
      </c>
      <c r="Z299" s="28" t="s">
        <v>106</v>
      </c>
      <c r="AA299" s="28">
        <f>IFERROR(IF(INT(S299-$F299)&gt;=0,S299-$F299,"N/A"),"N/A")</f>
        <v>70</v>
      </c>
      <c r="AB299" s="28" t="str">
        <f>IFERROR(IF(INT(T299-$F299)&gt;=0,T299-$F299,"N/A"),"N/A")</f>
        <v>N/A</v>
      </c>
      <c r="AC299" s="28" t="str">
        <f>IFERROR(IF(OR(ISTEXT(AA299), ISTEXT(AB299)), "N/A", IF(AB299&lt;=AA299, "Yes", "No")),"N/A")</f>
        <v>N/A</v>
      </c>
      <c r="AD299" s="28" t="str">
        <f>IFERROR(AB299-AA299, "")</f>
        <v/>
      </c>
    </row>
    <row r="300" spans="1:30" x14ac:dyDescent="0.45">
      <c r="A300" s="28">
        <v>291</v>
      </c>
      <c r="B300" s="28" t="s">
        <v>268</v>
      </c>
      <c r="C300" s="28" t="s">
        <v>322</v>
      </c>
      <c r="D300" s="28" t="s">
        <v>229</v>
      </c>
      <c r="E300" s="28" t="s">
        <v>212</v>
      </c>
      <c r="F300" s="30">
        <v>44533</v>
      </c>
      <c r="G300" s="28" t="s">
        <v>5</v>
      </c>
      <c r="H300" s="28" t="s">
        <v>231</v>
      </c>
      <c r="I300" s="28" t="s">
        <v>1367</v>
      </c>
      <c r="J300" s="29" t="s">
        <v>109</v>
      </c>
      <c r="K300" s="29" t="s">
        <v>109</v>
      </c>
      <c r="L300" s="29" t="s">
        <v>109</v>
      </c>
      <c r="M300" s="29" t="s">
        <v>109</v>
      </c>
      <c r="N300" s="29" t="s">
        <v>109</v>
      </c>
      <c r="O300" s="28" t="s">
        <v>1368</v>
      </c>
      <c r="P300" s="28" t="s">
        <v>1369</v>
      </c>
      <c r="Q300" s="28" t="s">
        <v>1370</v>
      </c>
      <c r="R300" s="28" t="s">
        <v>1100</v>
      </c>
      <c r="S300" s="30">
        <v>44565</v>
      </c>
      <c r="T300" s="30"/>
      <c r="U300" s="31" t="s">
        <v>98</v>
      </c>
      <c r="V300" s="28">
        <f>IFERROR(YEAR(F300), "")</f>
        <v>2021</v>
      </c>
      <c r="W300" s="28">
        <f>IFERROR(MONTH(F300), "")</f>
        <v>12</v>
      </c>
      <c r="X300" s="28" t="e">
        <f>TEXT([2]!Tbl_Counter[[#This Row],[Issue Month]]*28, "mmmm")</f>
        <v>#REF!</v>
      </c>
      <c r="Y300" s="28" t="e">
        <f>DAY([2]!Tbl_Counter[[#This Row],[Issue Date]])</f>
        <v>#REF!</v>
      </c>
      <c r="Z300" s="28" t="str">
        <f>TEXT($F300, "yyyy-mm")</f>
        <v>2021-12</v>
      </c>
      <c r="AA300" s="28"/>
      <c r="AB300" s="28"/>
      <c r="AC300" s="28"/>
      <c r="AD300" s="28"/>
    </row>
    <row r="301" spans="1:30" x14ac:dyDescent="0.45">
      <c r="A301" s="28">
        <v>292</v>
      </c>
      <c r="B301" s="28" t="s">
        <v>274</v>
      </c>
      <c r="C301" s="28" t="s">
        <v>327</v>
      </c>
      <c r="D301" s="28" t="s">
        <v>239</v>
      </c>
      <c r="E301" s="28" t="s">
        <v>221</v>
      </c>
      <c r="F301" s="30">
        <v>44538</v>
      </c>
      <c r="G301" s="28" t="s">
        <v>4</v>
      </c>
      <c r="H301" s="28" t="s">
        <v>203</v>
      </c>
      <c r="I301" s="28" t="s">
        <v>1371</v>
      </c>
      <c r="J301" s="29" t="s">
        <v>109</v>
      </c>
      <c r="K301" s="29"/>
      <c r="L301" s="29"/>
      <c r="M301" s="28" t="s">
        <v>52</v>
      </c>
      <c r="N301" s="29"/>
      <c r="O301" s="28" t="s">
        <v>1372</v>
      </c>
      <c r="P301" s="28" t="s">
        <v>1373</v>
      </c>
      <c r="Q301" s="28" t="s">
        <v>1374</v>
      </c>
      <c r="R301" s="28" t="s">
        <v>1375</v>
      </c>
      <c r="S301" s="30">
        <v>44568</v>
      </c>
      <c r="T301" s="30"/>
      <c r="U301" s="31" t="s">
        <v>98</v>
      </c>
      <c r="V301" s="28">
        <v>2021</v>
      </c>
      <c r="W301" s="28">
        <v>12</v>
      </c>
      <c r="X301" s="28" t="s">
        <v>86</v>
      </c>
      <c r="Y301" s="28">
        <v>8</v>
      </c>
      <c r="Z301" s="28" t="s">
        <v>191</v>
      </c>
      <c r="AA301" s="28">
        <f>IFERROR(IF(INT(S301-$F301)&gt;=0,S301-$F301,"N/A"),"N/A")</f>
        <v>30</v>
      </c>
      <c r="AB301" s="28" t="str">
        <f>IFERROR(IF(INT(T301-$F301)&gt;=0,T301-$F301,"N/A"),"N/A")</f>
        <v>N/A</v>
      </c>
      <c r="AC301" s="28" t="str">
        <f>IFERROR(IF(OR(ISTEXT(AA301), ISTEXT(AB301)), "N/A", IF(AB301&lt;=AA301, "Yes", "No")),"N/A")</f>
        <v>N/A</v>
      </c>
      <c r="AD301" s="28" t="str">
        <f>IFERROR(AB301-AA301, "")</f>
        <v/>
      </c>
    </row>
    <row r="302" spans="1:30" x14ac:dyDescent="0.45">
      <c r="A302" s="28">
        <v>292</v>
      </c>
      <c r="B302" s="28" t="s">
        <v>199</v>
      </c>
      <c r="C302" s="28" t="s">
        <v>200</v>
      </c>
      <c r="D302" s="28" t="s">
        <v>201</v>
      </c>
      <c r="E302" s="28" t="s">
        <v>230</v>
      </c>
      <c r="F302" s="30">
        <v>44539</v>
      </c>
      <c r="G302" s="28" t="s">
        <v>5</v>
      </c>
      <c r="H302" s="28" t="s">
        <v>231</v>
      </c>
      <c r="I302" s="28" t="s">
        <v>1376</v>
      </c>
      <c r="J302" s="28" t="s">
        <v>232</v>
      </c>
      <c r="K302" s="28" t="s">
        <v>242</v>
      </c>
      <c r="L302" s="29" t="s">
        <v>109</v>
      </c>
      <c r="M302" s="29" t="s">
        <v>109</v>
      </c>
      <c r="N302" s="29" t="s">
        <v>109</v>
      </c>
      <c r="O302" s="28" t="s">
        <v>1377</v>
      </c>
      <c r="P302" s="28" t="s">
        <v>1378</v>
      </c>
      <c r="Q302" s="28" t="s">
        <v>1379</v>
      </c>
      <c r="R302" s="28" t="s">
        <v>1100</v>
      </c>
      <c r="S302" s="30">
        <v>44206</v>
      </c>
      <c r="T302" s="30"/>
      <c r="U302" s="31" t="s">
        <v>98</v>
      </c>
      <c r="V302" s="28">
        <f>IFERROR(YEAR(F302), "")</f>
        <v>2021</v>
      </c>
      <c r="W302" s="28">
        <f>IFERROR(MONTH(F302), "")</f>
        <v>12</v>
      </c>
      <c r="X302" s="28" t="e">
        <f>TEXT([2]!Tbl_Counter[[#This Row],[Issue Month]]*28, "mmmm")</f>
        <v>#REF!</v>
      </c>
      <c r="Y302" s="28" t="e">
        <f>DAY([2]!Tbl_Counter[[#This Row],[Issue Date]])</f>
        <v>#REF!</v>
      </c>
      <c r="Z302" s="28" t="str">
        <f>TEXT($F302, "yyyy-mm")</f>
        <v>2021-12</v>
      </c>
      <c r="AA302" s="28"/>
      <c r="AB302" s="28"/>
      <c r="AC302" s="28"/>
      <c r="AD302" s="28"/>
    </row>
    <row r="303" spans="1:30" x14ac:dyDescent="0.45">
      <c r="A303" s="28">
        <v>292</v>
      </c>
      <c r="B303" s="28" t="s">
        <v>209</v>
      </c>
      <c r="C303" s="28" t="s">
        <v>210</v>
      </c>
      <c r="D303" s="28" t="s">
        <v>211</v>
      </c>
      <c r="E303" s="28" t="s">
        <v>240</v>
      </c>
      <c r="F303" s="30">
        <v>44539</v>
      </c>
      <c r="G303" s="28" t="s">
        <v>3</v>
      </c>
      <c r="H303" s="28" t="s">
        <v>241</v>
      </c>
      <c r="I303" s="28" t="s">
        <v>815</v>
      </c>
      <c r="J303" s="29" t="s">
        <v>109</v>
      </c>
      <c r="K303" s="29" t="s">
        <v>109</v>
      </c>
      <c r="L303" s="29" t="s">
        <v>109</v>
      </c>
      <c r="M303" s="29" t="s">
        <v>109</v>
      </c>
      <c r="N303" s="29" t="s">
        <v>109</v>
      </c>
      <c r="O303" s="28" t="s">
        <v>1380</v>
      </c>
      <c r="P303" s="28" t="s">
        <v>1381</v>
      </c>
      <c r="Q303" s="28" t="s">
        <v>1382</v>
      </c>
      <c r="R303" s="28" t="s">
        <v>1383</v>
      </c>
      <c r="S303" s="30">
        <v>44547</v>
      </c>
      <c r="T303" s="30"/>
      <c r="U303" s="31" t="s">
        <v>98</v>
      </c>
      <c r="V303" s="28">
        <f>IFERROR(YEAR(F303), "")</f>
        <v>2021</v>
      </c>
      <c r="W303" s="28">
        <f>IFERROR(MONTH(F303), "")</f>
        <v>12</v>
      </c>
      <c r="X303" s="28" t="e">
        <f>TEXT([2]!Tbl_Counter[[#This Row],[Issue Month]]*28, "mmmm")</f>
        <v>#REF!</v>
      </c>
      <c r="Y303" s="28" t="e">
        <f>DAY([2]!Tbl_Counter[[#This Row],[Issue Date]])</f>
        <v>#REF!</v>
      </c>
      <c r="Z303" s="28" t="str">
        <f>TEXT($F303, "yyyy-mm")</f>
        <v>2021-12</v>
      </c>
      <c r="AA303" s="28"/>
      <c r="AB303" s="28"/>
      <c r="AC303" s="28"/>
      <c r="AD303" s="28"/>
    </row>
    <row r="308" spans="15:15" x14ac:dyDescent="0.45">
      <c r="O308" s="2" t="s">
        <v>110</v>
      </c>
    </row>
    <row r="353" spans="5:5" x14ac:dyDescent="0.45">
      <c r="E353"/>
    </row>
    <row r="354" spans="5:5" x14ac:dyDescent="0.45">
      <c r="E354"/>
    </row>
    <row r="355" spans="5:5" x14ac:dyDescent="0.45">
      <c r="E355"/>
    </row>
    <row r="356" spans="5:5" x14ac:dyDescent="0.45">
      <c r="E356"/>
    </row>
    <row r="357" spans="5:5" x14ac:dyDescent="0.45">
      <c r="E357"/>
    </row>
    <row r="358" spans="5:5" x14ac:dyDescent="0.45">
      <c r="E358"/>
    </row>
    <row r="359" spans="5:5" x14ac:dyDescent="0.45">
      <c r="E359"/>
    </row>
    <row r="360" spans="5:5" x14ac:dyDescent="0.45">
      <c r="E360"/>
    </row>
    <row r="361" spans="5:5" x14ac:dyDescent="0.45">
      <c r="E361"/>
    </row>
    <row r="362" spans="5:5" x14ac:dyDescent="0.45">
      <c r="E362"/>
    </row>
    <row r="363" spans="5:5" x14ac:dyDescent="0.45">
      <c r="E363"/>
    </row>
    <row r="364" spans="5:5" x14ac:dyDescent="0.45">
      <c r="E364"/>
    </row>
    <row r="365" spans="5:5" x14ac:dyDescent="0.45">
      <c r="E365"/>
    </row>
    <row r="366" spans="5:5" x14ac:dyDescent="0.45">
      <c r="E366"/>
    </row>
    <row r="367" spans="5:5" x14ac:dyDescent="0.45">
      <c r="E367"/>
    </row>
    <row r="368" spans="5:5" x14ac:dyDescent="0.45">
      <c r="E368"/>
    </row>
    <row r="369" spans="5:5" x14ac:dyDescent="0.45">
      <c r="E369"/>
    </row>
    <row r="370" spans="5:5" x14ac:dyDescent="0.45">
      <c r="E370"/>
    </row>
    <row r="371" spans="5:5" x14ac:dyDescent="0.45">
      <c r="E371"/>
    </row>
    <row r="372" spans="5:5" x14ac:dyDescent="0.45">
      <c r="E372"/>
    </row>
    <row r="373" spans="5:5" x14ac:dyDescent="0.45">
      <c r="E373"/>
    </row>
    <row r="374" spans="5:5" x14ac:dyDescent="0.45">
      <c r="E374"/>
    </row>
    <row r="375" spans="5:5" x14ac:dyDescent="0.45">
      <c r="E375"/>
    </row>
    <row r="376" spans="5:5" x14ac:dyDescent="0.45">
      <c r="E376"/>
    </row>
    <row r="377" spans="5:5" x14ac:dyDescent="0.45">
      <c r="E377"/>
    </row>
    <row r="378" spans="5:5" x14ac:dyDescent="0.45">
      <c r="E378"/>
    </row>
    <row r="379" spans="5:5" x14ac:dyDescent="0.45">
      <c r="E379"/>
    </row>
    <row r="380" spans="5:5" x14ac:dyDescent="0.45">
      <c r="E380"/>
    </row>
    <row r="381" spans="5:5" x14ac:dyDescent="0.45">
      <c r="E381"/>
    </row>
    <row r="382" spans="5:5" x14ac:dyDescent="0.45">
      <c r="E382"/>
    </row>
  </sheetData>
  <sheetProtection formatCells="0" formatColumns="0" formatRows="0" insertRows="0" insertHyperlinks="0" sort="0" autoFilter="0" pivotTables="0"/>
  <dataConsolidate link="1"/>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943638A7-FD9B-4F8A-9FB1-48A8B5D15BB5}">
          <x14:formula1>
            <xm:f>DataValidation!#REF!</xm:f>
          </x14:formula1>
          <xm:sqref>J289 J282 J292 L237</xm:sqref>
        </x14:dataValidation>
        <x14:dataValidation type="list" allowBlank="1" showInputMessage="1" showErrorMessage="1" xr:uid="{4DCD9B0A-9389-41AE-A2EB-5CF7209245F3}">
          <x14:formula1>
            <xm:f>DataValidation!#REF!</xm:f>
          </x14:formula1>
          <xm:sqref>M285 B239 B259 C242 C237 B234 B263 B256 B252 B242:B243 B236:B237 J285 J281 E2 H10 L124:L142 C5</xm:sqref>
        </x14:dataValidation>
        <x14:dataValidation type="list" allowBlank="1" showInputMessage="1" showErrorMessage="1" xr:uid="{72250D55-413A-445D-AD7F-1824852DF550}">
          <x14:formula1>
            <xm:f>DataValidation!$D$4:$D$13</xm:f>
          </x14:formula1>
          <xm:sqref>B6</xm:sqref>
        </x14:dataValidation>
        <x14:dataValidation type="list" allowBlank="1" showInputMessage="1" showErrorMessage="1" xr:uid="{17A0BEBE-7392-448B-A46C-62602A2C1D41}">
          <x14:formula1>
            <xm:f>DataValidation!$C$4:$C$14</xm:f>
          </x14:formula1>
          <xm:sqref>B14</xm:sqref>
        </x14:dataValidation>
        <x14:dataValidation type="list" allowBlank="1" showInputMessage="1" showErrorMessage="1" xr:uid="{030230DD-B345-41EF-98E7-929840AF9BF0}">
          <x14:formula1>
            <xm:f>DataValidation!$E$4:$E$13</xm:f>
          </x14:formula1>
          <xm:sqref>J9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367F2-AE43-424D-9926-E733D12E152D}">
  <sheetPr codeName="Sheet18"/>
  <dimension ref="A1:K16"/>
  <sheetViews>
    <sheetView tabSelected="1" zoomScale="70" zoomScaleNormal="85" workbookViewId="0">
      <selection activeCell="K20" sqref="K20"/>
    </sheetView>
  </sheetViews>
  <sheetFormatPr defaultRowHeight="15.5" x14ac:dyDescent="0.35"/>
  <cols>
    <col min="7" max="7" width="9.58203125" customWidth="1"/>
    <col min="8" max="8" width="3.08203125" customWidth="1"/>
  </cols>
  <sheetData>
    <row r="1" spans="1:11" x14ac:dyDescent="0.35">
      <c r="A1" s="17"/>
      <c r="B1" s="17"/>
      <c r="C1" s="17"/>
      <c r="D1" s="17"/>
      <c r="E1" s="17"/>
      <c r="F1" s="18"/>
      <c r="G1" s="18"/>
      <c r="H1" s="19"/>
    </row>
    <row r="2" spans="1:11" x14ac:dyDescent="0.35">
      <c r="A2" s="18"/>
      <c r="B2" s="18"/>
      <c r="C2" s="18"/>
      <c r="D2" s="18"/>
      <c r="E2" s="17"/>
      <c r="F2" s="18"/>
      <c r="G2" s="18"/>
      <c r="H2" s="19"/>
      <c r="I2" s="72"/>
      <c r="J2" s="72"/>
      <c r="K2" s="72"/>
    </row>
    <row r="3" spans="1:11" x14ac:dyDescent="0.35">
      <c r="A3" s="17"/>
      <c r="B3" s="17"/>
      <c r="C3" s="17"/>
      <c r="D3" s="17"/>
      <c r="E3" s="17"/>
      <c r="F3" s="17"/>
      <c r="G3" s="17"/>
      <c r="H3" s="16"/>
    </row>
    <row r="4" spans="1:11" x14ac:dyDescent="0.35">
      <c r="A4" s="17"/>
      <c r="B4" s="17"/>
      <c r="C4" s="17"/>
      <c r="D4" s="17"/>
      <c r="E4" s="17"/>
      <c r="F4" s="17"/>
      <c r="G4" s="17"/>
      <c r="H4" s="16"/>
    </row>
    <row r="5" spans="1:11" x14ac:dyDescent="0.35">
      <c r="A5" s="18"/>
      <c r="B5" s="17"/>
      <c r="C5" s="17"/>
      <c r="D5" s="17"/>
      <c r="E5" s="17"/>
      <c r="F5" s="17"/>
      <c r="G5" s="17"/>
      <c r="H5" s="16"/>
    </row>
    <row r="6" spans="1:11" x14ac:dyDescent="0.35">
      <c r="A6" s="17"/>
      <c r="B6" s="17"/>
      <c r="C6" s="17"/>
      <c r="D6" s="17"/>
      <c r="E6" s="17"/>
      <c r="F6" s="17"/>
      <c r="G6" s="17"/>
      <c r="H6" s="16"/>
    </row>
    <row r="7" spans="1:11" x14ac:dyDescent="0.35">
      <c r="A7" s="17"/>
      <c r="B7" s="17"/>
      <c r="C7" s="17"/>
      <c r="D7" s="17"/>
      <c r="E7" s="17"/>
      <c r="F7" s="17"/>
      <c r="G7" s="17"/>
      <c r="H7" s="16"/>
    </row>
    <row r="8" spans="1:11" x14ac:dyDescent="0.35">
      <c r="A8" s="17"/>
      <c r="B8" s="17"/>
      <c r="C8" s="17"/>
      <c r="D8" s="17"/>
      <c r="E8" s="17"/>
      <c r="F8" s="17"/>
      <c r="G8" s="17"/>
      <c r="H8" s="16"/>
    </row>
    <row r="9" spans="1:11" x14ac:dyDescent="0.35">
      <c r="A9" s="16"/>
      <c r="B9" s="16"/>
      <c r="C9" s="16"/>
      <c r="D9" s="16"/>
      <c r="E9" s="16"/>
      <c r="F9" s="16"/>
      <c r="G9" s="16"/>
      <c r="H9" s="16"/>
    </row>
    <row r="10" spans="1:11" x14ac:dyDescent="0.35">
      <c r="A10" s="17"/>
      <c r="B10" s="17"/>
      <c r="C10" s="17"/>
      <c r="D10" s="17"/>
      <c r="E10" s="17"/>
      <c r="F10" s="17"/>
      <c r="G10" s="17"/>
      <c r="H10" s="16"/>
    </row>
    <row r="11" spans="1:11" x14ac:dyDescent="0.35">
      <c r="A11" s="17"/>
      <c r="B11" s="17"/>
      <c r="C11" s="17"/>
      <c r="D11" s="17"/>
      <c r="E11" s="17"/>
      <c r="F11" s="17"/>
      <c r="G11" s="17"/>
      <c r="H11" s="16"/>
    </row>
    <row r="12" spans="1:11" x14ac:dyDescent="0.35">
      <c r="A12" s="17"/>
      <c r="B12" s="17"/>
      <c r="C12" s="17"/>
      <c r="D12" s="17"/>
      <c r="E12" s="17"/>
      <c r="F12" s="17"/>
      <c r="G12" s="17"/>
      <c r="H12" s="16"/>
    </row>
    <row r="13" spans="1:11" x14ac:dyDescent="0.35">
      <c r="A13" s="17"/>
      <c r="B13" s="17"/>
      <c r="C13" s="17"/>
      <c r="D13" s="17"/>
      <c r="E13" s="17"/>
      <c r="F13" s="17"/>
      <c r="G13" s="17"/>
      <c r="H13" s="16"/>
    </row>
    <row r="14" spans="1:11" x14ac:dyDescent="0.35">
      <c r="A14" s="17"/>
      <c r="B14" s="17"/>
      <c r="C14" s="17"/>
      <c r="D14" s="17"/>
      <c r="E14" s="17"/>
      <c r="F14" s="17"/>
      <c r="G14" s="17"/>
      <c r="H14" s="16"/>
    </row>
    <row r="15" spans="1:11" x14ac:dyDescent="0.35">
      <c r="A15" s="17"/>
      <c r="B15" s="17"/>
      <c r="C15" s="17"/>
      <c r="D15" s="17"/>
      <c r="E15" s="17"/>
      <c r="F15" s="17"/>
      <c r="G15" s="17"/>
      <c r="H15" s="16"/>
    </row>
    <row r="16" spans="1:11" x14ac:dyDescent="0.35">
      <c r="A16" s="16"/>
      <c r="B16" s="16"/>
      <c r="C16" s="16"/>
      <c r="D16" s="16"/>
      <c r="E16" s="16"/>
      <c r="F16" s="16"/>
      <c r="G16" s="16"/>
      <c r="H16" s="16"/>
    </row>
  </sheetData>
  <mergeCells count="1">
    <mergeCell ref="I2:K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Button 9">
              <controlPr defaultSize="0" print="0" autoFill="0" autoPict="0" macro="[0]!ShowPivotTableFrm">
                <anchor moveWithCells="1" sizeWithCells="1">
                  <from>
                    <xdr:col>3</xdr:col>
                    <xdr:colOff>590550</xdr:colOff>
                    <xdr:row>3</xdr:row>
                    <xdr:rowOff>38100</xdr:rowOff>
                  </from>
                  <to>
                    <xdr:col>6</xdr:col>
                    <xdr:colOff>609600</xdr:colOff>
                    <xdr:row>4</xdr:row>
                    <xdr:rowOff>114300</xdr:rowOff>
                  </to>
                </anchor>
              </controlPr>
            </control>
          </mc:Choice>
        </mc:AlternateContent>
        <mc:AlternateContent xmlns:mc="http://schemas.openxmlformats.org/markup-compatibility/2006">
          <mc:Choice Requires="x14">
            <control shapeId="21518" r:id="rId5" name="Button 14">
              <controlPr defaultSize="0" print="0" autoFill="0" autoPict="0" macro="[0]!ShowCalForm">
                <anchor moveWithCells="1" sizeWithCells="1">
                  <from>
                    <xdr:col>0</xdr:col>
                    <xdr:colOff>228600</xdr:colOff>
                    <xdr:row>0</xdr:row>
                    <xdr:rowOff>209550</xdr:rowOff>
                  </from>
                  <to>
                    <xdr:col>3</xdr:col>
                    <xdr:colOff>247650</xdr:colOff>
                    <xdr:row>2</xdr:row>
                    <xdr:rowOff>69850</xdr:rowOff>
                  </to>
                </anchor>
              </controlPr>
            </control>
          </mc:Choice>
        </mc:AlternateContent>
        <mc:AlternateContent xmlns:mc="http://schemas.openxmlformats.org/markup-compatibility/2006">
          <mc:Choice Requires="x14">
            <control shapeId="21528" r:id="rId6" name="Button 24">
              <controlPr defaultSize="0" print="0" autoFill="0" autoPict="0" macro="[0]!UpdateCountermeasureFormatting">
                <anchor moveWithCells="1" sizeWithCells="1">
                  <from>
                    <xdr:col>2</xdr:col>
                    <xdr:colOff>101600</xdr:colOff>
                    <xdr:row>12</xdr:row>
                    <xdr:rowOff>127000</xdr:rowOff>
                  </from>
                  <to>
                    <xdr:col>5</xdr:col>
                    <xdr:colOff>127000</xdr:colOff>
                    <xdr:row>13</xdr:row>
                    <xdr:rowOff>184150</xdr:rowOff>
                  </to>
                </anchor>
              </controlPr>
            </control>
          </mc:Choice>
        </mc:AlternateContent>
        <mc:AlternateContent xmlns:mc="http://schemas.openxmlformats.org/markup-compatibility/2006">
          <mc:Choice Requires="x14">
            <control shapeId="21531" r:id="rId7" name="Button 27">
              <controlPr defaultSize="0" print="0" autoFill="0" autoPict="0" macro="[0]!ShowEntriesForm">
                <anchor moveWithCells="1" sizeWithCells="1">
                  <from>
                    <xdr:col>2</xdr:col>
                    <xdr:colOff>107950</xdr:colOff>
                    <xdr:row>9</xdr:row>
                    <xdr:rowOff>165100</xdr:rowOff>
                  </from>
                  <to>
                    <xdr:col>5</xdr:col>
                    <xdr:colOff>127000</xdr:colOff>
                    <xdr:row>11</xdr:row>
                    <xdr:rowOff>38100</xdr:rowOff>
                  </to>
                </anchor>
              </controlPr>
            </control>
          </mc:Choice>
        </mc:AlternateContent>
        <mc:AlternateContent xmlns:mc="http://schemas.openxmlformats.org/markup-compatibility/2006">
          <mc:Choice Requires="x14">
            <control shapeId="21532" r:id="rId8" name="Button 28">
              <controlPr defaultSize="0" print="0" autoFill="0" autoPict="0" macro="[0]!KPIChartsForm">
                <anchor moveWithCells="1" sizeWithCells="1">
                  <from>
                    <xdr:col>3</xdr:col>
                    <xdr:colOff>571500</xdr:colOff>
                    <xdr:row>1</xdr:row>
                    <xdr:rowOff>0</xdr:rowOff>
                  </from>
                  <to>
                    <xdr:col>6</xdr:col>
                    <xdr:colOff>590550</xdr:colOff>
                    <xdr:row>2</xdr:row>
                    <xdr:rowOff>76200</xdr:rowOff>
                  </to>
                </anchor>
              </controlPr>
            </control>
          </mc:Choice>
        </mc:AlternateContent>
        <mc:AlternateContent xmlns:mc="http://schemas.openxmlformats.org/markup-compatibility/2006">
          <mc:Choice Requires="x14">
            <control shapeId="21527" r:id="rId9" name="Button 23">
              <controlPr defaultSize="0" print="0" autoFill="0" autoPict="0" macro="[0]!OpenTandDForm">
                <anchor moveWithCells="1" sizeWithCells="1">
                  <from>
                    <xdr:col>0</xdr:col>
                    <xdr:colOff>222250</xdr:colOff>
                    <xdr:row>3</xdr:row>
                    <xdr:rowOff>57150</xdr:rowOff>
                  </from>
                  <to>
                    <xdr:col>3</xdr:col>
                    <xdr:colOff>247650</xdr:colOff>
                    <xdr:row>4</xdr:row>
                    <xdr:rowOff>114300</xdr:rowOff>
                  </to>
                </anchor>
              </controlPr>
            </control>
          </mc:Choice>
        </mc:AlternateContent>
        <mc:AlternateContent xmlns:mc="http://schemas.openxmlformats.org/markup-compatibility/2006">
          <mc:Choice Requires="x14">
            <control shapeId="21530" r:id="rId10" name="Button 26">
              <controlPr defaultSize="0" print="0" autoFill="0" autoPict="0" macro="[0]!ShowReportChoiceForm">
                <anchor moveWithCells="1" sizeWithCells="1">
                  <from>
                    <xdr:col>2</xdr:col>
                    <xdr:colOff>146050</xdr:colOff>
                    <xdr:row>5</xdr:row>
                    <xdr:rowOff>133350</xdr:rowOff>
                  </from>
                  <to>
                    <xdr:col>5</xdr:col>
                    <xdr:colOff>152400</xdr:colOff>
                    <xdr:row>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A0B03-9476-46E9-909E-61E53B0ED4C3}">
  <sheetPr codeName="Sheet2"/>
  <dimension ref="A1:BZ25"/>
  <sheetViews>
    <sheetView topLeftCell="AA1" workbookViewId="0">
      <selection activeCell="AA4" sqref="AA4"/>
    </sheetView>
  </sheetViews>
  <sheetFormatPr defaultRowHeight="15.5" x14ac:dyDescent="0.35"/>
  <cols>
    <col min="1" max="2" width="16.58203125" customWidth="1"/>
    <col min="4" max="4" width="17.6640625" bestFit="1" customWidth="1"/>
    <col min="5" max="5" width="23.1640625" bestFit="1" customWidth="1"/>
    <col min="6" max="6" width="17.6640625" bestFit="1" customWidth="1"/>
    <col min="7" max="7" width="23.1640625" bestFit="1" customWidth="1"/>
    <col min="8" max="8" width="17.83203125" bestFit="1" customWidth="1"/>
    <col min="9" max="9" width="23.33203125" bestFit="1" customWidth="1"/>
    <col min="10" max="10" width="15.25" bestFit="1" customWidth="1"/>
    <col min="11" max="11" width="20.75" bestFit="1" customWidth="1"/>
    <col min="13" max="13" width="25.25" bestFit="1" customWidth="1"/>
    <col min="14" max="14" width="17.4140625" bestFit="1" customWidth="1"/>
    <col min="15" max="15" width="22.58203125" bestFit="1" customWidth="1"/>
    <col min="16" max="16" width="14.75" bestFit="1" customWidth="1"/>
    <col min="17" max="17" width="24.33203125" bestFit="1" customWidth="1"/>
    <col min="18" max="18" width="16.5" bestFit="1" customWidth="1"/>
    <col min="19" max="19" width="26.08203125" bestFit="1" customWidth="1"/>
    <col min="20" max="20" width="18.25" bestFit="1" customWidth="1"/>
    <col min="21" max="21" width="35.08203125" bestFit="1" customWidth="1"/>
    <col min="22" max="22" width="27.25" bestFit="1" customWidth="1"/>
    <col min="23" max="23" width="25.25" bestFit="1" customWidth="1"/>
    <col min="24" max="24" width="18.4140625" bestFit="1" customWidth="1"/>
    <col min="25" max="25" width="22.58203125" bestFit="1" customWidth="1"/>
    <col min="26" max="26" width="15.75" bestFit="1" customWidth="1"/>
    <col min="27" max="27" width="24.33203125" bestFit="1" customWidth="1"/>
    <col min="28" max="28" width="17.58203125" bestFit="1" customWidth="1"/>
    <col min="29" max="29" width="26.08203125" bestFit="1" customWidth="1"/>
    <col min="30" max="30" width="19.25" bestFit="1" customWidth="1"/>
    <col min="31" max="31" width="35.08203125" bestFit="1" customWidth="1"/>
    <col min="32" max="32" width="28.25" bestFit="1" customWidth="1"/>
    <col min="33" max="33" width="25.4140625" bestFit="1" customWidth="1"/>
    <col min="34" max="34" width="18.4140625" bestFit="1" customWidth="1"/>
    <col min="35" max="35" width="22.75" bestFit="1" customWidth="1"/>
    <col min="36" max="36" width="15.75" bestFit="1" customWidth="1"/>
    <col min="37" max="37" width="24.5" bestFit="1" customWidth="1"/>
    <col min="38" max="38" width="17.58203125" bestFit="1" customWidth="1"/>
    <col min="39" max="39" width="26.25" bestFit="1" customWidth="1"/>
    <col min="40" max="40" width="19.25" bestFit="1" customWidth="1"/>
    <col min="41" max="41" width="35.25" bestFit="1" customWidth="1"/>
    <col min="42" max="42" width="28.25" bestFit="1" customWidth="1"/>
    <col min="43" max="43" width="22.83203125" bestFit="1" customWidth="1"/>
    <col min="44" max="44" width="18.4140625" bestFit="1" customWidth="1"/>
    <col min="45" max="45" width="20.1640625" bestFit="1" customWidth="1"/>
    <col min="46" max="46" width="15.75" bestFit="1" customWidth="1"/>
    <col min="47" max="47" width="22" bestFit="1" customWidth="1"/>
    <col min="48" max="48" width="17.58203125" bestFit="1" customWidth="1"/>
    <col min="49" max="49" width="23.6640625" bestFit="1" customWidth="1"/>
    <col min="50" max="50" width="19.25" bestFit="1" customWidth="1"/>
    <col min="51" max="51" width="32.6640625" bestFit="1" customWidth="1"/>
    <col min="52" max="52" width="28.25" bestFit="1" customWidth="1"/>
    <col min="54" max="54" width="12.33203125" bestFit="1" customWidth="1"/>
    <col min="55" max="55" width="9.9140625" bestFit="1" customWidth="1"/>
    <col min="56" max="56" width="11.08203125" bestFit="1" customWidth="1"/>
    <col min="57" max="57" width="17.4140625" bestFit="1" customWidth="1"/>
    <col min="58" max="58" width="8.33203125" bestFit="1" customWidth="1"/>
    <col min="59" max="59" width="14.75" bestFit="1" customWidth="1"/>
    <col min="60" max="60" width="10.1640625" bestFit="1" customWidth="1"/>
    <col min="61" max="61" width="16.5" bestFit="1" customWidth="1"/>
    <col min="62" max="62" width="11.75" bestFit="1" customWidth="1"/>
    <col min="63" max="63" width="18.25" bestFit="1" customWidth="1"/>
    <col min="64" max="64" width="20.6640625" bestFit="1" customWidth="1"/>
    <col min="65" max="65" width="27.25" bestFit="1" customWidth="1"/>
    <col min="67" max="67" width="17.58203125" bestFit="1" customWidth="1"/>
    <col min="68" max="68" width="23.08203125" bestFit="1" customWidth="1"/>
    <col min="69" max="69" width="21.33203125" bestFit="1" customWidth="1"/>
    <col min="70" max="70" width="26.83203125" bestFit="1" customWidth="1"/>
    <col min="71" max="71" width="22.4140625" bestFit="1" customWidth="1"/>
    <col min="72" max="72" width="27.9140625" bestFit="1" customWidth="1"/>
    <col min="73" max="73" width="9.58203125" bestFit="1" customWidth="1"/>
    <col min="74" max="74" width="15" bestFit="1" customWidth="1"/>
    <col min="75" max="75" width="22.58203125" bestFit="1" customWidth="1"/>
    <col min="76" max="76" width="28.08203125" bestFit="1" customWidth="1"/>
    <col min="77" max="77" width="13.75" bestFit="1" customWidth="1"/>
    <col min="78" max="78" width="19.25" bestFit="1" customWidth="1"/>
  </cols>
  <sheetData>
    <row r="1" spans="1:78" ht="39.5" customHeight="1" x14ac:dyDescent="0.35">
      <c r="D1" s="76" t="s">
        <v>118</v>
      </c>
      <c r="E1" s="33" t="s">
        <v>115</v>
      </c>
      <c r="F1" s="76" t="s">
        <v>122</v>
      </c>
      <c r="G1" s="33" t="s">
        <v>115</v>
      </c>
      <c r="M1" s="76" t="s">
        <v>118</v>
      </c>
      <c r="N1" s="33" t="s">
        <v>115</v>
      </c>
      <c r="O1" s="76" t="s">
        <v>122</v>
      </c>
      <c r="P1" s="33" t="s">
        <v>115</v>
      </c>
      <c r="BB1" s="76" t="s">
        <v>122</v>
      </c>
      <c r="BC1" s="33" t="s">
        <v>115</v>
      </c>
      <c r="BO1" s="76" t="s">
        <v>122</v>
      </c>
      <c r="BP1" s="33" t="s">
        <v>115</v>
      </c>
    </row>
    <row r="2" spans="1:78" x14ac:dyDescent="0.35">
      <c r="D2" s="77"/>
      <c r="F2" s="77"/>
      <c r="G2" s="39" t="s">
        <v>119</v>
      </c>
      <c r="M2" s="77"/>
      <c r="N2" s="42" t="s">
        <v>159</v>
      </c>
      <c r="O2" s="77"/>
      <c r="P2" s="39" t="s">
        <v>119</v>
      </c>
      <c r="BB2" s="77"/>
      <c r="BC2" s="48" t="s">
        <v>119</v>
      </c>
      <c r="BO2" s="77"/>
      <c r="BP2" s="48" t="s">
        <v>119</v>
      </c>
    </row>
    <row r="3" spans="1:78" x14ac:dyDescent="0.35">
      <c r="D3" s="77"/>
      <c r="E3" s="37" t="s">
        <v>116</v>
      </c>
      <c r="F3" s="77"/>
      <c r="G3" s="40" t="s">
        <v>120</v>
      </c>
      <c r="M3" s="77"/>
      <c r="N3" s="37" t="s">
        <v>160</v>
      </c>
      <c r="O3" s="77"/>
      <c r="P3" s="40" t="s">
        <v>120</v>
      </c>
      <c r="BB3" s="77"/>
      <c r="BC3" s="40" t="s">
        <v>120</v>
      </c>
      <c r="BO3" s="77"/>
      <c r="BP3" s="40" t="s">
        <v>120</v>
      </c>
    </row>
    <row r="4" spans="1:78" x14ac:dyDescent="0.35">
      <c r="D4" s="78"/>
      <c r="E4" s="38" t="s">
        <v>117</v>
      </c>
      <c r="F4" s="78"/>
      <c r="G4" s="41" t="s">
        <v>121</v>
      </c>
      <c r="M4" s="78"/>
      <c r="N4" s="38" t="s">
        <v>117</v>
      </c>
      <c r="O4" s="78"/>
      <c r="P4" s="41" t="s">
        <v>121</v>
      </c>
      <c r="BB4" s="78"/>
      <c r="BC4" s="41" t="s">
        <v>121</v>
      </c>
      <c r="BO4" s="78"/>
      <c r="BP4" s="41" t="s">
        <v>121</v>
      </c>
    </row>
    <row r="5" spans="1:78" ht="39.5" customHeight="1" x14ac:dyDescent="0.35"/>
    <row r="6" spans="1:78" x14ac:dyDescent="0.35">
      <c r="D6" s="73" t="s">
        <v>114</v>
      </c>
      <c r="E6" s="74"/>
      <c r="F6" s="74"/>
      <c r="G6" s="74"/>
      <c r="H6" s="74"/>
      <c r="I6" s="74"/>
      <c r="J6" s="74"/>
      <c r="K6" s="75"/>
      <c r="M6" s="73" t="s">
        <v>12</v>
      </c>
      <c r="N6" s="74"/>
      <c r="O6" s="74"/>
      <c r="P6" s="74"/>
      <c r="Q6" s="74"/>
      <c r="R6" s="74"/>
      <c r="S6" s="74"/>
      <c r="T6" s="74"/>
      <c r="U6" s="74"/>
      <c r="V6" s="75"/>
      <c r="W6" s="73" t="s">
        <v>13</v>
      </c>
      <c r="X6" s="74"/>
      <c r="Y6" s="74"/>
      <c r="Z6" s="74"/>
      <c r="AA6" s="74"/>
      <c r="AB6" s="74"/>
      <c r="AC6" s="74"/>
      <c r="AD6" s="74"/>
      <c r="AE6" s="74"/>
      <c r="AF6" s="75"/>
      <c r="AG6" s="73" t="s">
        <v>14</v>
      </c>
      <c r="AH6" s="74"/>
      <c r="AI6" s="74"/>
      <c r="AJ6" s="74"/>
      <c r="AK6" s="74"/>
      <c r="AL6" s="74"/>
      <c r="AM6" s="74"/>
      <c r="AN6" s="74"/>
      <c r="AO6" s="74"/>
      <c r="AP6" s="75"/>
      <c r="AQ6" s="73" t="s">
        <v>15</v>
      </c>
      <c r="AR6" s="74"/>
      <c r="AS6" s="74"/>
      <c r="AT6" s="74"/>
      <c r="AU6" s="74"/>
      <c r="AV6" s="74"/>
      <c r="AW6" s="74"/>
      <c r="AX6" s="74"/>
      <c r="AY6" s="74"/>
      <c r="AZ6" s="75"/>
      <c r="BB6" s="73" t="s">
        <v>6</v>
      </c>
      <c r="BC6" s="75"/>
      <c r="BD6" s="73" t="s">
        <v>0</v>
      </c>
      <c r="BE6" s="74"/>
      <c r="BF6" s="74"/>
      <c r="BG6" s="74"/>
      <c r="BH6" s="74"/>
      <c r="BI6" s="74"/>
      <c r="BJ6" s="74"/>
      <c r="BK6" s="74"/>
      <c r="BL6" s="74"/>
      <c r="BM6" s="75"/>
      <c r="BO6" s="73" t="s">
        <v>167</v>
      </c>
      <c r="BP6" s="74"/>
      <c r="BQ6" s="74"/>
      <c r="BR6" s="74"/>
      <c r="BS6" s="74"/>
      <c r="BT6" s="74"/>
      <c r="BU6" s="74"/>
      <c r="BV6" s="74"/>
      <c r="BW6" s="74"/>
      <c r="BX6" s="74"/>
      <c r="BY6" s="74"/>
      <c r="BZ6" s="75"/>
    </row>
    <row r="7" spans="1:78" x14ac:dyDescent="0.35">
      <c r="A7" t="s">
        <v>168</v>
      </c>
      <c r="D7" s="34" t="s">
        <v>12</v>
      </c>
      <c r="E7" s="34" t="s">
        <v>111</v>
      </c>
      <c r="F7" s="34" t="s">
        <v>13</v>
      </c>
      <c r="G7" s="34" t="s">
        <v>112</v>
      </c>
      <c r="H7" s="34" t="s">
        <v>14</v>
      </c>
      <c r="I7" s="34" t="s">
        <v>113</v>
      </c>
      <c r="J7" s="34" t="s">
        <v>15</v>
      </c>
      <c r="K7" s="34" t="s">
        <v>1395</v>
      </c>
      <c r="M7" s="34" t="s">
        <v>123</v>
      </c>
      <c r="N7" s="34" t="s">
        <v>124</v>
      </c>
      <c r="O7" s="34" t="s">
        <v>125</v>
      </c>
      <c r="P7" s="34" t="s">
        <v>126</v>
      </c>
      <c r="Q7" s="34" t="s">
        <v>127</v>
      </c>
      <c r="R7" s="34" t="s">
        <v>128</v>
      </c>
      <c r="S7" s="34" t="s">
        <v>129</v>
      </c>
      <c r="T7" s="34" t="s">
        <v>130</v>
      </c>
      <c r="U7" s="34" t="s">
        <v>131</v>
      </c>
      <c r="V7" s="34" t="s">
        <v>132</v>
      </c>
      <c r="W7" s="34" t="s">
        <v>133</v>
      </c>
      <c r="X7" s="34" t="s">
        <v>134</v>
      </c>
      <c r="Y7" s="34" t="s">
        <v>135</v>
      </c>
      <c r="Z7" s="34" t="s">
        <v>136</v>
      </c>
      <c r="AA7" s="34" t="s">
        <v>137</v>
      </c>
      <c r="AB7" s="34" t="s">
        <v>138</v>
      </c>
      <c r="AC7" s="34" t="s">
        <v>139</v>
      </c>
      <c r="AD7" s="34" t="s">
        <v>140</v>
      </c>
      <c r="AE7" s="34" t="s">
        <v>141</v>
      </c>
      <c r="AF7" s="34" t="s">
        <v>142</v>
      </c>
      <c r="AG7" s="34" t="s">
        <v>143</v>
      </c>
      <c r="AH7" s="34" t="s">
        <v>144</v>
      </c>
      <c r="AI7" s="34" t="s">
        <v>145</v>
      </c>
      <c r="AJ7" s="34" t="s">
        <v>146</v>
      </c>
      <c r="AK7" s="34" t="s">
        <v>147</v>
      </c>
      <c r="AL7" s="34" t="s">
        <v>148</v>
      </c>
      <c r="AM7" s="34" t="s">
        <v>149</v>
      </c>
      <c r="AN7" s="34" t="s">
        <v>150</v>
      </c>
      <c r="AO7" s="34" t="s">
        <v>151</v>
      </c>
      <c r="AP7" s="34" t="s">
        <v>152</v>
      </c>
      <c r="AQ7" s="34" t="s">
        <v>1396</v>
      </c>
      <c r="AR7" s="34" t="s">
        <v>153</v>
      </c>
      <c r="AS7" s="34" t="s">
        <v>1397</v>
      </c>
      <c r="AT7" s="34" t="s">
        <v>154</v>
      </c>
      <c r="AU7" s="34" t="s">
        <v>1398</v>
      </c>
      <c r="AV7" s="34" t="s">
        <v>155</v>
      </c>
      <c r="AW7" s="34" t="s">
        <v>1399</v>
      </c>
      <c r="AX7" s="34" t="s">
        <v>156</v>
      </c>
      <c r="AY7" s="34" t="s">
        <v>1400</v>
      </c>
      <c r="AZ7" s="34" t="s">
        <v>157</v>
      </c>
      <c r="BB7" s="45" t="s">
        <v>6</v>
      </c>
      <c r="BC7" s="49" t="s">
        <v>35</v>
      </c>
      <c r="BD7" s="45" t="s">
        <v>4</v>
      </c>
      <c r="BE7" s="45" t="s">
        <v>124</v>
      </c>
      <c r="BF7" s="45" t="s">
        <v>2</v>
      </c>
      <c r="BG7" s="45" t="s">
        <v>126</v>
      </c>
      <c r="BH7" s="45" t="s">
        <v>5</v>
      </c>
      <c r="BI7" s="45" t="s">
        <v>128</v>
      </c>
      <c r="BJ7" s="45" t="s">
        <v>3</v>
      </c>
      <c r="BK7" s="45" t="s">
        <v>130</v>
      </c>
      <c r="BL7" s="45" t="s">
        <v>107</v>
      </c>
      <c r="BM7" s="45" t="s">
        <v>132</v>
      </c>
      <c r="BO7" s="45" t="s">
        <v>7</v>
      </c>
      <c r="BP7" s="45" t="s">
        <v>161</v>
      </c>
      <c r="BQ7" s="45" t="s">
        <v>9</v>
      </c>
      <c r="BR7" s="45" t="s">
        <v>162</v>
      </c>
      <c r="BS7" s="45" t="s">
        <v>8</v>
      </c>
      <c r="BT7" s="45" t="s">
        <v>163</v>
      </c>
      <c r="BU7" s="45" t="s">
        <v>17</v>
      </c>
      <c r="BV7" s="45" t="s">
        <v>164</v>
      </c>
      <c r="BW7" s="45" t="s">
        <v>18</v>
      </c>
      <c r="BX7" s="45" t="s">
        <v>165</v>
      </c>
      <c r="BY7" s="45" t="s">
        <v>10</v>
      </c>
      <c r="BZ7" s="45" t="s">
        <v>166</v>
      </c>
    </row>
    <row r="8" spans="1:78" x14ac:dyDescent="0.35">
      <c r="D8" s="34" t="s">
        <v>199</v>
      </c>
      <c r="E8" s="36">
        <v>3</v>
      </c>
      <c r="F8" s="34" t="s">
        <v>269</v>
      </c>
      <c r="G8" s="36">
        <v>2</v>
      </c>
      <c r="H8" s="34" t="s">
        <v>211</v>
      </c>
      <c r="I8" s="44">
        <v>6</v>
      </c>
      <c r="J8" s="34" t="s">
        <v>202</v>
      </c>
      <c r="K8" s="44">
        <v>4</v>
      </c>
      <c r="M8" s="34" t="s">
        <v>261</v>
      </c>
      <c r="N8" s="36">
        <v>2</v>
      </c>
      <c r="O8" s="35"/>
      <c r="P8" s="35"/>
      <c r="Q8" s="43" t="s">
        <v>209</v>
      </c>
      <c r="R8" s="36">
        <v>2</v>
      </c>
      <c r="S8" s="35"/>
      <c r="T8" s="35"/>
      <c r="U8" s="35"/>
      <c r="V8" s="35"/>
      <c r="W8" s="34" t="s">
        <v>312</v>
      </c>
      <c r="X8" s="34">
        <v>2</v>
      </c>
      <c r="Y8" s="34"/>
      <c r="Z8" s="34"/>
      <c r="AA8" s="34" t="s">
        <v>269</v>
      </c>
      <c r="AB8" s="34">
        <v>2</v>
      </c>
      <c r="AC8" s="34"/>
      <c r="AD8" s="34"/>
      <c r="AE8" s="34"/>
      <c r="AF8" s="34"/>
      <c r="AG8" s="34" t="s">
        <v>201</v>
      </c>
      <c r="AH8" s="34">
        <v>4</v>
      </c>
      <c r="AI8" s="34"/>
      <c r="AJ8" s="34"/>
      <c r="AK8" s="34" t="s">
        <v>229</v>
      </c>
      <c r="AL8" s="34">
        <v>3</v>
      </c>
      <c r="AM8" s="34"/>
      <c r="AN8" s="34"/>
      <c r="AO8" s="34"/>
      <c r="AP8" s="34"/>
      <c r="AQ8" s="34" t="s">
        <v>212</v>
      </c>
      <c r="AR8" s="34">
        <v>3</v>
      </c>
      <c r="AS8" s="34"/>
      <c r="AT8" s="34"/>
      <c r="AU8" s="34" t="s">
        <v>202</v>
      </c>
      <c r="AV8" s="34">
        <v>3</v>
      </c>
      <c r="AW8" s="34"/>
      <c r="AX8" s="34"/>
      <c r="AY8" s="34"/>
      <c r="AZ8" s="34"/>
      <c r="BB8" s="45" t="s">
        <v>4</v>
      </c>
      <c r="BC8" s="50">
        <v>12</v>
      </c>
      <c r="BD8" s="45" t="s">
        <v>203</v>
      </c>
      <c r="BE8" s="46">
        <v>12</v>
      </c>
      <c r="BF8" s="51"/>
      <c r="BG8" s="51"/>
      <c r="BH8" s="45" t="s">
        <v>231</v>
      </c>
      <c r="BI8" s="46">
        <v>9</v>
      </c>
      <c r="BJ8" s="51"/>
      <c r="BK8" s="51"/>
      <c r="BL8" s="51"/>
      <c r="BM8" s="51"/>
      <c r="BO8" s="45" t="s">
        <v>731</v>
      </c>
      <c r="BP8" s="47">
        <v>1</v>
      </c>
      <c r="BQ8" s="45" t="s">
        <v>232</v>
      </c>
      <c r="BR8" s="52">
        <v>5</v>
      </c>
      <c r="BS8" s="45" t="s">
        <v>213</v>
      </c>
      <c r="BT8" s="47">
        <v>3</v>
      </c>
      <c r="BU8" s="45" t="s">
        <v>1386</v>
      </c>
      <c r="BV8" s="47">
        <v>3</v>
      </c>
      <c r="BW8" s="45" t="s">
        <v>52</v>
      </c>
      <c r="BX8" s="46">
        <v>12</v>
      </c>
      <c r="BY8" s="51"/>
      <c r="BZ8" s="51"/>
    </row>
    <row r="9" spans="1:78" x14ac:dyDescent="0.35">
      <c r="D9" s="34" t="s">
        <v>254</v>
      </c>
      <c r="E9" s="36">
        <v>3</v>
      </c>
      <c r="F9" s="34" t="s">
        <v>312</v>
      </c>
      <c r="G9" s="36">
        <v>2</v>
      </c>
      <c r="H9" s="34" t="s">
        <v>201</v>
      </c>
      <c r="I9" s="44">
        <v>5</v>
      </c>
      <c r="J9" s="34" t="s">
        <v>249</v>
      </c>
      <c r="K9" s="36">
        <v>3</v>
      </c>
      <c r="M9" s="43" t="s">
        <v>254</v>
      </c>
      <c r="N9" s="36">
        <v>2</v>
      </c>
      <c r="O9" s="35"/>
      <c r="P9" s="35"/>
      <c r="Q9" s="34" t="s">
        <v>268</v>
      </c>
      <c r="R9" s="36">
        <v>2</v>
      </c>
      <c r="S9" s="35"/>
      <c r="T9" s="35"/>
      <c r="U9" s="35"/>
      <c r="V9" s="35"/>
      <c r="W9" s="34" t="s">
        <v>306</v>
      </c>
      <c r="X9" s="34">
        <v>1</v>
      </c>
      <c r="Y9" s="34"/>
      <c r="Z9" s="34"/>
      <c r="AA9" s="34" t="s">
        <v>280</v>
      </c>
      <c r="AB9" s="34">
        <v>1</v>
      </c>
      <c r="AC9" s="34"/>
      <c r="AD9" s="34"/>
      <c r="AE9" s="34"/>
      <c r="AF9" s="34"/>
      <c r="AG9" s="34" t="s">
        <v>211</v>
      </c>
      <c r="AH9" s="34">
        <v>3</v>
      </c>
      <c r="AI9" s="34"/>
      <c r="AJ9" s="34"/>
      <c r="AK9" s="34" t="s">
        <v>211</v>
      </c>
      <c r="AL9" s="34">
        <v>3</v>
      </c>
      <c r="AM9" s="34"/>
      <c r="AN9" s="34"/>
      <c r="AO9" s="34"/>
      <c r="AP9" s="34"/>
      <c r="AQ9" s="34" t="s">
        <v>263</v>
      </c>
      <c r="AR9" s="34">
        <v>2</v>
      </c>
      <c r="AS9" s="34"/>
      <c r="AT9" s="34"/>
      <c r="AU9" s="34" t="s">
        <v>249</v>
      </c>
      <c r="AV9" s="34">
        <v>2</v>
      </c>
      <c r="AW9" s="34"/>
      <c r="AX9" s="34"/>
      <c r="AY9" s="34"/>
      <c r="AZ9" s="34"/>
      <c r="BB9" s="45" t="s">
        <v>5</v>
      </c>
      <c r="BC9" s="46">
        <v>10</v>
      </c>
      <c r="BD9" s="51"/>
      <c r="BE9" s="51"/>
      <c r="BF9" s="51"/>
      <c r="BG9" s="51"/>
      <c r="BH9" s="69" t="s">
        <v>158</v>
      </c>
      <c r="BI9" s="47">
        <v>1</v>
      </c>
      <c r="BJ9" s="51"/>
      <c r="BK9" s="51"/>
      <c r="BL9" s="51"/>
      <c r="BM9" s="51"/>
      <c r="BO9" s="45" t="s">
        <v>726</v>
      </c>
      <c r="BP9" s="47">
        <v>1</v>
      </c>
      <c r="BQ9" s="45" t="s">
        <v>377</v>
      </c>
      <c r="BR9" s="47">
        <v>2</v>
      </c>
      <c r="BS9" s="45" t="s">
        <v>307</v>
      </c>
      <c r="BT9" s="47">
        <v>2</v>
      </c>
      <c r="BU9" s="45" t="s">
        <v>1385</v>
      </c>
      <c r="BV9" s="47">
        <v>3</v>
      </c>
      <c r="BW9" s="51"/>
      <c r="BX9" s="51"/>
      <c r="BY9" s="51"/>
      <c r="BZ9" s="51"/>
    </row>
    <row r="10" spans="1:78" x14ac:dyDescent="0.35">
      <c r="D10" s="34" t="s">
        <v>209</v>
      </c>
      <c r="E10" s="36">
        <v>3</v>
      </c>
      <c r="F10" s="34" t="s">
        <v>280</v>
      </c>
      <c r="G10" s="36">
        <v>2</v>
      </c>
      <c r="H10" s="34" t="s">
        <v>220</v>
      </c>
      <c r="I10" s="44">
        <v>4</v>
      </c>
      <c r="J10" s="34" t="s">
        <v>212</v>
      </c>
      <c r="K10" s="36">
        <v>3</v>
      </c>
      <c r="M10" s="34" t="s">
        <v>247</v>
      </c>
      <c r="N10" s="36">
        <v>2</v>
      </c>
      <c r="O10" s="35"/>
      <c r="P10" s="35"/>
      <c r="Q10" s="34" t="s">
        <v>237</v>
      </c>
      <c r="R10" s="36">
        <v>1</v>
      </c>
      <c r="S10" s="35"/>
      <c r="T10" s="35"/>
      <c r="U10" s="35"/>
      <c r="V10" s="35"/>
      <c r="W10" s="34" t="s">
        <v>275</v>
      </c>
      <c r="X10" s="34">
        <v>1</v>
      </c>
      <c r="Y10" s="34"/>
      <c r="Z10" s="34"/>
      <c r="AA10" s="34" t="s">
        <v>327</v>
      </c>
      <c r="AB10" s="34">
        <v>1</v>
      </c>
      <c r="AC10" s="34"/>
      <c r="AD10" s="34"/>
      <c r="AE10" s="34"/>
      <c r="AF10" s="34"/>
      <c r="AG10" s="34" t="s">
        <v>220</v>
      </c>
      <c r="AH10" s="34">
        <v>3</v>
      </c>
      <c r="AI10" s="34"/>
      <c r="AJ10" s="34"/>
      <c r="AK10" s="34" t="s">
        <v>239</v>
      </c>
      <c r="AL10" s="34">
        <v>2</v>
      </c>
      <c r="AM10" s="34"/>
      <c r="AN10" s="34"/>
      <c r="AO10" s="34"/>
      <c r="AP10" s="34"/>
      <c r="AQ10" s="34" t="s">
        <v>240</v>
      </c>
      <c r="AR10" s="34">
        <v>2</v>
      </c>
      <c r="AS10" s="34"/>
      <c r="AT10" s="34"/>
      <c r="AU10" s="34" t="s">
        <v>256</v>
      </c>
      <c r="AV10" s="34">
        <v>1</v>
      </c>
      <c r="AW10" s="34"/>
      <c r="AX10" s="34"/>
      <c r="AY10" s="34"/>
      <c r="AZ10" s="34"/>
      <c r="BO10" s="45" t="s">
        <v>748</v>
      </c>
      <c r="BP10" s="47">
        <v>1</v>
      </c>
      <c r="BQ10" s="45" t="s">
        <v>451</v>
      </c>
      <c r="BR10" s="47">
        <v>1</v>
      </c>
      <c r="BS10" s="45" t="s">
        <v>281</v>
      </c>
      <c r="BT10" s="47">
        <v>2</v>
      </c>
      <c r="BU10" s="45" t="s">
        <v>1384</v>
      </c>
      <c r="BV10" s="47">
        <v>1</v>
      </c>
      <c r="BW10" s="51"/>
      <c r="BX10" s="51"/>
      <c r="BY10" s="51"/>
      <c r="BZ10" s="51"/>
    </row>
    <row r="11" spans="1:78" x14ac:dyDescent="0.35">
      <c r="D11" s="34" t="s">
        <v>261</v>
      </c>
      <c r="E11" s="36">
        <v>2</v>
      </c>
      <c r="F11" s="34" t="s">
        <v>210</v>
      </c>
      <c r="G11" s="36">
        <v>2</v>
      </c>
      <c r="H11" s="34" t="s">
        <v>229</v>
      </c>
      <c r="I11" s="44">
        <v>4</v>
      </c>
      <c r="J11" s="34" t="s">
        <v>263</v>
      </c>
      <c r="K11" s="36">
        <v>3</v>
      </c>
      <c r="M11" s="43" t="s">
        <v>199</v>
      </c>
      <c r="N11" s="36">
        <v>2</v>
      </c>
      <c r="O11" s="35"/>
      <c r="P11" s="35"/>
      <c r="Q11" s="43" t="s">
        <v>254</v>
      </c>
      <c r="R11" s="36">
        <v>1</v>
      </c>
      <c r="S11" s="35"/>
      <c r="T11" s="35"/>
      <c r="U11" s="35"/>
      <c r="V11" s="35"/>
      <c r="W11" s="34" t="s">
        <v>210</v>
      </c>
      <c r="X11" s="34">
        <v>1</v>
      </c>
      <c r="Y11" s="34"/>
      <c r="Z11" s="34"/>
      <c r="AA11" s="34" t="s">
        <v>255</v>
      </c>
      <c r="AB11" s="34">
        <v>1</v>
      </c>
      <c r="AC11" s="34"/>
      <c r="AD11" s="34"/>
      <c r="AE11" s="34"/>
      <c r="AF11" s="34"/>
      <c r="AG11" s="34" t="s">
        <v>229</v>
      </c>
      <c r="AH11" s="34">
        <v>1</v>
      </c>
      <c r="AI11" s="34"/>
      <c r="AJ11" s="34"/>
      <c r="AK11" s="34" t="s">
        <v>220</v>
      </c>
      <c r="AL11" s="34">
        <v>1</v>
      </c>
      <c r="AM11" s="34"/>
      <c r="AN11" s="34"/>
      <c r="AO11" s="34"/>
      <c r="AP11" s="34"/>
      <c r="AQ11" s="34" t="s">
        <v>256</v>
      </c>
      <c r="AR11" s="34">
        <v>2</v>
      </c>
      <c r="AS11" s="34"/>
      <c r="AT11" s="34"/>
      <c r="AU11" s="34" t="s">
        <v>263</v>
      </c>
      <c r="AV11" s="34">
        <v>1</v>
      </c>
      <c r="AW11" s="34"/>
      <c r="AX11" s="34"/>
      <c r="AY11" s="34"/>
      <c r="AZ11" s="34"/>
      <c r="BO11" s="45" t="s">
        <v>735</v>
      </c>
      <c r="BP11" s="47">
        <v>1</v>
      </c>
      <c r="BQ11" s="45" t="s">
        <v>384</v>
      </c>
      <c r="BR11" s="47">
        <v>1</v>
      </c>
      <c r="BS11" s="45" t="s">
        <v>276</v>
      </c>
      <c r="BT11" s="47">
        <v>2</v>
      </c>
      <c r="BU11" s="51"/>
      <c r="BV11" s="51"/>
      <c r="BW11" s="51"/>
      <c r="BX11" s="51"/>
      <c r="BY11" s="51"/>
      <c r="BZ11" s="51"/>
    </row>
    <row r="12" spans="1:78" x14ac:dyDescent="0.35">
      <c r="D12" s="34" t="s">
        <v>247</v>
      </c>
      <c r="E12" s="36">
        <v>2</v>
      </c>
      <c r="F12" s="34" t="s">
        <v>327</v>
      </c>
      <c r="G12" s="36">
        <v>1</v>
      </c>
      <c r="H12" s="34" t="s">
        <v>239</v>
      </c>
      <c r="I12" s="36">
        <v>3</v>
      </c>
      <c r="J12" s="34" t="s">
        <v>256</v>
      </c>
      <c r="K12" s="36">
        <v>3</v>
      </c>
      <c r="M12" s="43" t="s">
        <v>227</v>
      </c>
      <c r="N12" s="36">
        <v>1</v>
      </c>
      <c r="O12" s="35"/>
      <c r="P12" s="35"/>
      <c r="Q12" s="43" t="s">
        <v>274</v>
      </c>
      <c r="R12" s="36">
        <v>1</v>
      </c>
      <c r="S12" s="35"/>
      <c r="T12" s="35"/>
      <c r="U12" s="35"/>
      <c r="V12" s="35"/>
      <c r="W12" s="34" t="s">
        <v>248</v>
      </c>
      <c r="X12" s="34">
        <v>1</v>
      </c>
      <c r="Y12" s="34"/>
      <c r="Z12" s="34"/>
      <c r="AA12" s="34" t="s">
        <v>285</v>
      </c>
      <c r="AB12" s="34">
        <v>1</v>
      </c>
      <c r="AC12" s="34"/>
      <c r="AD12" s="34"/>
      <c r="AE12" s="34"/>
      <c r="AF12" s="34"/>
      <c r="AG12" s="34" t="s">
        <v>239</v>
      </c>
      <c r="AH12" s="34">
        <v>1</v>
      </c>
      <c r="AI12" s="34"/>
      <c r="AJ12" s="34"/>
      <c r="AK12" s="34" t="s">
        <v>201</v>
      </c>
      <c r="AL12" s="34">
        <v>1</v>
      </c>
      <c r="AM12" s="34"/>
      <c r="AN12" s="34"/>
      <c r="AO12" s="34"/>
      <c r="AP12" s="34"/>
      <c r="AQ12" s="34" t="s">
        <v>230</v>
      </c>
      <c r="AR12" s="34">
        <v>1</v>
      </c>
      <c r="AS12" s="34"/>
      <c r="AT12" s="34"/>
      <c r="AU12" s="34" t="s">
        <v>240</v>
      </c>
      <c r="AV12" s="34">
        <v>1</v>
      </c>
      <c r="AW12" s="34"/>
      <c r="AX12" s="34"/>
      <c r="AY12" s="34"/>
      <c r="AZ12" s="34"/>
      <c r="BO12" s="45" t="s">
        <v>691</v>
      </c>
      <c r="BP12" s="47">
        <v>1</v>
      </c>
      <c r="BQ12" s="51"/>
      <c r="BR12" s="51"/>
      <c r="BS12" s="45" t="s">
        <v>242</v>
      </c>
      <c r="BT12" s="47">
        <v>1</v>
      </c>
      <c r="BU12" s="51"/>
      <c r="BV12" s="51"/>
      <c r="BW12" s="51"/>
      <c r="BX12" s="51"/>
      <c r="BY12" s="51"/>
      <c r="BZ12" s="51"/>
    </row>
    <row r="13" spans="1:78" x14ac:dyDescent="0.35">
      <c r="D13" s="34" t="s">
        <v>274</v>
      </c>
      <c r="E13" s="36">
        <v>2</v>
      </c>
      <c r="F13" s="34" t="s">
        <v>285</v>
      </c>
      <c r="G13" s="36">
        <v>1</v>
      </c>
      <c r="H13" s="35"/>
      <c r="I13" s="35"/>
      <c r="J13" s="34" t="s">
        <v>240</v>
      </c>
      <c r="K13" s="36">
        <v>3</v>
      </c>
      <c r="M13" s="43" t="s">
        <v>209</v>
      </c>
      <c r="N13" s="36">
        <v>1</v>
      </c>
      <c r="O13" s="35"/>
      <c r="P13" s="35"/>
      <c r="Q13" s="43" t="s">
        <v>218</v>
      </c>
      <c r="R13" s="36">
        <v>1</v>
      </c>
      <c r="S13" s="35"/>
      <c r="T13" s="35"/>
      <c r="U13" s="35"/>
      <c r="V13" s="35"/>
      <c r="W13" s="34" t="s">
        <v>316</v>
      </c>
      <c r="X13" s="34">
        <v>1</v>
      </c>
      <c r="Y13" s="34"/>
      <c r="Z13" s="34"/>
      <c r="AA13" s="34" t="s">
        <v>210</v>
      </c>
      <c r="AB13" s="34">
        <v>1</v>
      </c>
      <c r="AC13" s="34"/>
      <c r="AD13" s="34"/>
      <c r="AE13" s="34"/>
      <c r="AF13" s="34"/>
      <c r="AG13" s="34"/>
      <c r="AH13" s="34"/>
      <c r="AI13" s="34"/>
      <c r="AJ13" s="34"/>
      <c r="AK13" s="34"/>
      <c r="AL13" s="34"/>
      <c r="AM13" s="34"/>
      <c r="AN13" s="34"/>
      <c r="AO13" s="34"/>
      <c r="AP13" s="34"/>
      <c r="AQ13" s="34" t="s">
        <v>249</v>
      </c>
      <c r="AR13" s="34">
        <v>1</v>
      </c>
      <c r="AS13" s="34"/>
      <c r="AT13" s="34"/>
      <c r="AU13" s="34" t="s">
        <v>230</v>
      </c>
      <c r="AV13" s="34">
        <v>1</v>
      </c>
      <c r="AW13" s="34"/>
      <c r="AX13" s="34"/>
      <c r="AY13" s="34"/>
      <c r="AZ13" s="34"/>
      <c r="BO13" s="45" t="s">
        <v>676</v>
      </c>
      <c r="BP13" s="47">
        <v>1</v>
      </c>
      <c r="BQ13" s="51"/>
      <c r="BR13" s="51"/>
      <c r="BS13" s="51"/>
      <c r="BT13" s="51"/>
      <c r="BU13" s="51"/>
      <c r="BV13" s="51"/>
      <c r="BW13" s="51"/>
      <c r="BX13" s="51"/>
      <c r="BY13" s="51"/>
      <c r="BZ13" s="51"/>
    </row>
    <row r="14" spans="1:78" x14ac:dyDescent="0.35">
      <c r="D14" s="34" t="s">
        <v>218</v>
      </c>
      <c r="E14" s="36">
        <v>2</v>
      </c>
      <c r="F14" s="34" t="s">
        <v>255</v>
      </c>
      <c r="G14" s="36">
        <v>1</v>
      </c>
      <c r="H14" s="35"/>
      <c r="I14" s="35"/>
      <c r="J14" s="34" t="s">
        <v>230</v>
      </c>
      <c r="K14" s="36">
        <v>2</v>
      </c>
      <c r="M14" s="43" t="s">
        <v>218</v>
      </c>
      <c r="N14" s="36">
        <v>1</v>
      </c>
      <c r="O14" s="35"/>
      <c r="P14" s="35"/>
      <c r="Q14" s="43" t="s">
        <v>227</v>
      </c>
      <c r="R14" s="36">
        <v>1</v>
      </c>
      <c r="S14" s="35"/>
      <c r="T14" s="35"/>
      <c r="U14" s="35"/>
      <c r="V14" s="35"/>
      <c r="W14" s="34" t="s">
        <v>262</v>
      </c>
      <c r="X14" s="34">
        <v>1</v>
      </c>
      <c r="Y14" s="34"/>
      <c r="Z14" s="34"/>
      <c r="AA14" s="34" t="s">
        <v>238</v>
      </c>
      <c r="AB14" s="34">
        <v>1</v>
      </c>
      <c r="AC14" s="34"/>
      <c r="AD14" s="34"/>
      <c r="AE14" s="34"/>
      <c r="AF14" s="34"/>
      <c r="AG14" s="34"/>
      <c r="AH14" s="34"/>
      <c r="AI14" s="34"/>
      <c r="AJ14" s="34"/>
      <c r="AK14" s="34"/>
      <c r="AL14" s="34"/>
      <c r="AM14" s="34"/>
      <c r="AN14" s="34"/>
      <c r="AO14" s="34"/>
      <c r="AP14" s="34"/>
      <c r="AQ14" s="34" t="s">
        <v>202</v>
      </c>
      <c r="AR14" s="34">
        <v>1</v>
      </c>
      <c r="AS14" s="34"/>
      <c r="AT14" s="34"/>
      <c r="AU14" s="34" t="s">
        <v>221</v>
      </c>
      <c r="AV14" s="34">
        <v>1</v>
      </c>
      <c r="AW14" s="34"/>
      <c r="AX14" s="34"/>
      <c r="AY14" s="34"/>
      <c r="AZ14" s="34"/>
      <c r="BO14" s="45" t="s">
        <v>718</v>
      </c>
      <c r="BP14" s="47">
        <v>1</v>
      </c>
      <c r="BQ14" s="51"/>
      <c r="BR14" s="51"/>
      <c r="BS14" s="51"/>
      <c r="BT14" s="51"/>
      <c r="BU14" s="51"/>
      <c r="BV14" s="51"/>
      <c r="BW14" s="51"/>
      <c r="BX14" s="51"/>
      <c r="BY14" s="51"/>
      <c r="BZ14" s="51"/>
    </row>
    <row r="15" spans="1:78" x14ac:dyDescent="0.35">
      <c r="D15" s="34" t="s">
        <v>227</v>
      </c>
      <c r="E15" s="36">
        <v>2</v>
      </c>
      <c r="F15" s="34" t="s">
        <v>248</v>
      </c>
      <c r="G15" s="36">
        <v>1</v>
      </c>
      <c r="H15" s="35"/>
      <c r="I15" s="35"/>
      <c r="J15" s="34" t="s">
        <v>221</v>
      </c>
      <c r="K15" s="36">
        <v>1</v>
      </c>
      <c r="M15" s="43" t="s">
        <v>274</v>
      </c>
      <c r="N15" s="36">
        <v>1</v>
      </c>
      <c r="O15" s="35"/>
      <c r="P15" s="35"/>
      <c r="Q15" s="43" t="s">
        <v>199</v>
      </c>
      <c r="R15" s="36">
        <v>1</v>
      </c>
      <c r="S15" s="35"/>
      <c r="T15" s="35"/>
      <c r="U15" s="35"/>
      <c r="V15" s="35"/>
      <c r="W15" s="34" t="s">
        <v>280</v>
      </c>
      <c r="X15" s="34">
        <v>1</v>
      </c>
      <c r="Y15" s="34"/>
      <c r="Z15" s="34"/>
      <c r="AA15" s="34" t="s">
        <v>291</v>
      </c>
      <c r="AB15" s="34">
        <v>1</v>
      </c>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34"/>
      <c r="BO15" s="45" t="s">
        <v>705</v>
      </c>
      <c r="BP15" s="47">
        <v>1</v>
      </c>
      <c r="BQ15" s="51"/>
      <c r="BR15" s="51"/>
      <c r="BS15" s="51"/>
      <c r="BT15" s="51"/>
      <c r="BU15" s="51"/>
      <c r="BV15" s="51"/>
      <c r="BW15" s="51"/>
      <c r="BX15" s="51"/>
      <c r="BY15" s="51"/>
      <c r="BZ15" s="51"/>
    </row>
    <row r="16" spans="1:78" x14ac:dyDescent="0.35">
      <c r="D16" s="34" t="s">
        <v>268</v>
      </c>
      <c r="E16" s="36">
        <v>2</v>
      </c>
      <c r="F16" s="34" t="s">
        <v>275</v>
      </c>
      <c r="G16" s="36">
        <v>1</v>
      </c>
      <c r="H16" s="35"/>
      <c r="I16" s="35"/>
      <c r="J16" s="35"/>
      <c r="K16" s="35"/>
      <c r="M16" s="35"/>
      <c r="N16" s="35"/>
      <c r="O16" s="35"/>
      <c r="P16" s="35"/>
      <c r="Q16" s="35"/>
      <c r="R16" s="35"/>
      <c r="S16" s="35"/>
      <c r="T16" s="35"/>
      <c r="U16" s="35"/>
      <c r="V16" s="35"/>
      <c r="W16" s="34" t="s">
        <v>228</v>
      </c>
      <c r="X16" s="34">
        <v>1</v>
      </c>
      <c r="Y16" s="34"/>
      <c r="Z16" s="34"/>
      <c r="AA16" s="34" t="s">
        <v>296</v>
      </c>
      <c r="AB16" s="34">
        <v>1</v>
      </c>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O16" s="45" t="s">
        <v>786</v>
      </c>
      <c r="BP16" s="47">
        <v>1</v>
      </c>
      <c r="BQ16" s="51"/>
      <c r="BR16" s="51"/>
      <c r="BS16" s="51"/>
      <c r="BT16" s="51"/>
      <c r="BU16" s="51"/>
      <c r="BV16" s="51"/>
      <c r="BW16" s="51"/>
      <c r="BX16" s="51"/>
      <c r="BY16" s="51"/>
      <c r="BZ16" s="51"/>
    </row>
    <row r="17" spans="4:78" x14ac:dyDescent="0.35">
      <c r="D17" s="34" t="s">
        <v>237</v>
      </c>
      <c r="E17" s="36">
        <v>1</v>
      </c>
      <c r="F17" s="34" t="s">
        <v>291</v>
      </c>
      <c r="G17" s="36">
        <v>1</v>
      </c>
      <c r="H17" s="35"/>
      <c r="I17" s="35"/>
      <c r="J17" s="35"/>
      <c r="K17" s="35"/>
      <c r="M17" s="35"/>
      <c r="N17" s="35"/>
      <c r="O17" s="35"/>
      <c r="P17" s="35"/>
      <c r="Q17" s="35"/>
      <c r="R17" s="35"/>
      <c r="S17" s="35"/>
      <c r="T17" s="35"/>
      <c r="U17" s="35"/>
      <c r="V17" s="35"/>
      <c r="W17" s="34" t="s">
        <v>200</v>
      </c>
      <c r="X17" s="34">
        <v>1</v>
      </c>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O17" s="45" t="s">
        <v>775</v>
      </c>
      <c r="BP17" s="47">
        <v>1</v>
      </c>
      <c r="BQ17" s="51"/>
      <c r="BR17" s="51"/>
      <c r="BS17" s="51"/>
      <c r="BT17" s="51"/>
      <c r="BU17" s="51"/>
      <c r="BV17" s="51"/>
      <c r="BW17" s="51"/>
      <c r="BX17" s="51"/>
      <c r="BY17" s="51"/>
      <c r="BZ17" s="51"/>
    </row>
    <row r="18" spans="4:78" x14ac:dyDescent="0.35">
      <c r="D18" s="35"/>
      <c r="E18" s="35"/>
      <c r="F18" s="34" t="s">
        <v>228</v>
      </c>
      <c r="G18" s="36">
        <v>1</v>
      </c>
      <c r="H18" s="35"/>
      <c r="I18" s="35"/>
      <c r="J18" s="35"/>
      <c r="K18" s="35"/>
      <c r="M18" s="35"/>
      <c r="N18" s="35"/>
      <c r="O18" s="35"/>
      <c r="P18" s="35"/>
      <c r="Q18" s="35"/>
      <c r="R18" s="35"/>
      <c r="S18" s="35"/>
      <c r="T18" s="35"/>
      <c r="U18" s="35"/>
      <c r="V18" s="35"/>
      <c r="W18" s="34" t="s">
        <v>219</v>
      </c>
      <c r="X18" s="36">
        <v>1</v>
      </c>
      <c r="Y18" s="35" t="s">
        <v>158</v>
      </c>
      <c r="Z18" s="35" t="s">
        <v>158</v>
      </c>
      <c r="AA18" s="35"/>
      <c r="AB18" s="35"/>
      <c r="AC18" s="35"/>
      <c r="AD18" s="35"/>
      <c r="AE18" s="35"/>
      <c r="AF18" s="35"/>
      <c r="AG18" s="35"/>
      <c r="AH18" s="35"/>
      <c r="AI18" s="35"/>
      <c r="AJ18" s="35"/>
      <c r="AK18" s="35"/>
      <c r="AL18" s="35"/>
      <c r="AM18" s="35"/>
      <c r="AN18" s="35"/>
      <c r="AO18" s="35"/>
      <c r="AP18" s="35"/>
      <c r="AQ18" s="35"/>
      <c r="AR18" s="35"/>
      <c r="AS18" s="35"/>
      <c r="AT18" s="35"/>
      <c r="AU18" s="35"/>
      <c r="AV18" s="35"/>
      <c r="AW18" s="35"/>
      <c r="AX18" s="35"/>
      <c r="AY18" s="35"/>
      <c r="AZ18" s="35"/>
      <c r="BO18" s="45" t="s">
        <v>859</v>
      </c>
      <c r="BP18" s="47">
        <v>1</v>
      </c>
      <c r="BQ18" s="51"/>
      <c r="BR18" s="51"/>
      <c r="BS18" s="51"/>
      <c r="BT18" s="51"/>
      <c r="BU18" s="51"/>
      <c r="BV18" s="51"/>
      <c r="BW18" s="51"/>
      <c r="BX18" s="51"/>
      <c r="BY18" s="51"/>
      <c r="BZ18" s="51"/>
    </row>
    <row r="19" spans="4:78" x14ac:dyDescent="0.35">
      <c r="D19" s="35"/>
      <c r="E19" s="35"/>
      <c r="F19" s="34" t="s">
        <v>219</v>
      </c>
      <c r="G19" s="36">
        <v>1</v>
      </c>
      <c r="H19" s="35"/>
      <c r="I19" s="35"/>
      <c r="J19" s="35"/>
      <c r="K19" s="35"/>
      <c r="BO19" s="45" t="s">
        <v>810</v>
      </c>
      <c r="BP19" s="47">
        <v>1</v>
      </c>
      <c r="BQ19" s="51"/>
      <c r="BR19" s="51"/>
      <c r="BS19" s="51"/>
      <c r="BT19" s="51"/>
      <c r="BU19" s="51"/>
      <c r="BV19" s="51"/>
      <c r="BW19" s="51"/>
      <c r="BX19" s="51"/>
      <c r="BY19" s="51"/>
      <c r="BZ19" s="51"/>
    </row>
    <row r="20" spans="4:78" x14ac:dyDescent="0.35">
      <c r="D20" s="35"/>
      <c r="E20" s="35"/>
      <c r="F20" s="34" t="s">
        <v>262</v>
      </c>
      <c r="G20" s="36">
        <v>1</v>
      </c>
      <c r="H20" s="35"/>
      <c r="I20" s="35"/>
      <c r="J20" s="35"/>
      <c r="K20" s="35"/>
      <c r="BO20" s="45" t="s">
        <v>756</v>
      </c>
      <c r="BP20" s="47">
        <v>1</v>
      </c>
      <c r="BQ20" s="51"/>
      <c r="BR20" s="51"/>
      <c r="BS20" s="51"/>
      <c r="BT20" s="51"/>
      <c r="BU20" s="51"/>
      <c r="BV20" s="51"/>
      <c r="BW20" s="51"/>
      <c r="BX20" s="51"/>
      <c r="BY20" s="51"/>
      <c r="BZ20" s="51"/>
    </row>
    <row r="21" spans="4:78" x14ac:dyDescent="0.35">
      <c r="D21" s="35"/>
      <c r="E21" s="35"/>
      <c r="F21" s="34" t="s">
        <v>238</v>
      </c>
      <c r="G21" s="36">
        <v>1</v>
      </c>
      <c r="H21" s="35"/>
      <c r="I21" s="35"/>
      <c r="J21" s="35"/>
      <c r="K21" s="35"/>
      <c r="BO21" s="45" t="s">
        <v>752</v>
      </c>
      <c r="BP21" s="47">
        <v>1</v>
      </c>
      <c r="BQ21" s="51"/>
      <c r="BR21" s="51"/>
      <c r="BS21" s="51"/>
      <c r="BT21" s="51"/>
      <c r="BU21" s="51"/>
      <c r="BV21" s="51"/>
      <c r="BW21" s="51"/>
      <c r="BX21" s="51"/>
      <c r="BY21" s="51"/>
      <c r="BZ21" s="51"/>
    </row>
    <row r="22" spans="4:78" x14ac:dyDescent="0.35">
      <c r="D22" s="35"/>
      <c r="E22" s="35"/>
      <c r="F22" s="34" t="s">
        <v>306</v>
      </c>
      <c r="G22" s="36">
        <v>1</v>
      </c>
      <c r="H22" s="35"/>
      <c r="I22" s="35"/>
      <c r="J22" s="35"/>
      <c r="K22" s="35"/>
      <c r="BO22" s="45" t="s">
        <v>764</v>
      </c>
      <c r="BP22" s="47">
        <v>1</v>
      </c>
      <c r="BQ22" s="51"/>
      <c r="BR22" s="51"/>
      <c r="BS22" s="51"/>
      <c r="BT22" s="51"/>
      <c r="BU22" s="51"/>
      <c r="BV22" s="51"/>
      <c r="BW22" s="51"/>
      <c r="BX22" s="51"/>
      <c r="BY22" s="51"/>
      <c r="BZ22" s="51"/>
    </row>
    <row r="23" spans="4:78" x14ac:dyDescent="0.35">
      <c r="D23" s="35"/>
      <c r="E23" s="35"/>
      <c r="F23" s="34" t="s">
        <v>296</v>
      </c>
      <c r="G23" s="36">
        <v>1</v>
      </c>
      <c r="H23" s="35"/>
      <c r="I23" s="35"/>
      <c r="J23" s="35"/>
      <c r="K23" s="35"/>
      <c r="BO23" t="s">
        <v>760</v>
      </c>
      <c r="BP23">
        <v>1</v>
      </c>
    </row>
    <row r="24" spans="4:78" x14ac:dyDescent="0.35">
      <c r="D24" s="35"/>
      <c r="E24" s="35"/>
      <c r="F24" s="34" t="s">
        <v>200</v>
      </c>
      <c r="G24" s="36">
        <v>1</v>
      </c>
      <c r="H24" s="35"/>
      <c r="I24" s="35"/>
      <c r="J24" s="35"/>
      <c r="K24" s="35"/>
    </row>
    <row r="25" spans="4:78" x14ac:dyDescent="0.35">
      <c r="D25" s="35"/>
      <c r="E25" s="35"/>
      <c r="F25" s="34" t="s">
        <v>316</v>
      </c>
      <c r="G25" s="36">
        <v>1</v>
      </c>
      <c r="H25" s="35"/>
      <c r="I25" s="35"/>
      <c r="J25" s="35"/>
      <c r="K25" s="35"/>
    </row>
  </sheetData>
  <mergeCells count="14">
    <mergeCell ref="BO6:BZ6"/>
    <mergeCell ref="BO1:BO4"/>
    <mergeCell ref="AQ6:AZ6"/>
    <mergeCell ref="M1:M4"/>
    <mergeCell ref="O1:O4"/>
    <mergeCell ref="BB6:BC6"/>
    <mergeCell ref="BB1:BB4"/>
    <mergeCell ref="BD6:BM6"/>
    <mergeCell ref="D6:K6"/>
    <mergeCell ref="D1:D4"/>
    <mergeCell ref="F1:F4"/>
    <mergeCell ref="M6:V6"/>
    <mergeCell ref="W6:AF6"/>
    <mergeCell ref="AG6:AP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61" r:id="rId3" name="Button 1">
              <controlPr defaultSize="0" print="0" autoFill="0" autoPict="0" macro="[0]!OpenTandDForm">
                <anchor moveWithCells="1" sizeWithCells="1">
                  <from>
                    <xdr:col>0</xdr:col>
                    <xdr:colOff>0</xdr:colOff>
                    <xdr:row>0</xdr:row>
                    <xdr:rowOff>0</xdr:rowOff>
                  </from>
                  <to>
                    <xdr:col>2</xdr:col>
                    <xdr:colOff>0</xdr:colOff>
                    <xdr:row>1</xdr:row>
                    <xdr:rowOff>0</xdr:rowOff>
                  </to>
                </anchor>
              </controlPr>
            </control>
          </mc:Choice>
        </mc:AlternateContent>
        <mc:AlternateContent xmlns:mc="http://schemas.openxmlformats.org/markup-compatibility/2006">
          <mc:Choice Requires="x14">
            <control shapeId="296962" r:id="rId4" name="Button 2">
              <controlPr defaultSize="0" print="0" autoFill="0" autoPict="0" macro="[0]!TagTesterTableUpdate">
                <anchor moveWithCells="1" sizeWithCells="1">
                  <from>
                    <xdr:col>0</xdr:col>
                    <xdr:colOff>0</xdr:colOff>
                    <xdr:row>4</xdr:row>
                    <xdr:rowOff>0</xdr:rowOff>
                  </from>
                  <to>
                    <xdr:col>1</xdr:col>
                    <xdr:colOff>0</xdr:colOff>
                    <xdr:row>5</xdr:row>
                    <xdr:rowOff>0</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8DF84-18A9-4909-968B-D168809ECD7D}">
  <sheetPr codeName="Sheet10"/>
  <dimension ref="A1:DQ152"/>
  <sheetViews>
    <sheetView showGridLines="0" workbookViewId="0">
      <pane ySplit="1" topLeftCell="A2" activePane="bottomLeft" state="frozen"/>
      <selection pane="bottomLeft" activeCell="E5" sqref="E5"/>
    </sheetView>
  </sheetViews>
  <sheetFormatPr defaultRowHeight="15.5" x14ac:dyDescent="0.35"/>
  <cols>
    <col min="1" max="7" width="11.58203125" customWidth="1"/>
  </cols>
  <sheetData>
    <row r="1" spans="1:121" ht="25" customHeight="1" thickTop="1" thickBot="1" x14ac:dyDescent="0.4">
      <c r="B1" s="22" t="s">
        <v>5</v>
      </c>
      <c r="C1" s="22" t="s">
        <v>55</v>
      </c>
      <c r="D1" s="23" t="s">
        <v>231</v>
      </c>
      <c r="E1" s="23" t="s">
        <v>587</v>
      </c>
      <c r="AB1" t="s">
        <v>231</v>
      </c>
      <c r="AC1" t="s">
        <v>231</v>
      </c>
      <c r="AD1" t="s">
        <v>231</v>
      </c>
      <c r="AE1" t="s">
        <v>231</v>
      </c>
      <c r="AF1" t="s">
        <v>231</v>
      </c>
      <c r="AG1" t="s">
        <v>231</v>
      </c>
      <c r="AH1" t="s">
        <v>231</v>
      </c>
      <c r="AI1" t="s">
        <v>231</v>
      </c>
      <c r="AJ1" t="s">
        <v>231</v>
      </c>
      <c r="AK1" t="s">
        <v>231</v>
      </c>
      <c r="AL1" t="s">
        <v>231</v>
      </c>
      <c r="AM1" t="s">
        <v>231</v>
      </c>
      <c r="AN1" t="s">
        <v>231</v>
      </c>
      <c r="AO1" t="s">
        <v>231</v>
      </c>
      <c r="AP1" t="s">
        <v>231</v>
      </c>
      <c r="AQ1" t="s">
        <v>231</v>
      </c>
      <c r="AR1" t="s">
        <v>231</v>
      </c>
      <c r="AS1" t="s">
        <v>231</v>
      </c>
      <c r="AT1" t="s">
        <v>231</v>
      </c>
      <c r="AU1" t="s">
        <v>231</v>
      </c>
      <c r="AV1" t="s">
        <v>231</v>
      </c>
      <c r="AW1" t="s">
        <v>587</v>
      </c>
      <c r="AX1" t="s">
        <v>231</v>
      </c>
      <c r="AY1" t="s">
        <v>231</v>
      </c>
      <c r="AZ1" t="s">
        <v>231</v>
      </c>
      <c r="BA1" t="s">
        <v>231</v>
      </c>
      <c r="BB1" t="s">
        <v>231</v>
      </c>
      <c r="BC1" t="s">
        <v>231</v>
      </c>
      <c r="BD1" t="s">
        <v>231</v>
      </c>
      <c r="BE1" t="s">
        <v>587</v>
      </c>
      <c r="BF1" t="s">
        <v>231</v>
      </c>
      <c r="BG1" t="s">
        <v>231</v>
      </c>
      <c r="BH1" t="s">
        <v>231</v>
      </c>
      <c r="BI1" t="s">
        <v>231</v>
      </c>
      <c r="BK1" t="s">
        <v>231</v>
      </c>
      <c r="BL1" t="s">
        <v>231</v>
      </c>
      <c r="BM1" t="s">
        <v>231</v>
      </c>
      <c r="BN1" t="s">
        <v>231</v>
      </c>
      <c r="BO1" t="s">
        <v>231</v>
      </c>
      <c r="BP1" t="s">
        <v>231</v>
      </c>
      <c r="BQ1" t="s">
        <v>231</v>
      </c>
      <c r="BR1" t="s">
        <v>231</v>
      </c>
      <c r="BS1" t="s">
        <v>231</v>
      </c>
      <c r="BT1" t="s">
        <v>231</v>
      </c>
      <c r="BU1" t="s">
        <v>231</v>
      </c>
      <c r="BV1" t="s">
        <v>231</v>
      </c>
      <c r="BW1" t="s">
        <v>231</v>
      </c>
      <c r="BX1" t="s">
        <v>231</v>
      </c>
      <c r="BY1" t="s">
        <v>231</v>
      </c>
      <c r="BZ1" t="s">
        <v>231</v>
      </c>
      <c r="CA1" t="s">
        <v>231</v>
      </c>
      <c r="CB1" t="s">
        <v>231</v>
      </c>
      <c r="CC1" t="s">
        <v>231</v>
      </c>
      <c r="CD1" t="s">
        <v>231</v>
      </c>
      <c r="CE1" t="s">
        <v>231</v>
      </c>
      <c r="CF1" t="s">
        <v>231</v>
      </c>
      <c r="CG1" t="s">
        <v>231</v>
      </c>
      <c r="CH1" t="s">
        <v>231</v>
      </c>
      <c r="CI1" t="s">
        <v>231</v>
      </c>
      <c r="CJ1" t="s">
        <v>231</v>
      </c>
      <c r="CK1" t="s">
        <v>231</v>
      </c>
      <c r="CL1" t="s">
        <v>231</v>
      </c>
      <c r="CM1" t="s">
        <v>231</v>
      </c>
      <c r="CN1" t="s">
        <v>231</v>
      </c>
      <c r="CO1" t="s">
        <v>231</v>
      </c>
      <c r="CP1" t="s">
        <v>231</v>
      </c>
      <c r="CQ1" t="s">
        <v>231</v>
      </c>
      <c r="CR1" t="s">
        <v>231</v>
      </c>
      <c r="CS1" t="s">
        <v>231</v>
      </c>
      <c r="CT1" t="s">
        <v>231</v>
      </c>
      <c r="CU1" t="s">
        <v>231</v>
      </c>
      <c r="CV1" t="s">
        <v>231</v>
      </c>
      <c r="CW1" t="s">
        <v>231</v>
      </c>
      <c r="CX1" t="s">
        <v>231</v>
      </c>
      <c r="CY1" t="s">
        <v>231</v>
      </c>
      <c r="CZ1" t="s">
        <v>231</v>
      </c>
      <c r="DA1" t="s">
        <v>231</v>
      </c>
      <c r="DB1" t="s">
        <v>231</v>
      </c>
      <c r="DC1" t="s">
        <v>231</v>
      </c>
      <c r="DD1" t="s">
        <v>231</v>
      </c>
      <c r="DE1" t="s">
        <v>231</v>
      </c>
      <c r="DF1" t="s">
        <v>231</v>
      </c>
      <c r="DG1" t="s">
        <v>231</v>
      </c>
      <c r="DH1" t="s">
        <v>231</v>
      </c>
      <c r="DI1" t="s">
        <v>231</v>
      </c>
      <c r="DJ1" t="s">
        <v>231</v>
      </c>
      <c r="DK1" t="s">
        <v>231</v>
      </c>
      <c r="DL1" t="s">
        <v>231</v>
      </c>
      <c r="DM1" t="s">
        <v>231</v>
      </c>
      <c r="DN1" t="s">
        <v>231</v>
      </c>
      <c r="DO1" t="s">
        <v>231</v>
      </c>
      <c r="DP1" t="s">
        <v>231</v>
      </c>
      <c r="DQ1" t="s">
        <v>231</v>
      </c>
    </row>
    <row r="2" spans="1:121" ht="35" customHeight="1" thickTop="1" x14ac:dyDescent="0.35">
      <c r="A2" s="24">
        <v>44197</v>
      </c>
      <c r="B2" s="24"/>
      <c r="C2" s="24"/>
      <c r="D2" s="24"/>
      <c r="E2" s="24"/>
      <c r="F2" s="24"/>
      <c r="G2" s="24"/>
    </row>
    <row r="3" spans="1:121" ht="20" customHeight="1" thickBot="1" x14ac:dyDescent="0.4">
      <c r="A3" s="25" t="s">
        <v>56</v>
      </c>
      <c r="B3" s="25" t="s">
        <v>57</v>
      </c>
      <c r="C3" s="25" t="s">
        <v>58</v>
      </c>
      <c r="D3" s="25" t="s">
        <v>59</v>
      </c>
      <c r="E3" s="25" t="s">
        <v>60</v>
      </c>
      <c r="F3" s="25" t="s">
        <v>61</v>
      </c>
      <c r="G3" s="25" t="s">
        <v>62</v>
      </c>
    </row>
    <row r="4" spans="1:121" ht="21" customHeight="1" thickTop="1" x14ac:dyDescent="0.35">
      <c r="A4" s="20"/>
      <c r="B4" s="20"/>
      <c r="C4" s="20"/>
      <c r="D4" s="20"/>
      <c r="E4" s="20"/>
      <c r="F4" s="20">
        <v>1</v>
      </c>
      <c r="G4" s="20">
        <v>2</v>
      </c>
    </row>
    <row r="5" spans="1:121" ht="35" customHeight="1" thickBot="1" x14ac:dyDescent="0.4">
      <c r="A5" s="21"/>
      <c r="B5" s="21"/>
      <c r="C5" s="21"/>
      <c r="D5" s="21"/>
      <c r="E5" s="21"/>
      <c r="F5" s="26">
        <v>44197</v>
      </c>
      <c r="G5" s="26">
        <v>44198</v>
      </c>
    </row>
    <row r="6" spans="1:121" ht="21" customHeight="1" thickTop="1" x14ac:dyDescent="0.35">
      <c r="A6" s="20">
        <v>3</v>
      </c>
      <c r="B6" s="20">
        <v>4</v>
      </c>
      <c r="C6" s="20">
        <v>5</v>
      </c>
      <c r="D6" s="20">
        <v>6</v>
      </c>
      <c r="E6" s="20">
        <v>7</v>
      </c>
      <c r="F6" s="20">
        <v>8</v>
      </c>
      <c r="G6" s="20">
        <v>9</v>
      </c>
    </row>
    <row r="7" spans="1:121" ht="35" customHeight="1" thickBot="1" x14ac:dyDescent="0.4">
      <c r="A7" s="26">
        <v>44199</v>
      </c>
      <c r="B7" s="26">
        <v>44200</v>
      </c>
      <c r="C7" s="26">
        <v>44201</v>
      </c>
      <c r="D7" s="26">
        <v>44202</v>
      </c>
      <c r="E7" s="26">
        <v>44203</v>
      </c>
      <c r="F7" s="26">
        <v>44204</v>
      </c>
      <c r="G7" s="26">
        <v>44205</v>
      </c>
    </row>
    <row r="8" spans="1:121" ht="21" customHeight="1" thickTop="1" x14ac:dyDescent="0.35">
      <c r="A8" s="20">
        <v>10</v>
      </c>
      <c r="B8" s="20">
        <v>11</v>
      </c>
      <c r="C8" s="20">
        <v>12</v>
      </c>
      <c r="D8" s="20">
        <v>13</v>
      </c>
      <c r="E8" s="20">
        <v>14</v>
      </c>
      <c r="F8" s="20">
        <v>15</v>
      </c>
      <c r="G8" s="20">
        <v>16</v>
      </c>
    </row>
    <row r="9" spans="1:121" ht="35" customHeight="1" thickBot="1" x14ac:dyDescent="0.4">
      <c r="A9" s="26">
        <v>44206</v>
      </c>
      <c r="B9" s="71">
        <v>44207</v>
      </c>
      <c r="C9" s="71">
        <v>44208</v>
      </c>
      <c r="D9" s="26">
        <v>44209</v>
      </c>
      <c r="E9" s="26">
        <v>44210</v>
      </c>
      <c r="F9" s="26">
        <v>44211</v>
      </c>
      <c r="G9" s="26">
        <v>44212</v>
      </c>
    </row>
    <row r="10" spans="1:121" ht="21" customHeight="1" thickTop="1" x14ac:dyDescent="0.35">
      <c r="A10" s="20">
        <v>17</v>
      </c>
      <c r="B10" s="20">
        <v>18</v>
      </c>
      <c r="C10" s="20">
        <v>19</v>
      </c>
      <c r="D10" s="20">
        <v>20</v>
      </c>
      <c r="E10" s="20">
        <v>21</v>
      </c>
      <c r="F10" s="20">
        <v>22</v>
      </c>
      <c r="G10" s="20">
        <v>23</v>
      </c>
    </row>
    <row r="11" spans="1:121" ht="35" customHeight="1" thickBot="1" x14ac:dyDescent="0.4">
      <c r="A11" s="26">
        <v>44213</v>
      </c>
      <c r="B11" s="26">
        <v>44214</v>
      </c>
      <c r="C11" s="26">
        <v>44215</v>
      </c>
      <c r="D11" s="26">
        <v>44216</v>
      </c>
      <c r="E11" s="26">
        <v>44217</v>
      </c>
      <c r="F11" s="26">
        <v>44218</v>
      </c>
      <c r="G11" s="26">
        <v>44219</v>
      </c>
    </row>
    <row r="12" spans="1:121" ht="21" customHeight="1" thickTop="1" x14ac:dyDescent="0.35">
      <c r="A12" s="20">
        <v>24</v>
      </c>
      <c r="B12" s="20">
        <v>25</v>
      </c>
      <c r="C12" s="20">
        <v>26</v>
      </c>
      <c r="D12" s="20">
        <v>27</v>
      </c>
      <c r="E12" s="20">
        <v>28</v>
      </c>
      <c r="F12" s="20">
        <v>29</v>
      </c>
      <c r="G12" s="20">
        <v>30</v>
      </c>
    </row>
    <row r="13" spans="1:121" ht="35" customHeight="1" thickBot="1" x14ac:dyDescent="0.4">
      <c r="A13" s="26">
        <v>44220</v>
      </c>
      <c r="B13" s="26">
        <v>44221</v>
      </c>
      <c r="C13" s="26">
        <v>44222</v>
      </c>
      <c r="D13" s="26">
        <v>44223</v>
      </c>
      <c r="E13" s="26">
        <v>44224</v>
      </c>
      <c r="F13" s="26">
        <v>44225</v>
      </c>
      <c r="G13" s="26">
        <v>44226</v>
      </c>
    </row>
    <row r="14" spans="1:121" ht="21" customHeight="1" thickTop="1" x14ac:dyDescent="0.35">
      <c r="A14" s="20">
        <v>31</v>
      </c>
      <c r="B14" s="20"/>
      <c r="C14" s="20"/>
      <c r="D14" s="20"/>
      <c r="E14" s="20"/>
      <c r="F14" s="20"/>
      <c r="G14" s="20"/>
    </row>
    <row r="15" spans="1:121" ht="35" customHeight="1" thickBot="1" x14ac:dyDescent="0.4">
      <c r="A15" s="26">
        <v>44227</v>
      </c>
      <c r="B15" s="21"/>
      <c r="C15" s="21"/>
      <c r="D15" s="21"/>
      <c r="E15" s="21"/>
      <c r="F15" s="21"/>
      <c r="G15" s="21"/>
    </row>
    <row r="16" spans="1:121" ht="35" customHeight="1" thickTop="1" x14ac:dyDescent="0.35">
      <c r="A16" s="24">
        <v>44228</v>
      </c>
      <c r="B16" s="24"/>
      <c r="C16" s="24"/>
      <c r="D16" s="24"/>
      <c r="E16" s="24"/>
      <c r="F16" s="24"/>
      <c r="G16" s="24"/>
    </row>
    <row r="17" spans="1:7" ht="20" customHeight="1" thickBot="1" x14ac:dyDescent="0.4">
      <c r="A17" s="25" t="s">
        <v>56</v>
      </c>
      <c r="B17" s="25" t="s">
        <v>57</v>
      </c>
      <c r="C17" s="25" t="s">
        <v>58</v>
      </c>
      <c r="D17" s="25" t="s">
        <v>59</v>
      </c>
      <c r="E17" s="25" t="s">
        <v>60</v>
      </c>
      <c r="F17" s="25" t="s">
        <v>61</v>
      </c>
      <c r="G17" s="25" t="s">
        <v>62</v>
      </c>
    </row>
    <row r="18" spans="1:7" ht="21" customHeight="1" thickTop="1" x14ac:dyDescent="0.35">
      <c r="A18" s="20"/>
      <c r="B18" s="20">
        <v>1</v>
      </c>
      <c r="C18" s="20">
        <v>2</v>
      </c>
      <c r="D18" s="20">
        <v>3</v>
      </c>
      <c r="E18" s="20">
        <v>4</v>
      </c>
      <c r="F18" s="20">
        <v>5</v>
      </c>
      <c r="G18" s="20">
        <v>6</v>
      </c>
    </row>
    <row r="19" spans="1:7" ht="35" customHeight="1" thickBot="1" x14ac:dyDescent="0.4">
      <c r="A19" s="21"/>
      <c r="B19" s="26">
        <v>44228</v>
      </c>
      <c r="C19" s="71">
        <v>44229</v>
      </c>
      <c r="D19" s="71">
        <v>44230</v>
      </c>
      <c r="E19" s="26">
        <v>44231</v>
      </c>
      <c r="F19" s="26">
        <v>44232</v>
      </c>
      <c r="G19" s="26">
        <v>44233</v>
      </c>
    </row>
    <row r="20" spans="1:7" ht="21" customHeight="1" thickTop="1" x14ac:dyDescent="0.35">
      <c r="A20" s="20">
        <v>7</v>
      </c>
      <c r="B20" s="20">
        <v>8</v>
      </c>
      <c r="C20" s="20">
        <v>9</v>
      </c>
      <c r="D20" s="20">
        <v>10</v>
      </c>
      <c r="E20" s="20">
        <v>11</v>
      </c>
      <c r="F20" s="20">
        <v>12</v>
      </c>
      <c r="G20" s="20">
        <v>13</v>
      </c>
    </row>
    <row r="21" spans="1:7" ht="35" customHeight="1" thickBot="1" x14ac:dyDescent="0.4">
      <c r="A21" s="26">
        <v>44234</v>
      </c>
      <c r="B21" s="71">
        <v>44235</v>
      </c>
      <c r="C21" s="26">
        <v>44236</v>
      </c>
      <c r="D21" s="71">
        <v>44237</v>
      </c>
      <c r="E21" s="26">
        <v>44238</v>
      </c>
      <c r="F21" s="26">
        <v>44239</v>
      </c>
      <c r="G21" s="26">
        <v>44240</v>
      </c>
    </row>
    <row r="22" spans="1:7" ht="21" customHeight="1" thickTop="1" x14ac:dyDescent="0.35">
      <c r="A22" s="20">
        <v>14</v>
      </c>
      <c r="B22" s="20">
        <v>15</v>
      </c>
      <c r="C22" s="20">
        <v>16</v>
      </c>
      <c r="D22" s="20">
        <v>17</v>
      </c>
      <c r="E22" s="20">
        <v>18</v>
      </c>
      <c r="F22" s="20">
        <v>19</v>
      </c>
      <c r="G22" s="20">
        <v>20</v>
      </c>
    </row>
    <row r="23" spans="1:7" ht="35" customHeight="1" thickBot="1" x14ac:dyDescent="0.4">
      <c r="A23" s="26">
        <v>44241</v>
      </c>
      <c r="B23" s="26">
        <v>44242</v>
      </c>
      <c r="C23" s="26">
        <v>44243</v>
      </c>
      <c r="D23" s="26">
        <v>44244</v>
      </c>
      <c r="E23" s="71">
        <v>44245</v>
      </c>
      <c r="F23" s="26">
        <v>44246</v>
      </c>
      <c r="G23" s="26">
        <v>44247</v>
      </c>
    </row>
    <row r="24" spans="1:7" ht="21" customHeight="1" thickTop="1" x14ac:dyDescent="0.35">
      <c r="A24" s="20">
        <v>21</v>
      </c>
      <c r="B24" s="20">
        <v>22</v>
      </c>
      <c r="C24" s="20">
        <v>23</v>
      </c>
      <c r="D24" s="20">
        <v>24</v>
      </c>
      <c r="E24" s="20">
        <v>25</v>
      </c>
      <c r="F24" s="20">
        <v>26</v>
      </c>
      <c r="G24" s="20">
        <v>27</v>
      </c>
    </row>
    <row r="25" spans="1:7" ht="35" customHeight="1" thickBot="1" x14ac:dyDescent="0.4">
      <c r="A25" s="26">
        <v>44248</v>
      </c>
      <c r="B25" s="26">
        <v>44249</v>
      </c>
      <c r="C25" s="26">
        <v>44250</v>
      </c>
      <c r="D25" s="71">
        <v>44251</v>
      </c>
      <c r="E25" s="71">
        <v>44252</v>
      </c>
      <c r="F25" s="26">
        <v>44253</v>
      </c>
      <c r="G25" s="26">
        <v>44254</v>
      </c>
    </row>
    <row r="26" spans="1:7" ht="21" customHeight="1" thickTop="1" x14ac:dyDescent="0.35">
      <c r="A26" s="20">
        <v>28</v>
      </c>
      <c r="B26" s="20"/>
      <c r="C26" s="20"/>
      <c r="D26" s="20"/>
      <c r="E26" s="20"/>
      <c r="F26" s="20"/>
      <c r="G26" s="20"/>
    </row>
    <row r="27" spans="1:7" ht="35" customHeight="1" thickBot="1" x14ac:dyDescent="0.4">
      <c r="A27" s="26">
        <v>44255</v>
      </c>
      <c r="B27" s="21"/>
      <c r="C27" s="21"/>
      <c r="D27" s="21"/>
      <c r="E27" s="21"/>
      <c r="F27" s="21"/>
      <c r="G27" s="21"/>
    </row>
    <row r="28" spans="1:7" ht="35" customHeight="1" thickTop="1" x14ac:dyDescent="0.35">
      <c r="A28" s="24">
        <v>44256</v>
      </c>
      <c r="B28" s="24"/>
      <c r="C28" s="24"/>
      <c r="D28" s="24"/>
      <c r="E28" s="24"/>
      <c r="F28" s="24"/>
      <c r="G28" s="24"/>
    </row>
    <row r="29" spans="1:7" ht="20" customHeight="1" thickBot="1" x14ac:dyDescent="0.4">
      <c r="A29" s="25" t="s">
        <v>56</v>
      </c>
      <c r="B29" s="25" t="s">
        <v>57</v>
      </c>
      <c r="C29" s="25" t="s">
        <v>58</v>
      </c>
      <c r="D29" s="25" t="s">
        <v>59</v>
      </c>
      <c r="E29" s="25" t="s">
        <v>60</v>
      </c>
      <c r="F29" s="25" t="s">
        <v>61</v>
      </c>
      <c r="G29" s="25" t="s">
        <v>62</v>
      </c>
    </row>
    <row r="30" spans="1:7" ht="21" customHeight="1" thickTop="1" x14ac:dyDescent="0.35">
      <c r="A30" s="20"/>
      <c r="B30" s="20">
        <v>1</v>
      </c>
      <c r="C30" s="20">
        <v>2</v>
      </c>
      <c r="D30" s="20">
        <v>3</v>
      </c>
      <c r="E30" s="20">
        <v>4</v>
      </c>
      <c r="F30" s="20">
        <v>5</v>
      </c>
      <c r="G30" s="20">
        <v>6</v>
      </c>
    </row>
    <row r="31" spans="1:7" ht="35" customHeight="1" thickBot="1" x14ac:dyDescent="0.4">
      <c r="A31" s="21"/>
      <c r="B31" s="26">
        <v>44256</v>
      </c>
      <c r="C31" s="26">
        <v>44257</v>
      </c>
      <c r="D31" s="26">
        <v>44258</v>
      </c>
      <c r="E31" s="71">
        <v>44259</v>
      </c>
      <c r="F31" s="26">
        <v>44260</v>
      </c>
      <c r="G31" s="26">
        <v>44261</v>
      </c>
    </row>
    <row r="32" spans="1:7" ht="21" customHeight="1" thickTop="1" x14ac:dyDescent="0.35">
      <c r="A32" s="20">
        <v>7</v>
      </c>
      <c r="B32" s="20">
        <v>8</v>
      </c>
      <c r="C32" s="20">
        <v>9</v>
      </c>
      <c r="D32" s="20">
        <v>10</v>
      </c>
      <c r="E32" s="20">
        <v>11</v>
      </c>
      <c r="F32" s="20">
        <v>12</v>
      </c>
      <c r="G32" s="20">
        <v>13</v>
      </c>
    </row>
    <row r="33" spans="1:7" ht="35" customHeight="1" thickBot="1" x14ac:dyDescent="0.4">
      <c r="A33" s="26">
        <v>44262</v>
      </c>
      <c r="B33" s="26">
        <v>44263</v>
      </c>
      <c r="C33" s="26">
        <v>44264</v>
      </c>
      <c r="D33" s="26">
        <v>44265</v>
      </c>
      <c r="E33" s="26">
        <v>44266</v>
      </c>
      <c r="F33" s="26">
        <v>44267</v>
      </c>
      <c r="G33" s="26">
        <v>44268</v>
      </c>
    </row>
    <row r="34" spans="1:7" ht="21" customHeight="1" thickTop="1" x14ac:dyDescent="0.35">
      <c r="A34" s="20">
        <v>14</v>
      </c>
      <c r="B34" s="20">
        <v>15</v>
      </c>
      <c r="C34" s="20">
        <v>16</v>
      </c>
      <c r="D34" s="20">
        <v>17</v>
      </c>
      <c r="E34" s="20">
        <v>18</v>
      </c>
      <c r="F34" s="20">
        <v>19</v>
      </c>
      <c r="G34" s="20">
        <v>20</v>
      </c>
    </row>
    <row r="35" spans="1:7" ht="35" customHeight="1" thickBot="1" x14ac:dyDescent="0.4">
      <c r="A35" s="26">
        <v>44269</v>
      </c>
      <c r="B35" s="26">
        <v>44270</v>
      </c>
      <c r="C35" s="26">
        <v>44271</v>
      </c>
      <c r="D35" s="26">
        <v>44272</v>
      </c>
      <c r="E35" s="26">
        <v>44273</v>
      </c>
      <c r="F35" s="26">
        <v>44274</v>
      </c>
      <c r="G35" s="26">
        <v>44275</v>
      </c>
    </row>
    <row r="36" spans="1:7" ht="21" customHeight="1" thickTop="1" x14ac:dyDescent="0.35">
      <c r="A36" s="20">
        <v>21</v>
      </c>
      <c r="B36" s="20">
        <v>22</v>
      </c>
      <c r="C36" s="20">
        <v>23</v>
      </c>
      <c r="D36" s="20">
        <v>24</v>
      </c>
      <c r="E36" s="20">
        <v>25</v>
      </c>
      <c r="F36" s="20">
        <v>26</v>
      </c>
      <c r="G36" s="20">
        <v>27</v>
      </c>
    </row>
    <row r="37" spans="1:7" ht="35" customHeight="1" thickBot="1" x14ac:dyDescent="0.4">
      <c r="A37" s="26">
        <v>44276</v>
      </c>
      <c r="B37" s="71">
        <v>44277</v>
      </c>
      <c r="C37" s="26">
        <v>44278</v>
      </c>
      <c r="D37" s="26">
        <v>44279</v>
      </c>
      <c r="E37" s="71">
        <v>44280</v>
      </c>
      <c r="F37" s="71">
        <v>44281</v>
      </c>
      <c r="G37" s="26">
        <v>44282</v>
      </c>
    </row>
    <row r="38" spans="1:7" ht="21" customHeight="1" thickTop="1" x14ac:dyDescent="0.35">
      <c r="A38" s="20">
        <v>28</v>
      </c>
      <c r="B38" s="20">
        <v>29</v>
      </c>
      <c r="C38" s="20">
        <v>30</v>
      </c>
      <c r="D38" s="20">
        <v>31</v>
      </c>
      <c r="E38" s="20"/>
      <c r="F38" s="20"/>
      <c r="G38" s="20"/>
    </row>
    <row r="39" spans="1:7" ht="35" customHeight="1" thickBot="1" x14ac:dyDescent="0.4">
      <c r="A39" s="26">
        <v>44283</v>
      </c>
      <c r="B39" s="26">
        <v>44284</v>
      </c>
      <c r="C39" s="26">
        <v>44285</v>
      </c>
      <c r="D39" s="26">
        <v>44286</v>
      </c>
      <c r="E39" s="21"/>
      <c r="F39" s="21"/>
      <c r="G39" s="21"/>
    </row>
    <row r="40" spans="1:7" ht="35" customHeight="1" thickTop="1" x14ac:dyDescent="0.35">
      <c r="A40" s="24">
        <v>44287</v>
      </c>
      <c r="B40" s="24"/>
      <c r="C40" s="24"/>
      <c r="D40" s="24"/>
      <c r="E40" s="24"/>
      <c r="F40" s="24"/>
      <c r="G40" s="24"/>
    </row>
    <row r="41" spans="1:7" ht="20" customHeight="1" thickBot="1" x14ac:dyDescent="0.4">
      <c r="A41" s="25" t="s">
        <v>56</v>
      </c>
      <c r="B41" s="25" t="s">
        <v>57</v>
      </c>
      <c r="C41" s="25" t="s">
        <v>58</v>
      </c>
      <c r="D41" s="25" t="s">
        <v>59</v>
      </c>
      <c r="E41" s="25" t="s">
        <v>60</v>
      </c>
      <c r="F41" s="25" t="s">
        <v>61</v>
      </c>
      <c r="G41" s="25" t="s">
        <v>62</v>
      </c>
    </row>
    <row r="42" spans="1:7" ht="21" customHeight="1" thickTop="1" x14ac:dyDescent="0.35">
      <c r="A42" s="20"/>
      <c r="B42" s="20"/>
      <c r="C42" s="20"/>
      <c r="D42" s="20"/>
      <c r="E42" s="20">
        <v>1</v>
      </c>
      <c r="F42" s="20">
        <v>2</v>
      </c>
      <c r="G42" s="20">
        <v>3</v>
      </c>
    </row>
    <row r="43" spans="1:7" ht="35" customHeight="1" thickBot="1" x14ac:dyDescent="0.4">
      <c r="A43" s="21"/>
      <c r="B43" s="21"/>
      <c r="C43" s="21"/>
      <c r="D43" s="21"/>
      <c r="E43" s="26">
        <v>44287</v>
      </c>
      <c r="F43" s="26">
        <v>44288</v>
      </c>
      <c r="G43" s="26">
        <v>44289</v>
      </c>
    </row>
    <row r="44" spans="1:7" ht="21" customHeight="1" thickTop="1" x14ac:dyDescent="0.35">
      <c r="A44" s="20">
        <v>4</v>
      </c>
      <c r="B44" s="20">
        <v>5</v>
      </c>
      <c r="C44" s="20">
        <v>6</v>
      </c>
      <c r="D44" s="20">
        <v>7</v>
      </c>
      <c r="E44" s="20">
        <v>8</v>
      </c>
      <c r="F44" s="20">
        <v>9</v>
      </c>
      <c r="G44" s="20">
        <v>10</v>
      </c>
    </row>
    <row r="45" spans="1:7" ht="35" customHeight="1" thickBot="1" x14ac:dyDescent="0.4">
      <c r="A45" s="26">
        <v>44290</v>
      </c>
      <c r="B45" s="71">
        <v>44291</v>
      </c>
      <c r="C45" s="71">
        <v>44292</v>
      </c>
      <c r="D45" s="71">
        <v>44293</v>
      </c>
      <c r="E45" s="26">
        <v>44294</v>
      </c>
      <c r="F45" s="26">
        <v>44295</v>
      </c>
      <c r="G45" s="26">
        <v>44296</v>
      </c>
    </row>
    <row r="46" spans="1:7" ht="21" customHeight="1" thickTop="1" x14ac:dyDescent="0.35">
      <c r="A46" s="20">
        <v>11</v>
      </c>
      <c r="B46" s="20">
        <v>12</v>
      </c>
      <c r="C46" s="20">
        <v>13</v>
      </c>
      <c r="D46" s="20">
        <v>14</v>
      </c>
      <c r="E46" s="20">
        <v>15</v>
      </c>
      <c r="F46" s="20">
        <v>16</v>
      </c>
      <c r="G46" s="20">
        <v>17</v>
      </c>
    </row>
    <row r="47" spans="1:7" ht="35" customHeight="1" thickBot="1" x14ac:dyDescent="0.4">
      <c r="A47" s="26">
        <v>44297</v>
      </c>
      <c r="B47" s="26">
        <v>44298</v>
      </c>
      <c r="C47" s="26">
        <v>44299</v>
      </c>
      <c r="D47" s="26">
        <v>44300</v>
      </c>
      <c r="E47" s="71">
        <v>44301</v>
      </c>
      <c r="F47" s="26">
        <v>44302</v>
      </c>
      <c r="G47" s="26">
        <v>44303</v>
      </c>
    </row>
    <row r="48" spans="1:7" ht="21" customHeight="1" thickTop="1" x14ac:dyDescent="0.35">
      <c r="A48" s="20">
        <v>18</v>
      </c>
      <c r="B48" s="20">
        <v>19</v>
      </c>
      <c r="C48" s="20">
        <v>20</v>
      </c>
      <c r="D48" s="20">
        <v>21</v>
      </c>
      <c r="E48" s="20">
        <v>22</v>
      </c>
      <c r="F48" s="20">
        <v>23</v>
      </c>
      <c r="G48" s="20">
        <v>24</v>
      </c>
    </row>
    <row r="49" spans="1:7" ht="35" customHeight="1" thickBot="1" x14ac:dyDescent="0.4">
      <c r="A49" s="26">
        <v>44304</v>
      </c>
      <c r="B49" s="26">
        <v>44305</v>
      </c>
      <c r="C49" s="26">
        <v>44306</v>
      </c>
      <c r="D49" s="71">
        <v>44307</v>
      </c>
      <c r="E49" s="26">
        <v>44308</v>
      </c>
      <c r="F49" s="26">
        <v>44309</v>
      </c>
      <c r="G49" s="26">
        <v>44310</v>
      </c>
    </row>
    <row r="50" spans="1:7" ht="21" customHeight="1" thickTop="1" x14ac:dyDescent="0.35">
      <c r="A50" s="20">
        <v>25</v>
      </c>
      <c r="B50" s="20">
        <v>26</v>
      </c>
      <c r="C50" s="20">
        <v>27</v>
      </c>
      <c r="D50" s="20">
        <v>28</v>
      </c>
      <c r="E50" s="20">
        <v>29</v>
      </c>
      <c r="F50" s="20">
        <v>30</v>
      </c>
      <c r="G50" s="20"/>
    </row>
    <row r="51" spans="1:7" ht="35" customHeight="1" thickBot="1" x14ac:dyDescent="0.4">
      <c r="A51" s="26">
        <v>44311</v>
      </c>
      <c r="B51" s="26">
        <v>44312</v>
      </c>
      <c r="C51" s="71">
        <v>44313</v>
      </c>
      <c r="D51" s="26">
        <v>44314</v>
      </c>
      <c r="E51" s="26">
        <v>44315</v>
      </c>
      <c r="F51" s="26">
        <v>44316</v>
      </c>
      <c r="G51" s="21"/>
    </row>
    <row r="52" spans="1:7" ht="35" customHeight="1" thickTop="1" x14ac:dyDescent="0.35">
      <c r="A52" s="24">
        <v>44317</v>
      </c>
      <c r="B52" s="24"/>
      <c r="C52" s="24"/>
      <c r="D52" s="24"/>
      <c r="E52" s="24"/>
      <c r="F52" s="24"/>
      <c r="G52" s="24"/>
    </row>
    <row r="53" spans="1:7" ht="20" customHeight="1" thickBot="1" x14ac:dyDescent="0.4">
      <c r="A53" s="25" t="s">
        <v>56</v>
      </c>
      <c r="B53" s="25" t="s">
        <v>57</v>
      </c>
      <c r="C53" s="25" t="s">
        <v>58</v>
      </c>
      <c r="D53" s="25" t="s">
        <v>59</v>
      </c>
      <c r="E53" s="25" t="s">
        <v>60</v>
      </c>
      <c r="F53" s="25" t="s">
        <v>61</v>
      </c>
      <c r="G53" s="25" t="s">
        <v>62</v>
      </c>
    </row>
    <row r="54" spans="1:7" ht="21" customHeight="1" thickTop="1" x14ac:dyDescent="0.35">
      <c r="A54" s="20"/>
      <c r="B54" s="20"/>
      <c r="C54" s="20"/>
      <c r="D54" s="20"/>
      <c r="E54" s="20"/>
      <c r="F54" s="20"/>
      <c r="G54" s="20">
        <v>1</v>
      </c>
    </row>
    <row r="55" spans="1:7" ht="35" customHeight="1" thickBot="1" x14ac:dyDescent="0.4">
      <c r="A55" s="21"/>
      <c r="B55" s="21"/>
      <c r="C55" s="21"/>
      <c r="D55" s="21"/>
      <c r="E55" s="21"/>
      <c r="F55" s="21"/>
      <c r="G55" s="26">
        <v>44317</v>
      </c>
    </row>
    <row r="56" spans="1:7" ht="21" customHeight="1" thickTop="1" x14ac:dyDescent="0.35">
      <c r="A56" s="20">
        <v>2</v>
      </c>
      <c r="B56" s="20">
        <v>3</v>
      </c>
      <c r="C56" s="20">
        <v>4</v>
      </c>
      <c r="D56" s="20">
        <v>5</v>
      </c>
      <c r="E56" s="20">
        <v>6</v>
      </c>
      <c r="F56" s="20">
        <v>7</v>
      </c>
      <c r="G56" s="20">
        <v>8</v>
      </c>
    </row>
    <row r="57" spans="1:7" ht="35" customHeight="1" thickBot="1" x14ac:dyDescent="0.4">
      <c r="A57" s="26">
        <v>44318</v>
      </c>
      <c r="B57" s="26">
        <v>44319</v>
      </c>
      <c r="C57" s="71">
        <v>44320</v>
      </c>
      <c r="D57" s="71">
        <v>44321</v>
      </c>
      <c r="E57" s="26">
        <v>44322</v>
      </c>
      <c r="F57" s="26">
        <v>44323</v>
      </c>
      <c r="G57" s="26">
        <v>44324</v>
      </c>
    </row>
    <row r="58" spans="1:7" ht="21" customHeight="1" thickTop="1" x14ac:dyDescent="0.35">
      <c r="A58" s="20">
        <v>9</v>
      </c>
      <c r="B58" s="20">
        <v>10</v>
      </c>
      <c r="C58" s="20">
        <v>11</v>
      </c>
      <c r="D58" s="20">
        <v>12</v>
      </c>
      <c r="E58" s="20">
        <v>13</v>
      </c>
      <c r="F58" s="20">
        <v>14</v>
      </c>
      <c r="G58" s="20">
        <v>15</v>
      </c>
    </row>
    <row r="59" spans="1:7" ht="35" customHeight="1" thickBot="1" x14ac:dyDescent="0.4">
      <c r="A59" s="26">
        <v>44325</v>
      </c>
      <c r="B59" s="71">
        <v>44326</v>
      </c>
      <c r="C59" s="26">
        <v>44327</v>
      </c>
      <c r="D59" s="26">
        <v>44328</v>
      </c>
      <c r="E59" s="26">
        <v>44329</v>
      </c>
      <c r="F59" s="26">
        <v>44330</v>
      </c>
      <c r="G59" s="26">
        <v>44331</v>
      </c>
    </row>
    <row r="60" spans="1:7" ht="21" customHeight="1" thickTop="1" x14ac:dyDescent="0.35">
      <c r="A60" s="20">
        <v>16</v>
      </c>
      <c r="B60" s="20">
        <v>17</v>
      </c>
      <c r="C60" s="20">
        <v>18</v>
      </c>
      <c r="D60" s="20">
        <v>19</v>
      </c>
      <c r="E60" s="20">
        <v>20</v>
      </c>
      <c r="F60" s="20">
        <v>21</v>
      </c>
      <c r="G60" s="20">
        <v>22</v>
      </c>
    </row>
    <row r="61" spans="1:7" ht="35" customHeight="1" thickBot="1" x14ac:dyDescent="0.4">
      <c r="A61" s="26">
        <v>44332</v>
      </c>
      <c r="B61" s="26">
        <v>44333</v>
      </c>
      <c r="C61" s="26">
        <v>44334</v>
      </c>
      <c r="D61" s="71">
        <v>44335</v>
      </c>
      <c r="E61" s="26">
        <v>44336</v>
      </c>
      <c r="F61" s="26">
        <v>44337</v>
      </c>
      <c r="G61" s="26">
        <v>44338</v>
      </c>
    </row>
    <row r="62" spans="1:7" ht="21" customHeight="1" thickTop="1" x14ac:dyDescent="0.35">
      <c r="A62" s="20">
        <v>23</v>
      </c>
      <c r="B62" s="20">
        <v>24</v>
      </c>
      <c r="C62" s="20">
        <v>25</v>
      </c>
      <c r="D62" s="20">
        <v>26</v>
      </c>
      <c r="E62" s="20">
        <v>27</v>
      </c>
      <c r="F62" s="20">
        <v>28</v>
      </c>
      <c r="G62" s="20">
        <v>29</v>
      </c>
    </row>
    <row r="63" spans="1:7" ht="35" customHeight="1" thickBot="1" x14ac:dyDescent="0.4">
      <c r="A63" s="26">
        <v>44339</v>
      </c>
      <c r="B63" s="71">
        <v>44340</v>
      </c>
      <c r="C63" s="71">
        <v>44341</v>
      </c>
      <c r="D63" s="26">
        <v>44342</v>
      </c>
      <c r="E63" s="26">
        <v>44343</v>
      </c>
      <c r="F63" s="26">
        <v>44344</v>
      </c>
      <c r="G63" s="26">
        <v>44345</v>
      </c>
    </row>
    <row r="64" spans="1:7" ht="21" customHeight="1" thickTop="1" x14ac:dyDescent="0.35">
      <c r="A64" s="20">
        <v>30</v>
      </c>
      <c r="B64" s="20">
        <v>31</v>
      </c>
      <c r="C64" s="20"/>
      <c r="D64" s="20"/>
      <c r="E64" s="20"/>
      <c r="F64" s="20"/>
      <c r="G64" s="20"/>
    </row>
    <row r="65" spans="1:7" ht="35" customHeight="1" thickBot="1" x14ac:dyDescent="0.4">
      <c r="A65" s="26">
        <v>44346</v>
      </c>
      <c r="B65" s="26">
        <v>44347</v>
      </c>
      <c r="C65" s="21"/>
      <c r="D65" s="21"/>
      <c r="E65" s="21"/>
      <c r="F65" s="21"/>
      <c r="G65" s="21"/>
    </row>
    <row r="66" spans="1:7" ht="35" customHeight="1" thickTop="1" x14ac:dyDescent="0.35">
      <c r="A66" s="24">
        <v>44348</v>
      </c>
      <c r="B66" s="24"/>
      <c r="C66" s="24"/>
      <c r="D66" s="24"/>
      <c r="E66" s="24"/>
      <c r="F66" s="24"/>
      <c r="G66" s="24"/>
    </row>
    <row r="67" spans="1:7" ht="20" customHeight="1" thickBot="1" x14ac:dyDescent="0.4">
      <c r="A67" s="25" t="s">
        <v>56</v>
      </c>
      <c r="B67" s="25" t="s">
        <v>57</v>
      </c>
      <c r="C67" s="25" t="s">
        <v>58</v>
      </c>
      <c r="D67" s="25" t="s">
        <v>59</v>
      </c>
      <c r="E67" s="25" t="s">
        <v>60</v>
      </c>
      <c r="F67" s="25" t="s">
        <v>61</v>
      </c>
      <c r="G67" s="25" t="s">
        <v>62</v>
      </c>
    </row>
    <row r="68" spans="1:7" ht="21" customHeight="1" thickTop="1" x14ac:dyDescent="0.35">
      <c r="A68" s="20"/>
      <c r="B68" s="20"/>
      <c r="C68" s="20">
        <v>1</v>
      </c>
      <c r="D68" s="20">
        <v>2</v>
      </c>
      <c r="E68" s="20">
        <v>3</v>
      </c>
      <c r="F68" s="20">
        <v>4</v>
      </c>
      <c r="G68" s="20">
        <v>5</v>
      </c>
    </row>
    <row r="69" spans="1:7" ht="35" customHeight="1" thickBot="1" x14ac:dyDescent="0.4">
      <c r="A69" s="21"/>
      <c r="B69" s="21"/>
      <c r="C69" s="26">
        <v>44348</v>
      </c>
      <c r="D69" s="26">
        <v>44349</v>
      </c>
      <c r="E69" s="26">
        <v>44350</v>
      </c>
      <c r="F69" s="26">
        <v>44351</v>
      </c>
      <c r="G69" s="26">
        <v>44352</v>
      </c>
    </row>
    <row r="70" spans="1:7" ht="21" customHeight="1" thickTop="1" x14ac:dyDescent="0.35">
      <c r="A70" s="20">
        <v>6</v>
      </c>
      <c r="B70" s="20">
        <v>7</v>
      </c>
      <c r="C70" s="20">
        <v>8</v>
      </c>
      <c r="D70" s="20">
        <v>9</v>
      </c>
      <c r="E70" s="20">
        <v>10</v>
      </c>
      <c r="F70" s="20">
        <v>11</v>
      </c>
      <c r="G70" s="20">
        <v>12</v>
      </c>
    </row>
    <row r="71" spans="1:7" ht="35" customHeight="1" thickBot="1" x14ac:dyDescent="0.4">
      <c r="A71" s="26">
        <v>44353</v>
      </c>
      <c r="B71" s="26">
        <v>44354</v>
      </c>
      <c r="C71" s="26">
        <v>44355</v>
      </c>
      <c r="D71" s="26">
        <v>44356</v>
      </c>
      <c r="E71" s="26">
        <v>44357</v>
      </c>
      <c r="F71" s="71">
        <v>44358</v>
      </c>
      <c r="G71" s="26">
        <v>44359</v>
      </c>
    </row>
    <row r="72" spans="1:7" ht="21" customHeight="1" thickTop="1" x14ac:dyDescent="0.35">
      <c r="A72" s="20">
        <v>13</v>
      </c>
      <c r="B72" s="20">
        <v>14</v>
      </c>
      <c r="C72" s="20">
        <v>15</v>
      </c>
      <c r="D72" s="20">
        <v>16</v>
      </c>
      <c r="E72" s="20">
        <v>17</v>
      </c>
      <c r="F72" s="20">
        <v>18</v>
      </c>
      <c r="G72" s="20">
        <v>19</v>
      </c>
    </row>
    <row r="73" spans="1:7" ht="35" customHeight="1" thickBot="1" x14ac:dyDescent="0.4">
      <c r="A73" s="26">
        <v>44360</v>
      </c>
      <c r="B73" s="26">
        <v>44361</v>
      </c>
      <c r="C73" s="26">
        <v>44362</v>
      </c>
      <c r="D73" s="26">
        <v>44363</v>
      </c>
      <c r="E73" s="26">
        <v>44364</v>
      </c>
      <c r="F73" s="26">
        <v>44365</v>
      </c>
      <c r="G73" s="26">
        <v>44366</v>
      </c>
    </row>
    <row r="74" spans="1:7" ht="21" customHeight="1" thickTop="1" x14ac:dyDescent="0.35">
      <c r="A74" s="20">
        <v>20</v>
      </c>
      <c r="B74" s="20">
        <v>21</v>
      </c>
      <c r="C74" s="20">
        <v>22</v>
      </c>
      <c r="D74" s="20">
        <v>23</v>
      </c>
      <c r="E74" s="20">
        <v>24</v>
      </c>
      <c r="F74" s="20">
        <v>25</v>
      </c>
      <c r="G74" s="20">
        <v>26</v>
      </c>
    </row>
    <row r="75" spans="1:7" ht="35" customHeight="1" thickBot="1" x14ac:dyDescent="0.4">
      <c r="A75" s="26">
        <v>44367</v>
      </c>
      <c r="B75" s="71">
        <v>44368</v>
      </c>
      <c r="C75" s="71">
        <v>44369</v>
      </c>
      <c r="D75" s="26">
        <v>44370</v>
      </c>
      <c r="E75" s="26">
        <v>44371</v>
      </c>
      <c r="F75" s="71">
        <v>44372</v>
      </c>
      <c r="G75" s="26">
        <v>44373</v>
      </c>
    </row>
    <row r="76" spans="1:7" ht="21" customHeight="1" thickTop="1" x14ac:dyDescent="0.35">
      <c r="A76" s="20">
        <v>27</v>
      </c>
      <c r="B76" s="20">
        <v>28</v>
      </c>
      <c r="C76" s="20">
        <v>29</v>
      </c>
      <c r="D76" s="20">
        <v>30</v>
      </c>
      <c r="E76" s="20"/>
      <c r="F76" s="20"/>
      <c r="G76" s="20"/>
    </row>
    <row r="77" spans="1:7" ht="35" customHeight="1" thickBot="1" x14ac:dyDescent="0.4">
      <c r="A77" s="26">
        <v>44374</v>
      </c>
      <c r="B77" s="71">
        <v>44375</v>
      </c>
      <c r="C77" s="26">
        <v>44376</v>
      </c>
      <c r="D77" s="26">
        <v>44377</v>
      </c>
      <c r="E77" s="21"/>
      <c r="F77" s="21"/>
      <c r="G77" s="21"/>
    </row>
    <row r="78" spans="1:7" ht="35" customHeight="1" thickTop="1" x14ac:dyDescent="0.35">
      <c r="A78" s="24">
        <v>44378</v>
      </c>
      <c r="B78" s="24"/>
      <c r="C78" s="24"/>
      <c r="D78" s="24"/>
      <c r="E78" s="24"/>
      <c r="F78" s="24"/>
      <c r="G78" s="24"/>
    </row>
    <row r="79" spans="1:7" ht="20" customHeight="1" thickBot="1" x14ac:dyDescent="0.4">
      <c r="A79" s="25" t="s">
        <v>56</v>
      </c>
      <c r="B79" s="25" t="s">
        <v>57</v>
      </c>
      <c r="C79" s="25" t="s">
        <v>58</v>
      </c>
      <c r="D79" s="25" t="s">
        <v>59</v>
      </c>
      <c r="E79" s="25" t="s">
        <v>60</v>
      </c>
      <c r="F79" s="25" t="s">
        <v>61</v>
      </c>
      <c r="G79" s="25" t="s">
        <v>62</v>
      </c>
    </row>
    <row r="80" spans="1:7" ht="21" customHeight="1" thickTop="1" x14ac:dyDescent="0.35">
      <c r="A80" s="20"/>
      <c r="B80" s="20"/>
      <c r="C80" s="20"/>
      <c r="D80" s="20"/>
      <c r="E80" s="20">
        <v>1</v>
      </c>
      <c r="F80" s="20">
        <v>2</v>
      </c>
      <c r="G80" s="20">
        <v>3</v>
      </c>
    </row>
    <row r="81" spans="1:7" ht="35" customHeight="1" thickBot="1" x14ac:dyDescent="0.4">
      <c r="A81" s="21"/>
      <c r="B81" s="21"/>
      <c r="C81" s="21"/>
      <c r="D81" s="21"/>
      <c r="E81" s="26">
        <v>44378</v>
      </c>
      <c r="F81" s="26">
        <v>44379</v>
      </c>
      <c r="G81" s="26">
        <v>44380</v>
      </c>
    </row>
    <row r="82" spans="1:7" ht="21" customHeight="1" thickTop="1" x14ac:dyDescent="0.35">
      <c r="A82" s="20">
        <v>4</v>
      </c>
      <c r="B82" s="20">
        <v>5</v>
      </c>
      <c r="C82" s="20">
        <v>6</v>
      </c>
      <c r="D82" s="20">
        <v>7</v>
      </c>
      <c r="E82" s="20">
        <v>8</v>
      </c>
      <c r="F82" s="20">
        <v>9</v>
      </c>
      <c r="G82" s="20">
        <v>10</v>
      </c>
    </row>
    <row r="83" spans="1:7" ht="35" customHeight="1" thickBot="1" x14ac:dyDescent="0.4">
      <c r="A83" s="26">
        <v>44381</v>
      </c>
      <c r="B83" s="26">
        <v>44382</v>
      </c>
      <c r="C83" s="26">
        <v>44383</v>
      </c>
      <c r="D83" s="26">
        <v>44384</v>
      </c>
      <c r="E83" s="71">
        <v>44385</v>
      </c>
      <c r="F83" s="26">
        <v>44386</v>
      </c>
      <c r="G83" s="26">
        <v>44387</v>
      </c>
    </row>
    <row r="84" spans="1:7" ht="21" customHeight="1" thickTop="1" x14ac:dyDescent="0.35">
      <c r="A84" s="20">
        <v>11</v>
      </c>
      <c r="B84" s="20">
        <v>12</v>
      </c>
      <c r="C84" s="20">
        <v>13</v>
      </c>
      <c r="D84" s="20">
        <v>14</v>
      </c>
      <c r="E84" s="20">
        <v>15</v>
      </c>
      <c r="F84" s="20">
        <v>16</v>
      </c>
      <c r="G84" s="20">
        <v>17</v>
      </c>
    </row>
    <row r="85" spans="1:7" ht="35" customHeight="1" thickBot="1" x14ac:dyDescent="0.4">
      <c r="A85" s="26">
        <v>44388</v>
      </c>
      <c r="B85" s="26">
        <v>44389</v>
      </c>
      <c r="C85" s="71">
        <v>44390</v>
      </c>
      <c r="D85" s="26">
        <v>44391</v>
      </c>
      <c r="E85" s="26">
        <v>44392</v>
      </c>
      <c r="F85" s="26">
        <v>44393</v>
      </c>
      <c r="G85" s="26">
        <v>44394</v>
      </c>
    </row>
    <row r="86" spans="1:7" ht="21" customHeight="1" thickTop="1" x14ac:dyDescent="0.35">
      <c r="A86" s="20">
        <v>18</v>
      </c>
      <c r="B86" s="20">
        <v>19</v>
      </c>
      <c r="C86" s="20">
        <v>20</v>
      </c>
      <c r="D86" s="20">
        <v>21</v>
      </c>
      <c r="E86" s="20">
        <v>22</v>
      </c>
      <c r="F86" s="20">
        <v>23</v>
      </c>
      <c r="G86" s="20">
        <v>24</v>
      </c>
    </row>
    <row r="87" spans="1:7" ht="35" customHeight="1" thickBot="1" x14ac:dyDescent="0.4">
      <c r="A87" s="26">
        <v>44395</v>
      </c>
      <c r="B87" s="26">
        <v>44396</v>
      </c>
      <c r="C87" s="26">
        <v>44397</v>
      </c>
      <c r="D87" s="26">
        <v>44398</v>
      </c>
      <c r="E87" s="26">
        <v>44399</v>
      </c>
      <c r="F87" s="26">
        <v>44400</v>
      </c>
      <c r="G87" s="26">
        <v>44401</v>
      </c>
    </row>
    <row r="88" spans="1:7" ht="21" customHeight="1" thickTop="1" x14ac:dyDescent="0.35">
      <c r="A88" s="20">
        <v>25</v>
      </c>
      <c r="B88" s="20">
        <v>26</v>
      </c>
      <c r="C88" s="20">
        <v>27</v>
      </c>
      <c r="D88" s="20">
        <v>28</v>
      </c>
      <c r="E88" s="20">
        <v>29</v>
      </c>
      <c r="F88" s="20">
        <v>30</v>
      </c>
      <c r="G88" s="20">
        <v>31</v>
      </c>
    </row>
    <row r="89" spans="1:7" ht="35" customHeight="1" thickBot="1" x14ac:dyDescent="0.4">
      <c r="A89" s="26">
        <v>44402</v>
      </c>
      <c r="B89" s="26">
        <v>44403</v>
      </c>
      <c r="C89" s="26">
        <v>44404</v>
      </c>
      <c r="D89" s="26">
        <v>44405</v>
      </c>
      <c r="E89" s="26">
        <v>44406</v>
      </c>
      <c r="F89" s="26">
        <v>44407</v>
      </c>
      <c r="G89" s="26">
        <v>44408</v>
      </c>
    </row>
    <row r="90" spans="1:7" ht="35" customHeight="1" thickTop="1" x14ac:dyDescent="0.35">
      <c r="A90" s="24">
        <v>44409</v>
      </c>
      <c r="B90" s="24"/>
      <c r="C90" s="24"/>
      <c r="D90" s="24"/>
      <c r="E90" s="24"/>
      <c r="F90" s="24"/>
      <c r="G90" s="24"/>
    </row>
    <row r="91" spans="1:7" ht="20" customHeight="1" thickBot="1" x14ac:dyDescent="0.4">
      <c r="A91" s="25" t="s">
        <v>56</v>
      </c>
      <c r="B91" s="25" t="s">
        <v>57</v>
      </c>
      <c r="C91" s="25" t="s">
        <v>58</v>
      </c>
      <c r="D91" s="25" t="s">
        <v>59</v>
      </c>
      <c r="E91" s="25" t="s">
        <v>60</v>
      </c>
      <c r="F91" s="25" t="s">
        <v>61</v>
      </c>
      <c r="G91" s="25" t="s">
        <v>62</v>
      </c>
    </row>
    <row r="92" spans="1:7" ht="21" customHeight="1" thickTop="1" x14ac:dyDescent="0.35">
      <c r="A92" s="20">
        <v>1</v>
      </c>
      <c r="B92" s="20">
        <v>2</v>
      </c>
      <c r="C92" s="20">
        <v>3</v>
      </c>
      <c r="D92" s="20">
        <v>4</v>
      </c>
      <c r="E92" s="20">
        <v>5</v>
      </c>
      <c r="F92" s="20">
        <v>6</v>
      </c>
      <c r="G92" s="20">
        <v>7</v>
      </c>
    </row>
    <row r="93" spans="1:7" ht="35" customHeight="1" thickBot="1" x14ac:dyDescent="0.4">
      <c r="A93" s="26">
        <v>44409</v>
      </c>
      <c r="B93" s="26">
        <v>44410</v>
      </c>
      <c r="C93" s="26">
        <v>44411</v>
      </c>
      <c r="D93" s="26">
        <v>44412</v>
      </c>
      <c r="E93" s="26">
        <v>44413</v>
      </c>
      <c r="F93" s="26">
        <v>44414</v>
      </c>
      <c r="G93" s="26">
        <v>44415</v>
      </c>
    </row>
    <row r="94" spans="1:7" ht="21" customHeight="1" thickTop="1" x14ac:dyDescent="0.35">
      <c r="A94" s="20">
        <v>8</v>
      </c>
      <c r="B94" s="20">
        <v>9</v>
      </c>
      <c r="C94" s="20">
        <v>10</v>
      </c>
      <c r="D94" s="20">
        <v>11</v>
      </c>
      <c r="E94" s="20">
        <v>12</v>
      </c>
      <c r="F94" s="20">
        <v>13</v>
      </c>
      <c r="G94" s="20">
        <v>14</v>
      </c>
    </row>
    <row r="95" spans="1:7" ht="35" customHeight="1" thickBot="1" x14ac:dyDescent="0.4">
      <c r="A95" s="26">
        <v>44416</v>
      </c>
      <c r="B95" s="26">
        <v>44417</v>
      </c>
      <c r="C95" s="26">
        <v>44418</v>
      </c>
      <c r="D95" s="26">
        <v>44419</v>
      </c>
      <c r="E95" s="26">
        <v>44420</v>
      </c>
      <c r="F95" s="26">
        <v>44421</v>
      </c>
      <c r="G95" s="26">
        <v>44422</v>
      </c>
    </row>
    <row r="96" spans="1:7" ht="21" customHeight="1" thickTop="1" x14ac:dyDescent="0.35">
      <c r="A96" s="20">
        <v>15</v>
      </c>
      <c r="B96" s="20">
        <v>16</v>
      </c>
      <c r="C96" s="20">
        <v>17</v>
      </c>
      <c r="D96" s="20">
        <v>18</v>
      </c>
      <c r="E96" s="20">
        <v>19</v>
      </c>
      <c r="F96" s="20">
        <v>20</v>
      </c>
      <c r="G96" s="20">
        <v>21</v>
      </c>
    </row>
    <row r="97" spans="1:7" ht="35" customHeight="1" thickBot="1" x14ac:dyDescent="0.4">
      <c r="A97" s="26">
        <v>44423</v>
      </c>
      <c r="B97" s="26">
        <v>44424</v>
      </c>
      <c r="C97" s="26">
        <v>44425</v>
      </c>
      <c r="D97" s="26">
        <v>44426</v>
      </c>
      <c r="E97" s="71">
        <v>44427</v>
      </c>
      <c r="F97" s="26">
        <v>44428</v>
      </c>
      <c r="G97" s="26">
        <v>44429</v>
      </c>
    </row>
    <row r="98" spans="1:7" ht="21" customHeight="1" thickTop="1" x14ac:dyDescent="0.35">
      <c r="A98" s="20">
        <v>22</v>
      </c>
      <c r="B98" s="20">
        <v>23</v>
      </c>
      <c r="C98" s="20">
        <v>24</v>
      </c>
      <c r="D98" s="20">
        <v>25</v>
      </c>
      <c r="E98" s="20">
        <v>26</v>
      </c>
      <c r="F98" s="20">
        <v>27</v>
      </c>
      <c r="G98" s="20">
        <v>28</v>
      </c>
    </row>
    <row r="99" spans="1:7" ht="35" customHeight="1" thickBot="1" x14ac:dyDescent="0.4">
      <c r="A99" s="26">
        <v>44430</v>
      </c>
      <c r="B99" s="26">
        <v>44431</v>
      </c>
      <c r="C99" s="26">
        <v>44432</v>
      </c>
      <c r="D99" s="71">
        <v>44433</v>
      </c>
      <c r="E99" s="26">
        <v>44434</v>
      </c>
      <c r="F99" s="26">
        <v>44435</v>
      </c>
      <c r="G99" s="26">
        <v>44436</v>
      </c>
    </row>
    <row r="100" spans="1:7" ht="21" customHeight="1" thickTop="1" x14ac:dyDescent="0.35">
      <c r="A100" s="20">
        <v>29</v>
      </c>
      <c r="B100" s="20">
        <v>30</v>
      </c>
      <c r="C100" s="20">
        <v>31</v>
      </c>
      <c r="D100" s="20"/>
      <c r="E100" s="20"/>
      <c r="F100" s="20"/>
      <c r="G100" s="20"/>
    </row>
    <row r="101" spans="1:7" ht="35" customHeight="1" thickBot="1" x14ac:dyDescent="0.4">
      <c r="A101" s="26">
        <v>44437</v>
      </c>
      <c r="B101" s="26">
        <v>44438</v>
      </c>
      <c r="C101" s="26">
        <v>44439</v>
      </c>
      <c r="D101" s="21"/>
      <c r="E101" s="21"/>
      <c r="F101" s="21"/>
      <c r="G101" s="21"/>
    </row>
    <row r="102" spans="1:7" ht="35" customHeight="1" thickTop="1" x14ac:dyDescent="0.35">
      <c r="A102" s="24">
        <v>44440</v>
      </c>
      <c r="B102" s="24"/>
      <c r="C102" s="24"/>
      <c r="D102" s="24"/>
      <c r="E102" s="24"/>
      <c r="F102" s="24"/>
      <c r="G102" s="24"/>
    </row>
    <row r="103" spans="1:7" ht="20" customHeight="1" thickBot="1" x14ac:dyDescent="0.4">
      <c r="A103" s="25" t="s">
        <v>56</v>
      </c>
      <c r="B103" s="25" t="s">
        <v>57</v>
      </c>
      <c r="C103" s="25" t="s">
        <v>58</v>
      </c>
      <c r="D103" s="25" t="s">
        <v>59</v>
      </c>
      <c r="E103" s="25" t="s">
        <v>60</v>
      </c>
      <c r="F103" s="25" t="s">
        <v>61</v>
      </c>
      <c r="G103" s="25" t="s">
        <v>62</v>
      </c>
    </row>
    <row r="104" spans="1:7" ht="21" customHeight="1" thickTop="1" x14ac:dyDescent="0.35">
      <c r="A104" s="20"/>
      <c r="B104" s="20"/>
      <c r="C104" s="20"/>
      <c r="D104" s="20">
        <v>1</v>
      </c>
      <c r="E104" s="20">
        <v>2</v>
      </c>
      <c r="F104" s="20">
        <v>3</v>
      </c>
      <c r="G104" s="20">
        <v>4</v>
      </c>
    </row>
    <row r="105" spans="1:7" ht="35" customHeight="1" thickBot="1" x14ac:dyDescent="0.4">
      <c r="A105" s="21"/>
      <c r="B105" s="21"/>
      <c r="C105" s="21"/>
      <c r="D105" s="26">
        <v>44440</v>
      </c>
      <c r="E105" s="71">
        <v>44441</v>
      </c>
      <c r="F105" s="26">
        <v>44442</v>
      </c>
      <c r="G105" s="26">
        <v>44443</v>
      </c>
    </row>
    <row r="106" spans="1:7" ht="21" customHeight="1" thickTop="1" x14ac:dyDescent="0.35">
      <c r="A106" s="20">
        <v>5</v>
      </c>
      <c r="B106" s="20">
        <v>6</v>
      </c>
      <c r="C106" s="20">
        <v>7</v>
      </c>
      <c r="D106" s="20">
        <v>8</v>
      </c>
      <c r="E106" s="20">
        <v>9</v>
      </c>
      <c r="F106" s="20">
        <v>10</v>
      </c>
      <c r="G106" s="20">
        <v>11</v>
      </c>
    </row>
    <row r="107" spans="1:7" ht="35" customHeight="1" thickBot="1" x14ac:dyDescent="0.4">
      <c r="A107" s="26">
        <v>44444</v>
      </c>
      <c r="B107" s="26">
        <v>44445</v>
      </c>
      <c r="C107" s="71">
        <v>44446</v>
      </c>
      <c r="D107" s="71">
        <v>44447</v>
      </c>
      <c r="E107" s="26">
        <v>44448</v>
      </c>
      <c r="F107" s="71">
        <v>44449</v>
      </c>
      <c r="G107" s="26">
        <v>44450</v>
      </c>
    </row>
    <row r="108" spans="1:7" ht="21" customHeight="1" thickTop="1" x14ac:dyDescent="0.35">
      <c r="A108" s="20">
        <v>12</v>
      </c>
      <c r="B108" s="20">
        <v>13</v>
      </c>
      <c r="C108" s="20">
        <v>14</v>
      </c>
      <c r="D108" s="20">
        <v>15</v>
      </c>
      <c r="E108" s="20">
        <v>16</v>
      </c>
      <c r="F108" s="20">
        <v>17</v>
      </c>
      <c r="G108" s="20">
        <v>18</v>
      </c>
    </row>
    <row r="109" spans="1:7" ht="35" customHeight="1" thickBot="1" x14ac:dyDescent="0.4">
      <c r="A109" s="26">
        <v>44451</v>
      </c>
      <c r="B109" s="71">
        <v>44452</v>
      </c>
      <c r="C109" s="26">
        <v>44453</v>
      </c>
      <c r="D109" s="71">
        <v>44454</v>
      </c>
      <c r="E109" s="26">
        <v>44455</v>
      </c>
      <c r="F109" s="26">
        <v>44456</v>
      </c>
      <c r="G109" s="26">
        <v>44457</v>
      </c>
    </row>
    <row r="110" spans="1:7" ht="21" customHeight="1" thickTop="1" x14ac:dyDescent="0.35">
      <c r="A110" s="20">
        <v>19</v>
      </c>
      <c r="B110" s="20">
        <v>20</v>
      </c>
      <c r="C110" s="20">
        <v>21</v>
      </c>
      <c r="D110" s="20">
        <v>22</v>
      </c>
      <c r="E110" s="20">
        <v>23</v>
      </c>
      <c r="F110" s="20">
        <v>24</v>
      </c>
      <c r="G110" s="20">
        <v>25</v>
      </c>
    </row>
    <row r="111" spans="1:7" ht="35" customHeight="1" thickBot="1" x14ac:dyDescent="0.4">
      <c r="A111" s="26">
        <v>44458</v>
      </c>
      <c r="B111" s="71">
        <v>44459</v>
      </c>
      <c r="C111" s="26">
        <v>44460</v>
      </c>
      <c r="D111" s="26">
        <v>44461</v>
      </c>
      <c r="E111" s="26">
        <v>44462</v>
      </c>
      <c r="F111" s="71">
        <v>44463</v>
      </c>
      <c r="G111" s="26">
        <v>44464</v>
      </c>
    </row>
    <row r="112" spans="1:7" ht="21" customHeight="1" thickTop="1" x14ac:dyDescent="0.35">
      <c r="A112" s="20">
        <v>26</v>
      </c>
      <c r="B112" s="20">
        <v>27</v>
      </c>
      <c r="C112" s="20">
        <v>28</v>
      </c>
      <c r="D112" s="20">
        <v>29</v>
      </c>
      <c r="E112" s="20">
        <v>30</v>
      </c>
      <c r="F112" s="20"/>
      <c r="G112" s="20"/>
    </row>
    <row r="113" spans="1:7" ht="35" customHeight="1" thickBot="1" x14ac:dyDescent="0.4">
      <c r="A113" s="26">
        <v>44465</v>
      </c>
      <c r="B113" s="71">
        <v>44466</v>
      </c>
      <c r="C113" s="71">
        <v>44467</v>
      </c>
      <c r="D113" s="26">
        <v>44468</v>
      </c>
      <c r="E113" s="26">
        <v>44469</v>
      </c>
      <c r="F113" s="21"/>
      <c r="G113" s="21"/>
    </row>
    <row r="114" spans="1:7" ht="35" customHeight="1" thickTop="1" x14ac:dyDescent="0.35">
      <c r="A114" s="24">
        <v>44470</v>
      </c>
      <c r="B114" s="24"/>
      <c r="C114" s="24"/>
      <c r="D114" s="24"/>
      <c r="E114" s="24"/>
      <c r="F114" s="24"/>
      <c r="G114" s="24"/>
    </row>
    <row r="115" spans="1:7" ht="20" customHeight="1" thickBot="1" x14ac:dyDescent="0.4">
      <c r="A115" s="25" t="s">
        <v>56</v>
      </c>
      <c r="B115" s="25" t="s">
        <v>57</v>
      </c>
      <c r="C115" s="25" t="s">
        <v>58</v>
      </c>
      <c r="D115" s="25" t="s">
        <v>59</v>
      </c>
      <c r="E115" s="25" t="s">
        <v>60</v>
      </c>
      <c r="F115" s="25" t="s">
        <v>61</v>
      </c>
      <c r="G115" s="25" t="s">
        <v>62</v>
      </c>
    </row>
    <row r="116" spans="1:7" ht="21" customHeight="1" thickTop="1" x14ac:dyDescent="0.35">
      <c r="A116" s="20"/>
      <c r="B116" s="20"/>
      <c r="C116" s="20"/>
      <c r="D116" s="20"/>
      <c r="E116" s="20"/>
      <c r="F116" s="20">
        <v>1</v>
      </c>
      <c r="G116" s="20">
        <v>2</v>
      </c>
    </row>
    <row r="117" spans="1:7" ht="35" customHeight="1" thickBot="1" x14ac:dyDescent="0.4">
      <c r="A117" s="21"/>
      <c r="B117" s="21"/>
      <c r="C117" s="21"/>
      <c r="D117" s="21"/>
      <c r="E117" s="21"/>
      <c r="F117" s="26">
        <v>44470</v>
      </c>
      <c r="G117" s="26">
        <v>44471</v>
      </c>
    </row>
    <row r="118" spans="1:7" ht="21" customHeight="1" thickTop="1" x14ac:dyDescent="0.35">
      <c r="A118" s="20">
        <v>3</v>
      </c>
      <c r="B118" s="20">
        <v>4</v>
      </c>
      <c r="C118" s="20">
        <v>5</v>
      </c>
      <c r="D118" s="20">
        <v>6</v>
      </c>
      <c r="E118" s="20">
        <v>7</v>
      </c>
      <c r="F118" s="20">
        <v>8</v>
      </c>
      <c r="G118" s="20">
        <v>9</v>
      </c>
    </row>
    <row r="119" spans="1:7" ht="35" customHeight="1" thickBot="1" x14ac:dyDescent="0.4">
      <c r="A119" s="26">
        <v>44472</v>
      </c>
      <c r="B119" s="26">
        <v>44473</v>
      </c>
      <c r="C119" s="26">
        <v>44474</v>
      </c>
      <c r="D119" s="26">
        <v>44475</v>
      </c>
      <c r="E119" s="26">
        <v>44476</v>
      </c>
      <c r="F119" s="26">
        <v>44477</v>
      </c>
      <c r="G119" s="26">
        <v>44478</v>
      </c>
    </row>
    <row r="120" spans="1:7" ht="21" customHeight="1" thickTop="1" x14ac:dyDescent="0.35">
      <c r="A120" s="20">
        <v>10</v>
      </c>
      <c r="B120" s="20">
        <v>11</v>
      </c>
      <c r="C120" s="20">
        <v>12</v>
      </c>
      <c r="D120" s="20">
        <v>13</v>
      </c>
      <c r="E120" s="20">
        <v>14</v>
      </c>
      <c r="F120" s="20">
        <v>15</v>
      </c>
      <c r="G120" s="20">
        <v>16</v>
      </c>
    </row>
    <row r="121" spans="1:7" ht="35" customHeight="1" thickBot="1" x14ac:dyDescent="0.4">
      <c r="A121" s="26">
        <v>44479</v>
      </c>
      <c r="B121" s="26">
        <v>44480</v>
      </c>
      <c r="C121" s="26">
        <v>44481</v>
      </c>
      <c r="D121" s="26">
        <v>44482</v>
      </c>
      <c r="E121" s="71">
        <v>44483</v>
      </c>
      <c r="F121" s="26">
        <v>44484</v>
      </c>
      <c r="G121" s="26">
        <v>44485</v>
      </c>
    </row>
    <row r="122" spans="1:7" ht="21" customHeight="1" thickTop="1" x14ac:dyDescent="0.35">
      <c r="A122" s="20">
        <v>17</v>
      </c>
      <c r="B122" s="20">
        <v>18</v>
      </c>
      <c r="C122" s="20">
        <v>19</v>
      </c>
      <c r="D122" s="20">
        <v>20</v>
      </c>
      <c r="E122" s="20">
        <v>21</v>
      </c>
      <c r="F122" s="20">
        <v>22</v>
      </c>
      <c r="G122" s="20">
        <v>23</v>
      </c>
    </row>
    <row r="123" spans="1:7" ht="35" customHeight="1" thickBot="1" x14ac:dyDescent="0.4">
      <c r="A123" s="26">
        <v>44486</v>
      </c>
      <c r="B123" s="26">
        <v>44487</v>
      </c>
      <c r="C123" s="26">
        <v>44488</v>
      </c>
      <c r="D123" s="26">
        <v>44489</v>
      </c>
      <c r="E123" s="26">
        <v>44490</v>
      </c>
      <c r="F123" s="26">
        <v>44491</v>
      </c>
      <c r="G123" s="26">
        <v>44492</v>
      </c>
    </row>
    <row r="124" spans="1:7" ht="21" customHeight="1" thickTop="1" x14ac:dyDescent="0.35">
      <c r="A124" s="20">
        <v>24</v>
      </c>
      <c r="B124" s="20">
        <v>25</v>
      </c>
      <c r="C124" s="20">
        <v>26</v>
      </c>
      <c r="D124" s="20">
        <v>27</v>
      </c>
      <c r="E124" s="20">
        <v>28</v>
      </c>
      <c r="F124" s="20">
        <v>29</v>
      </c>
      <c r="G124" s="20">
        <v>30</v>
      </c>
    </row>
    <row r="125" spans="1:7" ht="35" customHeight="1" thickBot="1" x14ac:dyDescent="0.4">
      <c r="A125" s="26">
        <v>44493</v>
      </c>
      <c r="B125" s="26">
        <v>44494</v>
      </c>
      <c r="C125" s="26">
        <v>44495</v>
      </c>
      <c r="D125" s="26">
        <v>44496</v>
      </c>
      <c r="E125" s="26">
        <v>44497</v>
      </c>
      <c r="F125" s="26">
        <v>44498</v>
      </c>
      <c r="G125" s="26">
        <v>44499</v>
      </c>
    </row>
    <row r="126" spans="1:7" ht="21" customHeight="1" thickTop="1" x14ac:dyDescent="0.35">
      <c r="A126" s="20">
        <v>31</v>
      </c>
      <c r="B126" s="20"/>
      <c r="C126" s="20"/>
      <c r="D126" s="20"/>
      <c r="E126" s="20"/>
      <c r="F126" s="20"/>
      <c r="G126" s="20"/>
    </row>
    <row r="127" spans="1:7" ht="35" customHeight="1" thickBot="1" x14ac:dyDescent="0.4">
      <c r="A127" s="26">
        <v>44500</v>
      </c>
      <c r="B127" s="21"/>
      <c r="C127" s="21"/>
      <c r="D127" s="21"/>
      <c r="E127" s="21"/>
      <c r="F127" s="21"/>
      <c r="G127" s="21"/>
    </row>
    <row r="128" spans="1:7" ht="35" customHeight="1" thickTop="1" x14ac:dyDescent="0.35">
      <c r="A128" s="24">
        <v>44501</v>
      </c>
      <c r="B128" s="24"/>
      <c r="C128" s="24"/>
      <c r="D128" s="24"/>
      <c r="E128" s="24"/>
      <c r="F128" s="24"/>
      <c r="G128" s="24"/>
    </row>
    <row r="129" spans="1:7" ht="20" customHeight="1" thickBot="1" x14ac:dyDescent="0.4">
      <c r="A129" s="25" t="s">
        <v>56</v>
      </c>
      <c r="B129" s="25" t="s">
        <v>57</v>
      </c>
      <c r="C129" s="25" t="s">
        <v>58</v>
      </c>
      <c r="D129" s="25" t="s">
        <v>59</v>
      </c>
      <c r="E129" s="25" t="s">
        <v>60</v>
      </c>
      <c r="F129" s="25" t="s">
        <v>61</v>
      </c>
      <c r="G129" s="25" t="s">
        <v>62</v>
      </c>
    </row>
    <row r="130" spans="1:7" ht="21" customHeight="1" thickTop="1" x14ac:dyDescent="0.35">
      <c r="A130" s="20"/>
      <c r="B130" s="20">
        <v>1</v>
      </c>
      <c r="C130" s="20">
        <v>2</v>
      </c>
      <c r="D130" s="20">
        <v>3</v>
      </c>
      <c r="E130" s="20">
        <v>4</v>
      </c>
      <c r="F130" s="20">
        <v>5</v>
      </c>
      <c r="G130" s="20">
        <v>6</v>
      </c>
    </row>
    <row r="131" spans="1:7" ht="35" customHeight="1" thickBot="1" x14ac:dyDescent="0.4">
      <c r="A131" s="21"/>
      <c r="B131" s="26">
        <v>44501</v>
      </c>
      <c r="C131" s="26">
        <v>44502</v>
      </c>
      <c r="D131" s="26">
        <v>44503</v>
      </c>
      <c r="E131" s="26">
        <v>44504</v>
      </c>
      <c r="F131" s="26">
        <v>44505</v>
      </c>
      <c r="G131" s="26">
        <v>44506</v>
      </c>
    </row>
    <row r="132" spans="1:7" ht="21" customHeight="1" thickTop="1" x14ac:dyDescent="0.35">
      <c r="A132" s="20">
        <v>7</v>
      </c>
      <c r="B132" s="20">
        <v>8</v>
      </c>
      <c r="C132" s="20">
        <v>9</v>
      </c>
      <c r="D132" s="20">
        <v>10</v>
      </c>
      <c r="E132" s="20">
        <v>11</v>
      </c>
      <c r="F132" s="20">
        <v>12</v>
      </c>
      <c r="G132" s="20">
        <v>13</v>
      </c>
    </row>
    <row r="133" spans="1:7" ht="35" customHeight="1" thickBot="1" x14ac:dyDescent="0.4">
      <c r="A133" s="26">
        <v>44507</v>
      </c>
      <c r="B133" s="71">
        <v>44508</v>
      </c>
      <c r="C133" s="26">
        <v>44509</v>
      </c>
      <c r="D133" s="71">
        <v>44510</v>
      </c>
      <c r="E133" s="71">
        <v>44511</v>
      </c>
      <c r="F133" s="26">
        <v>44512</v>
      </c>
      <c r="G133" s="26">
        <v>44513</v>
      </c>
    </row>
    <row r="134" spans="1:7" ht="21" customHeight="1" thickTop="1" x14ac:dyDescent="0.35">
      <c r="A134" s="20">
        <v>14</v>
      </c>
      <c r="B134" s="20">
        <v>15</v>
      </c>
      <c r="C134" s="20">
        <v>16</v>
      </c>
      <c r="D134" s="20">
        <v>17</v>
      </c>
      <c r="E134" s="20">
        <v>18</v>
      </c>
      <c r="F134" s="20">
        <v>19</v>
      </c>
      <c r="G134" s="20">
        <v>20</v>
      </c>
    </row>
    <row r="135" spans="1:7" ht="35" customHeight="1" thickBot="1" x14ac:dyDescent="0.4">
      <c r="A135" s="26">
        <v>44514</v>
      </c>
      <c r="B135" s="26">
        <v>44515</v>
      </c>
      <c r="C135" s="26">
        <v>44516</v>
      </c>
      <c r="D135" s="71">
        <v>44517</v>
      </c>
      <c r="E135" s="71">
        <v>44518</v>
      </c>
      <c r="F135" s="26">
        <v>44519</v>
      </c>
      <c r="G135" s="26">
        <v>44520</v>
      </c>
    </row>
    <row r="136" spans="1:7" ht="21" customHeight="1" thickTop="1" x14ac:dyDescent="0.35">
      <c r="A136" s="20">
        <v>21</v>
      </c>
      <c r="B136" s="20">
        <v>22</v>
      </c>
      <c r="C136" s="20">
        <v>23</v>
      </c>
      <c r="D136" s="20">
        <v>24</v>
      </c>
      <c r="E136" s="20">
        <v>25</v>
      </c>
      <c r="F136" s="20">
        <v>26</v>
      </c>
      <c r="G136" s="20">
        <v>27</v>
      </c>
    </row>
    <row r="137" spans="1:7" ht="35" customHeight="1" thickBot="1" x14ac:dyDescent="0.4">
      <c r="A137" s="26">
        <v>44521</v>
      </c>
      <c r="B137" s="71">
        <v>44522</v>
      </c>
      <c r="C137" s="26">
        <v>44523</v>
      </c>
      <c r="D137" s="26">
        <v>44524</v>
      </c>
      <c r="E137" s="26">
        <v>44525</v>
      </c>
      <c r="F137" s="26">
        <v>44526</v>
      </c>
      <c r="G137" s="26">
        <v>44527</v>
      </c>
    </row>
    <row r="138" spans="1:7" ht="21" customHeight="1" thickTop="1" x14ac:dyDescent="0.35">
      <c r="A138" s="20">
        <v>28</v>
      </c>
      <c r="B138" s="20">
        <v>29</v>
      </c>
      <c r="C138" s="20">
        <v>30</v>
      </c>
      <c r="D138" s="20"/>
      <c r="E138" s="20"/>
      <c r="F138" s="20"/>
      <c r="G138" s="20"/>
    </row>
    <row r="139" spans="1:7" ht="35" customHeight="1" thickBot="1" x14ac:dyDescent="0.4">
      <c r="A139" s="26">
        <v>44528</v>
      </c>
      <c r="B139" s="26">
        <v>44529</v>
      </c>
      <c r="C139" s="26">
        <v>44530</v>
      </c>
      <c r="D139" s="21"/>
      <c r="E139" s="21"/>
      <c r="F139" s="21"/>
      <c r="G139" s="21"/>
    </row>
    <row r="140" spans="1:7" ht="35" customHeight="1" thickTop="1" x14ac:dyDescent="0.35">
      <c r="A140" s="24">
        <v>44531</v>
      </c>
      <c r="B140" s="24"/>
      <c r="C140" s="24"/>
      <c r="D140" s="24"/>
      <c r="E140" s="24"/>
      <c r="F140" s="24"/>
      <c r="G140" s="24"/>
    </row>
    <row r="141" spans="1:7" ht="20" customHeight="1" thickBot="1" x14ac:dyDescent="0.4">
      <c r="A141" s="25" t="s">
        <v>56</v>
      </c>
      <c r="B141" s="25" t="s">
        <v>57</v>
      </c>
      <c r="C141" s="25" t="s">
        <v>58</v>
      </c>
      <c r="D141" s="25" t="s">
        <v>59</v>
      </c>
      <c r="E141" s="25" t="s">
        <v>60</v>
      </c>
      <c r="F141" s="25" t="s">
        <v>61</v>
      </c>
      <c r="G141" s="25" t="s">
        <v>62</v>
      </c>
    </row>
    <row r="142" spans="1:7" ht="21" customHeight="1" thickTop="1" x14ac:dyDescent="0.35">
      <c r="A142" s="20"/>
      <c r="B142" s="20"/>
      <c r="C142" s="20"/>
      <c r="D142" s="20">
        <v>1</v>
      </c>
      <c r="E142" s="20">
        <v>2</v>
      </c>
      <c r="F142" s="20">
        <v>3</v>
      </c>
      <c r="G142" s="20">
        <v>4</v>
      </c>
    </row>
    <row r="143" spans="1:7" ht="35" customHeight="1" thickBot="1" x14ac:dyDescent="0.4">
      <c r="A143" s="21"/>
      <c r="B143" s="21"/>
      <c r="C143" s="21"/>
      <c r="D143" s="26">
        <v>44531</v>
      </c>
      <c r="E143" s="26">
        <v>44532</v>
      </c>
      <c r="F143" s="71">
        <v>44533</v>
      </c>
      <c r="G143" s="26">
        <v>44534</v>
      </c>
    </row>
    <row r="144" spans="1:7" ht="21" customHeight="1" thickTop="1" x14ac:dyDescent="0.35">
      <c r="A144" s="20">
        <v>5</v>
      </c>
      <c r="B144" s="20">
        <v>6</v>
      </c>
      <c r="C144" s="20">
        <v>7</v>
      </c>
      <c r="D144" s="20">
        <v>8</v>
      </c>
      <c r="E144" s="20">
        <v>9</v>
      </c>
      <c r="F144" s="20">
        <v>10</v>
      </c>
      <c r="G144" s="20">
        <v>11</v>
      </c>
    </row>
    <row r="145" spans="1:7" ht="35" customHeight="1" thickBot="1" x14ac:dyDescent="0.4">
      <c r="A145" s="26">
        <v>44535</v>
      </c>
      <c r="B145" s="26">
        <v>44536</v>
      </c>
      <c r="C145" s="26">
        <v>44537</v>
      </c>
      <c r="D145" s="26">
        <v>44538</v>
      </c>
      <c r="E145" s="71">
        <v>44539</v>
      </c>
      <c r="F145" s="26">
        <v>44540</v>
      </c>
      <c r="G145" s="26">
        <v>44541</v>
      </c>
    </row>
    <row r="146" spans="1:7" ht="21" customHeight="1" thickTop="1" x14ac:dyDescent="0.35">
      <c r="A146" s="20">
        <v>12</v>
      </c>
      <c r="B146" s="20">
        <v>13</v>
      </c>
      <c r="C146" s="20">
        <v>14</v>
      </c>
      <c r="D146" s="20">
        <v>15</v>
      </c>
      <c r="E146" s="20">
        <v>16</v>
      </c>
      <c r="F146" s="20">
        <v>17</v>
      </c>
      <c r="G146" s="20">
        <v>18</v>
      </c>
    </row>
    <row r="147" spans="1:7" ht="35" customHeight="1" thickBot="1" x14ac:dyDescent="0.4">
      <c r="A147" s="26">
        <v>44542</v>
      </c>
      <c r="B147" s="26">
        <v>44543</v>
      </c>
      <c r="C147" s="26">
        <v>44544</v>
      </c>
      <c r="D147" s="26">
        <v>44545</v>
      </c>
      <c r="E147" s="26">
        <v>44546</v>
      </c>
      <c r="F147" s="26">
        <v>44547</v>
      </c>
      <c r="G147" s="26">
        <v>44548</v>
      </c>
    </row>
    <row r="148" spans="1:7" ht="21" customHeight="1" thickTop="1" x14ac:dyDescent="0.35">
      <c r="A148" s="20">
        <v>19</v>
      </c>
      <c r="B148" s="20">
        <v>20</v>
      </c>
      <c r="C148" s="20">
        <v>21</v>
      </c>
      <c r="D148" s="20">
        <v>22</v>
      </c>
      <c r="E148" s="20">
        <v>23</v>
      </c>
      <c r="F148" s="20">
        <v>24</v>
      </c>
      <c r="G148" s="20">
        <v>25</v>
      </c>
    </row>
    <row r="149" spans="1:7" ht="35" customHeight="1" thickBot="1" x14ac:dyDescent="0.4">
      <c r="A149" s="26">
        <v>44549</v>
      </c>
      <c r="B149" s="26">
        <v>44550</v>
      </c>
      <c r="C149" s="26">
        <v>44551</v>
      </c>
      <c r="D149" s="26">
        <v>44552</v>
      </c>
      <c r="E149" s="26">
        <v>44553</v>
      </c>
      <c r="F149" s="26">
        <v>44554</v>
      </c>
      <c r="G149" s="26">
        <v>44555</v>
      </c>
    </row>
    <row r="150" spans="1:7" ht="21" customHeight="1" thickTop="1" x14ac:dyDescent="0.35">
      <c r="A150" s="20">
        <v>26</v>
      </c>
      <c r="B150" s="20">
        <v>27</v>
      </c>
      <c r="C150" s="20">
        <v>28</v>
      </c>
      <c r="D150" s="20">
        <v>29</v>
      </c>
      <c r="E150" s="20">
        <v>30</v>
      </c>
      <c r="F150" s="20">
        <v>31</v>
      </c>
      <c r="G150" s="20"/>
    </row>
    <row r="151" spans="1:7" ht="35" customHeight="1" thickBot="1" x14ac:dyDescent="0.4">
      <c r="A151" s="26">
        <v>44556</v>
      </c>
      <c r="B151" s="26">
        <v>44557</v>
      </c>
      <c r="C151" s="26">
        <v>44558</v>
      </c>
      <c r="D151" s="26">
        <v>44559</v>
      </c>
      <c r="E151" s="26">
        <v>44560</v>
      </c>
      <c r="F151" s="26">
        <v>44561</v>
      </c>
      <c r="G151" s="21"/>
    </row>
    <row r="152" spans="1:7" ht="16" thickTop="1"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9553" r:id="rId3" name="Button 1">
              <controlPr defaultSize="0" print="0" autoFill="0" autoPict="0" macro="[0]!Update_Cal_Button">
                <anchor moveWithCells="1" sizeWithCells="1">
                  <from>
                    <xdr:col>0</xdr:col>
                    <xdr:colOff>0</xdr:colOff>
                    <xdr:row>0</xdr:row>
                    <xdr:rowOff>0</xdr:rowOff>
                  </from>
                  <to>
                    <xdr:col>0</xdr:col>
                    <xdr:colOff>762000</xdr:colOff>
                    <xdr:row>1</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98276-1441-4E04-9D9A-207C99DFF86A}">
  <sheetPr codeName="Sheet3"/>
  <dimension ref="A1:AF18"/>
  <sheetViews>
    <sheetView showGridLines="0" workbookViewId="0">
      <pane ySplit="1" topLeftCell="A2" activePane="bottomLeft" state="frozen"/>
      <selection pane="bottomLeft" activeCell="A2" sqref="A2:XFD2"/>
    </sheetView>
  </sheetViews>
  <sheetFormatPr defaultRowHeight="15.5" x14ac:dyDescent="0.35"/>
  <cols>
    <col min="2" max="2" width="5.83203125" bestFit="1" customWidth="1"/>
    <col min="3" max="3" width="10.33203125" bestFit="1" customWidth="1"/>
    <col min="4" max="4" width="8.5" bestFit="1" customWidth="1"/>
    <col min="5" max="6" width="11.08203125" bestFit="1" customWidth="1"/>
    <col min="7" max="7" width="9.5" bestFit="1" customWidth="1"/>
    <col min="8" max="8" width="7.08203125" bestFit="1" customWidth="1"/>
    <col min="9" max="9" width="9.75" bestFit="1" customWidth="1"/>
    <col min="10" max="10" width="3.83203125" bestFit="1" customWidth="1"/>
    <col min="11" max="11" width="8.75" bestFit="1" customWidth="1"/>
    <col min="12" max="12" width="3.83203125" bestFit="1" customWidth="1"/>
    <col min="13" max="13" width="10.1640625" bestFit="1" customWidth="1"/>
    <col min="14" max="20" width="4.83203125" bestFit="1" customWidth="1"/>
    <col min="21" max="21" width="10.1640625" bestFit="1" customWidth="1"/>
    <col min="22" max="26" width="4.83203125" bestFit="1" customWidth="1"/>
    <col min="27" max="28" width="10.1640625" bestFit="1" customWidth="1"/>
    <col min="29" max="32" width="4.83203125" bestFit="1" customWidth="1"/>
  </cols>
  <sheetData>
    <row r="1" spans="1:32" ht="16.5" thickTop="1" thickBot="1" x14ac:dyDescent="0.4">
      <c r="A1" s="57"/>
      <c r="B1" s="57" t="s">
        <v>5</v>
      </c>
      <c r="C1" s="58" t="s">
        <v>169</v>
      </c>
      <c r="D1" s="64" t="s">
        <v>231</v>
      </c>
      <c r="E1" s="65" t="s">
        <v>587</v>
      </c>
    </row>
    <row r="2" spans="1:32" ht="16" thickTop="1" x14ac:dyDescent="0.35"/>
    <row r="3" spans="1:32" ht="31" x14ac:dyDescent="0.35">
      <c r="C3" s="53" t="s">
        <v>1394</v>
      </c>
      <c r="D3" s="53" t="s">
        <v>190</v>
      </c>
      <c r="E3" s="67" t="s">
        <v>231</v>
      </c>
      <c r="F3" s="68" t="s">
        <v>587</v>
      </c>
      <c r="G3" s="56" t="s">
        <v>189</v>
      </c>
      <c r="H3" s="53" t="s">
        <v>170</v>
      </c>
      <c r="I3" s="53" t="s">
        <v>171</v>
      </c>
    </row>
    <row r="4" spans="1:32" x14ac:dyDescent="0.35">
      <c r="C4" s="54">
        <v>2021</v>
      </c>
      <c r="D4" s="55" t="s">
        <v>77</v>
      </c>
      <c r="E4" s="55">
        <v>9</v>
      </c>
      <c r="F4" s="55"/>
      <c r="G4" s="55">
        <v>1</v>
      </c>
      <c r="H4" s="55">
        <v>10</v>
      </c>
      <c r="I4" s="55">
        <v>10</v>
      </c>
    </row>
    <row r="5" spans="1:32" x14ac:dyDescent="0.35">
      <c r="C5" s="54" t="s">
        <v>170</v>
      </c>
      <c r="D5" s="55"/>
      <c r="E5" s="55">
        <v>9</v>
      </c>
      <c r="F5" s="55">
        <v>0</v>
      </c>
      <c r="G5" s="55">
        <v>1</v>
      </c>
      <c r="H5" s="55">
        <v>10</v>
      </c>
      <c r="I5" s="55"/>
    </row>
    <row r="8" spans="1:32" x14ac:dyDescent="0.35">
      <c r="B8">
        <v>2021</v>
      </c>
      <c r="C8" s="2" t="s">
        <v>77</v>
      </c>
      <c r="D8" s="2" t="s">
        <v>76</v>
      </c>
      <c r="E8" s="2" t="s">
        <v>87</v>
      </c>
      <c r="F8" s="2" t="s">
        <v>88</v>
      </c>
      <c r="G8" s="2" t="s">
        <v>89</v>
      </c>
      <c r="H8" s="2" t="s">
        <v>90</v>
      </c>
      <c r="I8" s="2" t="s">
        <v>91</v>
      </c>
      <c r="J8" s="2" t="s">
        <v>92</v>
      </c>
      <c r="K8" s="2" t="s">
        <v>93</v>
      </c>
      <c r="L8" s="2" t="s">
        <v>94</v>
      </c>
      <c r="M8" s="2" t="s">
        <v>95</v>
      </c>
      <c r="N8" s="2" t="s">
        <v>96</v>
      </c>
      <c r="O8" s="2" t="s">
        <v>97</v>
      </c>
      <c r="P8" s="2" t="s">
        <v>172</v>
      </c>
      <c r="Q8" s="2" t="s">
        <v>173</v>
      </c>
      <c r="R8" s="2" t="s">
        <v>174</v>
      </c>
      <c r="S8" s="2" t="s">
        <v>175</v>
      </c>
      <c r="T8" s="2" t="s">
        <v>176</v>
      </c>
      <c r="U8" s="2" t="s">
        <v>177</v>
      </c>
      <c r="V8" s="2" t="s">
        <v>178</v>
      </c>
      <c r="W8" s="2" t="s">
        <v>179</v>
      </c>
      <c r="X8" s="2" t="s">
        <v>180</v>
      </c>
      <c r="Y8" s="2" t="s">
        <v>181</v>
      </c>
      <c r="Z8" s="2" t="s">
        <v>182</v>
      </c>
      <c r="AA8" s="2" t="s">
        <v>183</v>
      </c>
      <c r="AB8" s="2" t="s">
        <v>184</v>
      </c>
      <c r="AC8" s="2" t="s">
        <v>185</v>
      </c>
      <c r="AD8" s="2" t="s">
        <v>186</v>
      </c>
      <c r="AE8" s="2" t="s">
        <v>187</v>
      </c>
      <c r="AF8" s="2" t="s">
        <v>188</v>
      </c>
    </row>
    <row r="9" spans="1:32" ht="31" x14ac:dyDescent="0.35">
      <c r="C9" s="2">
        <v>1</v>
      </c>
      <c r="D9" s="2"/>
      <c r="E9" s="70" t="s">
        <v>189</v>
      </c>
      <c r="F9" s="66" t="s">
        <v>231</v>
      </c>
      <c r="G9" s="2"/>
      <c r="H9" s="2"/>
      <c r="I9" s="2"/>
      <c r="J9" s="2"/>
      <c r="K9" s="66" t="s">
        <v>231</v>
      </c>
      <c r="L9" s="2"/>
      <c r="M9" s="66" t="s">
        <v>231</v>
      </c>
      <c r="N9" s="2"/>
      <c r="O9" s="2"/>
      <c r="P9" s="2"/>
      <c r="Q9" s="2"/>
      <c r="R9" s="2"/>
      <c r="S9" s="2"/>
      <c r="T9" s="2"/>
      <c r="U9" s="66" t="s">
        <v>231</v>
      </c>
      <c r="V9" s="2"/>
      <c r="W9" s="2"/>
      <c r="X9" s="2"/>
      <c r="Y9" s="2"/>
      <c r="Z9" s="2"/>
      <c r="AA9" s="66" t="s">
        <v>231</v>
      </c>
      <c r="AB9" s="66" t="s">
        <v>231</v>
      </c>
      <c r="AC9" s="2"/>
      <c r="AD9" s="2"/>
      <c r="AE9" s="2"/>
      <c r="AF9" s="2"/>
    </row>
    <row r="10" spans="1:32" ht="31" x14ac:dyDescent="0.35">
      <c r="C10" s="2">
        <v>2</v>
      </c>
      <c r="D10" s="2"/>
      <c r="E10" s="2"/>
      <c r="F10" s="2"/>
      <c r="G10" s="2"/>
      <c r="H10" s="2"/>
      <c r="I10" s="2"/>
      <c r="J10" s="2"/>
      <c r="K10" s="66" t="s">
        <v>231</v>
      </c>
      <c r="L10" s="2"/>
      <c r="M10" s="2"/>
      <c r="N10" s="2"/>
      <c r="O10" s="2"/>
      <c r="P10" s="2"/>
      <c r="Q10" s="2"/>
      <c r="R10" s="2"/>
      <c r="S10" s="2"/>
      <c r="T10" s="2"/>
      <c r="U10" s="2"/>
      <c r="V10" s="2"/>
      <c r="W10" s="2"/>
      <c r="X10" s="2"/>
      <c r="Y10" s="2"/>
      <c r="Z10" s="2"/>
      <c r="AA10" s="66" t="s">
        <v>231</v>
      </c>
      <c r="AB10" s="2"/>
      <c r="AC10" s="2"/>
      <c r="AD10" s="2"/>
      <c r="AE10" s="2"/>
      <c r="AF10" s="2"/>
    </row>
    <row r="11" spans="1:32" ht="31" x14ac:dyDescent="0.35">
      <c r="C11" s="2">
        <v>3</v>
      </c>
      <c r="D11" s="2"/>
      <c r="E11" s="2"/>
      <c r="F11" s="2"/>
      <c r="G11" s="2"/>
      <c r="H11" s="2"/>
      <c r="I11" s="2"/>
      <c r="J11" s="2"/>
      <c r="K11" s="66" t="s">
        <v>231</v>
      </c>
      <c r="L11" s="2"/>
      <c r="M11" s="2"/>
      <c r="N11" s="2"/>
      <c r="O11" s="2"/>
      <c r="P11" s="2"/>
      <c r="Q11" s="2"/>
      <c r="R11" s="2"/>
      <c r="S11" s="2"/>
      <c r="T11" s="2"/>
      <c r="U11" s="2"/>
      <c r="V11" s="2"/>
      <c r="W11" s="2"/>
      <c r="X11" s="2"/>
      <c r="Y11" s="2"/>
      <c r="Z11" s="2"/>
      <c r="AA11" s="2"/>
      <c r="AB11" s="2"/>
      <c r="AC11" s="2"/>
      <c r="AD11" s="2"/>
      <c r="AE11" s="2"/>
      <c r="AF11" s="2"/>
    </row>
    <row r="12" spans="1:32" x14ac:dyDescent="0.35">
      <c r="C12" s="2">
        <v>4</v>
      </c>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row>
    <row r="13" spans="1:32" x14ac:dyDescent="0.35">
      <c r="C13" s="2">
        <v>5</v>
      </c>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x14ac:dyDescent="0.35">
      <c r="C14" s="2">
        <v>6</v>
      </c>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x14ac:dyDescent="0.35">
      <c r="C15" s="2">
        <v>7</v>
      </c>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x14ac:dyDescent="0.35">
      <c r="C16" s="2">
        <v>8</v>
      </c>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3:32" x14ac:dyDescent="0.35">
      <c r="C17" s="2">
        <v>9</v>
      </c>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3:32" x14ac:dyDescent="0.35">
      <c r="C18" s="2">
        <v>10</v>
      </c>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row>
  </sheetData>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DE06-0CE8-4EC7-9F00-84235762D620}">
  <sheetPr codeName="Sheet5"/>
  <dimension ref="A1:L26"/>
  <sheetViews>
    <sheetView topLeftCell="A25" zoomScale="85" zoomScaleNormal="85" workbookViewId="0">
      <selection activeCell="A3" sqref="A3:L26"/>
    </sheetView>
  </sheetViews>
  <sheetFormatPr defaultRowHeight="15.5" x14ac:dyDescent="0.35"/>
  <cols>
    <col min="1" max="1" width="13.5" bestFit="1" customWidth="1"/>
    <col min="2" max="2" width="16.08203125" bestFit="1" customWidth="1"/>
    <col min="3" max="3" width="15.6640625" bestFit="1" customWidth="1"/>
    <col min="4" max="11" width="14.6640625" bestFit="1" customWidth="1"/>
    <col min="12" max="12" width="10.5" bestFit="1" customWidth="1"/>
  </cols>
  <sheetData>
    <row r="1" spans="1:12" x14ac:dyDescent="0.35">
      <c r="A1" s="60" t="s">
        <v>6</v>
      </c>
      <c r="B1" t="s">
        <v>196</v>
      </c>
    </row>
    <row r="3" spans="1:12" x14ac:dyDescent="0.35">
      <c r="A3" s="60" t="s">
        <v>195</v>
      </c>
      <c r="B3" s="60" t="s">
        <v>194</v>
      </c>
    </row>
    <row r="4" spans="1:12" x14ac:dyDescent="0.35">
      <c r="A4" s="60" t="s">
        <v>192</v>
      </c>
      <c r="B4" t="s">
        <v>199</v>
      </c>
      <c r="C4" t="s">
        <v>274</v>
      </c>
      <c r="D4" t="s">
        <v>209</v>
      </c>
      <c r="E4" t="s">
        <v>218</v>
      </c>
      <c r="F4" t="s">
        <v>227</v>
      </c>
      <c r="G4" t="s">
        <v>237</v>
      </c>
      <c r="H4" t="s">
        <v>247</v>
      </c>
      <c r="I4" t="s">
        <v>254</v>
      </c>
      <c r="J4" t="s">
        <v>261</v>
      </c>
      <c r="K4" t="s">
        <v>268</v>
      </c>
      <c r="L4" t="s">
        <v>193</v>
      </c>
    </row>
    <row r="5" spans="1:12" x14ac:dyDescent="0.35">
      <c r="A5" s="59">
        <v>2020</v>
      </c>
      <c r="B5" s="62">
        <v>4</v>
      </c>
      <c r="C5" s="62">
        <v>6</v>
      </c>
      <c r="D5" s="62">
        <v>6</v>
      </c>
      <c r="E5" s="62">
        <v>6</v>
      </c>
      <c r="F5" s="62">
        <v>4</v>
      </c>
      <c r="G5" s="62">
        <v>8</v>
      </c>
      <c r="H5" s="62">
        <v>6</v>
      </c>
      <c r="I5" s="62">
        <v>6</v>
      </c>
      <c r="J5" s="62">
        <v>5</v>
      </c>
      <c r="K5" s="62">
        <v>7</v>
      </c>
      <c r="L5" s="62">
        <v>58</v>
      </c>
    </row>
    <row r="6" spans="1:12" x14ac:dyDescent="0.35">
      <c r="A6" s="61">
        <v>1</v>
      </c>
      <c r="B6" s="62"/>
      <c r="C6" s="62"/>
      <c r="D6" s="62"/>
      <c r="E6" s="62"/>
      <c r="F6" s="62"/>
      <c r="G6" s="62"/>
      <c r="H6" s="62"/>
      <c r="I6" s="62">
        <v>1</v>
      </c>
      <c r="J6" s="62"/>
      <c r="K6" s="62"/>
      <c r="L6" s="62">
        <v>1</v>
      </c>
    </row>
    <row r="7" spans="1:12" x14ac:dyDescent="0.35">
      <c r="A7" s="61">
        <v>7</v>
      </c>
      <c r="B7" s="62"/>
      <c r="C7" s="62"/>
      <c r="D7" s="62">
        <v>1</v>
      </c>
      <c r="E7" s="62">
        <v>1</v>
      </c>
      <c r="F7" s="62">
        <v>2</v>
      </c>
      <c r="G7" s="62">
        <v>1</v>
      </c>
      <c r="H7" s="62"/>
      <c r="I7" s="62"/>
      <c r="J7" s="62">
        <v>1</v>
      </c>
      <c r="K7" s="62">
        <v>1</v>
      </c>
      <c r="L7" s="62">
        <v>7</v>
      </c>
    </row>
    <row r="8" spans="1:12" x14ac:dyDescent="0.35">
      <c r="A8" s="61">
        <v>8</v>
      </c>
      <c r="B8" s="62">
        <v>1</v>
      </c>
      <c r="C8" s="62">
        <v>3</v>
      </c>
      <c r="D8" s="62">
        <v>2</v>
      </c>
      <c r="E8" s="62">
        <v>1</v>
      </c>
      <c r="F8" s="62"/>
      <c r="G8" s="62"/>
      <c r="H8" s="62">
        <v>2</v>
      </c>
      <c r="I8" s="62">
        <v>1</v>
      </c>
      <c r="J8" s="62">
        <v>1</v>
      </c>
      <c r="K8" s="62">
        <v>3</v>
      </c>
      <c r="L8" s="62">
        <v>14</v>
      </c>
    </row>
    <row r="9" spans="1:12" x14ac:dyDescent="0.35">
      <c r="A9" s="61">
        <v>9</v>
      </c>
      <c r="B9" s="62">
        <v>1</v>
      </c>
      <c r="C9" s="62">
        <v>1</v>
      </c>
      <c r="D9" s="62"/>
      <c r="E9" s="62">
        <v>1</v>
      </c>
      <c r="F9" s="62"/>
      <c r="G9" s="62">
        <v>1</v>
      </c>
      <c r="H9" s="62">
        <v>2</v>
      </c>
      <c r="I9" s="62">
        <v>1</v>
      </c>
      <c r="J9" s="62">
        <v>1</v>
      </c>
      <c r="K9" s="62">
        <v>1</v>
      </c>
      <c r="L9" s="62">
        <v>9</v>
      </c>
    </row>
    <row r="10" spans="1:12" x14ac:dyDescent="0.35">
      <c r="A10" s="61">
        <v>10</v>
      </c>
      <c r="B10" s="62">
        <v>1</v>
      </c>
      <c r="C10" s="62">
        <v>1</v>
      </c>
      <c r="D10" s="62">
        <v>2</v>
      </c>
      <c r="E10" s="62">
        <v>1</v>
      </c>
      <c r="F10" s="62"/>
      <c r="G10" s="62">
        <v>3</v>
      </c>
      <c r="H10" s="62">
        <v>1</v>
      </c>
      <c r="I10" s="62">
        <v>1</v>
      </c>
      <c r="J10" s="62">
        <v>1</v>
      </c>
      <c r="K10" s="62">
        <v>1</v>
      </c>
      <c r="L10" s="62">
        <v>12</v>
      </c>
    </row>
    <row r="11" spans="1:12" x14ac:dyDescent="0.35">
      <c r="A11" s="61">
        <v>11</v>
      </c>
      <c r="B11" s="62"/>
      <c r="C11" s="62"/>
      <c r="D11" s="62"/>
      <c r="E11" s="62">
        <v>2</v>
      </c>
      <c r="F11" s="62">
        <v>2</v>
      </c>
      <c r="G11" s="62"/>
      <c r="H11" s="62"/>
      <c r="I11" s="62">
        <v>1</v>
      </c>
      <c r="J11" s="62">
        <v>1</v>
      </c>
      <c r="K11" s="62">
        <v>1</v>
      </c>
      <c r="L11" s="62">
        <v>7</v>
      </c>
    </row>
    <row r="12" spans="1:12" x14ac:dyDescent="0.35">
      <c r="A12" s="61">
        <v>12</v>
      </c>
      <c r="B12" s="62">
        <v>1</v>
      </c>
      <c r="C12" s="62">
        <v>1</v>
      </c>
      <c r="D12" s="62">
        <v>1</v>
      </c>
      <c r="E12" s="62"/>
      <c r="F12" s="62"/>
      <c r="G12" s="62">
        <v>3</v>
      </c>
      <c r="H12" s="62">
        <v>1</v>
      </c>
      <c r="I12" s="62">
        <v>1</v>
      </c>
      <c r="J12" s="62"/>
      <c r="K12" s="62"/>
      <c r="L12" s="62">
        <v>8</v>
      </c>
    </row>
    <row r="13" spans="1:12" x14ac:dyDescent="0.35">
      <c r="A13" s="59">
        <v>2021</v>
      </c>
      <c r="B13" s="62">
        <v>5</v>
      </c>
      <c r="C13" s="62">
        <v>5</v>
      </c>
      <c r="D13" s="62">
        <v>5</v>
      </c>
      <c r="E13" s="62">
        <v>6</v>
      </c>
      <c r="F13" s="62">
        <v>6</v>
      </c>
      <c r="G13" s="62">
        <v>8</v>
      </c>
      <c r="H13" s="62">
        <v>5</v>
      </c>
      <c r="I13" s="62">
        <v>7</v>
      </c>
      <c r="J13" s="62">
        <v>7</v>
      </c>
      <c r="K13" s="62">
        <v>6</v>
      </c>
      <c r="L13" s="62">
        <v>60</v>
      </c>
    </row>
    <row r="14" spans="1:12" x14ac:dyDescent="0.35">
      <c r="A14" s="61">
        <v>1</v>
      </c>
      <c r="B14" s="62"/>
      <c r="C14" s="62"/>
      <c r="D14" s="62">
        <v>1</v>
      </c>
      <c r="E14" s="62"/>
      <c r="F14" s="62"/>
      <c r="G14" s="62"/>
      <c r="H14" s="62">
        <v>1</v>
      </c>
      <c r="I14" s="62"/>
      <c r="J14" s="62"/>
      <c r="K14" s="62"/>
      <c r="L14" s="62">
        <v>2</v>
      </c>
    </row>
    <row r="15" spans="1:12" x14ac:dyDescent="0.35">
      <c r="A15" s="61">
        <v>2</v>
      </c>
      <c r="B15" s="62">
        <v>1</v>
      </c>
      <c r="C15" s="62">
        <v>1</v>
      </c>
      <c r="D15" s="62">
        <v>2</v>
      </c>
      <c r="E15" s="62">
        <v>1</v>
      </c>
      <c r="F15" s="62">
        <v>1</v>
      </c>
      <c r="G15" s="62">
        <v>1</v>
      </c>
      <c r="H15" s="62"/>
      <c r="I15" s="62">
        <v>1</v>
      </c>
      <c r="J15" s="62"/>
      <c r="K15" s="62">
        <v>2</v>
      </c>
      <c r="L15" s="62">
        <v>10</v>
      </c>
    </row>
    <row r="16" spans="1:12" x14ac:dyDescent="0.35">
      <c r="A16" s="61">
        <v>3</v>
      </c>
      <c r="B16" s="62">
        <v>1</v>
      </c>
      <c r="C16" s="62">
        <v>1</v>
      </c>
      <c r="D16" s="62">
        <v>1</v>
      </c>
      <c r="E16" s="62">
        <v>1</v>
      </c>
      <c r="F16" s="62"/>
      <c r="G16" s="62"/>
      <c r="H16" s="62"/>
      <c r="I16" s="62"/>
      <c r="J16" s="62"/>
      <c r="K16" s="62"/>
      <c r="L16" s="62">
        <v>4</v>
      </c>
    </row>
    <row r="17" spans="1:12" x14ac:dyDescent="0.35">
      <c r="A17" s="61">
        <v>4</v>
      </c>
      <c r="B17" s="62"/>
      <c r="C17" s="62"/>
      <c r="D17" s="62">
        <v>1</v>
      </c>
      <c r="E17" s="62">
        <v>1</v>
      </c>
      <c r="F17" s="62">
        <v>1</v>
      </c>
      <c r="G17" s="62">
        <v>1</v>
      </c>
      <c r="H17" s="62"/>
      <c r="I17" s="62">
        <v>2</v>
      </c>
      <c r="J17" s="62">
        <v>1</v>
      </c>
      <c r="K17" s="62"/>
      <c r="L17" s="62">
        <v>7</v>
      </c>
    </row>
    <row r="18" spans="1:12" x14ac:dyDescent="0.35">
      <c r="A18" s="61">
        <v>5</v>
      </c>
      <c r="B18" s="62"/>
      <c r="C18" s="62">
        <v>1</v>
      </c>
      <c r="D18" s="62"/>
      <c r="E18" s="62">
        <v>1</v>
      </c>
      <c r="F18" s="62">
        <v>1</v>
      </c>
      <c r="G18" s="62">
        <v>1</v>
      </c>
      <c r="H18" s="62">
        <v>2</v>
      </c>
      <c r="I18" s="62"/>
      <c r="J18" s="62">
        <v>1</v>
      </c>
      <c r="K18" s="62"/>
      <c r="L18" s="62">
        <v>7</v>
      </c>
    </row>
    <row r="19" spans="1:12" x14ac:dyDescent="0.35">
      <c r="A19" s="61">
        <v>6</v>
      </c>
      <c r="B19" s="62"/>
      <c r="C19" s="62"/>
      <c r="D19" s="62"/>
      <c r="E19" s="62">
        <v>1</v>
      </c>
      <c r="F19" s="62">
        <v>1</v>
      </c>
      <c r="G19" s="62">
        <v>1</v>
      </c>
      <c r="H19" s="62"/>
      <c r="I19" s="62"/>
      <c r="J19" s="62">
        <v>1</v>
      </c>
      <c r="K19" s="62">
        <v>1</v>
      </c>
      <c r="L19" s="62">
        <v>5</v>
      </c>
    </row>
    <row r="20" spans="1:12" x14ac:dyDescent="0.35">
      <c r="A20" s="61">
        <v>7</v>
      </c>
      <c r="B20" s="62"/>
      <c r="C20" s="62"/>
      <c r="D20" s="62"/>
      <c r="E20" s="62"/>
      <c r="F20" s="62">
        <v>1</v>
      </c>
      <c r="G20" s="62"/>
      <c r="H20" s="62"/>
      <c r="I20" s="62"/>
      <c r="J20" s="62">
        <v>1</v>
      </c>
      <c r="K20" s="62"/>
      <c r="L20" s="62">
        <v>2</v>
      </c>
    </row>
    <row r="21" spans="1:12" x14ac:dyDescent="0.35">
      <c r="A21" s="61">
        <v>8</v>
      </c>
      <c r="B21" s="62"/>
      <c r="C21" s="62"/>
      <c r="D21" s="62"/>
      <c r="E21" s="62">
        <v>1</v>
      </c>
      <c r="F21" s="62"/>
      <c r="G21" s="62"/>
      <c r="H21" s="62"/>
      <c r="I21" s="62">
        <v>1</v>
      </c>
      <c r="J21" s="62"/>
      <c r="K21" s="62"/>
      <c r="L21" s="62">
        <v>2</v>
      </c>
    </row>
    <row r="22" spans="1:12" x14ac:dyDescent="0.35">
      <c r="A22" s="61">
        <v>9</v>
      </c>
      <c r="B22" s="62">
        <v>2</v>
      </c>
      <c r="C22" s="62">
        <v>1</v>
      </c>
      <c r="D22" s="62"/>
      <c r="E22" s="62"/>
      <c r="F22" s="62"/>
      <c r="G22" s="62">
        <v>1</v>
      </c>
      <c r="H22" s="62">
        <v>2</v>
      </c>
      <c r="I22" s="62">
        <v>2</v>
      </c>
      <c r="J22" s="62">
        <v>2</v>
      </c>
      <c r="K22" s="62">
        <v>1</v>
      </c>
      <c r="L22" s="62">
        <v>11</v>
      </c>
    </row>
    <row r="23" spans="1:12" x14ac:dyDescent="0.35">
      <c r="A23" s="61">
        <v>10</v>
      </c>
      <c r="B23" s="62"/>
      <c r="C23" s="62"/>
      <c r="D23" s="62"/>
      <c r="E23" s="62"/>
      <c r="F23" s="62"/>
      <c r="G23" s="62">
        <v>1</v>
      </c>
      <c r="H23" s="62"/>
      <c r="I23" s="62"/>
      <c r="J23" s="62"/>
      <c r="K23" s="62"/>
      <c r="L23" s="62">
        <v>1</v>
      </c>
    </row>
    <row r="24" spans="1:12" x14ac:dyDescent="0.35">
      <c r="A24" s="61">
        <v>11</v>
      </c>
      <c r="B24" s="62"/>
      <c r="C24" s="62">
        <v>1</v>
      </c>
      <c r="D24" s="62"/>
      <c r="E24" s="62"/>
      <c r="F24" s="62">
        <v>1</v>
      </c>
      <c r="G24" s="62">
        <v>2</v>
      </c>
      <c r="H24" s="62"/>
      <c r="I24" s="62">
        <v>1</v>
      </c>
      <c r="J24" s="62">
        <v>1</v>
      </c>
      <c r="K24" s="62">
        <v>1</v>
      </c>
      <c r="L24" s="62">
        <v>7</v>
      </c>
    </row>
    <row r="25" spans="1:12" x14ac:dyDescent="0.35">
      <c r="A25" s="61">
        <v>12</v>
      </c>
      <c r="B25" s="62">
        <v>1</v>
      </c>
      <c r="C25" s="62"/>
      <c r="D25" s="62"/>
      <c r="E25" s="62"/>
      <c r="F25" s="62"/>
      <c r="G25" s="62"/>
      <c r="H25" s="62"/>
      <c r="I25" s="62"/>
      <c r="J25" s="62"/>
      <c r="K25" s="62">
        <v>1</v>
      </c>
      <c r="L25" s="62">
        <v>2</v>
      </c>
    </row>
    <row r="26" spans="1:12" x14ac:dyDescent="0.35">
      <c r="A26" s="59" t="s">
        <v>193</v>
      </c>
      <c r="B26" s="62">
        <v>9</v>
      </c>
      <c r="C26" s="62">
        <v>11</v>
      </c>
      <c r="D26" s="62">
        <v>11</v>
      </c>
      <c r="E26" s="62">
        <v>12</v>
      </c>
      <c r="F26" s="62">
        <v>10</v>
      </c>
      <c r="G26" s="62">
        <v>16</v>
      </c>
      <c r="H26" s="62">
        <v>11</v>
      </c>
      <c r="I26" s="62">
        <v>13</v>
      </c>
      <c r="J26" s="62">
        <v>12</v>
      </c>
      <c r="K26" s="62">
        <v>13</v>
      </c>
      <c r="L26" s="62">
        <v>118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20701-ACA4-4130-8532-D5404F58450F}">
  <sheetPr codeName="Sheet8"/>
  <dimension ref="A1:J27"/>
  <sheetViews>
    <sheetView topLeftCell="A4" workbookViewId="0">
      <selection activeCell="N24" sqref="N24"/>
    </sheetView>
  </sheetViews>
  <sheetFormatPr defaultRowHeight="15.5" x14ac:dyDescent="0.35"/>
  <cols>
    <col min="1" max="1" width="13.75" bestFit="1" customWidth="1"/>
    <col min="2" max="2" width="16" bestFit="1" customWidth="1"/>
    <col min="3" max="9" width="12.75" bestFit="1" customWidth="1"/>
    <col min="10" max="10" width="10.33203125" bestFit="1" customWidth="1"/>
  </cols>
  <sheetData>
    <row r="1" spans="1:10" x14ac:dyDescent="0.35">
      <c r="A1" s="60" t="s">
        <v>6</v>
      </c>
      <c r="B1" t="s">
        <v>196</v>
      </c>
    </row>
    <row r="3" spans="1:10" x14ac:dyDescent="0.35">
      <c r="A3" s="60" t="s">
        <v>195</v>
      </c>
      <c r="B3" s="60" t="s">
        <v>194</v>
      </c>
    </row>
    <row r="4" spans="1:10" x14ac:dyDescent="0.35">
      <c r="A4" s="60" t="s">
        <v>192</v>
      </c>
      <c r="B4" t="s">
        <v>202</v>
      </c>
      <c r="C4" t="s">
        <v>212</v>
      </c>
      <c r="D4" t="s">
        <v>221</v>
      </c>
      <c r="E4" t="s">
        <v>230</v>
      </c>
      <c r="F4" t="s">
        <v>240</v>
      </c>
      <c r="G4" t="s">
        <v>249</v>
      </c>
      <c r="H4" t="s">
        <v>256</v>
      </c>
      <c r="I4" t="s">
        <v>263</v>
      </c>
      <c r="J4" t="s">
        <v>193</v>
      </c>
    </row>
    <row r="5" spans="1:10" x14ac:dyDescent="0.35">
      <c r="A5" s="59">
        <v>2020</v>
      </c>
      <c r="B5" s="62"/>
      <c r="C5" s="62"/>
      <c r="D5" s="62"/>
      <c r="E5" s="62"/>
      <c r="F5" s="62"/>
      <c r="G5" s="62"/>
      <c r="H5" s="62"/>
      <c r="I5" s="62"/>
      <c r="J5" s="62"/>
    </row>
    <row r="6" spans="1:10" x14ac:dyDescent="0.35">
      <c r="A6" s="61" t="s">
        <v>105</v>
      </c>
      <c r="B6" s="62">
        <v>1</v>
      </c>
      <c r="C6" s="62">
        <v>0</v>
      </c>
      <c r="D6" s="62">
        <v>0</v>
      </c>
      <c r="E6" s="62">
        <v>0</v>
      </c>
      <c r="F6" s="62">
        <v>0</v>
      </c>
      <c r="G6" s="62">
        <v>0</v>
      </c>
      <c r="H6" s="62">
        <v>0</v>
      </c>
      <c r="I6" s="62">
        <v>0</v>
      </c>
      <c r="J6" s="62">
        <v>1</v>
      </c>
    </row>
    <row r="7" spans="1:10" x14ac:dyDescent="0.35">
      <c r="A7" s="61" t="s">
        <v>104</v>
      </c>
      <c r="B7" s="62">
        <v>1</v>
      </c>
      <c r="C7" s="62">
        <v>0</v>
      </c>
      <c r="D7" s="62">
        <v>1</v>
      </c>
      <c r="E7" s="62">
        <v>0</v>
      </c>
      <c r="F7" s="62">
        <v>1</v>
      </c>
      <c r="G7" s="62">
        <v>1</v>
      </c>
      <c r="H7" s="62">
        <v>0</v>
      </c>
      <c r="I7" s="62">
        <v>0</v>
      </c>
      <c r="J7" s="62">
        <v>4</v>
      </c>
    </row>
    <row r="8" spans="1:10" x14ac:dyDescent="0.35">
      <c r="A8" s="61" t="s">
        <v>63</v>
      </c>
      <c r="B8" s="62">
        <v>1</v>
      </c>
      <c r="C8" s="62">
        <v>0</v>
      </c>
      <c r="D8" s="62">
        <v>1</v>
      </c>
      <c r="E8" s="62">
        <v>1</v>
      </c>
      <c r="F8" s="62">
        <v>2</v>
      </c>
      <c r="G8" s="62">
        <v>1</v>
      </c>
      <c r="H8" s="62">
        <v>0</v>
      </c>
      <c r="I8" s="62">
        <v>0</v>
      </c>
      <c r="J8" s="62">
        <v>6</v>
      </c>
    </row>
    <row r="9" spans="1:10" x14ac:dyDescent="0.35">
      <c r="A9" s="61" t="s">
        <v>64</v>
      </c>
      <c r="B9" s="62">
        <v>1</v>
      </c>
      <c r="C9" s="62">
        <v>0</v>
      </c>
      <c r="D9" s="62">
        <v>1</v>
      </c>
      <c r="E9" s="62">
        <v>1</v>
      </c>
      <c r="F9" s="62">
        <v>2</v>
      </c>
      <c r="G9" s="62">
        <v>2</v>
      </c>
      <c r="H9" s="62">
        <v>1</v>
      </c>
      <c r="I9" s="62">
        <v>3</v>
      </c>
      <c r="J9" s="62">
        <v>11</v>
      </c>
    </row>
    <row r="10" spans="1:10" x14ac:dyDescent="0.35">
      <c r="A10" s="61" t="s">
        <v>65</v>
      </c>
      <c r="B10" s="62">
        <v>1</v>
      </c>
      <c r="C10" s="62">
        <v>0</v>
      </c>
      <c r="D10" s="62">
        <v>2</v>
      </c>
      <c r="E10" s="62">
        <v>2</v>
      </c>
      <c r="F10" s="62">
        <v>2</v>
      </c>
      <c r="G10" s="62">
        <v>3</v>
      </c>
      <c r="H10" s="62">
        <v>2</v>
      </c>
      <c r="I10" s="62">
        <v>3</v>
      </c>
      <c r="J10" s="62">
        <v>15</v>
      </c>
    </row>
    <row r="11" spans="1:10" x14ac:dyDescent="0.35">
      <c r="A11" s="61" t="s">
        <v>66</v>
      </c>
      <c r="B11" s="62">
        <v>2</v>
      </c>
      <c r="C11" s="62">
        <v>0</v>
      </c>
      <c r="D11" s="62">
        <v>2</v>
      </c>
      <c r="E11" s="62">
        <v>2</v>
      </c>
      <c r="F11" s="62">
        <v>3</v>
      </c>
      <c r="G11" s="62">
        <v>4</v>
      </c>
      <c r="H11" s="62">
        <v>2</v>
      </c>
      <c r="I11" s="62">
        <v>3</v>
      </c>
      <c r="J11" s="62">
        <v>18</v>
      </c>
    </row>
    <row r="12" spans="1:10" x14ac:dyDescent="0.35">
      <c r="A12" s="61" t="s">
        <v>67</v>
      </c>
      <c r="B12" s="62">
        <v>2</v>
      </c>
      <c r="C12" s="62">
        <v>0</v>
      </c>
      <c r="D12" s="62">
        <v>3</v>
      </c>
      <c r="E12" s="62">
        <v>4</v>
      </c>
      <c r="F12" s="62">
        <v>4</v>
      </c>
      <c r="G12" s="62">
        <v>4</v>
      </c>
      <c r="H12" s="62">
        <v>2</v>
      </c>
      <c r="I12" s="62">
        <v>4</v>
      </c>
      <c r="J12" s="62">
        <v>23</v>
      </c>
    </row>
    <row r="13" spans="1:10" x14ac:dyDescent="0.35">
      <c r="A13" s="61" t="s">
        <v>68</v>
      </c>
      <c r="B13" s="62">
        <v>3</v>
      </c>
      <c r="C13" s="62">
        <v>0</v>
      </c>
      <c r="D13" s="62">
        <v>5</v>
      </c>
      <c r="E13" s="62">
        <v>4</v>
      </c>
      <c r="F13" s="62">
        <v>4</v>
      </c>
      <c r="G13" s="62">
        <v>4</v>
      </c>
      <c r="H13" s="62">
        <v>2</v>
      </c>
      <c r="I13" s="62">
        <v>5</v>
      </c>
      <c r="J13" s="62">
        <v>27</v>
      </c>
    </row>
    <row r="14" spans="1:10" x14ac:dyDescent="0.35">
      <c r="A14" s="59">
        <v>2021</v>
      </c>
      <c r="B14" s="62"/>
      <c r="C14" s="62"/>
      <c r="D14" s="62"/>
      <c r="E14" s="62"/>
      <c r="F14" s="62"/>
      <c r="G14" s="62"/>
      <c r="H14" s="62"/>
      <c r="I14" s="62"/>
      <c r="J14" s="62"/>
    </row>
    <row r="15" spans="1:10" x14ac:dyDescent="0.35">
      <c r="A15" s="61" t="s">
        <v>69</v>
      </c>
      <c r="B15" s="62">
        <v>1</v>
      </c>
      <c r="C15" s="62">
        <v>0</v>
      </c>
      <c r="D15" s="62">
        <v>1</v>
      </c>
      <c r="E15" s="62">
        <v>1</v>
      </c>
      <c r="F15" s="62">
        <v>0</v>
      </c>
      <c r="G15" s="62">
        <v>0</v>
      </c>
      <c r="H15" s="62">
        <v>0</v>
      </c>
      <c r="I15" s="62">
        <v>0</v>
      </c>
      <c r="J15" s="62">
        <v>3</v>
      </c>
    </row>
    <row r="16" spans="1:10" x14ac:dyDescent="0.35">
      <c r="A16" s="61" t="s">
        <v>70</v>
      </c>
      <c r="B16" s="62">
        <v>2</v>
      </c>
      <c r="C16" s="62">
        <v>3</v>
      </c>
      <c r="D16" s="62">
        <v>1</v>
      </c>
      <c r="E16" s="62">
        <v>2</v>
      </c>
      <c r="F16" s="62">
        <v>2</v>
      </c>
      <c r="G16" s="62">
        <v>1</v>
      </c>
      <c r="H16" s="62">
        <v>2</v>
      </c>
      <c r="I16" s="62">
        <v>2</v>
      </c>
      <c r="J16" s="62">
        <v>15</v>
      </c>
    </row>
    <row r="17" spans="1:10" x14ac:dyDescent="0.35">
      <c r="A17" s="61" t="s">
        <v>71</v>
      </c>
      <c r="B17" s="62">
        <v>2</v>
      </c>
      <c r="C17" s="62">
        <v>4</v>
      </c>
      <c r="D17" s="62">
        <v>3</v>
      </c>
      <c r="E17" s="62">
        <v>2</v>
      </c>
      <c r="F17" s="62">
        <v>4</v>
      </c>
      <c r="G17" s="62">
        <v>2</v>
      </c>
      <c r="H17" s="62">
        <v>4</v>
      </c>
      <c r="I17" s="62">
        <v>4</v>
      </c>
      <c r="J17" s="62">
        <v>25</v>
      </c>
    </row>
    <row r="18" spans="1:10" x14ac:dyDescent="0.35">
      <c r="A18" s="61" t="s">
        <v>197</v>
      </c>
      <c r="B18" s="62">
        <v>3</v>
      </c>
      <c r="C18" s="62">
        <v>4</v>
      </c>
      <c r="D18" s="62">
        <v>3</v>
      </c>
      <c r="E18" s="62">
        <v>2</v>
      </c>
      <c r="F18" s="62">
        <v>5</v>
      </c>
      <c r="G18" s="62">
        <v>3</v>
      </c>
      <c r="H18" s="62">
        <v>4</v>
      </c>
      <c r="I18" s="62">
        <v>4</v>
      </c>
      <c r="J18" s="62">
        <v>28</v>
      </c>
    </row>
    <row r="19" spans="1:10" x14ac:dyDescent="0.35">
      <c r="A19" s="61" t="s">
        <v>72</v>
      </c>
      <c r="B19" s="62">
        <v>3</v>
      </c>
      <c r="C19" s="62">
        <v>4</v>
      </c>
      <c r="D19" s="62">
        <v>4</v>
      </c>
      <c r="E19" s="62">
        <v>3</v>
      </c>
      <c r="F19" s="62">
        <v>6</v>
      </c>
      <c r="G19" s="62">
        <v>3</v>
      </c>
      <c r="H19" s="62">
        <v>5</v>
      </c>
      <c r="I19" s="62">
        <v>6</v>
      </c>
      <c r="J19" s="62">
        <v>34</v>
      </c>
    </row>
    <row r="20" spans="1:10" x14ac:dyDescent="0.35">
      <c r="A20" s="61" t="s">
        <v>73</v>
      </c>
      <c r="B20" s="62">
        <v>5</v>
      </c>
      <c r="C20" s="62">
        <v>5</v>
      </c>
      <c r="D20" s="62">
        <v>5</v>
      </c>
      <c r="E20" s="62">
        <v>3</v>
      </c>
      <c r="F20" s="62">
        <v>6</v>
      </c>
      <c r="G20" s="62">
        <v>4</v>
      </c>
      <c r="H20" s="62">
        <v>6</v>
      </c>
      <c r="I20" s="62">
        <v>7</v>
      </c>
      <c r="J20" s="62">
        <v>41</v>
      </c>
    </row>
    <row r="21" spans="1:10" x14ac:dyDescent="0.35">
      <c r="A21" s="61" t="s">
        <v>74</v>
      </c>
      <c r="B21" s="62">
        <v>6</v>
      </c>
      <c r="C21" s="62">
        <v>6</v>
      </c>
      <c r="D21" s="62">
        <v>7</v>
      </c>
      <c r="E21" s="62">
        <v>5</v>
      </c>
      <c r="F21" s="62">
        <v>7</v>
      </c>
      <c r="G21" s="62">
        <v>4</v>
      </c>
      <c r="H21" s="62">
        <v>9</v>
      </c>
      <c r="I21" s="62">
        <v>7</v>
      </c>
      <c r="J21" s="62">
        <v>51</v>
      </c>
    </row>
    <row r="22" spans="1:10" x14ac:dyDescent="0.35">
      <c r="A22" s="61" t="s">
        <v>198</v>
      </c>
      <c r="B22" s="62">
        <v>6</v>
      </c>
      <c r="C22" s="62">
        <v>8</v>
      </c>
      <c r="D22" s="62">
        <v>10</v>
      </c>
      <c r="E22" s="62">
        <v>6</v>
      </c>
      <c r="F22" s="62">
        <v>8</v>
      </c>
      <c r="G22" s="62">
        <v>4</v>
      </c>
      <c r="H22" s="62">
        <v>11</v>
      </c>
      <c r="I22" s="62">
        <v>9</v>
      </c>
      <c r="J22" s="62">
        <v>62</v>
      </c>
    </row>
    <row r="23" spans="1:10" x14ac:dyDescent="0.35">
      <c r="A23" s="61" t="s">
        <v>103</v>
      </c>
      <c r="B23" s="62">
        <v>7</v>
      </c>
      <c r="C23" s="62">
        <v>9</v>
      </c>
      <c r="D23" s="62">
        <v>10</v>
      </c>
      <c r="E23" s="62">
        <v>7</v>
      </c>
      <c r="F23" s="62">
        <v>9</v>
      </c>
      <c r="G23" s="62">
        <v>6</v>
      </c>
      <c r="H23" s="62">
        <v>13</v>
      </c>
      <c r="I23" s="62">
        <v>11</v>
      </c>
      <c r="J23" s="62">
        <v>72</v>
      </c>
    </row>
    <row r="24" spans="1:10" x14ac:dyDescent="0.35">
      <c r="A24" s="61" t="s">
        <v>106</v>
      </c>
      <c r="B24" s="62">
        <v>8</v>
      </c>
      <c r="C24" s="62">
        <v>11</v>
      </c>
      <c r="D24" s="62">
        <v>12</v>
      </c>
      <c r="E24" s="62">
        <v>7</v>
      </c>
      <c r="F24" s="62">
        <v>12</v>
      </c>
      <c r="G24" s="62">
        <v>7</v>
      </c>
      <c r="H24" s="62">
        <v>13</v>
      </c>
      <c r="I24" s="62">
        <v>13</v>
      </c>
      <c r="J24" s="62">
        <v>83</v>
      </c>
    </row>
    <row r="25" spans="1:10" x14ac:dyDescent="0.35">
      <c r="A25" s="61" t="s">
        <v>108</v>
      </c>
      <c r="B25" s="62">
        <v>9</v>
      </c>
      <c r="C25" s="62">
        <v>11</v>
      </c>
      <c r="D25" s="62">
        <v>14</v>
      </c>
      <c r="E25" s="62">
        <v>7</v>
      </c>
      <c r="F25" s="62">
        <v>12</v>
      </c>
      <c r="G25" s="62">
        <v>7</v>
      </c>
      <c r="H25" s="62">
        <v>13</v>
      </c>
      <c r="I25" s="62">
        <v>14</v>
      </c>
      <c r="J25" s="62">
        <v>87</v>
      </c>
    </row>
    <row r="26" spans="1:10" x14ac:dyDescent="0.35">
      <c r="A26" s="61" t="s">
        <v>191</v>
      </c>
      <c r="B26" s="62">
        <v>9</v>
      </c>
      <c r="C26" s="62">
        <v>11</v>
      </c>
      <c r="D26" s="62">
        <v>15</v>
      </c>
      <c r="E26" s="62">
        <v>7</v>
      </c>
      <c r="F26" s="62">
        <v>12</v>
      </c>
      <c r="G26" s="62">
        <v>7</v>
      </c>
      <c r="H26" s="62">
        <v>13</v>
      </c>
      <c r="I26" s="62">
        <v>14</v>
      </c>
      <c r="J26" s="62">
        <v>88</v>
      </c>
    </row>
    <row r="27" spans="1:10" x14ac:dyDescent="0.35">
      <c r="A27" s="59" t="s">
        <v>193</v>
      </c>
      <c r="B27" s="62"/>
      <c r="C27" s="62"/>
      <c r="D27" s="62"/>
      <c r="E27" s="62"/>
      <c r="F27" s="62"/>
      <c r="G27" s="62"/>
      <c r="H27" s="62"/>
      <c r="I27" s="62"/>
      <c r="J27" s="62"/>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F3113-B42F-47E2-8034-A7F66D97281C}">
  <sheetPr codeName="Sheet13"/>
  <dimension ref="A1:H23"/>
  <sheetViews>
    <sheetView workbookViewId="0">
      <selection activeCell="J16" sqref="J16"/>
    </sheetView>
  </sheetViews>
  <sheetFormatPr defaultRowHeight="15.5" x14ac:dyDescent="0.35"/>
  <cols>
    <col min="1" max="1" width="13.5" bestFit="1" customWidth="1"/>
    <col min="2" max="2" width="14.83203125" bestFit="1" customWidth="1"/>
    <col min="3" max="4" width="9.25" bestFit="1" customWidth="1"/>
    <col min="5" max="5" width="4" bestFit="1" customWidth="1"/>
    <col min="6" max="6" width="13.75" bestFit="1" customWidth="1"/>
    <col min="7" max="7" width="13.08203125" bestFit="1" customWidth="1"/>
    <col min="8" max="8" width="10.5" bestFit="1" customWidth="1"/>
  </cols>
  <sheetData>
    <row r="1" spans="1:8" x14ac:dyDescent="0.35">
      <c r="A1" s="60" t="s">
        <v>195</v>
      </c>
      <c r="B1" s="60" t="s">
        <v>194</v>
      </c>
    </row>
    <row r="2" spans="1:8" x14ac:dyDescent="0.35">
      <c r="A2" s="60" t="s">
        <v>192</v>
      </c>
      <c r="B2" t="s">
        <v>40</v>
      </c>
      <c r="C2" t="s">
        <v>48</v>
      </c>
      <c r="D2" t="s">
        <v>46</v>
      </c>
      <c r="E2" t="s">
        <v>2</v>
      </c>
      <c r="F2" t="s">
        <v>51</v>
      </c>
      <c r="G2" t="s">
        <v>33</v>
      </c>
      <c r="H2" t="s">
        <v>193</v>
      </c>
    </row>
    <row r="3" spans="1:8" x14ac:dyDescent="0.35">
      <c r="A3" s="59" t="s">
        <v>81</v>
      </c>
      <c r="B3" s="62"/>
      <c r="C3" s="62"/>
      <c r="D3" s="62"/>
      <c r="E3" s="62"/>
      <c r="F3" s="62"/>
      <c r="G3" s="62"/>
      <c r="H3" s="62"/>
    </row>
    <row r="4" spans="1:8" x14ac:dyDescent="0.35">
      <c r="A4" s="61">
        <v>1</v>
      </c>
      <c r="B4" s="62">
        <v>0</v>
      </c>
      <c r="C4" s="62">
        <v>0</v>
      </c>
      <c r="D4" s="62">
        <v>0</v>
      </c>
      <c r="E4" s="62">
        <v>0</v>
      </c>
      <c r="F4" s="62">
        <v>1</v>
      </c>
      <c r="G4" s="62">
        <v>0</v>
      </c>
      <c r="H4" s="62">
        <v>1</v>
      </c>
    </row>
    <row r="5" spans="1:8" x14ac:dyDescent="0.35">
      <c r="A5" s="61">
        <v>7</v>
      </c>
      <c r="B5" s="62">
        <v>0</v>
      </c>
      <c r="C5" s="62">
        <v>0</v>
      </c>
      <c r="D5" s="62">
        <v>0</v>
      </c>
      <c r="E5" s="62">
        <v>0</v>
      </c>
      <c r="F5" s="62">
        <v>3</v>
      </c>
      <c r="G5" s="62">
        <v>0</v>
      </c>
      <c r="H5" s="62">
        <v>3</v>
      </c>
    </row>
    <row r="6" spans="1:8" x14ac:dyDescent="0.35">
      <c r="A6" s="61">
        <v>8</v>
      </c>
      <c r="B6" s="62">
        <v>0</v>
      </c>
      <c r="C6" s="62">
        <v>0</v>
      </c>
      <c r="D6" s="62">
        <v>0</v>
      </c>
      <c r="E6" s="62">
        <v>0</v>
      </c>
      <c r="F6" s="62">
        <v>3</v>
      </c>
      <c r="G6" s="62">
        <v>1</v>
      </c>
      <c r="H6" s="62">
        <v>4</v>
      </c>
    </row>
    <row r="7" spans="1:8" x14ac:dyDescent="0.35">
      <c r="A7" s="61">
        <v>9</v>
      </c>
      <c r="B7" s="62">
        <v>0</v>
      </c>
      <c r="C7" s="62">
        <v>0</v>
      </c>
      <c r="D7" s="62">
        <v>0</v>
      </c>
      <c r="E7" s="62">
        <v>0</v>
      </c>
      <c r="F7" s="62">
        <v>4</v>
      </c>
      <c r="G7" s="62">
        <v>1</v>
      </c>
      <c r="H7" s="62">
        <v>5</v>
      </c>
    </row>
    <row r="8" spans="1:8" x14ac:dyDescent="0.35">
      <c r="A8" s="61">
        <v>10</v>
      </c>
      <c r="B8" s="62">
        <v>0</v>
      </c>
      <c r="C8" s="62">
        <v>0</v>
      </c>
      <c r="D8" s="62">
        <v>0</v>
      </c>
      <c r="E8" s="62">
        <v>0</v>
      </c>
      <c r="F8" s="62">
        <v>4</v>
      </c>
      <c r="G8" s="62">
        <v>3</v>
      </c>
      <c r="H8" s="62">
        <v>7</v>
      </c>
    </row>
    <row r="9" spans="1:8" x14ac:dyDescent="0.35">
      <c r="A9" s="61">
        <v>13</v>
      </c>
      <c r="B9" s="62">
        <v>1</v>
      </c>
      <c r="C9" s="62">
        <v>0</v>
      </c>
      <c r="D9" s="62">
        <v>0</v>
      </c>
      <c r="E9" s="62">
        <v>0</v>
      </c>
      <c r="F9" s="62">
        <v>6</v>
      </c>
      <c r="G9" s="62">
        <v>4</v>
      </c>
      <c r="H9" s="62">
        <v>11</v>
      </c>
    </row>
    <row r="10" spans="1:8" x14ac:dyDescent="0.35">
      <c r="A10" s="61">
        <v>14</v>
      </c>
      <c r="B10" s="62">
        <v>1</v>
      </c>
      <c r="C10" s="62">
        <v>0</v>
      </c>
      <c r="D10" s="62">
        <v>0</v>
      </c>
      <c r="E10" s="62">
        <v>0</v>
      </c>
      <c r="F10" s="62">
        <v>7</v>
      </c>
      <c r="G10" s="62">
        <v>4</v>
      </c>
      <c r="H10" s="62">
        <v>12</v>
      </c>
    </row>
    <row r="11" spans="1:8" x14ac:dyDescent="0.35">
      <c r="A11" s="61">
        <v>15</v>
      </c>
      <c r="B11" s="62">
        <v>1</v>
      </c>
      <c r="C11" s="62">
        <v>0</v>
      </c>
      <c r="D11" s="62">
        <v>1</v>
      </c>
      <c r="E11" s="62">
        <v>0</v>
      </c>
      <c r="F11" s="62">
        <v>7</v>
      </c>
      <c r="G11" s="62">
        <v>5</v>
      </c>
      <c r="H11" s="62">
        <v>14</v>
      </c>
    </row>
    <row r="12" spans="1:8" x14ac:dyDescent="0.35">
      <c r="A12" s="61">
        <v>16</v>
      </c>
      <c r="B12" s="62">
        <v>2</v>
      </c>
      <c r="C12" s="62">
        <v>0</v>
      </c>
      <c r="D12" s="62">
        <v>1</v>
      </c>
      <c r="E12" s="62">
        <v>0</v>
      </c>
      <c r="F12" s="62">
        <v>7</v>
      </c>
      <c r="G12" s="62">
        <v>5</v>
      </c>
      <c r="H12" s="62">
        <v>15</v>
      </c>
    </row>
    <row r="13" spans="1:8" x14ac:dyDescent="0.35">
      <c r="A13" s="61">
        <v>19</v>
      </c>
      <c r="B13" s="62">
        <v>3</v>
      </c>
      <c r="C13" s="62">
        <v>0</v>
      </c>
      <c r="D13" s="62">
        <v>1</v>
      </c>
      <c r="E13" s="62">
        <v>0</v>
      </c>
      <c r="F13" s="62">
        <v>7</v>
      </c>
      <c r="G13" s="62">
        <v>5</v>
      </c>
      <c r="H13" s="62">
        <v>16</v>
      </c>
    </row>
    <row r="14" spans="1:8" x14ac:dyDescent="0.35">
      <c r="A14" s="61">
        <v>20</v>
      </c>
      <c r="B14" s="62">
        <v>4</v>
      </c>
      <c r="C14" s="62">
        <v>1</v>
      </c>
      <c r="D14" s="62">
        <v>2</v>
      </c>
      <c r="E14" s="62">
        <v>1</v>
      </c>
      <c r="F14" s="62">
        <v>8</v>
      </c>
      <c r="G14" s="62">
        <v>5</v>
      </c>
      <c r="H14" s="62">
        <v>21</v>
      </c>
    </row>
    <row r="15" spans="1:8" x14ac:dyDescent="0.35">
      <c r="A15" s="61">
        <v>21</v>
      </c>
      <c r="B15" s="62">
        <v>5</v>
      </c>
      <c r="C15" s="62">
        <v>1</v>
      </c>
      <c r="D15" s="62">
        <v>2</v>
      </c>
      <c r="E15" s="62">
        <v>1</v>
      </c>
      <c r="F15" s="62">
        <v>9</v>
      </c>
      <c r="G15" s="62">
        <v>5</v>
      </c>
      <c r="H15" s="62">
        <v>23</v>
      </c>
    </row>
    <row r="16" spans="1:8" x14ac:dyDescent="0.35">
      <c r="A16" s="61">
        <v>22</v>
      </c>
      <c r="B16" s="62">
        <v>6</v>
      </c>
      <c r="C16" s="62">
        <v>1</v>
      </c>
      <c r="D16" s="62">
        <v>2</v>
      </c>
      <c r="E16" s="62">
        <v>1</v>
      </c>
      <c r="F16" s="62">
        <v>10</v>
      </c>
      <c r="G16" s="62">
        <v>5</v>
      </c>
      <c r="H16" s="62">
        <v>25</v>
      </c>
    </row>
    <row r="17" spans="1:8" x14ac:dyDescent="0.35">
      <c r="A17" s="61">
        <v>23</v>
      </c>
      <c r="B17" s="62">
        <v>6</v>
      </c>
      <c r="C17" s="62">
        <v>1</v>
      </c>
      <c r="D17" s="62">
        <v>2</v>
      </c>
      <c r="E17" s="62">
        <v>1</v>
      </c>
      <c r="F17" s="62">
        <v>10</v>
      </c>
      <c r="G17" s="62">
        <v>7</v>
      </c>
      <c r="H17" s="62">
        <v>27</v>
      </c>
    </row>
    <row r="18" spans="1:8" x14ac:dyDescent="0.35">
      <c r="A18" s="61">
        <v>27</v>
      </c>
      <c r="B18" s="62">
        <v>6</v>
      </c>
      <c r="C18" s="62">
        <v>1</v>
      </c>
      <c r="D18" s="62">
        <v>2</v>
      </c>
      <c r="E18" s="62">
        <v>1</v>
      </c>
      <c r="F18" s="62">
        <v>11</v>
      </c>
      <c r="G18" s="62">
        <v>8</v>
      </c>
      <c r="H18" s="62">
        <v>29</v>
      </c>
    </row>
    <row r="19" spans="1:8" x14ac:dyDescent="0.35">
      <c r="A19" s="61">
        <v>28</v>
      </c>
      <c r="B19" s="62">
        <v>6</v>
      </c>
      <c r="C19" s="62">
        <v>2</v>
      </c>
      <c r="D19" s="62">
        <v>2</v>
      </c>
      <c r="E19" s="62">
        <v>1</v>
      </c>
      <c r="F19" s="62">
        <v>11</v>
      </c>
      <c r="G19" s="62">
        <v>8</v>
      </c>
      <c r="H19" s="62">
        <v>30</v>
      </c>
    </row>
    <row r="20" spans="1:8" x14ac:dyDescent="0.35">
      <c r="A20" s="61">
        <v>29</v>
      </c>
      <c r="B20" s="62">
        <v>6</v>
      </c>
      <c r="C20" s="62">
        <v>2</v>
      </c>
      <c r="D20" s="62">
        <v>2</v>
      </c>
      <c r="E20" s="62">
        <v>1</v>
      </c>
      <c r="F20" s="62">
        <v>11</v>
      </c>
      <c r="G20" s="62">
        <v>9</v>
      </c>
      <c r="H20" s="62">
        <v>31</v>
      </c>
    </row>
    <row r="21" spans="1:8" x14ac:dyDescent="0.35">
      <c r="A21" s="61">
        <v>30</v>
      </c>
      <c r="B21" s="62">
        <v>7</v>
      </c>
      <c r="C21" s="62">
        <v>2</v>
      </c>
      <c r="D21" s="62">
        <v>2</v>
      </c>
      <c r="E21" s="62">
        <v>1</v>
      </c>
      <c r="F21" s="62">
        <v>12</v>
      </c>
      <c r="G21" s="62">
        <v>9</v>
      </c>
      <c r="H21" s="62">
        <v>33</v>
      </c>
    </row>
    <row r="22" spans="1:8" x14ac:dyDescent="0.35">
      <c r="A22" s="61">
        <v>31</v>
      </c>
      <c r="B22" s="62">
        <v>8</v>
      </c>
      <c r="C22" s="62">
        <v>2</v>
      </c>
      <c r="D22" s="62">
        <v>2</v>
      </c>
      <c r="E22" s="62">
        <v>1</v>
      </c>
      <c r="F22" s="62">
        <v>12</v>
      </c>
      <c r="G22" s="62">
        <v>9</v>
      </c>
      <c r="H22" s="62">
        <v>34</v>
      </c>
    </row>
    <row r="23" spans="1:8" x14ac:dyDescent="0.35">
      <c r="A23" s="59" t="s">
        <v>193</v>
      </c>
      <c r="B23" s="62"/>
      <c r="C23" s="62"/>
      <c r="D23" s="62"/>
      <c r="E23" s="62"/>
      <c r="F23" s="62"/>
      <c r="G23" s="62"/>
      <c r="H23" s="62"/>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9FD74-DD93-4DC0-B682-9B67D9D931B0}">
  <sheetPr codeName="Sheet6"/>
  <dimension ref="C3:E14"/>
  <sheetViews>
    <sheetView workbookViewId="0">
      <selection activeCell="H1" sqref="C1:H1048576"/>
    </sheetView>
  </sheetViews>
  <sheetFormatPr defaultRowHeight="15.5" x14ac:dyDescent="0.35"/>
  <cols>
    <col min="3" max="5" width="10.08203125" customWidth="1"/>
  </cols>
  <sheetData>
    <row r="3" spans="3:5" x14ac:dyDescent="0.35">
      <c r="C3" t="s">
        <v>1388</v>
      </c>
      <c r="D3" t="s">
        <v>1389</v>
      </c>
      <c r="E3" t="s">
        <v>9</v>
      </c>
    </row>
    <row r="4" spans="3:5" x14ac:dyDescent="0.35">
      <c r="C4" t="s">
        <v>199</v>
      </c>
      <c r="D4" t="s">
        <v>247</v>
      </c>
      <c r="E4" t="s">
        <v>232</v>
      </c>
    </row>
    <row r="5" spans="3:5" x14ac:dyDescent="0.35">
      <c r="C5" t="s">
        <v>218</v>
      </c>
      <c r="D5" t="s">
        <v>254</v>
      </c>
      <c r="E5" t="s">
        <v>1392</v>
      </c>
    </row>
    <row r="6" spans="3:5" x14ac:dyDescent="0.35">
      <c r="C6" t="s">
        <v>209</v>
      </c>
      <c r="D6" t="s">
        <v>261</v>
      </c>
      <c r="E6" t="s">
        <v>1393</v>
      </c>
    </row>
    <row r="7" spans="3:5" x14ac:dyDescent="0.35">
      <c r="C7" t="s">
        <v>1390</v>
      </c>
      <c r="D7" t="s">
        <v>274</v>
      </c>
      <c r="E7" t="s">
        <v>370</v>
      </c>
    </row>
    <row r="8" spans="3:5" x14ac:dyDescent="0.35">
      <c r="C8" t="s">
        <v>227</v>
      </c>
      <c r="D8" t="s">
        <v>237</v>
      </c>
      <c r="E8" t="s">
        <v>377</v>
      </c>
    </row>
    <row r="9" spans="3:5" x14ac:dyDescent="0.35">
      <c r="C9" t="s">
        <v>247</v>
      </c>
      <c r="D9" t="s">
        <v>268</v>
      </c>
      <c r="E9" t="s">
        <v>384</v>
      </c>
    </row>
    <row r="10" spans="3:5" x14ac:dyDescent="0.35">
      <c r="C10" t="s">
        <v>261</v>
      </c>
      <c r="D10" t="s">
        <v>209</v>
      </c>
      <c r="E10" t="s">
        <v>400</v>
      </c>
    </row>
    <row r="11" spans="3:5" x14ac:dyDescent="0.35">
      <c r="C11" t="s">
        <v>254</v>
      </c>
      <c r="D11" t="s">
        <v>218</v>
      </c>
      <c r="E11" t="s">
        <v>451</v>
      </c>
    </row>
    <row r="12" spans="3:5" x14ac:dyDescent="0.35">
      <c r="C12" t="s">
        <v>268</v>
      </c>
      <c r="D12" t="s">
        <v>199</v>
      </c>
      <c r="E12" t="s">
        <v>959</v>
      </c>
    </row>
    <row r="13" spans="3:5" x14ac:dyDescent="0.35">
      <c r="C13" t="s">
        <v>274</v>
      </c>
      <c r="D13" t="s">
        <v>227</v>
      </c>
      <c r="E13" t="s">
        <v>1222</v>
      </c>
    </row>
    <row r="14" spans="3:5" x14ac:dyDescent="0.35">
      <c r="C14" t="s">
        <v>237</v>
      </c>
    </row>
  </sheetData>
  <phoneticPr fontId="11" type="noConversion"/>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41FE435-FEDA-49FE-A551-8D98C8A74C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Countermeasures</vt:lpstr>
      <vt:lpstr>Control Center</vt:lpstr>
      <vt:lpstr>Tag and Descriptor Tables</vt:lpstr>
      <vt:lpstr>Safety Calendar</vt:lpstr>
      <vt:lpstr>KPI Chart</vt:lpstr>
      <vt:lpstr>Trend Table</vt:lpstr>
      <vt:lpstr>Running Total Table</vt:lpstr>
      <vt:lpstr>Running KPI</vt:lpstr>
      <vt:lpstr>DataValidation</vt:lpstr>
      <vt:lpstr>tbl_counter_category_cause</vt:lpstr>
      <vt:lpstr>tbl_counter_cause</vt:lpstr>
      <vt:lpstr>tbl_counter_entry_id</vt:lpstr>
      <vt:lpstr>tbl_counter_issue_date</vt:lpstr>
      <vt:lpstr>tbl_counter_Issue1</vt:lpstr>
      <vt:lpstr>tbl_counter_issue2</vt:lpstr>
      <vt:lpstr>tbl_counter_KPI</vt:lpstr>
      <vt:lpstr>tbl_counter_mfg_stage</vt:lpstr>
      <vt:lpstr>tbl_counter_primary_eq</vt:lpstr>
      <vt:lpstr>tbl_counter_qual_tier</vt:lpstr>
      <vt:lpstr>tbl_counter_safety_tier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ragaz</dc:creator>
  <cp:keywords/>
  <dc:description/>
  <cp:lastModifiedBy>David Spinrad</cp:lastModifiedBy>
  <cp:revision/>
  <dcterms:created xsi:type="dcterms:W3CDTF">2016-04-09T01:10:55Z</dcterms:created>
  <dcterms:modified xsi:type="dcterms:W3CDTF">2022-02-22T20:15:01Z</dcterms:modified>
  <cp:category/>
  <cp:contentStatus/>
</cp:coreProperties>
</file>