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ivotTables/pivotTable2.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mc:AlternateContent xmlns:mc="http://schemas.openxmlformats.org/markup-compatibility/2006">
    <mc:Choice Requires="x15">
      <x15ac:absPath xmlns:x15ac="http://schemas.microsoft.com/office/spreadsheetml/2010/11/ac" url="C:\Users\spinr\Desktop\Fall 2021 May 2022\Alnylam\To Github\"/>
    </mc:Choice>
  </mc:AlternateContent>
  <xr:revisionPtr revIDLastSave="0" documentId="13_ncr:1_{248B3A35-E36C-407A-AD32-68ECE59EF905}" xr6:coauthVersionLast="47" xr6:coauthVersionMax="47" xr10:uidLastSave="{00000000-0000-0000-0000-000000000000}"/>
  <bookViews>
    <workbookView xWindow="-110" yWindow="-110" windowWidth="19420" windowHeight="10420" tabRatio="855" xr2:uid="{00000000-000D-0000-FFFF-FFFF00000000}"/>
  </bookViews>
  <sheets>
    <sheet name="Safety Calendar" sheetId="944" r:id="rId1"/>
    <sheet name="Countermeasures" sheetId="20" r:id="rId2"/>
    <sheet name="Control Center" sheetId="61" r:id="rId3"/>
    <sheet name="Trend Table" sheetId="943" r:id="rId4"/>
    <sheet name="KPI Chart" sheetId="942" r:id="rId5"/>
    <sheet name="Tag and Descriptor Tables" sheetId="940" r:id="rId6"/>
    <sheet name="Running Total Table" sheetId="933" r:id="rId7"/>
    <sheet name="Running KPI" sheetId="878" r:id="rId8"/>
    <sheet name="DataValidation" sheetId="763" r:id="rId9"/>
  </sheets>
  <functionGroups builtInGroupCount="19"/>
  <externalReferences>
    <externalReference r:id="rId10"/>
    <externalReference r:id="rId11"/>
  </externalReferences>
  <definedNames>
    <definedName name="_xlnm._FilterDatabase" localSheetId="1" hidden="1">Countermeasures!$A$1:$AC$304</definedName>
    <definedName name="_xlcn.WorksheetConnection_CalendarTemplate2AH1" hidden="1">'[1]Calendar Template (2)'!$A:$H</definedName>
    <definedName name="_xlcn.WorksheetConnection_MDIDashboardDavidCopyv1.xlsxTable11" hidden="1">Tbl_DropDown</definedName>
    <definedName name="DCD">#REF!</definedName>
    <definedName name="DCN">#REF!</definedName>
    <definedName name="DCQ">#REF!</definedName>
    <definedName name="DCS">#REF!</definedName>
    <definedName name="Del">#REF!</definedName>
    <definedName name="DKPI">#REF!</definedName>
    <definedName name="Drop_Down_Table_Categories">#REF!</definedName>
    <definedName name="Drop_Down_Table_Entry_Identifier">#REF!</definedName>
    <definedName name="Drop_Down_Table_Manufacturing_Stage">#REF!</definedName>
    <definedName name="Drop_Down_Tables_Primary_Equipment">#REF!</definedName>
    <definedName name="Drop_Down_Tables_Room">#REF!</definedName>
    <definedName name="NA">#REF!</definedName>
    <definedName name="NKPI">#REF!</definedName>
    <definedName name="QKPI">#REF!</definedName>
    <definedName name="Qua">#REF!</definedName>
    <definedName name="Saf">#REF!</definedName>
    <definedName name="SKPI">#REF!</definedName>
    <definedName name="T2D">#REF!</definedName>
    <definedName name="T2N">#REF!</definedName>
    <definedName name="T2Q">#REF!</definedName>
    <definedName name="T2S">#REF!</definedName>
    <definedName name="tbl_counter_category_cause">Tbl_Counter[Category]</definedName>
    <definedName name="tbl_counter_cause">Tbl_Counter[Cause Category]</definedName>
    <definedName name="tbl_counter_entry_id">Tbl_Counter[Entry Identifier]</definedName>
    <definedName name="tbl_counter_issue_date">Tbl_Counter[Issue Date]</definedName>
    <definedName name="tbl_counter_Issue1">Tbl_Counter[Issue Tier 1 Tag]</definedName>
    <definedName name="tbl_counter_issue2">Tbl_Counter[Issue Tier 2 Tag]</definedName>
    <definedName name="tbl_counter_KPI">Tbl_Counter[KPI]</definedName>
    <definedName name="tbl_counter_mfg_stage">Tbl_Counter[Manufacturing Stage]</definedName>
    <definedName name="tbl_counter_primary_eq">Tbl_Counter[Primary Equipment]</definedName>
    <definedName name="tbl_counter_qual_tier">Tbl_Counter[Quality Classification]</definedName>
    <definedName name="tbl_counter_room">#REF!</definedName>
    <definedName name="tbl_counter_safety_tier">Tbl_Counter[Safety Tier]</definedName>
  </definedNames>
  <calcPr calcId="191029"/>
  <pivotCaches>
    <pivotCache cacheId="0" r:id="rId12"/>
    <pivotCache cacheId="1" r:id="rId13"/>
    <pivotCache cacheId="2" r:id="rId14"/>
  </pivotCaches>
  <extLst>
    <ext xmlns:x14="http://schemas.microsoft.com/office/spreadsheetml/2009/9/main" uri="{79F54976-1DA5-4618-B147-4CDE4B953A38}">
      <x14:workbookPr defaultImageDpi="330"/>
    </ext>
    <ext xmlns:x15="http://schemas.microsoft.com/office/spreadsheetml/2010/11/main" uri="{FCE2AD5D-F65C-4FA6-A056-5C36A1767C68}">
      <x15:dataModel>
        <x15:modelTables>
          <x15:modelTable id="Table1" name="Table1" connection="WorksheetConnection_MDI Dashboard - David Copy v1.xlsx!Table1"/>
          <x15:modelTable id="Range" name="Range" connection="WorksheetConnection_Calendar Template (2)!$A:$H"/>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01" i="20" l="1"/>
  <c r="AD301" i="20" s="1"/>
  <c r="AA301" i="20"/>
  <c r="AB299" i="20"/>
  <c r="AA299" i="20"/>
  <c r="AC299" i="20" s="1"/>
  <c r="AB293" i="20"/>
  <c r="AA293" i="20"/>
  <c r="AB292" i="20"/>
  <c r="AA292" i="20"/>
  <c r="AD292" i="20" s="1"/>
  <c r="AB287" i="20"/>
  <c r="AA287" i="20"/>
  <c r="AB285" i="20"/>
  <c r="AA285" i="20"/>
  <c r="AD285" i="20" s="1"/>
  <c r="AB282" i="20"/>
  <c r="AA282" i="20"/>
  <c r="AB281" i="20"/>
  <c r="AA281" i="20"/>
  <c r="AD281" i="20" s="1"/>
  <c r="AB280" i="20"/>
  <c r="AA280" i="20"/>
  <c r="AB279" i="20"/>
  <c r="AA279" i="20"/>
  <c r="AD279" i="20" s="1"/>
  <c r="AB277" i="20"/>
  <c r="AA277" i="20"/>
  <c r="AB275" i="20"/>
  <c r="AA275" i="20"/>
  <c r="AD275" i="20" s="1"/>
  <c r="AB274" i="20"/>
  <c r="AA274" i="20"/>
  <c r="AB273" i="20"/>
  <c r="AA273" i="20"/>
  <c r="AD273" i="20" s="1"/>
  <c r="AB271" i="20"/>
  <c r="AD271" i="20" s="1"/>
  <c r="AA271" i="20"/>
  <c r="AB270" i="20"/>
  <c r="AA270" i="20"/>
  <c r="AC270" i="20" s="1"/>
  <c r="AB269" i="20"/>
  <c r="AD269" i="20" s="1"/>
  <c r="AA269" i="20"/>
  <c r="AB266" i="20"/>
  <c r="AA266" i="20"/>
  <c r="AC266" i="20" s="1"/>
  <c r="AB265" i="20"/>
  <c r="AA265" i="20"/>
  <c r="AB264" i="20"/>
  <c r="AA264" i="20"/>
  <c r="AC264" i="20" s="1"/>
  <c r="AB263" i="20"/>
  <c r="AA263" i="20"/>
  <c r="AB256" i="20"/>
  <c r="AA256" i="20"/>
  <c r="AD256" i="20" s="1"/>
  <c r="AB255" i="20"/>
  <c r="AA255" i="20"/>
  <c r="AB253" i="20"/>
  <c r="AA253" i="20"/>
  <c r="AB252" i="20"/>
  <c r="AA252" i="20"/>
  <c r="AB250" i="20"/>
  <c r="AA250" i="20"/>
  <c r="AC250" i="20" s="1"/>
  <c r="AB249" i="20"/>
  <c r="AA249" i="20"/>
  <c r="AC249" i="20" s="1"/>
  <c r="AB248" i="20"/>
  <c r="AD248" i="20" s="1"/>
  <c r="AA248" i="20"/>
  <c r="AB245" i="20"/>
  <c r="AA245" i="20"/>
  <c r="AC245" i="20" s="1"/>
  <c r="AB244" i="20"/>
  <c r="AA244" i="20"/>
  <c r="AB243" i="20"/>
  <c r="AA243" i="20"/>
  <c r="AC243" i="20" s="1"/>
  <c r="AB242" i="20"/>
  <c r="AD242" i="20" s="1"/>
  <c r="AA242" i="20"/>
  <c r="AB241" i="20"/>
  <c r="AA241" i="20"/>
  <c r="AC241" i="20" s="1"/>
  <c r="AB237" i="20"/>
  <c r="AA237" i="20"/>
  <c r="AB236" i="20"/>
  <c r="AA236" i="20"/>
  <c r="AC236" i="20" s="1"/>
  <c r="AB234" i="20"/>
  <c r="AA234" i="20"/>
  <c r="AB233" i="20"/>
  <c r="AA233" i="20"/>
  <c r="AC233" i="20" s="1"/>
  <c r="AB230" i="20"/>
  <c r="AD230" i="20" s="1"/>
  <c r="AA230" i="20"/>
  <c r="AB229" i="20"/>
  <c r="AA229" i="20"/>
  <c r="AB228" i="20"/>
  <c r="AD228" i="20" s="1"/>
  <c r="AA228" i="20"/>
  <c r="AB227" i="20"/>
  <c r="AA227" i="20"/>
  <c r="AB226" i="20"/>
  <c r="AD226" i="20" s="1"/>
  <c r="AA226" i="20"/>
  <c r="AB225" i="20"/>
  <c r="AA225" i="20"/>
  <c r="AB223" i="20"/>
  <c r="AA223" i="20"/>
  <c r="AB222" i="20"/>
  <c r="AD222" i="20" s="1"/>
  <c r="AA222" i="20"/>
  <c r="AB221" i="20"/>
  <c r="AA221" i="20"/>
  <c r="AB220" i="20"/>
  <c r="AA220" i="20"/>
  <c r="AB218" i="20"/>
  <c r="AA218" i="20"/>
  <c r="AD214" i="20"/>
  <c r="AB214" i="20"/>
  <c r="AA214" i="20"/>
  <c r="AB213" i="20"/>
  <c r="AA213" i="20"/>
  <c r="AB212" i="20"/>
  <c r="AA212" i="20"/>
  <c r="AB211" i="20"/>
  <c r="AA211" i="20"/>
  <c r="AB208" i="20"/>
  <c r="AD208" i="20" s="1"/>
  <c r="AA208" i="20"/>
  <c r="AB207" i="20"/>
  <c r="AC207" i="20" s="1"/>
  <c r="AA207" i="20"/>
  <c r="AB202" i="20"/>
  <c r="AA202" i="20"/>
  <c r="AB201" i="20"/>
  <c r="AA201" i="20"/>
  <c r="AB192" i="20"/>
  <c r="AD192" i="20" s="1"/>
  <c r="AA192" i="20"/>
  <c r="AB190" i="20"/>
  <c r="AC190" i="20" s="1"/>
  <c r="AA190" i="20"/>
  <c r="AB189" i="20"/>
  <c r="AA189" i="20"/>
  <c r="AB188" i="20"/>
  <c r="AA188" i="20"/>
  <c r="AB185" i="20"/>
  <c r="AC185" i="20" s="1"/>
  <c r="AA185" i="20"/>
  <c r="AB178" i="20"/>
  <c r="AA178" i="20"/>
  <c r="AB177" i="20"/>
  <c r="AA177" i="20"/>
  <c r="AB176" i="20"/>
  <c r="AA176" i="20"/>
  <c r="AC176" i="20" s="1"/>
  <c r="AB174" i="20"/>
  <c r="AA174" i="20"/>
  <c r="AB166" i="20"/>
  <c r="AA166" i="20"/>
  <c r="AB161" i="20"/>
  <c r="AA161" i="20"/>
  <c r="AB160" i="20"/>
  <c r="AD160" i="20" s="1"/>
  <c r="AA160" i="20"/>
  <c r="AC160" i="20" s="1"/>
  <c r="AB159" i="20"/>
  <c r="AA159" i="20"/>
  <c r="AC159" i="20" s="1"/>
  <c r="AB158" i="20"/>
  <c r="AA158" i="20"/>
  <c r="AB156" i="20"/>
  <c r="AA156" i="20"/>
  <c r="AB155" i="20"/>
  <c r="AA155" i="20"/>
  <c r="AB152" i="20"/>
  <c r="AA152" i="20"/>
  <c r="AB150" i="20"/>
  <c r="AA150" i="20"/>
  <c r="AB149" i="20"/>
  <c r="AA149" i="20"/>
  <c r="AB148" i="20"/>
  <c r="AA148" i="20"/>
  <c r="AB145" i="20"/>
  <c r="AA145" i="20"/>
  <c r="AC145" i="20" s="1"/>
  <c r="AB144" i="20"/>
  <c r="AA144" i="20"/>
  <c r="AB142" i="20"/>
  <c r="AA142" i="20"/>
  <c r="AC142" i="20" s="1"/>
  <c r="AB140" i="20"/>
  <c r="AA140" i="20"/>
  <c r="AB139" i="20"/>
  <c r="AA139" i="20"/>
  <c r="AB138" i="20"/>
  <c r="AA138" i="20"/>
  <c r="AB137" i="20"/>
  <c r="AA137" i="20"/>
  <c r="AB131" i="20"/>
  <c r="AA131" i="20"/>
  <c r="AB127" i="20"/>
  <c r="AA127" i="20"/>
  <c r="AB125" i="20"/>
  <c r="AA125" i="20"/>
  <c r="AA124" i="20"/>
  <c r="AB124" i="20"/>
  <c r="AB2" i="20"/>
  <c r="AA2" i="20"/>
  <c r="AB4" i="20"/>
  <c r="AA4" i="20"/>
  <c r="AB15" i="20"/>
  <c r="AA15" i="20"/>
  <c r="AB14" i="20"/>
  <c r="AA14" i="20"/>
  <c r="AB13" i="20"/>
  <c r="AA13" i="20"/>
  <c r="AB22" i="20"/>
  <c r="AA22" i="20"/>
  <c r="AB25" i="20"/>
  <c r="AA25" i="20"/>
  <c r="AB32" i="20"/>
  <c r="AA32" i="20"/>
  <c r="AB45" i="20"/>
  <c r="AA45" i="20"/>
  <c r="AB47" i="20"/>
  <c r="AA47" i="20"/>
  <c r="AB49" i="20"/>
  <c r="AA49" i="20"/>
  <c r="AB65" i="20"/>
  <c r="AA65" i="20"/>
  <c r="AB68" i="20"/>
  <c r="AA68" i="20"/>
  <c r="AB72" i="20"/>
  <c r="AA72" i="20"/>
  <c r="AB71" i="20"/>
  <c r="AA71" i="20"/>
  <c r="AB70" i="20"/>
  <c r="AA70" i="20"/>
  <c r="AB79" i="20"/>
  <c r="AA79" i="20"/>
  <c r="AB90" i="20"/>
  <c r="AA90" i="20"/>
  <c r="AB89" i="20"/>
  <c r="AA89" i="20"/>
  <c r="AB93" i="20"/>
  <c r="AA93" i="20"/>
  <c r="AB92" i="20"/>
  <c r="AA92" i="20"/>
  <c r="AB102" i="20"/>
  <c r="AA102" i="20"/>
  <c r="AB101" i="20"/>
  <c r="AA101" i="20"/>
  <c r="AB105" i="20"/>
  <c r="AA105" i="20"/>
  <c r="AB114" i="20"/>
  <c r="AA114" i="20"/>
  <c r="AB116" i="20"/>
  <c r="AA116" i="20"/>
  <c r="AB122" i="20"/>
  <c r="AA122" i="20"/>
  <c r="Z303" i="20"/>
  <c r="Y303" i="20"/>
  <c r="X303" i="20"/>
  <c r="W303" i="20"/>
  <c r="V303" i="20"/>
  <c r="Z302" i="20"/>
  <c r="Y302" i="20"/>
  <c r="X302" i="20"/>
  <c r="W302" i="20"/>
  <c r="V302" i="20"/>
  <c r="Z300" i="20"/>
  <c r="Y300" i="20"/>
  <c r="X300" i="20"/>
  <c r="W300" i="20"/>
  <c r="V300" i="20"/>
  <c r="Z298" i="20"/>
  <c r="Y298" i="20"/>
  <c r="X298" i="20"/>
  <c r="W298" i="20"/>
  <c r="V298" i="20"/>
  <c r="AB297" i="20"/>
  <c r="AA297" i="20"/>
  <c r="Z297" i="20"/>
  <c r="Y297" i="20"/>
  <c r="X297" i="20"/>
  <c r="W297" i="20"/>
  <c r="V297" i="20"/>
  <c r="Z296" i="20"/>
  <c r="Y296" i="20"/>
  <c r="X296" i="20"/>
  <c r="W296" i="20"/>
  <c r="V296" i="20"/>
  <c r="Z295" i="20"/>
  <c r="Y295" i="20"/>
  <c r="X295" i="20"/>
  <c r="W295" i="20"/>
  <c r="V295" i="20"/>
  <c r="AB294" i="20"/>
  <c r="AA294" i="20"/>
  <c r="Z294" i="20"/>
  <c r="Y294" i="20"/>
  <c r="X294" i="20"/>
  <c r="W294" i="20"/>
  <c r="V294" i="20"/>
  <c r="Z292" i="20"/>
  <c r="Y292" i="20"/>
  <c r="X292" i="20"/>
  <c r="W292" i="20"/>
  <c r="V292" i="20"/>
  <c r="Z291" i="20"/>
  <c r="Y291" i="20"/>
  <c r="X291" i="20"/>
  <c r="W291" i="20"/>
  <c r="V291" i="20"/>
  <c r="Z290" i="20"/>
  <c r="Y290" i="20"/>
  <c r="X290" i="20"/>
  <c r="W290" i="20"/>
  <c r="V290" i="20"/>
  <c r="Z289" i="20"/>
  <c r="Y289" i="20"/>
  <c r="X289" i="20"/>
  <c r="W289" i="20"/>
  <c r="V289" i="20"/>
  <c r="AB288" i="20"/>
  <c r="AA288" i="20"/>
  <c r="Z288" i="20"/>
  <c r="Y288" i="20"/>
  <c r="X288" i="20"/>
  <c r="W288" i="20"/>
  <c r="V288" i="20"/>
  <c r="Z286" i="20"/>
  <c r="Y286" i="20"/>
  <c r="X286" i="20"/>
  <c r="W286" i="20"/>
  <c r="V286" i="20"/>
  <c r="AB284" i="20"/>
  <c r="AA284" i="20"/>
  <c r="Z284" i="20"/>
  <c r="Y284" i="20"/>
  <c r="X284" i="20"/>
  <c r="W284" i="20"/>
  <c r="V284" i="20"/>
  <c r="AB283" i="20"/>
  <c r="AA283" i="20"/>
  <c r="Z283" i="20"/>
  <c r="Y283" i="20"/>
  <c r="X283" i="20"/>
  <c r="W283" i="20"/>
  <c r="V283" i="20"/>
  <c r="Z279" i="20"/>
  <c r="Y279" i="20"/>
  <c r="X279" i="20"/>
  <c r="W279" i="20"/>
  <c r="V279" i="20"/>
  <c r="Z278" i="20"/>
  <c r="Y278" i="20"/>
  <c r="X278" i="20"/>
  <c r="W278" i="20"/>
  <c r="V278" i="20"/>
  <c r="Z277" i="20"/>
  <c r="Y277" i="20"/>
  <c r="X277" i="20"/>
  <c r="W277" i="20"/>
  <c r="V277" i="20"/>
  <c r="Z276" i="20"/>
  <c r="Y276" i="20"/>
  <c r="X276" i="20"/>
  <c r="W276" i="20"/>
  <c r="V276" i="20"/>
  <c r="Z275" i="20"/>
  <c r="Y275" i="20"/>
  <c r="X275" i="20"/>
  <c r="W275" i="20"/>
  <c r="V275" i="20"/>
  <c r="Z274" i="20"/>
  <c r="Y274" i="20"/>
  <c r="X274" i="20"/>
  <c r="W274" i="20"/>
  <c r="V274" i="20"/>
  <c r="Z273" i="20"/>
  <c r="Y273" i="20"/>
  <c r="X273" i="20"/>
  <c r="W273" i="20"/>
  <c r="V273" i="20"/>
  <c r="Z272" i="20"/>
  <c r="Y272" i="20"/>
  <c r="X272" i="20"/>
  <c r="W272" i="20"/>
  <c r="V272" i="20"/>
  <c r="Z271" i="20"/>
  <c r="Y271" i="20"/>
  <c r="X271" i="20"/>
  <c r="W271" i="20"/>
  <c r="V271" i="20"/>
  <c r="Z270" i="20"/>
  <c r="Y270" i="20"/>
  <c r="X270" i="20"/>
  <c r="W270" i="20"/>
  <c r="V270" i="20"/>
  <c r="Z269" i="20"/>
  <c r="Y269" i="20"/>
  <c r="X269" i="20"/>
  <c r="W269" i="20"/>
  <c r="V269" i="20"/>
  <c r="AB268" i="20"/>
  <c r="AA268" i="20"/>
  <c r="Z268" i="20"/>
  <c r="Y268" i="20"/>
  <c r="X268" i="20"/>
  <c r="W268" i="20"/>
  <c r="V268" i="20"/>
  <c r="Z267" i="20"/>
  <c r="Y267" i="20"/>
  <c r="X267" i="20"/>
  <c r="W267" i="20"/>
  <c r="V267" i="20"/>
  <c r="Z265" i="20"/>
  <c r="Y265" i="20"/>
  <c r="X265" i="20"/>
  <c r="W265" i="20"/>
  <c r="V265" i="20"/>
  <c r="Z264" i="20"/>
  <c r="Y264" i="20"/>
  <c r="X264" i="20"/>
  <c r="W264" i="20"/>
  <c r="V264" i="20"/>
  <c r="Z263" i="20"/>
  <c r="Y263" i="20"/>
  <c r="X263" i="20"/>
  <c r="W263" i="20"/>
  <c r="V263" i="20"/>
  <c r="AB262" i="20"/>
  <c r="AA262" i="20"/>
  <c r="Z262" i="20"/>
  <c r="Y262" i="20"/>
  <c r="X262" i="20"/>
  <c r="W262" i="20"/>
  <c r="V262" i="20"/>
  <c r="AB261" i="20"/>
  <c r="AA261" i="20"/>
  <c r="Z261" i="20"/>
  <c r="Y261" i="20"/>
  <c r="X261" i="20"/>
  <c r="W261" i="20"/>
  <c r="V261" i="20"/>
  <c r="AB260" i="20"/>
  <c r="AA260" i="20"/>
  <c r="Z260" i="20"/>
  <c r="Y260" i="20"/>
  <c r="X260" i="20"/>
  <c r="W260" i="20"/>
  <c r="V260" i="20"/>
  <c r="AB259" i="20"/>
  <c r="AA259" i="20"/>
  <c r="Z259" i="20"/>
  <c r="Y259" i="20"/>
  <c r="X259" i="20"/>
  <c r="W259" i="20"/>
  <c r="V259" i="20"/>
  <c r="AB258" i="20"/>
  <c r="AA258" i="20"/>
  <c r="Z258" i="20"/>
  <c r="Y258" i="20"/>
  <c r="X258" i="20"/>
  <c r="W258" i="20"/>
  <c r="V258" i="20"/>
  <c r="AB257" i="20"/>
  <c r="AA257" i="20"/>
  <c r="Z257" i="20"/>
  <c r="Y257" i="20"/>
  <c r="X257" i="20"/>
  <c r="W257" i="20"/>
  <c r="V257" i="20"/>
  <c r="Z256" i="20"/>
  <c r="Y256" i="20"/>
  <c r="X256" i="20"/>
  <c r="W256" i="20"/>
  <c r="V256" i="20"/>
  <c r="Z255" i="20"/>
  <c r="Y255" i="20"/>
  <c r="X255" i="20"/>
  <c r="W255" i="20"/>
  <c r="V255" i="20"/>
  <c r="AB254" i="20"/>
  <c r="AA254" i="20"/>
  <c r="Z254" i="20"/>
  <c r="Y254" i="20"/>
  <c r="X254" i="20"/>
  <c r="W254" i="20"/>
  <c r="V254" i="20"/>
  <c r="Z253" i="20"/>
  <c r="Y253" i="20"/>
  <c r="X253" i="20"/>
  <c r="W253" i="20"/>
  <c r="V253" i="20"/>
  <c r="Z252" i="20"/>
  <c r="Y252" i="20"/>
  <c r="X252" i="20"/>
  <c r="W252" i="20"/>
  <c r="V252" i="20"/>
  <c r="AB251" i="20"/>
  <c r="AA251" i="20"/>
  <c r="Z251" i="20"/>
  <c r="Y251" i="20"/>
  <c r="X251" i="20"/>
  <c r="W251" i="20"/>
  <c r="V251" i="20"/>
  <c r="Z250" i="20"/>
  <c r="Y250" i="20"/>
  <c r="X250" i="20"/>
  <c r="W250" i="20"/>
  <c r="V250" i="20"/>
  <c r="Z249" i="20"/>
  <c r="Y249" i="20"/>
  <c r="X249" i="20"/>
  <c r="W249" i="20"/>
  <c r="V249" i="20"/>
  <c r="Z248" i="20"/>
  <c r="Y248" i="20"/>
  <c r="X248" i="20"/>
  <c r="W248" i="20"/>
  <c r="V248" i="20"/>
  <c r="AB247" i="20"/>
  <c r="AA247" i="20"/>
  <c r="Z247" i="20"/>
  <c r="Y247" i="20"/>
  <c r="X247" i="20"/>
  <c r="W247" i="20"/>
  <c r="V247" i="20"/>
  <c r="AB246" i="20"/>
  <c r="AA246" i="20"/>
  <c r="Z246" i="20"/>
  <c r="Y246" i="20"/>
  <c r="X246" i="20"/>
  <c r="W246" i="20"/>
  <c r="V246" i="20"/>
  <c r="Z245" i="20"/>
  <c r="Y245" i="20"/>
  <c r="X245" i="20"/>
  <c r="W245" i="20"/>
  <c r="V245" i="20"/>
  <c r="Z244" i="20"/>
  <c r="Y244" i="20"/>
  <c r="X244" i="20"/>
  <c r="W244" i="20"/>
  <c r="V244" i="20"/>
  <c r="Z243" i="20"/>
  <c r="Y243" i="20"/>
  <c r="X243" i="20"/>
  <c r="W243" i="20"/>
  <c r="V243" i="20"/>
  <c r="Z242" i="20"/>
  <c r="Y242" i="20"/>
  <c r="X242" i="20"/>
  <c r="W242" i="20"/>
  <c r="V242" i="20"/>
  <c r="Z241" i="20"/>
  <c r="Y241" i="20"/>
  <c r="X241" i="20"/>
  <c r="W241" i="20"/>
  <c r="V241" i="20"/>
  <c r="AB240" i="20"/>
  <c r="AA240" i="20"/>
  <c r="Z240" i="20"/>
  <c r="Y240" i="20"/>
  <c r="X240" i="20"/>
  <c r="W240" i="20"/>
  <c r="V240" i="20"/>
  <c r="AB239" i="20"/>
  <c r="AA239" i="20"/>
  <c r="Z239" i="20"/>
  <c r="Y239" i="20"/>
  <c r="X239" i="20"/>
  <c r="W239" i="20"/>
  <c r="V239" i="20"/>
  <c r="AB238" i="20"/>
  <c r="AA238" i="20"/>
  <c r="Z238" i="20"/>
  <c r="Y238" i="20"/>
  <c r="X238" i="20"/>
  <c r="W238" i="20"/>
  <c r="V238" i="20"/>
  <c r="Z235" i="20"/>
  <c r="Y235" i="20"/>
  <c r="X235" i="20"/>
  <c r="W235" i="20"/>
  <c r="V235" i="20"/>
  <c r="Z234" i="20"/>
  <c r="Y234" i="20"/>
  <c r="X234" i="20"/>
  <c r="W234" i="20"/>
  <c r="V234" i="20"/>
  <c r="AB232" i="20"/>
  <c r="AA232" i="20"/>
  <c r="Z232" i="20"/>
  <c r="Y232" i="20"/>
  <c r="X232" i="20"/>
  <c r="W232" i="20"/>
  <c r="V232" i="20"/>
  <c r="AB231" i="20"/>
  <c r="AA231" i="20"/>
  <c r="Z231" i="20"/>
  <c r="Y231" i="20"/>
  <c r="X231" i="20"/>
  <c r="W231" i="20"/>
  <c r="V231" i="20"/>
  <c r="Z230" i="20"/>
  <c r="Y230" i="20"/>
  <c r="X230" i="20"/>
  <c r="W230" i="20"/>
  <c r="V230" i="20"/>
  <c r="Z229" i="20"/>
  <c r="Y229" i="20"/>
  <c r="X229" i="20"/>
  <c r="W229" i="20"/>
  <c r="V229" i="20"/>
  <c r="Z228" i="20"/>
  <c r="Y228" i="20"/>
  <c r="X228" i="20"/>
  <c r="W228" i="20"/>
  <c r="V228" i="20"/>
  <c r="Z227" i="20"/>
  <c r="Y227" i="20"/>
  <c r="X227" i="20"/>
  <c r="W227" i="20"/>
  <c r="V227" i="20"/>
  <c r="Z226" i="20"/>
  <c r="Y226" i="20"/>
  <c r="X226" i="20"/>
  <c r="W226" i="20"/>
  <c r="V226" i="20"/>
  <c r="Z225" i="20"/>
  <c r="Y225" i="20"/>
  <c r="X225" i="20"/>
  <c r="W225" i="20"/>
  <c r="V225" i="20"/>
  <c r="AB224" i="20"/>
  <c r="AA224" i="20"/>
  <c r="Z224" i="20"/>
  <c r="Y224" i="20"/>
  <c r="X224" i="20"/>
  <c r="W224" i="20"/>
  <c r="V224" i="20"/>
  <c r="Z223" i="20"/>
  <c r="Y223" i="20"/>
  <c r="X223" i="20"/>
  <c r="W223" i="20"/>
  <c r="V223" i="20"/>
  <c r="Z222" i="20"/>
  <c r="Y222" i="20"/>
  <c r="X222" i="20"/>
  <c r="W222" i="20"/>
  <c r="V222" i="20"/>
  <c r="Z221" i="20"/>
  <c r="Y221" i="20"/>
  <c r="X221" i="20"/>
  <c r="W221" i="20"/>
  <c r="V221" i="20"/>
  <c r="AB219" i="20"/>
  <c r="AA219" i="20"/>
  <c r="Z219" i="20"/>
  <c r="Y219" i="20"/>
  <c r="X219" i="20"/>
  <c r="W219" i="20"/>
  <c r="V219" i="20"/>
  <c r="AB217" i="20"/>
  <c r="AA217" i="20"/>
  <c r="Z217" i="20"/>
  <c r="Y217" i="20"/>
  <c r="X217" i="20"/>
  <c r="W217" i="20"/>
  <c r="V217" i="20"/>
  <c r="AB216" i="20"/>
  <c r="AA216" i="20"/>
  <c r="Z216" i="20"/>
  <c r="Y216" i="20"/>
  <c r="X216" i="20"/>
  <c r="W216" i="20"/>
  <c r="V216" i="20"/>
  <c r="AB215" i="20"/>
  <c r="AA215" i="20"/>
  <c r="Z215" i="20"/>
  <c r="Y215" i="20"/>
  <c r="X215" i="20"/>
  <c r="W215" i="20"/>
  <c r="V215" i="20"/>
  <c r="Z214" i="20"/>
  <c r="Y214" i="20"/>
  <c r="X214" i="20"/>
  <c r="W214" i="20"/>
  <c r="V214" i="20"/>
  <c r="Z213" i="20"/>
  <c r="Y213" i="20"/>
  <c r="X213" i="20"/>
  <c r="W213" i="20"/>
  <c r="V213" i="20"/>
  <c r="Z212" i="20"/>
  <c r="Y212" i="20"/>
  <c r="X212" i="20"/>
  <c r="W212" i="20"/>
  <c r="V212" i="20"/>
  <c r="AB210" i="20"/>
  <c r="AA210" i="20"/>
  <c r="Z210" i="20"/>
  <c r="Y210" i="20"/>
  <c r="X210" i="20"/>
  <c r="W210" i="20"/>
  <c r="V210" i="20"/>
  <c r="AB209" i="20"/>
  <c r="AA209" i="20"/>
  <c r="Z209" i="20"/>
  <c r="Y209" i="20"/>
  <c r="X209" i="20"/>
  <c r="W209" i="20"/>
  <c r="V209" i="20"/>
  <c r="Z208" i="20"/>
  <c r="Y208" i="20"/>
  <c r="X208" i="20"/>
  <c r="W208" i="20"/>
  <c r="V208" i="20"/>
  <c r="Z207" i="20"/>
  <c r="Y207" i="20"/>
  <c r="X207" i="20"/>
  <c r="W207" i="20"/>
  <c r="V207" i="20"/>
  <c r="AB206" i="20"/>
  <c r="AA206" i="20"/>
  <c r="Z206" i="20"/>
  <c r="Y206" i="20"/>
  <c r="X206" i="20"/>
  <c r="W206" i="20"/>
  <c r="V206" i="20"/>
  <c r="AB205" i="20"/>
  <c r="AA205" i="20"/>
  <c r="Z205" i="20"/>
  <c r="Y205" i="20"/>
  <c r="X205" i="20"/>
  <c r="W205" i="20"/>
  <c r="V205" i="20"/>
  <c r="AB204" i="20"/>
  <c r="AA204" i="20"/>
  <c r="Z204" i="20"/>
  <c r="Y204" i="20"/>
  <c r="X204" i="20"/>
  <c r="W204" i="20"/>
  <c r="V204" i="20"/>
  <c r="AB203" i="20"/>
  <c r="AA203" i="20"/>
  <c r="Z203" i="20"/>
  <c r="Y203" i="20"/>
  <c r="X203" i="20"/>
  <c r="W203" i="20"/>
  <c r="V203" i="20"/>
  <c r="Z202" i="20"/>
  <c r="Y202" i="20"/>
  <c r="X202" i="20"/>
  <c r="W202" i="20"/>
  <c r="V202" i="20"/>
  <c r="AB200" i="20"/>
  <c r="AA200" i="20"/>
  <c r="Z200" i="20"/>
  <c r="Y200" i="20"/>
  <c r="X200" i="20"/>
  <c r="W200" i="20"/>
  <c r="V200" i="20"/>
  <c r="AB199" i="20"/>
  <c r="AA199" i="20"/>
  <c r="Z199" i="20"/>
  <c r="Y199" i="20"/>
  <c r="X199" i="20"/>
  <c r="W199" i="20"/>
  <c r="V199" i="20"/>
  <c r="AB198" i="20"/>
  <c r="AA198" i="20"/>
  <c r="Z198" i="20"/>
  <c r="Y198" i="20"/>
  <c r="X198" i="20"/>
  <c r="W198" i="20"/>
  <c r="V198" i="20"/>
  <c r="AB197" i="20"/>
  <c r="AA197" i="20"/>
  <c r="Z197" i="20"/>
  <c r="Y197" i="20"/>
  <c r="X197" i="20"/>
  <c r="W197" i="20"/>
  <c r="V197" i="20"/>
  <c r="AB196" i="20"/>
  <c r="AA196" i="20"/>
  <c r="Z196" i="20"/>
  <c r="Y196" i="20"/>
  <c r="X196" i="20"/>
  <c r="W196" i="20"/>
  <c r="V196" i="20"/>
  <c r="AB195" i="20"/>
  <c r="AA195" i="20"/>
  <c r="Z195" i="20"/>
  <c r="Y195" i="20"/>
  <c r="X195" i="20"/>
  <c r="W195" i="20"/>
  <c r="V195" i="20"/>
  <c r="AB194" i="20"/>
  <c r="AA194" i="20"/>
  <c r="Z194" i="20"/>
  <c r="Y194" i="20"/>
  <c r="X194" i="20"/>
  <c r="W194" i="20"/>
  <c r="V194" i="20"/>
  <c r="AB193" i="20"/>
  <c r="AA193" i="20"/>
  <c r="Z193" i="20"/>
  <c r="Y193" i="20"/>
  <c r="X193" i="20"/>
  <c r="W193" i="20"/>
  <c r="V193" i="20"/>
  <c r="Z192" i="20"/>
  <c r="Y192" i="20"/>
  <c r="X192" i="20"/>
  <c r="W192" i="20"/>
  <c r="V192" i="20"/>
  <c r="AB191" i="20"/>
  <c r="AA191" i="20"/>
  <c r="Z191" i="20"/>
  <c r="Y191" i="20"/>
  <c r="X191" i="20"/>
  <c r="W191" i="20"/>
  <c r="V191" i="20"/>
  <c r="Z190" i="20"/>
  <c r="Y190" i="20"/>
  <c r="X190" i="20"/>
  <c r="W190" i="20"/>
  <c r="V190" i="20"/>
  <c r="AB187" i="20"/>
  <c r="AA187" i="20"/>
  <c r="Z187" i="20"/>
  <c r="Y187" i="20"/>
  <c r="X187" i="20"/>
  <c r="W187" i="20"/>
  <c r="V187" i="20"/>
  <c r="AB186" i="20"/>
  <c r="AA186" i="20"/>
  <c r="Z186" i="20"/>
  <c r="Y186" i="20"/>
  <c r="X186" i="20"/>
  <c r="W186" i="20"/>
  <c r="V186" i="20"/>
  <c r="Z185" i="20"/>
  <c r="Y185" i="20"/>
  <c r="X185" i="20"/>
  <c r="W185" i="20"/>
  <c r="V185" i="20"/>
  <c r="AB184" i="20"/>
  <c r="AA184" i="20"/>
  <c r="Z184" i="20"/>
  <c r="Y184" i="20"/>
  <c r="X184" i="20"/>
  <c r="W184" i="20"/>
  <c r="V184" i="20"/>
  <c r="AB183" i="20"/>
  <c r="AA183" i="20"/>
  <c r="Z183" i="20"/>
  <c r="Y183" i="20"/>
  <c r="X183" i="20"/>
  <c r="W183" i="20"/>
  <c r="V183" i="20"/>
  <c r="AB182" i="20"/>
  <c r="AA182" i="20"/>
  <c r="AC182" i="20" s="1"/>
  <c r="Z182" i="20"/>
  <c r="Y182" i="20"/>
  <c r="X182" i="20"/>
  <c r="W182" i="20"/>
  <c r="V182" i="20"/>
  <c r="AB181" i="20"/>
  <c r="AA181" i="20"/>
  <c r="Z181" i="20"/>
  <c r="Y181" i="20"/>
  <c r="X181" i="20"/>
  <c r="W181" i="20"/>
  <c r="V181" i="20"/>
  <c r="AB180" i="20"/>
  <c r="AA180" i="20"/>
  <c r="Z180" i="20"/>
  <c r="Y180" i="20"/>
  <c r="X180" i="20"/>
  <c r="W180" i="20"/>
  <c r="V180" i="20"/>
  <c r="AB179" i="20"/>
  <c r="AA179" i="20"/>
  <c r="Z179" i="20"/>
  <c r="Y179" i="20"/>
  <c r="X179" i="20"/>
  <c r="W179" i="20"/>
  <c r="V179" i="20"/>
  <c r="Z178" i="20"/>
  <c r="Y178" i="20"/>
  <c r="X178" i="20"/>
  <c r="W178" i="20"/>
  <c r="V178" i="20"/>
  <c r="Z177" i="20"/>
  <c r="Y177" i="20"/>
  <c r="X177" i="20"/>
  <c r="W177" i="20"/>
  <c r="V177" i="20"/>
  <c r="Z176" i="20"/>
  <c r="Y176" i="20"/>
  <c r="X176" i="20"/>
  <c r="W176" i="20"/>
  <c r="V176" i="20"/>
  <c r="AB175" i="20"/>
  <c r="AA175" i="20"/>
  <c r="Z175" i="20"/>
  <c r="Y175" i="20"/>
  <c r="X175" i="20"/>
  <c r="W175" i="20"/>
  <c r="V175" i="20"/>
  <c r="Z174" i="20"/>
  <c r="Y174" i="20"/>
  <c r="X174" i="20"/>
  <c r="W174" i="20"/>
  <c r="V174" i="20"/>
  <c r="AB173" i="20"/>
  <c r="AA173" i="20"/>
  <c r="Z173" i="20"/>
  <c r="Y173" i="20"/>
  <c r="X173" i="20"/>
  <c r="W173" i="20"/>
  <c r="V173" i="20"/>
  <c r="AB172" i="20"/>
  <c r="AA172" i="20"/>
  <c r="Z172" i="20"/>
  <c r="Y172" i="20"/>
  <c r="X172" i="20"/>
  <c r="W172" i="20"/>
  <c r="V172" i="20"/>
  <c r="AB171" i="20"/>
  <c r="AA171" i="20"/>
  <c r="Z171" i="20"/>
  <c r="Y171" i="20"/>
  <c r="X171" i="20"/>
  <c r="W171" i="20"/>
  <c r="V171" i="20"/>
  <c r="AB170" i="20"/>
  <c r="AA170" i="20"/>
  <c r="AC170" i="20" s="1"/>
  <c r="Z170" i="20"/>
  <c r="Y170" i="20"/>
  <c r="X170" i="20"/>
  <c r="W170" i="20"/>
  <c r="V170" i="20"/>
  <c r="AB169" i="20"/>
  <c r="AA169" i="20"/>
  <c r="Z169" i="20"/>
  <c r="Y169" i="20"/>
  <c r="X169" i="20"/>
  <c r="W169" i="20"/>
  <c r="V169" i="20"/>
  <c r="AB168" i="20"/>
  <c r="AA168" i="20"/>
  <c r="Z168" i="20"/>
  <c r="Y168" i="20"/>
  <c r="X168" i="20"/>
  <c r="W168" i="20"/>
  <c r="V168" i="20"/>
  <c r="AB167" i="20"/>
  <c r="AA167" i="20"/>
  <c r="Z167" i="20"/>
  <c r="Y167" i="20"/>
  <c r="X167" i="20"/>
  <c r="W167" i="20"/>
  <c r="V167" i="20"/>
  <c r="AB165" i="20"/>
  <c r="AA165" i="20"/>
  <c r="AC165" i="20" s="1"/>
  <c r="Z165" i="20"/>
  <c r="Y165" i="20"/>
  <c r="X165" i="20"/>
  <c r="W165" i="20"/>
  <c r="V165" i="20"/>
  <c r="AB164" i="20"/>
  <c r="AA164" i="20"/>
  <c r="Z164" i="20"/>
  <c r="Y164" i="20"/>
  <c r="X164" i="20"/>
  <c r="W164" i="20"/>
  <c r="V164" i="20"/>
  <c r="AB163" i="20"/>
  <c r="AA163" i="20"/>
  <c r="Z163" i="20"/>
  <c r="Y163" i="20"/>
  <c r="X163" i="20"/>
  <c r="W163" i="20"/>
  <c r="V163" i="20"/>
  <c r="AB162" i="20"/>
  <c r="AA162" i="20"/>
  <c r="Z162" i="20"/>
  <c r="Y162" i="20"/>
  <c r="X162" i="20"/>
  <c r="W162" i="20"/>
  <c r="V162" i="20"/>
  <c r="Z161" i="20"/>
  <c r="Y161" i="20"/>
  <c r="X161" i="20"/>
  <c r="W161" i="20"/>
  <c r="V161" i="20"/>
  <c r="Z160" i="20"/>
  <c r="Y160" i="20"/>
  <c r="X160" i="20"/>
  <c r="W160" i="20"/>
  <c r="V160" i="20"/>
  <c r="Z159" i="20"/>
  <c r="Y159" i="20"/>
  <c r="X159" i="20"/>
  <c r="W159" i="20"/>
  <c r="V159" i="20"/>
  <c r="Z158" i="20"/>
  <c r="Y158" i="20"/>
  <c r="X158" i="20"/>
  <c r="W158" i="20"/>
  <c r="V158" i="20"/>
  <c r="AB157" i="20"/>
  <c r="AA157" i="20"/>
  <c r="Z157" i="20"/>
  <c r="Y157" i="20"/>
  <c r="X157" i="20"/>
  <c r="W157" i="20"/>
  <c r="V157" i="20"/>
  <c r="Z156" i="20"/>
  <c r="Y156" i="20"/>
  <c r="X156" i="20"/>
  <c r="W156" i="20"/>
  <c r="V156" i="20"/>
  <c r="Z155" i="20"/>
  <c r="Y155" i="20"/>
  <c r="X155" i="20"/>
  <c r="W155" i="20"/>
  <c r="V155" i="20"/>
  <c r="AB154" i="20"/>
  <c r="AA154" i="20"/>
  <c r="Z154" i="20"/>
  <c r="Y154" i="20"/>
  <c r="X154" i="20"/>
  <c r="W154" i="20"/>
  <c r="V154" i="20"/>
  <c r="AB153" i="20"/>
  <c r="AA153" i="20"/>
  <c r="AC153" i="20" s="1"/>
  <c r="Z153" i="20"/>
  <c r="Y153" i="20"/>
  <c r="X153" i="20"/>
  <c r="W153" i="20"/>
  <c r="V153" i="20"/>
  <c r="AB151" i="20"/>
  <c r="AA151" i="20"/>
  <c r="Z151" i="20"/>
  <c r="Y151" i="20"/>
  <c r="X151" i="20"/>
  <c r="W151" i="20"/>
  <c r="V151" i="20"/>
  <c r="Z150" i="20"/>
  <c r="Y150" i="20"/>
  <c r="X150" i="20"/>
  <c r="W150" i="20"/>
  <c r="V150" i="20"/>
  <c r="Z149" i="20"/>
  <c r="Y149" i="20"/>
  <c r="X149" i="20"/>
  <c r="W149" i="20"/>
  <c r="V149" i="20"/>
  <c r="Z148" i="20"/>
  <c r="Y148" i="20"/>
  <c r="X148" i="20"/>
  <c r="W148" i="20"/>
  <c r="V148" i="20"/>
  <c r="AB147" i="20"/>
  <c r="AA147" i="20"/>
  <c r="Z147" i="20"/>
  <c r="Y147" i="20"/>
  <c r="X147" i="20"/>
  <c r="W147" i="20"/>
  <c r="V147" i="20"/>
  <c r="AB146" i="20"/>
  <c r="AA146" i="20"/>
  <c r="Z146" i="20"/>
  <c r="Y146" i="20"/>
  <c r="X146" i="20"/>
  <c r="W146" i="20"/>
  <c r="V146" i="20"/>
  <c r="AB143" i="20"/>
  <c r="AA143" i="20"/>
  <c r="Z143" i="20"/>
  <c r="Y143" i="20"/>
  <c r="X143" i="20"/>
  <c r="W143" i="20"/>
  <c r="V143" i="20"/>
  <c r="Z142" i="20"/>
  <c r="Y142" i="20"/>
  <c r="X142" i="20"/>
  <c r="W142" i="20"/>
  <c r="V142" i="20"/>
  <c r="AB141" i="20"/>
  <c r="AA141" i="20"/>
  <c r="Z141" i="20"/>
  <c r="Y141" i="20"/>
  <c r="X141" i="20"/>
  <c r="W141" i="20"/>
  <c r="V141" i="20"/>
  <c r="Z138" i="20"/>
  <c r="Y138" i="20"/>
  <c r="X138" i="20"/>
  <c r="W138" i="20"/>
  <c r="V138" i="20"/>
  <c r="Z137" i="20"/>
  <c r="Y137" i="20"/>
  <c r="X137" i="20"/>
  <c r="W137" i="20"/>
  <c r="V137" i="20"/>
  <c r="AB136" i="20"/>
  <c r="AA136" i="20"/>
  <c r="Z136" i="20"/>
  <c r="Y136" i="20"/>
  <c r="X136" i="20"/>
  <c r="W136" i="20"/>
  <c r="V136" i="20"/>
  <c r="AB135" i="20"/>
  <c r="AA135" i="20"/>
  <c r="Z135" i="20"/>
  <c r="Y135" i="20"/>
  <c r="X135" i="20"/>
  <c r="W135" i="20"/>
  <c r="V135" i="20"/>
  <c r="AB134" i="20"/>
  <c r="AA134" i="20"/>
  <c r="Z134" i="20"/>
  <c r="Y134" i="20"/>
  <c r="X134" i="20"/>
  <c r="W134" i="20"/>
  <c r="V134" i="20"/>
  <c r="AB133" i="20"/>
  <c r="AA133" i="20"/>
  <c r="Z133" i="20"/>
  <c r="Y133" i="20"/>
  <c r="X133" i="20"/>
  <c r="W133" i="20"/>
  <c r="V133" i="20"/>
  <c r="AB132" i="20"/>
  <c r="AA132" i="20"/>
  <c r="Z132" i="20"/>
  <c r="Y132" i="20"/>
  <c r="X132" i="20"/>
  <c r="W132" i="20"/>
  <c r="V132" i="20"/>
  <c r="Z131" i="20"/>
  <c r="Y131" i="20"/>
  <c r="X131" i="20"/>
  <c r="W131" i="20"/>
  <c r="V131" i="20"/>
  <c r="AB130" i="20"/>
  <c r="AA130" i="20"/>
  <c r="Z130" i="20"/>
  <c r="Y130" i="20"/>
  <c r="X130" i="20"/>
  <c r="W130" i="20"/>
  <c r="V130" i="20"/>
  <c r="AB129" i="20"/>
  <c r="AA129" i="20"/>
  <c r="Z129" i="20"/>
  <c r="Y129" i="20"/>
  <c r="X129" i="20"/>
  <c r="W129" i="20"/>
  <c r="V129" i="20"/>
  <c r="AB128" i="20"/>
  <c r="AA128" i="20"/>
  <c r="Z128" i="20"/>
  <c r="Y128" i="20"/>
  <c r="X128" i="20"/>
  <c r="W128" i="20"/>
  <c r="V128" i="20"/>
  <c r="Z127" i="20"/>
  <c r="Y127" i="20"/>
  <c r="X127" i="20"/>
  <c r="W127" i="20"/>
  <c r="V127" i="20"/>
  <c r="AB126" i="20"/>
  <c r="AA126" i="20"/>
  <c r="Z126" i="20"/>
  <c r="Y126" i="20"/>
  <c r="X126" i="20"/>
  <c r="W126" i="20"/>
  <c r="V126" i="20"/>
  <c r="Z124" i="20"/>
  <c r="Y124" i="20"/>
  <c r="X124" i="20"/>
  <c r="W124" i="20"/>
  <c r="V124" i="20"/>
  <c r="AB123" i="20"/>
  <c r="AA123" i="20"/>
  <c r="Z123" i="20"/>
  <c r="Y123" i="20"/>
  <c r="X123" i="20"/>
  <c r="W123" i="20"/>
  <c r="V123" i="20"/>
  <c r="AB121" i="20"/>
  <c r="AA121" i="20"/>
  <c r="Z121" i="20"/>
  <c r="Y121" i="20"/>
  <c r="X121" i="20"/>
  <c r="W121" i="20"/>
  <c r="V121" i="20"/>
  <c r="AB120" i="20"/>
  <c r="AA120" i="20"/>
  <c r="Z120" i="20"/>
  <c r="Y120" i="20"/>
  <c r="X120" i="20"/>
  <c r="W120" i="20"/>
  <c r="V120" i="20"/>
  <c r="AB119" i="20"/>
  <c r="AA119" i="20"/>
  <c r="Z119" i="20"/>
  <c r="Y119" i="20"/>
  <c r="X119" i="20"/>
  <c r="W119" i="20"/>
  <c r="V119" i="20"/>
  <c r="AB118" i="20"/>
  <c r="AA118" i="20"/>
  <c r="Z118" i="20"/>
  <c r="Y118" i="20"/>
  <c r="X118" i="20"/>
  <c r="W118" i="20"/>
  <c r="V118" i="20"/>
  <c r="AB117" i="20"/>
  <c r="AA117" i="20"/>
  <c r="Z117" i="20"/>
  <c r="Y117" i="20"/>
  <c r="X117" i="20"/>
  <c r="W117" i="20"/>
  <c r="V117" i="20"/>
  <c r="AB115" i="20"/>
  <c r="AA115" i="20"/>
  <c r="Z115" i="20"/>
  <c r="Y115" i="20"/>
  <c r="X115" i="20"/>
  <c r="W115" i="20"/>
  <c r="V115" i="20"/>
  <c r="AB113" i="20"/>
  <c r="AA113" i="20"/>
  <c r="Z113" i="20"/>
  <c r="Y113" i="20"/>
  <c r="X113" i="20"/>
  <c r="W113" i="20"/>
  <c r="V113" i="20"/>
  <c r="AB112" i="20"/>
  <c r="AA112" i="20"/>
  <c r="Z112" i="20"/>
  <c r="Y112" i="20"/>
  <c r="X112" i="20"/>
  <c r="W112" i="20"/>
  <c r="V112" i="20"/>
  <c r="AB111" i="20"/>
  <c r="AA111" i="20"/>
  <c r="Z111" i="20"/>
  <c r="Y111" i="20"/>
  <c r="X111" i="20"/>
  <c r="W111" i="20"/>
  <c r="V111" i="20"/>
  <c r="AB110" i="20"/>
  <c r="AA110" i="20"/>
  <c r="Z110" i="20"/>
  <c r="Y110" i="20"/>
  <c r="X110" i="20"/>
  <c r="W110" i="20"/>
  <c r="V110" i="20"/>
  <c r="AB109" i="20"/>
  <c r="AA109" i="20"/>
  <c r="Z109" i="20"/>
  <c r="Y109" i="20"/>
  <c r="X109" i="20"/>
  <c r="W109" i="20"/>
  <c r="V109" i="20"/>
  <c r="AB108" i="20"/>
  <c r="AA108" i="20"/>
  <c r="Z108" i="20"/>
  <c r="Y108" i="20"/>
  <c r="X108" i="20"/>
  <c r="W108" i="20"/>
  <c r="V108" i="20"/>
  <c r="AB107" i="20"/>
  <c r="AA107" i="20"/>
  <c r="Z107" i="20"/>
  <c r="Y107" i="20"/>
  <c r="X107" i="20"/>
  <c r="W107" i="20"/>
  <c r="V107" i="20"/>
  <c r="AB106" i="20"/>
  <c r="AA106" i="20"/>
  <c r="Z106" i="20"/>
  <c r="Y106" i="20"/>
  <c r="X106" i="20"/>
  <c r="W106" i="20"/>
  <c r="V106" i="20"/>
  <c r="AB104" i="20"/>
  <c r="AA104" i="20"/>
  <c r="Z104" i="20"/>
  <c r="Y104" i="20"/>
  <c r="X104" i="20"/>
  <c r="W104" i="20"/>
  <c r="V104" i="20"/>
  <c r="AB103" i="20"/>
  <c r="AA103" i="20"/>
  <c r="Z103" i="20"/>
  <c r="Y103" i="20"/>
  <c r="X103" i="20"/>
  <c r="W103" i="20"/>
  <c r="V103" i="20"/>
  <c r="AB100" i="20"/>
  <c r="AA100" i="20"/>
  <c r="Z100" i="20"/>
  <c r="Y100" i="20"/>
  <c r="X100" i="20"/>
  <c r="W100" i="20"/>
  <c r="V100" i="20"/>
  <c r="AB99" i="20"/>
  <c r="AA99" i="20"/>
  <c r="Z99" i="20"/>
  <c r="Y99" i="20"/>
  <c r="X99" i="20"/>
  <c r="W99" i="20"/>
  <c r="V99" i="20"/>
  <c r="AB98" i="20"/>
  <c r="AA98" i="20"/>
  <c r="Z98" i="20"/>
  <c r="Y98" i="20"/>
  <c r="X98" i="20"/>
  <c r="W98" i="20"/>
  <c r="V98" i="20"/>
  <c r="AB97" i="20"/>
  <c r="AA97" i="20"/>
  <c r="Z97" i="20"/>
  <c r="Y97" i="20"/>
  <c r="X97" i="20"/>
  <c r="W97" i="20"/>
  <c r="V97" i="20"/>
  <c r="AB96" i="20"/>
  <c r="AA96" i="20"/>
  <c r="Z96" i="20"/>
  <c r="Y96" i="20"/>
  <c r="X96" i="20"/>
  <c r="W96" i="20"/>
  <c r="V96" i="20"/>
  <c r="AB95" i="20"/>
  <c r="AA95" i="20"/>
  <c r="Z95" i="20"/>
  <c r="Y95" i="20"/>
  <c r="X95" i="20"/>
  <c r="W95" i="20"/>
  <c r="V95" i="20"/>
  <c r="AB94" i="20"/>
  <c r="AA94" i="20"/>
  <c r="Z94" i="20"/>
  <c r="Y94" i="20"/>
  <c r="X94" i="20"/>
  <c r="W94" i="20"/>
  <c r="V94" i="20"/>
  <c r="AB91" i="20"/>
  <c r="AA91" i="20"/>
  <c r="Z91" i="20"/>
  <c r="Y91" i="20"/>
  <c r="X91" i="20"/>
  <c r="W91" i="20"/>
  <c r="V91" i="20"/>
  <c r="AB88" i="20"/>
  <c r="AA88" i="20"/>
  <c r="Z88" i="20"/>
  <c r="Y88" i="20"/>
  <c r="X88" i="20"/>
  <c r="W88" i="20"/>
  <c r="V88" i="20"/>
  <c r="AB87" i="20"/>
  <c r="AA87" i="20"/>
  <c r="Z87" i="20"/>
  <c r="Y87" i="20"/>
  <c r="X87" i="20"/>
  <c r="W87" i="20"/>
  <c r="V87" i="20"/>
  <c r="AB86" i="20"/>
  <c r="AA86" i="20"/>
  <c r="Z86" i="20"/>
  <c r="Y86" i="20"/>
  <c r="X86" i="20"/>
  <c r="W86" i="20"/>
  <c r="V86" i="20"/>
  <c r="AB85" i="20"/>
  <c r="AA85" i="20"/>
  <c r="Z85" i="20"/>
  <c r="Y85" i="20"/>
  <c r="X85" i="20"/>
  <c r="W85" i="20"/>
  <c r="V85" i="20"/>
  <c r="AB84" i="20"/>
  <c r="AA84" i="20"/>
  <c r="Z84" i="20"/>
  <c r="Y84" i="20"/>
  <c r="X84" i="20"/>
  <c r="W84" i="20"/>
  <c r="V84" i="20"/>
  <c r="AB83" i="20"/>
  <c r="AA83" i="20"/>
  <c r="Z83" i="20"/>
  <c r="Y83" i="20"/>
  <c r="X83" i="20"/>
  <c r="W83" i="20"/>
  <c r="V83" i="20"/>
  <c r="AB82" i="20"/>
  <c r="AA82" i="20"/>
  <c r="Z82" i="20"/>
  <c r="Y82" i="20"/>
  <c r="X82" i="20"/>
  <c r="W82" i="20"/>
  <c r="V82" i="20"/>
  <c r="AB81" i="20"/>
  <c r="AA81" i="20"/>
  <c r="Z81" i="20"/>
  <c r="Y81" i="20"/>
  <c r="X81" i="20"/>
  <c r="W81" i="20"/>
  <c r="V81" i="20"/>
  <c r="AB80" i="20"/>
  <c r="AA80" i="20"/>
  <c r="Z80" i="20"/>
  <c r="Y80" i="20"/>
  <c r="X80" i="20"/>
  <c r="W80" i="20"/>
  <c r="V80" i="20"/>
  <c r="AB78" i="20"/>
  <c r="AA78" i="20"/>
  <c r="Z78" i="20"/>
  <c r="Y78" i="20"/>
  <c r="X78" i="20"/>
  <c r="W78" i="20"/>
  <c r="V78" i="20"/>
  <c r="AB77" i="20"/>
  <c r="AA77" i="20"/>
  <c r="Z77" i="20"/>
  <c r="Y77" i="20"/>
  <c r="X77" i="20"/>
  <c r="W77" i="20"/>
  <c r="V77" i="20"/>
  <c r="AB76" i="20"/>
  <c r="AA76" i="20"/>
  <c r="Z76" i="20"/>
  <c r="Y76" i="20"/>
  <c r="X76" i="20"/>
  <c r="W76" i="20"/>
  <c r="V76" i="20"/>
  <c r="AB75" i="20"/>
  <c r="AA75" i="20"/>
  <c r="Z75" i="20"/>
  <c r="Y75" i="20"/>
  <c r="X75" i="20"/>
  <c r="W75" i="20"/>
  <c r="V75" i="20"/>
  <c r="AB74" i="20"/>
  <c r="AA74" i="20"/>
  <c r="Z74" i="20"/>
  <c r="Y74" i="20"/>
  <c r="X74" i="20"/>
  <c r="W74" i="20"/>
  <c r="V74" i="20"/>
  <c r="AB73" i="20"/>
  <c r="AA73" i="20"/>
  <c r="Z73" i="20"/>
  <c r="Y73" i="20"/>
  <c r="X73" i="20"/>
  <c r="W73" i="20"/>
  <c r="V73" i="20"/>
  <c r="AB69" i="20"/>
  <c r="AA69" i="20"/>
  <c r="Z69" i="20"/>
  <c r="Y69" i="20"/>
  <c r="X69" i="20"/>
  <c r="W69" i="20"/>
  <c r="V69" i="20"/>
  <c r="AB67" i="20"/>
  <c r="AA67" i="20"/>
  <c r="Z67" i="20"/>
  <c r="Y67" i="20"/>
  <c r="X67" i="20"/>
  <c r="W67" i="20"/>
  <c r="V67" i="20"/>
  <c r="AB66" i="20"/>
  <c r="AA66" i="20"/>
  <c r="Z66" i="20"/>
  <c r="Y66" i="20"/>
  <c r="X66" i="20"/>
  <c r="W66" i="20"/>
  <c r="V66" i="20"/>
  <c r="AB64" i="20"/>
  <c r="AA64" i="20"/>
  <c r="Z64" i="20"/>
  <c r="Y64" i="20"/>
  <c r="X64" i="20"/>
  <c r="W64" i="20"/>
  <c r="V64" i="20"/>
  <c r="AB63" i="20"/>
  <c r="AA63" i="20"/>
  <c r="Z63" i="20"/>
  <c r="Y63" i="20"/>
  <c r="X63" i="20"/>
  <c r="W63" i="20"/>
  <c r="V63" i="20"/>
  <c r="AB62" i="20"/>
  <c r="AA62" i="20"/>
  <c r="Z62" i="20"/>
  <c r="Y62" i="20"/>
  <c r="X62" i="20"/>
  <c r="W62" i="20"/>
  <c r="V62" i="20"/>
  <c r="AB61" i="20"/>
  <c r="AA61" i="20"/>
  <c r="Z61" i="20"/>
  <c r="Y61" i="20"/>
  <c r="X61" i="20"/>
  <c r="W61" i="20"/>
  <c r="V61" i="20"/>
  <c r="AB60" i="20"/>
  <c r="AA60" i="20"/>
  <c r="Z60" i="20"/>
  <c r="Y60" i="20"/>
  <c r="X60" i="20"/>
  <c r="W60" i="20"/>
  <c r="V60" i="20"/>
  <c r="AB59" i="20"/>
  <c r="AA59" i="20"/>
  <c r="Z59" i="20"/>
  <c r="Y59" i="20"/>
  <c r="X59" i="20"/>
  <c r="W59" i="20"/>
  <c r="V59" i="20"/>
  <c r="AB58" i="20"/>
  <c r="AA58" i="20"/>
  <c r="Z58" i="20"/>
  <c r="Y58" i="20"/>
  <c r="X58" i="20"/>
  <c r="W58" i="20"/>
  <c r="V58" i="20"/>
  <c r="AB57" i="20"/>
  <c r="AA57" i="20"/>
  <c r="Z57" i="20"/>
  <c r="Y57" i="20"/>
  <c r="X57" i="20"/>
  <c r="W57" i="20"/>
  <c r="V57" i="20"/>
  <c r="AB56" i="20"/>
  <c r="AA56" i="20"/>
  <c r="Z56" i="20"/>
  <c r="Y56" i="20"/>
  <c r="X56" i="20"/>
  <c r="W56" i="20"/>
  <c r="V56" i="20"/>
  <c r="AB55" i="20"/>
  <c r="AA55" i="20"/>
  <c r="Z55" i="20"/>
  <c r="Y55" i="20"/>
  <c r="X55" i="20"/>
  <c r="W55" i="20"/>
  <c r="V55" i="20"/>
  <c r="AB54" i="20"/>
  <c r="AA54" i="20"/>
  <c r="Z54" i="20"/>
  <c r="Y54" i="20"/>
  <c r="X54" i="20"/>
  <c r="W54" i="20"/>
  <c r="V54" i="20"/>
  <c r="AB53" i="20"/>
  <c r="AA53" i="20"/>
  <c r="Z53" i="20"/>
  <c r="Y53" i="20"/>
  <c r="X53" i="20"/>
  <c r="W53" i="20"/>
  <c r="V53" i="20"/>
  <c r="AB52" i="20"/>
  <c r="AA52" i="20"/>
  <c r="Z52" i="20"/>
  <c r="Y52" i="20"/>
  <c r="X52" i="20"/>
  <c r="W52" i="20"/>
  <c r="V52" i="20"/>
  <c r="AB51" i="20"/>
  <c r="AA51" i="20"/>
  <c r="Z51" i="20"/>
  <c r="Y51" i="20"/>
  <c r="X51" i="20"/>
  <c r="W51" i="20"/>
  <c r="V51" i="20"/>
  <c r="AB50" i="20"/>
  <c r="AA50" i="20"/>
  <c r="Z50" i="20"/>
  <c r="Y50" i="20"/>
  <c r="X50" i="20"/>
  <c r="W50" i="20"/>
  <c r="V50" i="20"/>
  <c r="AB48" i="20"/>
  <c r="AA48" i="20"/>
  <c r="Z48" i="20"/>
  <c r="Y48" i="20"/>
  <c r="X48" i="20"/>
  <c r="W48" i="20"/>
  <c r="V48" i="20"/>
  <c r="AB46" i="20"/>
  <c r="AA46" i="20"/>
  <c r="Z46" i="20"/>
  <c r="Y46" i="20"/>
  <c r="X46" i="20"/>
  <c r="W46" i="20"/>
  <c r="V46" i="20"/>
  <c r="AB44" i="20"/>
  <c r="AA44" i="20"/>
  <c r="Z44" i="20"/>
  <c r="Y44" i="20"/>
  <c r="X44" i="20"/>
  <c r="W44" i="20"/>
  <c r="V44" i="20"/>
  <c r="AB43" i="20"/>
  <c r="AA43" i="20"/>
  <c r="Z43" i="20"/>
  <c r="Y43" i="20"/>
  <c r="X43" i="20"/>
  <c r="W43" i="20"/>
  <c r="V43" i="20"/>
  <c r="AB42" i="20"/>
  <c r="AA42" i="20"/>
  <c r="Z42" i="20"/>
  <c r="Y42" i="20"/>
  <c r="X42" i="20"/>
  <c r="W42" i="20"/>
  <c r="V42" i="20"/>
  <c r="AB41" i="20"/>
  <c r="AA41" i="20"/>
  <c r="Z41" i="20"/>
  <c r="Y41" i="20"/>
  <c r="X41" i="20"/>
  <c r="W41" i="20"/>
  <c r="V41" i="20"/>
  <c r="AB40" i="20"/>
  <c r="AA40" i="20"/>
  <c r="Z40" i="20"/>
  <c r="Y40" i="20"/>
  <c r="X40" i="20"/>
  <c r="W40" i="20"/>
  <c r="V40" i="20"/>
  <c r="AB39" i="20"/>
  <c r="AA39" i="20"/>
  <c r="Z39" i="20"/>
  <c r="Y39" i="20"/>
  <c r="X39" i="20"/>
  <c r="W39" i="20"/>
  <c r="V39" i="20"/>
  <c r="AB38" i="20"/>
  <c r="AA38" i="20"/>
  <c r="Z38" i="20"/>
  <c r="Y38" i="20"/>
  <c r="X38" i="20"/>
  <c r="W38" i="20"/>
  <c r="V38" i="20"/>
  <c r="AB37" i="20"/>
  <c r="AA37" i="20"/>
  <c r="Z37" i="20"/>
  <c r="Y37" i="20"/>
  <c r="X37" i="20"/>
  <c r="W37" i="20"/>
  <c r="V37" i="20"/>
  <c r="AB36" i="20"/>
  <c r="AA36" i="20"/>
  <c r="Z36" i="20"/>
  <c r="Y36" i="20"/>
  <c r="X36" i="20"/>
  <c r="W36" i="20"/>
  <c r="V36" i="20"/>
  <c r="AB35" i="20"/>
  <c r="AA35" i="20"/>
  <c r="Z35" i="20"/>
  <c r="Y35" i="20"/>
  <c r="X35" i="20"/>
  <c r="W35" i="20"/>
  <c r="V35" i="20"/>
  <c r="AB34" i="20"/>
  <c r="AA34" i="20"/>
  <c r="Z34" i="20"/>
  <c r="Y34" i="20"/>
  <c r="X34" i="20"/>
  <c r="W34" i="20"/>
  <c r="V34" i="20"/>
  <c r="AB33" i="20"/>
  <c r="AA33" i="20"/>
  <c r="Z33" i="20"/>
  <c r="Y33" i="20"/>
  <c r="X33" i="20"/>
  <c r="W33" i="20"/>
  <c r="V33" i="20"/>
  <c r="AB31" i="20"/>
  <c r="AA31" i="20"/>
  <c r="Z31" i="20"/>
  <c r="Y31" i="20"/>
  <c r="X31" i="20"/>
  <c r="W31" i="20"/>
  <c r="V31" i="20"/>
  <c r="AB30" i="20"/>
  <c r="AA30" i="20"/>
  <c r="Z30" i="20"/>
  <c r="Y30" i="20"/>
  <c r="X30" i="20"/>
  <c r="W30" i="20"/>
  <c r="V30" i="20"/>
  <c r="AB29" i="20"/>
  <c r="AA29" i="20"/>
  <c r="Z29" i="20"/>
  <c r="Y29" i="20"/>
  <c r="X29" i="20"/>
  <c r="W29" i="20"/>
  <c r="V29" i="20"/>
  <c r="AB28" i="20"/>
  <c r="AA28" i="20"/>
  <c r="Z28" i="20"/>
  <c r="Y28" i="20"/>
  <c r="X28" i="20"/>
  <c r="W28" i="20"/>
  <c r="V28" i="20"/>
  <c r="AB27" i="20"/>
  <c r="AA27" i="20"/>
  <c r="Z27" i="20"/>
  <c r="Y27" i="20"/>
  <c r="X27" i="20"/>
  <c r="W27" i="20"/>
  <c r="V27" i="20"/>
  <c r="AB26" i="20"/>
  <c r="AA26" i="20"/>
  <c r="Z26" i="20"/>
  <c r="Y26" i="20"/>
  <c r="X26" i="20"/>
  <c r="W26" i="20"/>
  <c r="V26" i="20"/>
  <c r="AB24" i="20"/>
  <c r="AA24" i="20"/>
  <c r="Z24" i="20"/>
  <c r="Y24" i="20"/>
  <c r="X24" i="20"/>
  <c r="W24" i="20"/>
  <c r="V24" i="20"/>
  <c r="AB23" i="20"/>
  <c r="AA23" i="20"/>
  <c r="Z23" i="20"/>
  <c r="Y23" i="20"/>
  <c r="X23" i="20"/>
  <c r="W23" i="20"/>
  <c r="V23" i="20"/>
  <c r="AB21" i="20"/>
  <c r="AA21" i="20"/>
  <c r="Z21" i="20"/>
  <c r="Y21" i="20"/>
  <c r="X21" i="20"/>
  <c r="W21" i="20"/>
  <c r="V21" i="20"/>
  <c r="AB20" i="20"/>
  <c r="AA20" i="20"/>
  <c r="Z20" i="20"/>
  <c r="Y20" i="20"/>
  <c r="X20" i="20"/>
  <c r="W20" i="20"/>
  <c r="V20" i="20"/>
  <c r="AB19" i="20"/>
  <c r="AA19" i="20"/>
  <c r="Z19" i="20"/>
  <c r="Y19" i="20"/>
  <c r="X19" i="20"/>
  <c r="W19" i="20"/>
  <c r="V19" i="20"/>
  <c r="AB18" i="20"/>
  <c r="AA18" i="20"/>
  <c r="Z18" i="20"/>
  <c r="Y18" i="20"/>
  <c r="X18" i="20"/>
  <c r="W18" i="20"/>
  <c r="V18" i="20"/>
  <c r="AB17" i="20"/>
  <c r="AA17" i="20"/>
  <c r="Z17" i="20"/>
  <c r="Y17" i="20"/>
  <c r="X17" i="20"/>
  <c r="W17" i="20"/>
  <c r="V17" i="20"/>
  <c r="AB16" i="20"/>
  <c r="AA16" i="20"/>
  <c r="Z16" i="20"/>
  <c r="Y16" i="20"/>
  <c r="X16" i="20"/>
  <c r="W16" i="20"/>
  <c r="V16" i="20"/>
  <c r="AB12" i="20"/>
  <c r="AA12" i="20"/>
  <c r="Z12" i="20"/>
  <c r="Y12" i="20"/>
  <c r="X12" i="20"/>
  <c r="W12" i="20"/>
  <c r="V12" i="20"/>
  <c r="AB11" i="20"/>
  <c r="AA11" i="20"/>
  <c r="Z11" i="20"/>
  <c r="Y11" i="20"/>
  <c r="X11" i="20"/>
  <c r="W11" i="20"/>
  <c r="V11" i="20"/>
  <c r="AB10" i="20"/>
  <c r="AA10" i="20"/>
  <c r="Z10" i="20"/>
  <c r="Y10" i="20"/>
  <c r="X10" i="20"/>
  <c r="W10" i="20"/>
  <c r="V10" i="20"/>
  <c r="AB9" i="20"/>
  <c r="AA9" i="20"/>
  <c r="Z9" i="20"/>
  <c r="Y9" i="20"/>
  <c r="X9" i="20"/>
  <c r="W9" i="20"/>
  <c r="V9" i="20"/>
  <c r="AB8" i="20"/>
  <c r="AA8" i="20"/>
  <c r="Z8" i="20"/>
  <c r="Y8" i="20"/>
  <c r="X8" i="20"/>
  <c r="W8" i="20"/>
  <c r="V8" i="20"/>
  <c r="AB7" i="20"/>
  <c r="AA7" i="20"/>
  <c r="Z7" i="20"/>
  <c r="Y7" i="20"/>
  <c r="X7" i="20"/>
  <c r="W7" i="20"/>
  <c r="V7" i="20"/>
  <c r="AB6" i="20"/>
  <c r="AA6" i="20"/>
  <c r="Z6" i="20"/>
  <c r="Y6" i="20"/>
  <c r="X6" i="20"/>
  <c r="W6" i="20"/>
  <c r="V6" i="20"/>
  <c r="AB5" i="20"/>
  <c r="AA5" i="20"/>
  <c r="Z5" i="20"/>
  <c r="Y5" i="20"/>
  <c r="X5" i="20"/>
  <c r="W5" i="20"/>
  <c r="V5" i="20"/>
  <c r="AB3" i="20"/>
  <c r="AA3" i="20"/>
  <c r="Z3" i="20"/>
  <c r="Y3" i="20"/>
  <c r="X3" i="20"/>
  <c r="W3" i="20"/>
  <c r="V3" i="20"/>
  <c r="AD50" i="20" l="1"/>
  <c r="AD67" i="20"/>
  <c r="AD75" i="20"/>
  <c r="AD88" i="20"/>
  <c r="AD96" i="20"/>
  <c r="AD111" i="20"/>
  <c r="AD117" i="20"/>
  <c r="AD122" i="20"/>
  <c r="AD101" i="20"/>
  <c r="AD89" i="20"/>
  <c r="AD71" i="20"/>
  <c r="AD49" i="20"/>
  <c r="AD45" i="20"/>
  <c r="AD13" i="20"/>
  <c r="AD2" i="20"/>
  <c r="AD131" i="20"/>
  <c r="AD140" i="20"/>
  <c r="AD148" i="20"/>
  <c r="AD185" i="20"/>
  <c r="AD243" i="20"/>
  <c r="AC221" i="20"/>
  <c r="AD223" i="20"/>
  <c r="AD249" i="20"/>
  <c r="AC252" i="20"/>
  <c r="AD54" i="20"/>
  <c r="AD217" i="20"/>
  <c r="AD114" i="20"/>
  <c r="AD92" i="20"/>
  <c r="AD79" i="20"/>
  <c r="AD68" i="20"/>
  <c r="AD25" i="20"/>
  <c r="AD15" i="20"/>
  <c r="AD125" i="20"/>
  <c r="AD138" i="20"/>
  <c r="AD144" i="20"/>
  <c r="AD150" i="20"/>
  <c r="AC213" i="20"/>
  <c r="AD253" i="20"/>
  <c r="AC156" i="20"/>
  <c r="AC174" i="20"/>
  <c r="AC244" i="20"/>
  <c r="AC155" i="20"/>
  <c r="AD156" i="20"/>
  <c r="AD178" i="20"/>
  <c r="AC189" i="20"/>
  <c r="AD190" i="20"/>
  <c r="AC202" i="20"/>
  <c r="AD207" i="20"/>
  <c r="AC212" i="20"/>
  <c r="AD213" i="20"/>
  <c r="AC220" i="20"/>
  <c r="AD221" i="20"/>
  <c r="AD225" i="20"/>
  <c r="AD227" i="20"/>
  <c r="AD229" i="20"/>
  <c r="AD241" i="20"/>
  <c r="AC242" i="20"/>
  <c r="AD245" i="20"/>
  <c r="AC248" i="20"/>
  <c r="AD252" i="20"/>
  <c r="AC253" i="20"/>
  <c r="AC10" i="20"/>
  <c r="AD135" i="20"/>
  <c r="AD151" i="20"/>
  <c r="AD181" i="20"/>
  <c r="AD238" i="20"/>
  <c r="AD116" i="20"/>
  <c r="AD105" i="20"/>
  <c r="AD102" i="20"/>
  <c r="AD93" i="20"/>
  <c r="AD90" i="20"/>
  <c r="AD70" i="20"/>
  <c r="AD72" i="20"/>
  <c r="AD65" i="20"/>
  <c r="AD47" i="20"/>
  <c r="AD32" i="20"/>
  <c r="AD22" i="20"/>
  <c r="AD14" i="20"/>
  <c r="AD4" i="20"/>
  <c r="AC124" i="20"/>
  <c r="AD127" i="20"/>
  <c r="AD137" i="20"/>
  <c r="AD139" i="20"/>
  <c r="AD142" i="20"/>
  <c r="AD145" i="20"/>
  <c r="AD149" i="20"/>
  <c r="AC152" i="20"/>
  <c r="AD155" i="20"/>
  <c r="AD161" i="20"/>
  <c r="AD174" i="20"/>
  <c r="AC177" i="20"/>
  <c r="AC188" i="20"/>
  <c r="AD189" i="20"/>
  <c r="AC201" i="20"/>
  <c r="AD202" i="20"/>
  <c r="AC211" i="20"/>
  <c r="AD212" i="20"/>
  <c r="AC218" i="20"/>
  <c r="AD220" i="20"/>
  <c r="AC223" i="20"/>
  <c r="AC234" i="20"/>
  <c r="AC237" i="20"/>
  <c r="AD244" i="20"/>
  <c r="AD250" i="20"/>
  <c r="AD255" i="20"/>
  <c r="AC263" i="20"/>
  <c r="AC265" i="20"/>
  <c r="AD274" i="20"/>
  <c r="AD277" i="20"/>
  <c r="AD280" i="20"/>
  <c r="AD282" i="20"/>
  <c r="AD287" i="20"/>
  <c r="AD293" i="20"/>
  <c r="AC49" i="20"/>
  <c r="AC144" i="20"/>
  <c r="AD152" i="20"/>
  <c r="AD158" i="20"/>
  <c r="AC166" i="20"/>
  <c r="AD188" i="20"/>
  <c r="AC192" i="20"/>
  <c r="AD201" i="20"/>
  <c r="AC208" i="20"/>
  <c r="AD211" i="20"/>
  <c r="AC214" i="20"/>
  <c r="AD218" i="20"/>
  <c r="AC222" i="20"/>
  <c r="AD21" i="20"/>
  <c r="AC191" i="20"/>
  <c r="AC116" i="20"/>
  <c r="AC105" i="20"/>
  <c r="AC102" i="20"/>
  <c r="AC93" i="20"/>
  <c r="AC90" i="20"/>
  <c r="AC70" i="20"/>
  <c r="AC72" i="20"/>
  <c r="AC65" i="20"/>
  <c r="AC45" i="20"/>
  <c r="AC25" i="20"/>
  <c r="AC13" i="20"/>
  <c r="AC15" i="20"/>
  <c r="AC2" i="20"/>
  <c r="AC125" i="20"/>
  <c r="AC131" i="20"/>
  <c r="AC138" i="20"/>
  <c r="AC140" i="20"/>
  <c r="AC149" i="20"/>
  <c r="AC158" i="20"/>
  <c r="AD159" i="20"/>
  <c r="AC161" i="20"/>
  <c r="AD166" i="20"/>
  <c r="AC225" i="20"/>
  <c r="AC227" i="20"/>
  <c r="AC229" i="20"/>
  <c r="AD234" i="20"/>
  <c r="AD237" i="20"/>
  <c r="AD264" i="20"/>
  <c r="AD266" i="20"/>
  <c r="AD270" i="20"/>
  <c r="AD299" i="20"/>
  <c r="AD177" i="20"/>
  <c r="AC269" i="20"/>
  <c r="AC271" i="20"/>
  <c r="AC273" i="20"/>
  <c r="AC274" i="20"/>
  <c r="AC275" i="20"/>
  <c r="AC277" i="20"/>
  <c r="AC279" i="20"/>
  <c r="AC280" i="20"/>
  <c r="AC281" i="20"/>
  <c r="AC282" i="20"/>
  <c r="AC285" i="20"/>
  <c r="AC287" i="20"/>
  <c r="AC292" i="20"/>
  <c r="AC293" i="20"/>
  <c r="AC301" i="20"/>
  <c r="AC33" i="20"/>
  <c r="AC37" i="20"/>
  <c r="AC175" i="20"/>
  <c r="AC186" i="20"/>
  <c r="AC195" i="20"/>
  <c r="AD199" i="20"/>
  <c r="AC122" i="20"/>
  <c r="AC114" i="20"/>
  <c r="AC101" i="20"/>
  <c r="AC92" i="20"/>
  <c r="AC89" i="20"/>
  <c r="AC79" i="20"/>
  <c r="AC71" i="20"/>
  <c r="AC68" i="20"/>
  <c r="AC47" i="20"/>
  <c r="AC32" i="20"/>
  <c r="AC22" i="20"/>
  <c r="AC14" i="20"/>
  <c r="AC4" i="20"/>
  <c r="AD124" i="20"/>
  <c r="AC127" i="20"/>
  <c r="AC137" i="20"/>
  <c r="AC139" i="20"/>
  <c r="AC148" i="20"/>
  <c r="AC150" i="20"/>
  <c r="AD176" i="20"/>
  <c r="AC178" i="20"/>
  <c r="AC226" i="20"/>
  <c r="AC228" i="20"/>
  <c r="AC230" i="20"/>
  <c r="AD233" i="20"/>
  <c r="AD236" i="20"/>
  <c r="AD263" i="20"/>
  <c r="AD265" i="20"/>
  <c r="AC255" i="20"/>
  <c r="AC256" i="20"/>
  <c r="AD20" i="20"/>
  <c r="AD27" i="20"/>
  <c r="AD36" i="20"/>
  <c r="AD40" i="20"/>
  <c r="AD44" i="20"/>
  <c r="AC164" i="20"/>
  <c r="AC206" i="20"/>
  <c r="AC210" i="20"/>
  <c r="AC11" i="20"/>
  <c r="AC18" i="20"/>
  <c r="AC53" i="20"/>
  <c r="AC74" i="20"/>
  <c r="AC95" i="20"/>
  <c r="AC115" i="20"/>
  <c r="AC134" i="20"/>
  <c r="AC205" i="20"/>
  <c r="AC209" i="20"/>
  <c r="AC294" i="20"/>
  <c r="AD7" i="20"/>
  <c r="AD48" i="20"/>
  <c r="AD57" i="20"/>
  <c r="AD61" i="20"/>
  <c r="AD66" i="20"/>
  <c r="AD78" i="20"/>
  <c r="AD83" i="20"/>
  <c r="AD87" i="20"/>
  <c r="AD99" i="20"/>
  <c r="AD106" i="20"/>
  <c r="AD110" i="20"/>
  <c r="AD120" i="20"/>
  <c r="AD126" i="20"/>
  <c r="AD130" i="20"/>
  <c r="AD146" i="20"/>
  <c r="AD179" i="20"/>
  <c r="AD288" i="20"/>
  <c r="AD6" i="20"/>
  <c r="AC28" i="20"/>
  <c r="AC31" i="20"/>
  <c r="AD33" i="20"/>
  <c r="AD46" i="20"/>
  <c r="AD52" i="20"/>
  <c r="AD73" i="20"/>
  <c r="AD94" i="20"/>
  <c r="AD113" i="20"/>
  <c r="AD133" i="20"/>
  <c r="AD164" i="20"/>
  <c r="AC173" i="20"/>
  <c r="AC181" i="20"/>
  <c r="AC199" i="20"/>
  <c r="AD200" i="20"/>
  <c r="AD204" i="20"/>
  <c r="AC219" i="20"/>
  <c r="AC224" i="20"/>
  <c r="AC35" i="20"/>
  <c r="AC39" i="20"/>
  <c r="AC54" i="20"/>
  <c r="AC58" i="20"/>
  <c r="AC75" i="20"/>
  <c r="AC80" i="20"/>
  <c r="AC96" i="20"/>
  <c r="AC100" i="20"/>
  <c r="AC117" i="20"/>
  <c r="AC121" i="20"/>
  <c r="AC135" i="20"/>
  <c r="AC141" i="20"/>
  <c r="AC151" i="20"/>
  <c r="AC162" i="20"/>
  <c r="AC196" i="20"/>
  <c r="AC7" i="20"/>
  <c r="AC29" i="20"/>
  <c r="AC50" i="20"/>
  <c r="AD64" i="20"/>
  <c r="AC67" i="20"/>
  <c r="AD86" i="20"/>
  <c r="AC88" i="20"/>
  <c r="AC111" i="20"/>
  <c r="AD129" i="20"/>
  <c r="AD132" i="20"/>
  <c r="AD197" i="20"/>
  <c r="AC200" i="20"/>
  <c r="AC217" i="20"/>
  <c r="AD254" i="20"/>
  <c r="AD5" i="20"/>
  <c r="AC8" i="20"/>
  <c r="AD43" i="20"/>
  <c r="AD51" i="20"/>
  <c r="AD91" i="20"/>
  <c r="AD173" i="20"/>
  <c r="AD283" i="20"/>
  <c r="AC288" i="20"/>
  <c r="AD28" i="20"/>
  <c r="AD55" i="20"/>
  <c r="AD97" i="20"/>
  <c r="AD118" i="20"/>
  <c r="AD136" i="20"/>
  <c r="AD165" i="20"/>
  <c r="AD167" i="20"/>
  <c r="AD191" i="20"/>
  <c r="AD195" i="20"/>
  <c r="AD196" i="20"/>
  <c r="AD215" i="20"/>
  <c r="AD294" i="20"/>
  <c r="AD26" i="20"/>
  <c r="AD69" i="20"/>
  <c r="AD109" i="20"/>
  <c r="AD112" i="20"/>
  <c r="AD219" i="20"/>
  <c r="AD76" i="20"/>
  <c r="AC6" i="20"/>
  <c r="AC9" i="20"/>
  <c r="AC16" i="20"/>
  <c r="AD17" i="20"/>
  <c r="AC27" i="20"/>
  <c r="AC30" i="20"/>
  <c r="AD31" i="20"/>
  <c r="AC36" i="20"/>
  <c r="AC44" i="20"/>
  <c r="AC46" i="20"/>
  <c r="AC48" i="20"/>
  <c r="AC57" i="20"/>
  <c r="AC66" i="20"/>
  <c r="AC78" i="20"/>
  <c r="AC87" i="20"/>
  <c r="AC99" i="20"/>
  <c r="AD100" i="20"/>
  <c r="AC107" i="20"/>
  <c r="AC110" i="20"/>
  <c r="AC120" i="20"/>
  <c r="AD121" i="20"/>
  <c r="AC130" i="20"/>
  <c r="AD141" i="20"/>
  <c r="AC147" i="20"/>
  <c r="AD153" i="20"/>
  <c r="AD154" i="20"/>
  <c r="AC157" i="20"/>
  <c r="AD169" i="20"/>
  <c r="AD170" i="20"/>
  <c r="AD171" i="20"/>
  <c r="AD182" i="20"/>
  <c r="AD183" i="20"/>
  <c r="AC187" i="20"/>
  <c r="AC193" i="20"/>
  <c r="AC3" i="20"/>
  <c r="AD10" i="20"/>
  <c r="AD11" i="20"/>
  <c r="AC17" i="20"/>
  <c r="AD18" i="20"/>
  <c r="AC20" i="20"/>
  <c r="AC23" i="20"/>
  <c r="AD23" i="20"/>
  <c r="AD37" i="20"/>
  <c r="AC41" i="20"/>
  <c r="AD41" i="20"/>
  <c r="AD58" i="20"/>
  <c r="AC62" i="20"/>
  <c r="AD62" i="20"/>
  <c r="AD80" i="20"/>
  <c r="AC84" i="20"/>
  <c r="AD84" i="20"/>
  <c r="AD16" i="20"/>
  <c r="AC19" i="20"/>
  <c r="AD35" i="20"/>
  <c r="AD38" i="20"/>
  <c r="AD56" i="20"/>
  <c r="AD59" i="20"/>
  <c r="AD77" i="20"/>
  <c r="AD81" i="20"/>
  <c r="AD98" i="20"/>
  <c r="AD103" i="20"/>
  <c r="AD107" i="20"/>
  <c r="AD119" i="20"/>
  <c r="AD123" i="20"/>
  <c r="AD147" i="20"/>
  <c r="AC154" i="20"/>
  <c r="AD157" i="20"/>
  <c r="AC171" i="20"/>
  <c r="AD175" i="20"/>
  <c r="AD193" i="20"/>
  <c r="AD209" i="20"/>
  <c r="AD210" i="20"/>
  <c r="AD24" i="20"/>
  <c r="AD39" i="20"/>
  <c r="AD42" i="20"/>
  <c r="AD60" i="20"/>
  <c r="AD63" i="20"/>
  <c r="AD82" i="20"/>
  <c r="AD85" i="20"/>
  <c r="AD104" i="20"/>
  <c r="AD108" i="20"/>
  <c r="AD128" i="20"/>
  <c r="AD143" i="20"/>
  <c r="AD162" i="20"/>
  <c r="AC5" i="20"/>
  <c r="AD9" i="20"/>
  <c r="AC12" i="20"/>
  <c r="AC21" i="20"/>
  <c r="AC26" i="20"/>
  <c r="AD30" i="20"/>
  <c r="AD34" i="20"/>
  <c r="AC40" i="20"/>
  <c r="AC43" i="20"/>
  <c r="AD53" i="20"/>
  <c r="AC61" i="20"/>
  <c r="AD74" i="20"/>
  <c r="AC83" i="20"/>
  <c r="AD95" i="20"/>
  <c r="AC106" i="20"/>
  <c r="AD115" i="20"/>
  <c r="AC126" i="20"/>
  <c r="AD134" i="20"/>
  <c r="AC146" i="20"/>
  <c r="AC169" i="20"/>
  <c r="AD186" i="20"/>
  <c r="AD187" i="20"/>
  <c r="AC204" i="20"/>
  <c r="AD205" i="20"/>
  <c r="AD206" i="20"/>
  <c r="AD224" i="20"/>
  <c r="AC283" i="20"/>
  <c r="AC179" i="20"/>
  <c r="AC197" i="20"/>
  <c r="AC215" i="20"/>
  <c r="AC24" i="20"/>
  <c r="AC34" i="20"/>
  <c r="AC38" i="20"/>
  <c r="AC42" i="20"/>
  <c r="AC51" i="20"/>
  <c r="AC55" i="20"/>
  <c r="AC59" i="20"/>
  <c r="AC63" i="20"/>
  <c r="AC69" i="20"/>
  <c r="AC76" i="20"/>
  <c r="AC81" i="20"/>
  <c r="AC85" i="20"/>
  <c r="AC91" i="20"/>
  <c r="AC97" i="20"/>
  <c r="AC103" i="20"/>
  <c r="AC108" i="20"/>
  <c r="AC112" i="20"/>
  <c r="AC118" i="20"/>
  <c r="AC123" i="20"/>
  <c r="AC128" i="20"/>
  <c r="AC132" i="20"/>
  <c r="AC136" i="20"/>
  <c r="AD172" i="20"/>
  <c r="AC172" i="20"/>
  <c r="AD3" i="20"/>
  <c r="AD8" i="20"/>
  <c r="AD12" i="20"/>
  <c r="AD19" i="20"/>
  <c r="AD29" i="20"/>
  <c r="AD168" i="20"/>
  <c r="AC168" i="20"/>
  <c r="AD184" i="20"/>
  <c r="AC184" i="20"/>
  <c r="AD203" i="20"/>
  <c r="AC203" i="20"/>
  <c r="AD284" i="20"/>
  <c r="AC284" i="20"/>
  <c r="AC52" i="20"/>
  <c r="AC56" i="20"/>
  <c r="AC60" i="20"/>
  <c r="AC64" i="20"/>
  <c r="AC73" i="20"/>
  <c r="AC77" i="20"/>
  <c r="AC82" i="20"/>
  <c r="AC86" i="20"/>
  <c r="AC94" i="20"/>
  <c r="AC98" i="20"/>
  <c r="AC104" i="20"/>
  <c r="AC109" i="20"/>
  <c r="AC113" i="20"/>
  <c r="AC119" i="20"/>
  <c r="AC129" i="20"/>
  <c r="AC133" i="20"/>
  <c r="AC143" i="20"/>
  <c r="AD163" i="20"/>
  <c r="AC163" i="20"/>
  <c r="AC167" i="20"/>
  <c r="AD180" i="20"/>
  <c r="AC180" i="20"/>
  <c r="AC183" i="20"/>
  <c r="AD198" i="20"/>
  <c r="AC198" i="20"/>
  <c r="AD216" i="20"/>
  <c r="AC216" i="20"/>
  <c r="AD297" i="20"/>
  <c r="AC297" i="20"/>
  <c r="AD194" i="20"/>
  <c r="AC194" i="20"/>
  <c r="AH12" i="20" l="1"/>
  <c r="AH17" i="20"/>
  <c r="AH13" i="20"/>
  <c r="AI8" i="20"/>
  <c r="AI12" i="20"/>
  <c r="AF5" i="20"/>
  <c r="AG5" i="20" s="1"/>
  <c r="AF13" i="20"/>
  <c r="AG13" i="20" a="1"/>
  <c r="AG13" i="20" s="1"/>
  <c r="AF17" i="20"/>
  <c r="AI17" i="20"/>
  <c r="AG16" i="20" a="1"/>
  <c r="AG16" i="20" s="1"/>
  <c r="AG12" i="20" a="1"/>
  <c r="AG12" i="20" s="1"/>
  <c r="AG9" i="20" a="1"/>
  <c r="AG9" i="20" s="1"/>
  <c r="AG17" i="20" a="1"/>
  <c r="AG17" i="20" s="1"/>
  <c r="AI13" i="20"/>
  <c r="AI16" i="20"/>
  <c r="AF9" i="20"/>
  <c r="AF16" i="20"/>
  <c r="AF12" i="20"/>
  <c r="AH16" i="20"/>
  <c r="AI9" i="20"/>
  <c r="AF8" i="20"/>
  <c r="AH9" i="20"/>
  <c r="AH8" i="20"/>
  <c r="AF3" i="20"/>
  <c r="AG3" i="20" s="1"/>
  <c r="AF4" i="20"/>
  <c r="AG4" i="20" s="1"/>
  <c r="AG8" i="20" a="1"/>
  <c r="AG8"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74791-7B65-4B69-ADEB-4D1D81327F3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BF80DD3-4464-474B-891B-4BFC1961DA18}" name="WorksheetConnection_Calendar Template (2)!$A:$H" type="102" refreshedVersion="6" minRefreshableVersion="5">
    <extLst>
      <ext xmlns:x15="http://schemas.microsoft.com/office/spreadsheetml/2010/11/main" uri="{DE250136-89BD-433C-8126-D09CA5730AF9}">
        <x15:connection id="Range" autoDelete="1">
          <x15:rangePr sourceName="_xlcn.WorksheetConnection_CalendarTemplate2AH1"/>
        </x15:connection>
      </ext>
    </extLst>
  </connection>
  <connection id="3" xr16:uid="{2645C7D8-5FB0-4A14-927D-D4542D19746D}" name="WorksheetConnection_MDI Dashboard - David Copy v1.xlsx!Table1" type="102" refreshedVersion="6" minRefreshableVersion="5">
    <extLst>
      <ext xmlns:x15="http://schemas.microsoft.com/office/spreadsheetml/2010/11/main" uri="{DE250136-89BD-433C-8126-D09CA5730AF9}">
        <x15:connection id="Table1">
          <x15:rangePr sourceName="_xlcn.WorksheetConnection_MDIDashboardDavidCopyv1.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<sst xmlns="http://schemas.openxmlformats.org/spreadsheetml/2006/main" count="5332" uniqueCount="1406">
  <si>
    <t>KPI</t>
  </si>
  <si>
    <t>Cause</t>
  </si>
  <si>
    <t>N/A</t>
  </si>
  <si>
    <t>Delivery</t>
  </si>
  <si>
    <t>Quality</t>
  </si>
  <si>
    <t>Safety</t>
  </si>
  <si>
    <t>Category</t>
  </si>
  <si>
    <t>Entry Identifier</t>
  </si>
  <si>
    <t>Manufacturing Stage</t>
  </si>
  <si>
    <t>Primary Equipment</t>
  </si>
  <si>
    <t>Safety Tier</t>
  </si>
  <si>
    <t>Issue ID</t>
  </si>
  <si>
    <t>Issue Tier 1 Tag</t>
  </si>
  <si>
    <t>Issue Tier 2 Tag</t>
  </si>
  <si>
    <t>Cause Category</t>
  </si>
  <si>
    <t>Cause Detail</t>
  </si>
  <si>
    <t>Issue Date</t>
  </si>
  <si>
    <t>Batch</t>
  </si>
  <si>
    <t>Quality Classification</t>
  </si>
  <si>
    <t>Issue</t>
  </si>
  <si>
    <t>Countermeasure</t>
  </si>
  <si>
    <t>Owner</t>
  </si>
  <si>
    <t>Date Due</t>
  </si>
  <si>
    <t>Date Closed</t>
  </si>
  <si>
    <t>Status</t>
  </si>
  <si>
    <t>Issue Year</t>
  </si>
  <si>
    <t>Issue Month</t>
  </si>
  <si>
    <t>Yr-Month</t>
  </si>
  <si>
    <t>Days until Due</t>
  </si>
  <si>
    <t>Day Completed</t>
  </si>
  <si>
    <t>On Time?</t>
  </si>
  <si>
    <t>Early and Overdue Differential</t>
  </si>
  <si>
    <t>"On Time" Tallies</t>
  </si>
  <si>
    <t>Safety Incident</t>
  </si>
  <si>
    <t>No. Of:</t>
  </si>
  <si>
    <t>Count</t>
  </si>
  <si>
    <t>%</t>
  </si>
  <si>
    <t>On Time</t>
  </si>
  <si>
    <t>Not on Time</t>
  </si>
  <si>
    <t>Due Date Lengths</t>
  </si>
  <si>
    <t>Equip Issue</t>
  </si>
  <si>
    <t>Stats:</t>
  </si>
  <si>
    <t>Avg Length</t>
  </si>
  <si>
    <t>Std. Deviation</t>
  </si>
  <si>
    <t>Max Length</t>
  </si>
  <si>
    <t>Min Length</t>
  </si>
  <si>
    <t>MFG Issue</t>
  </si>
  <si>
    <t>Completion Lengths</t>
  </si>
  <si>
    <t>Matl Issue</t>
  </si>
  <si>
    <t>Differential Lengths</t>
  </si>
  <si>
    <t>Closed</t>
  </si>
  <si>
    <t>Open Deviation</t>
  </si>
  <si>
    <t>Minor</t>
  </si>
  <si>
    <t>Major</t>
  </si>
  <si>
    <t>Tier 2</t>
  </si>
  <si>
    <t>KPIs:</t>
  </si>
  <si>
    <t>Sunday</t>
  </si>
  <si>
    <t>Monday</t>
  </si>
  <si>
    <t>Tuesday</t>
  </si>
  <si>
    <t>Wednesday</t>
  </si>
  <si>
    <t>Thursday</t>
  </si>
  <si>
    <t>Friday</t>
  </si>
  <si>
    <t>Saturday</t>
  </si>
  <si>
    <t>2020-07</t>
  </si>
  <si>
    <t>2020-08</t>
  </si>
  <si>
    <t>2020-09</t>
  </si>
  <si>
    <t>2020-10</t>
  </si>
  <si>
    <t>2020-11</t>
  </si>
  <si>
    <t>2020-12</t>
  </si>
  <si>
    <t>2021-01</t>
  </si>
  <si>
    <t>2021-02</t>
  </si>
  <si>
    <t>2021-03</t>
  </si>
  <si>
    <t>2021-05</t>
  </si>
  <si>
    <t>2021-06</t>
  </si>
  <si>
    <t>2021-07</t>
  </si>
  <si>
    <t>January</t>
  </si>
  <si>
    <t>1</t>
  </si>
  <si>
    <t>February</t>
  </si>
  <si>
    <t>March</t>
  </si>
  <si>
    <t>May</t>
  </si>
  <si>
    <t>June</t>
  </si>
  <si>
    <t>July</t>
  </si>
  <si>
    <t>August</t>
  </si>
  <si>
    <t>September</t>
  </si>
  <si>
    <t>October</t>
  </si>
  <si>
    <t>November</t>
  </si>
  <si>
    <t>December</t>
  </si>
  <si>
    <t>2</t>
  </si>
  <si>
    <t>3</t>
  </si>
  <si>
    <t>4</t>
  </si>
  <si>
    <t>5</t>
  </si>
  <si>
    <t>6</t>
  </si>
  <si>
    <t>7</t>
  </si>
  <si>
    <t>8</t>
  </si>
  <si>
    <t>9</t>
  </si>
  <si>
    <t>10</t>
  </si>
  <si>
    <t>11</t>
  </si>
  <si>
    <t>12</t>
  </si>
  <si>
    <t>Open</t>
  </si>
  <si>
    <t>Utilities</t>
  </si>
  <si>
    <t>Month Name</t>
  </si>
  <si>
    <t>Day of Month</t>
  </si>
  <si>
    <t>Tier 1</t>
  </si>
  <si>
    <t>2021-09</t>
  </si>
  <si>
    <t>2020-06</t>
  </si>
  <si>
    <t>2020-02</t>
  </si>
  <si>
    <t>2021-10</t>
  </si>
  <si>
    <t>Proactive Measure</t>
  </si>
  <si>
    <t>2021-11</t>
  </si>
  <si>
    <t/>
  </si>
  <si>
    <t>`</t>
  </si>
  <si>
    <t>Issue Tier 1 Tag Count</t>
  </si>
  <si>
    <t>Issue Tier 2 Tag Count</t>
  </si>
  <si>
    <t>Cause Category Count</t>
  </si>
  <si>
    <t>All Tags</t>
  </si>
  <si>
    <t>Format</t>
  </si>
  <si>
    <t>Duplicates Across Tier</t>
  </si>
  <si>
    <t>Testing for Tag</t>
  </si>
  <si>
    <t>Color Code</t>
  </si>
  <si>
    <t>count &lt; 3</t>
  </si>
  <si>
    <t>3 &lt;= count &lt;= 6</t>
  </si>
  <si>
    <t>count &gt; 6</t>
  </si>
  <si>
    <t>Counts</t>
  </si>
  <si>
    <t>Quality - Issue Tier 1 Tag</t>
  </si>
  <si>
    <t>Quality - Count</t>
  </si>
  <si>
    <t>N/A - Issue Tier 1 Tag</t>
  </si>
  <si>
    <t>N/A - Count</t>
  </si>
  <si>
    <t>Safety - Issue Tier 1 Tag</t>
  </si>
  <si>
    <t>Safety - Count</t>
  </si>
  <si>
    <t>Delivery - Issue Tier 1 Tag</t>
  </si>
  <si>
    <t>Delivery - Count</t>
  </si>
  <si>
    <t>Proactive Measure - Issue Tier 1 Tag</t>
  </si>
  <si>
    <t>Proactive Measure - Count</t>
  </si>
  <si>
    <t>Quality - Issue Tier 2 Tag</t>
  </si>
  <si>
    <t>Quality - Count2</t>
  </si>
  <si>
    <t>N/A - Issue Tier 2 Tag</t>
  </si>
  <si>
    <t>N/A - Count2</t>
  </si>
  <si>
    <t>Safety - Issue Tier 2 Tag</t>
  </si>
  <si>
    <t>Safety - Count2</t>
  </si>
  <si>
    <t>Delivery - Issue Tier 2 Tag</t>
  </si>
  <si>
    <t>Delivery - Count2</t>
  </si>
  <si>
    <t>Proactive Measure - Issue Tier 2 Tag</t>
  </si>
  <si>
    <t>Proactive Measure - Count2</t>
  </si>
  <si>
    <t>Quality - Cause Category</t>
  </si>
  <si>
    <t>Quality - Count3</t>
  </si>
  <si>
    <t>N/A - Cause Category</t>
  </si>
  <si>
    <t>N/A - Count3</t>
  </si>
  <si>
    <t>Safety - Cause Category</t>
  </si>
  <si>
    <t>Safety - Count3</t>
  </si>
  <si>
    <t>Delivery - Cause Category</t>
  </si>
  <si>
    <t>Delivery - Count3</t>
  </si>
  <si>
    <t>Proactive Measure - Cause Category</t>
  </si>
  <si>
    <t>Proactive Measure - Count3</t>
  </si>
  <si>
    <t>Quality - Count4</t>
  </si>
  <si>
    <t>N/A - Count4</t>
  </si>
  <si>
    <t>Safety - Count4</t>
  </si>
  <si>
    <t>Delivery - Count4</t>
  </si>
  <si>
    <t>Proactive Measure - Count4</t>
  </si>
  <si>
    <t>(blank)</t>
  </si>
  <si>
    <t>Duplicates Amongst Tier</t>
  </si>
  <si>
    <t>Duplicates Across Tiers</t>
  </si>
  <si>
    <t>Entry Identifier Count</t>
  </si>
  <si>
    <t>Primary Equipment Count</t>
  </si>
  <si>
    <t>Manufacturing Stage Count</t>
  </si>
  <si>
    <t>Batch Count</t>
  </si>
  <si>
    <t>Quality Classification Count</t>
  </si>
  <si>
    <t>Safety Tier Count</t>
  </si>
  <si>
    <t>Other Identifiers</t>
  </si>
  <si>
    <t>Tag to Test:</t>
  </si>
  <si>
    <t xml:space="preserve">KPIs: </t>
  </si>
  <si>
    <t>Total</t>
  </si>
  <si>
    <t>Running Total</t>
  </si>
  <si>
    <t>13</t>
  </si>
  <si>
    <t>14</t>
  </si>
  <si>
    <t>15</t>
  </si>
  <si>
    <t>16</t>
  </si>
  <si>
    <t>17</t>
  </si>
  <si>
    <t>18</t>
  </si>
  <si>
    <t>19</t>
  </si>
  <si>
    <t>20</t>
  </si>
  <si>
    <t>21</t>
  </si>
  <si>
    <t>22</t>
  </si>
  <si>
    <t>23</t>
  </si>
  <si>
    <t>24</t>
  </si>
  <si>
    <t>25</t>
  </si>
  <si>
    <t>26</t>
  </si>
  <si>
    <t>27</t>
  </si>
  <si>
    <t>28</t>
  </si>
  <si>
    <t>29</t>
  </si>
  <si>
    <t>30</t>
  </si>
  <si>
    <t>31</t>
  </si>
  <si>
    <t>32</t>
  </si>
  <si>
    <t>[Empty]</t>
  </si>
  <si>
    <t>Month</t>
  </si>
  <si>
    <t>2021-12</t>
  </si>
  <si>
    <t>April</t>
  </si>
  <si>
    <t>Row Labels</t>
  </si>
  <si>
    <t>Grand Total</t>
  </si>
  <si>
    <t>Column Labels</t>
  </si>
  <si>
    <t>Count of Issues</t>
  </si>
  <si>
    <t>(Multiple Items)</t>
  </si>
  <si>
    <t>2021-04</t>
  </si>
  <si>
    <t>2021-08</t>
  </si>
  <si>
    <t>Issue Tier 1 Tag 1</t>
  </si>
  <si>
    <t>Issue Tier 2 Tag 1</t>
  </si>
  <si>
    <t>Cause Category 1</t>
  </si>
  <si>
    <t>Cause Detail 1</t>
  </si>
  <si>
    <t>Quality KPI 1</t>
  </si>
  <si>
    <t>Entry ID - 52</t>
  </si>
  <si>
    <t>Issue Descr 1</t>
  </si>
  <si>
    <t>Cause Descr 1</t>
  </si>
  <si>
    <t>Countermeasure Descr 1</t>
  </si>
  <si>
    <t>Owner 1</t>
  </si>
  <si>
    <t>Issue Tier 1 Tag 2</t>
  </si>
  <si>
    <t>Issue Tier 2 Tag 2</t>
  </si>
  <si>
    <t>Cause Category 2</t>
  </si>
  <si>
    <t>Cause Detail 2</t>
  </si>
  <si>
    <t>Stage 1</t>
  </si>
  <si>
    <t>Issue Descr 2</t>
  </si>
  <si>
    <t>Cause Descr 2</t>
  </si>
  <si>
    <t>Countermeasure Descr 2</t>
  </si>
  <si>
    <t>Owner 2</t>
  </si>
  <si>
    <t>Issue Tier 1 Tag 3</t>
  </si>
  <si>
    <t>Issue Tier 2 Tag 3</t>
  </si>
  <si>
    <t>Cause Category 3</t>
  </si>
  <si>
    <t>Cause Detail 3</t>
  </si>
  <si>
    <t>Entry ID - 53</t>
  </si>
  <si>
    <t>Issue Descr 3</t>
  </si>
  <si>
    <t>Cause Descr 3</t>
  </si>
  <si>
    <t>Countermeasure Descr 3</t>
  </si>
  <si>
    <t>Owner 3</t>
  </si>
  <si>
    <t>Issue Tier 1 Tag 4</t>
  </si>
  <si>
    <t>Issue Tier 2 Tag 4</t>
  </si>
  <si>
    <t>Cause Category 4</t>
  </si>
  <si>
    <t>Cause Detail 4</t>
  </si>
  <si>
    <t>Safety KPI 1</t>
  </si>
  <si>
    <t>Primary Equipment 35</t>
  </si>
  <si>
    <t>Issue Descr 4</t>
  </si>
  <si>
    <t>Cause Descr 4</t>
  </si>
  <si>
    <t>Countermeasure Descr 4</t>
  </si>
  <si>
    <t>Owner 4</t>
  </si>
  <si>
    <t>Issue Tier 1 Tag 5</t>
  </si>
  <si>
    <t>Issue Tier 2 Tag 5</t>
  </si>
  <si>
    <t>Cause Category 5</t>
  </si>
  <si>
    <t>Cause Detail 5</t>
  </si>
  <si>
    <t>Delivery KPI 1</t>
  </si>
  <si>
    <t>Stage 2</t>
  </si>
  <si>
    <t>Issue Descr 5</t>
  </si>
  <si>
    <t>Cause Descr 5</t>
  </si>
  <si>
    <t>Countermeasure Descr 5</t>
  </si>
  <si>
    <t>Owner 5</t>
  </si>
  <si>
    <t>Issue Tier 1 Tag 6</t>
  </si>
  <si>
    <t>Issue Tier 2 Tag 6</t>
  </si>
  <si>
    <t>Cause Detail 6</t>
  </si>
  <si>
    <t>Delivery KPI 3</t>
  </si>
  <si>
    <t>Issue Descr 6</t>
  </si>
  <si>
    <t>Cause Descr 6</t>
  </si>
  <si>
    <t>Countermeasure Descr 6</t>
  </si>
  <si>
    <t>Issue Tier 1 Tag 7</t>
  </si>
  <si>
    <t>Issue Tier 2 Tag 7</t>
  </si>
  <si>
    <t>Cause Detail 7</t>
  </si>
  <si>
    <t>Issue Descr 7</t>
  </si>
  <si>
    <t>Cause Descr 7</t>
  </si>
  <si>
    <t>Countermeasure Descr 7</t>
  </si>
  <si>
    <t>Owner 6</t>
  </si>
  <si>
    <t>Issue Tier 1 Tag 8</t>
  </si>
  <si>
    <t>Issue Tier 2 Tag 8</t>
  </si>
  <si>
    <t>Cause Detail 8</t>
  </si>
  <si>
    <t>Issue Descr 8</t>
  </si>
  <si>
    <t>Cause Descr 8</t>
  </si>
  <si>
    <t>Countermeasure Descr 8</t>
  </si>
  <si>
    <t>Owner 8</t>
  </si>
  <si>
    <t>Issue Tier 1 Tag 9</t>
  </si>
  <si>
    <t>Issue Tier 2 Tag 9</t>
  </si>
  <si>
    <t>Issue Descr 9</t>
  </si>
  <si>
    <t>Cause Descr 9</t>
  </si>
  <si>
    <t>Countermeasure Descr 9</t>
  </si>
  <si>
    <t>Owner 9</t>
  </si>
  <si>
    <t>Issue Tier 1 Tag 10</t>
  </si>
  <si>
    <t>Issue Tier 2 Tag 10</t>
  </si>
  <si>
    <t>Stage 3</t>
  </si>
  <si>
    <t>Issue Descr 10</t>
  </si>
  <si>
    <t>Cause Descr 10</t>
  </si>
  <si>
    <t>Countermeasure Descr 10</t>
  </si>
  <si>
    <t>Issue Tier 2 Tag 11</t>
  </si>
  <si>
    <t>Stage 4</t>
  </si>
  <si>
    <t>Issue Descr 11</t>
  </si>
  <si>
    <t>Cause Descr 11</t>
  </si>
  <si>
    <t>Countermeasure Descr 11</t>
  </si>
  <si>
    <t>Issue Tier 2 Tag 12</t>
  </si>
  <si>
    <t>Entry ID - 50</t>
  </si>
  <si>
    <t>Issue Descr 12</t>
  </si>
  <si>
    <t>Cause Descr 12</t>
  </si>
  <si>
    <t>Countermeasure Descr 12</t>
  </si>
  <si>
    <t>Owner 10</t>
  </si>
  <si>
    <t>Issue Tier 2 Tag 13</t>
  </si>
  <si>
    <t>Entry ID - 51</t>
  </si>
  <si>
    <t>Issue Descr 13</t>
  </si>
  <si>
    <t>Cause Descr 13</t>
  </si>
  <si>
    <t>Countermeasure Descr 13</t>
  </si>
  <si>
    <t>Issue Tier 2 Tag 14</t>
  </si>
  <si>
    <t>Entry ID - 54</t>
  </si>
  <si>
    <t>Issue Descr 14</t>
  </si>
  <si>
    <t>Cause Descr 14</t>
  </si>
  <si>
    <t>Countermeasure Descr 14</t>
  </si>
  <si>
    <t>Issue Tier 2 Tag 15</t>
  </si>
  <si>
    <t>Issue Descr 15</t>
  </si>
  <si>
    <t>Cause Descr 15</t>
  </si>
  <si>
    <t>Countermeasure Descr 15</t>
  </si>
  <si>
    <t>Owner 11</t>
  </si>
  <si>
    <t>Issue Tier 2 Tag 16</t>
  </si>
  <si>
    <t>Stage 5</t>
  </si>
  <si>
    <t>Issue Descr 16</t>
  </si>
  <si>
    <t>Cause Descr 16</t>
  </si>
  <si>
    <t>Countermeasure Descr 16</t>
  </si>
  <si>
    <t>Owner 12</t>
  </si>
  <si>
    <t>Issue Tier 2 Tag 17</t>
  </si>
  <si>
    <t>Issue Descr 17</t>
  </si>
  <si>
    <t>Cause Descr 17</t>
  </si>
  <si>
    <t>Countermeasure Descr 17</t>
  </si>
  <si>
    <t>Issue Tier 2 Tag 18</t>
  </si>
  <si>
    <t>Delivery KPI 2</t>
  </si>
  <si>
    <t>Issue Descr 18</t>
  </si>
  <si>
    <t>Cause Descr 18</t>
  </si>
  <si>
    <t>Countermeasure Descr 18</t>
  </si>
  <si>
    <t>Owner 13</t>
  </si>
  <si>
    <t>Issue Tier 2 Tag 19</t>
  </si>
  <si>
    <t>Issue Descr 19</t>
  </si>
  <si>
    <t>Cause Descr 19</t>
  </si>
  <si>
    <t>Countermeasure Descr 19</t>
  </si>
  <si>
    <t>Owner 14</t>
  </si>
  <si>
    <t>Issue Tier 2 Tag 20</t>
  </si>
  <si>
    <t>Issue Descr 20</t>
  </si>
  <si>
    <t>Cause Descr 20</t>
  </si>
  <si>
    <t>Countermeasure Descr 20</t>
  </si>
  <si>
    <t>Entry ID - 57</t>
  </si>
  <si>
    <t>Issue Descr 21</t>
  </si>
  <si>
    <t>Cause Descr 21</t>
  </si>
  <si>
    <t>Countermeasure Descr 21</t>
  </si>
  <si>
    <t>Issue Descr 22</t>
  </si>
  <si>
    <t>Cause Descr 22</t>
  </si>
  <si>
    <t>Countermeasure Descr 22</t>
  </si>
  <si>
    <t>Issue Descr 23</t>
  </si>
  <si>
    <t>Cause Descr 23</t>
  </si>
  <si>
    <t>Countermeasure Descr 23</t>
  </si>
  <si>
    <t>Owner 15</t>
  </si>
  <si>
    <t>Entry ID - 58</t>
  </si>
  <si>
    <t>Issue Descr 24</t>
  </si>
  <si>
    <t>Cause Descr 24</t>
  </si>
  <si>
    <t>Countermeasure Descr 24</t>
  </si>
  <si>
    <t>Issue Descr 25</t>
  </si>
  <si>
    <t>Cause Descr 25</t>
  </si>
  <si>
    <t>Countermeasure Descr 25</t>
  </si>
  <si>
    <t>Issue Descr 26</t>
  </si>
  <si>
    <t>Cause Descr 26</t>
  </si>
  <si>
    <t>Countermeasure Descr 26</t>
  </si>
  <si>
    <t>Owner 16</t>
  </si>
  <si>
    <t>Issue Descr 27</t>
  </si>
  <si>
    <t>Cause Descr 27</t>
  </si>
  <si>
    <t>Countermeasure Descr 27</t>
  </si>
  <si>
    <t>Owner 17</t>
  </si>
  <si>
    <t>Issue Descr 28</t>
  </si>
  <si>
    <t>Cause Descr 28</t>
  </si>
  <si>
    <t>Countermeasure Descr 28</t>
  </si>
  <si>
    <t>Issue Descr 29</t>
  </si>
  <si>
    <t>Cause Descr 29</t>
  </si>
  <si>
    <t>Countermeasure Descr 29</t>
  </si>
  <si>
    <t>Issue Descr 30</t>
  </si>
  <si>
    <t>Cause Descr 30</t>
  </si>
  <si>
    <t>Countermeasure Descr 30</t>
  </si>
  <si>
    <t>Entry ID - 55</t>
  </si>
  <si>
    <t>Issue Descr 31</t>
  </si>
  <si>
    <t>Cause Descr 31</t>
  </si>
  <si>
    <t>Countermeasure Descr 31</t>
  </si>
  <si>
    <t>Primary Equipment 19</t>
  </si>
  <si>
    <t>Issue Descr 32</t>
  </si>
  <si>
    <t>Cause Descr 32</t>
  </si>
  <si>
    <t>Countermeasure Descr 32</t>
  </si>
  <si>
    <t>Issue Descr 33</t>
  </si>
  <si>
    <t>Cause Descr 33</t>
  </si>
  <si>
    <t>Countermeasure Descr 33</t>
  </si>
  <si>
    <t>Primary Equipment 29</t>
  </si>
  <si>
    <t>Issue Descr 34</t>
  </si>
  <si>
    <t>Cause Descr 34</t>
  </si>
  <si>
    <t>Countermeasure Descr 34</t>
  </si>
  <si>
    <t>Issue Descr 35</t>
  </si>
  <si>
    <t>Cause Descr 35</t>
  </si>
  <si>
    <t>Countermeasure Descr 35</t>
  </si>
  <si>
    <t>Primary Equipment 68</t>
  </si>
  <si>
    <t>Issue Descr 36</t>
  </si>
  <si>
    <t>Cause Descr 36</t>
  </si>
  <si>
    <t>Countermeasure Descr 36</t>
  </si>
  <si>
    <t>Issue Descr 37</t>
  </si>
  <si>
    <t>Cause Descr 37</t>
  </si>
  <si>
    <t>Countermeasure Descr 37</t>
  </si>
  <si>
    <t>Issue Descr 38</t>
  </si>
  <si>
    <t>Cause Descr 38</t>
  </si>
  <si>
    <t>Countermeasure Descr 38</t>
  </si>
  <si>
    <t>Issue Descr 39</t>
  </si>
  <si>
    <t>Cause Descr 39</t>
  </si>
  <si>
    <t>Countermeasure Descr 39</t>
  </si>
  <si>
    <t>Issue Descr 40</t>
  </si>
  <si>
    <t>Cause Descr 40</t>
  </si>
  <si>
    <t>Countermeasure Descr 40</t>
  </si>
  <si>
    <t>Primary Equipment 34</t>
  </si>
  <si>
    <t>Issue Descr 41</t>
  </si>
  <si>
    <t>Cause Descr 41</t>
  </si>
  <si>
    <t>Countermeasure Descr 41</t>
  </si>
  <si>
    <t>Issue Descr 42</t>
  </si>
  <si>
    <t>Cause Descr 42</t>
  </si>
  <si>
    <t>Countermeasure Descr 42</t>
  </si>
  <si>
    <t>Issue Descr 43</t>
  </si>
  <si>
    <t>Cause Descr 43</t>
  </si>
  <si>
    <t>Countermeasure Descr 43</t>
  </si>
  <si>
    <t>Entry ID - 56</t>
  </si>
  <si>
    <t>Issue Descr 44</t>
  </si>
  <si>
    <t>Cause Descr 44</t>
  </si>
  <si>
    <t>Countermeasure Descr 44</t>
  </si>
  <si>
    <t>Entry ID - 49</t>
  </si>
  <si>
    <t>Issue Descr 45</t>
  </si>
  <si>
    <t>Cause Descr 45</t>
  </si>
  <si>
    <t>Countermeasure Descr 45</t>
  </si>
  <si>
    <t>Entry ID - 42</t>
  </si>
  <si>
    <t>Issue Descr 46</t>
  </si>
  <si>
    <t>Cause Descr 46</t>
  </si>
  <si>
    <t>Countermeasure Descr 46</t>
  </si>
  <si>
    <t>Owner 18</t>
  </si>
  <si>
    <t>Issue Descr 47</t>
  </si>
  <si>
    <t>Cause Descr 47</t>
  </si>
  <si>
    <t>Countermeasure Descr 47</t>
  </si>
  <si>
    <t>Entry ID - 43</t>
  </si>
  <si>
    <t>Issue Descr 48</t>
  </si>
  <si>
    <t>Cause Descr 48</t>
  </si>
  <si>
    <t>Countermeasure Descr 48</t>
  </si>
  <si>
    <t>Issue Descr 49</t>
  </si>
  <si>
    <t>Cause Descr 49</t>
  </si>
  <si>
    <t>Countermeasure Descr 49</t>
  </si>
  <si>
    <t>Issue Descr 50</t>
  </si>
  <si>
    <t>Cause Descr 50</t>
  </si>
  <si>
    <t>Countermeasure Descr 50</t>
  </si>
  <si>
    <t>Issue Descr 51</t>
  </si>
  <si>
    <t>Cause Descr 51</t>
  </si>
  <si>
    <t>Countermeasure Descr 51</t>
  </si>
  <si>
    <t>Issue Descr 52</t>
  </si>
  <si>
    <t>Cause Descr 52</t>
  </si>
  <si>
    <t>Countermeasure Descr 52</t>
  </si>
  <si>
    <t>Issue Descr 53</t>
  </si>
  <si>
    <t>Cause Descr 53</t>
  </si>
  <si>
    <t>Countermeasure Descr 53</t>
  </si>
  <si>
    <t>Issue Descr 54</t>
  </si>
  <si>
    <t>Cause Descr 54</t>
  </si>
  <si>
    <t>Countermeasure Descr 54</t>
  </si>
  <si>
    <t>Issue Descr 55</t>
  </si>
  <si>
    <t>Cause Descr 55</t>
  </si>
  <si>
    <t>Countermeasure Descr 55</t>
  </si>
  <si>
    <t>Primary Equipment 37</t>
  </si>
  <si>
    <t>Issue Descr 56</t>
  </si>
  <si>
    <t>Cause Descr 56</t>
  </si>
  <si>
    <t>Countermeasure Descr 56</t>
  </si>
  <si>
    <t>Issue Descr 57</t>
  </si>
  <si>
    <t>Cause Descr 57</t>
  </si>
  <si>
    <t>Countermeasure Descr 57</t>
  </si>
  <si>
    <t>Owner 19</t>
  </si>
  <si>
    <t>Issue Descr 58</t>
  </si>
  <si>
    <t>Cause Descr 58</t>
  </si>
  <si>
    <t>Countermeasure Descr 58</t>
  </si>
  <si>
    <t>Issue Descr 59</t>
  </si>
  <si>
    <t>Cause Descr 59</t>
  </si>
  <si>
    <t>Countermeasure Descr 59</t>
  </si>
  <si>
    <t>Issue Descr 60</t>
  </si>
  <si>
    <t>Cause Descr 60</t>
  </si>
  <si>
    <t>Countermeasure Descr 60</t>
  </si>
  <si>
    <t>Issue Descr 61</t>
  </si>
  <si>
    <t>Cause Descr 61</t>
  </si>
  <si>
    <t>Countermeasure Descr 61</t>
  </si>
  <si>
    <t>Stage 6</t>
  </si>
  <si>
    <t>Issue Descr 62</t>
  </si>
  <si>
    <t>Cause Descr 62</t>
  </si>
  <si>
    <t>Countermeasure Descr 62</t>
  </si>
  <si>
    <t>Issue Descr 63</t>
  </si>
  <si>
    <t>Cause Descr 63</t>
  </si>
  <si>
    <t>Countermeasure Descr 63</t>
  </si>
  <si>
    <t>Entry ID - 40</t>
  </si>
  <si>
    <t>Issue Descr 64</t>
  </si>
  <si>
    <t>Cause Descr 64</t>
  </si>
  <si>
    <t>Countermeasure Descr 64</t>
  </si>
  <si>
    <t>Owner 20</t>
  </si>
  <si>
    <t>Issue Descr 65</t>
  </si>
  <si>
    <t>Cause Descr 65</t>
  </si>
  <si>
    <t>Countermeasure Descr 65</t>
  </si>
  <si>
    <t>Issue Descr 66</t>
  </si>
  <si>
    <t>Cause Descr 66</t>
  </si>
  <si>
    <t>Countermeasure Descr 66</t>
  </si>
  <si>
    <t>Entry ID - 41</t>
  </si>
  <si>
    <t>Issue Descr 67</t>
  </si>
  <si>
    <t>Cause Descr 67</t>
  </si>
  <si>
    <t>Countermeasure Descr 67</t>
  </si>
  <si>
    <t>Issue Descr 68</t>
  </si>
  <si>
    <t>Cause Descr 68</t>
  </si>
  <si>
    <t>Countermeasure Descr 68</t>
  </si>
  <si>
    <t>Entry ID - 44</t>
  </si>
  <si>
    <t>Issue Descr 69</t>
  </si>
  <si>
    <t>Cause Descr 69</t>
  </si>
  <si>
    <t>Countermeasure Descr 69</t>
  </si>
  <si>
    <t>Entry ID - 47</t>
  </si>
  <si>
    <t>Issue Descr 70</t>
  </si>
  <si>
    <t>Cause Descr 70</t>
  </si>
  <si>
    <t>Countermeasure Descr 70</t>
  </si>
  <si>
    <t>Entry ID - 48</t>
  </si>
  <si>
    <t>Issue Descr 71</t>
  </si>
  <si>
    <t>Cause Descr 71</t>
  </si>
  <si>
    <t>Countermeasure Descr 71</t>
  </si>
  <si>
    <t>Issue Descr 72</t>
  </si>
  <si>
    <t>Cause Descr 72</t>
  </si>
  <si>
    <t>Countermeasure Descr 72</t>
  </si>
  <si>
    <t>Issue Descr 73</t>
  </si>
  <si>
    <t>Cause Descr 73</t>
  </si>
  <si>
    <t>Countermeasure Descr 73</t>
  </si>
  <si>
    <t>Issue Descr 74</t>
  </si>
  <si>
    <t>Cause Descr 74</t>
  </si>
  <si>
    <t>Countermeasure Descr 74</t>
  </si>
  <si>
    <t>Stage 7</t>
  </si>
  <si>
    <t>Issue Descr 75</t>
  </si>
  <si>
    <t>Cause Descr 75</t>
  </si>
  <si>
    <t>Countermeasure Descr 75</t>
  </si>
  <si>
    <t>Issue Descr 76</t>
  </si>
  <si>
    <t>Cause Descr 76</t>
  </si>
  <si>
    <t>Countermeasure Descr 76</t>
  </si>
  <si>
    <t>Owner 21</t>
  </si>
  <si>
    <t>Issue Descr 77</t>
  </si>
  <si>
    <t>Cause Descr 77</t>
  </si>
  <si>
    <t>Countermeasure Descr 77</t>
  </si>
  <si>
    <t>Entry ID - 45</t>
  </si>
  <si>
    <t>Issue Descr 78</t>
  </si>
  <si>
    <t>Cause Descr 78</t>
  </si>
  <si>
    <t>Countermeasure Descr 78</t>
  </si>
  <si>
    <t>Owner 22</t>
  </si>
  <si>
    <t>Issue Descr 79</t>
  </si>
  <si>
    <t>Cause Descr 79</t>
  </si>
  <si>
    <t>Countermeasure Descr 79</t>
  </si>
  <si>
    <t>Issue Descr 80</t>
  </si>
  <si>
    <t>Cause Descr 80</t>
  </si>
  <si>
    <t>Countermeasure Descr 80</t>
  </si>
  <si>
    <t>Issue Descr 81</t>
  </si>
  <si>
    <t>Cause Descr 81</t>
  </si>
  <si>
    <t>Countermeasure Descr 81</t>
  </si>
  <si>
    <t>Issue Descr 82</t>
  </si>
  <si>
    <t>Cause Descr 82</t>
  </si>
  <si>
    <t>Countermeasure Descr 82</t>
  </si>
  <si>
    <t>Issue Descr 83</t>
  </si>
  <si>
    <t>Cause Descr 83</t>
  </si>
  <si>
    <t>Countermeasure Descr 83</t>
  </si>
  <si>
    <t>Issue Descr 84</t>
  </si>
  <si>
    <t>Cause Descr 84</t>
  </si>
  <si>
    <t>Countermeasure Descr 84</t>
  </si>
  <si>
    <t>Issue Descr 85</t>
  </si>
  <si>
    <t>Cause Descr 85</t>
  </si>
  <si>
    <t>Countermeasure Descr 85</t>
  </si>
  <si>
    <t>Issue Descr 86</t>
  </si>
  <si>
    <t>Cause Descr 86</t>
  </si>
  <si>
    <t>Countermeasure Descr 86</t>
  </si>
  <si>
    <t>Issue Descr 87</t>
  </si>
  <si>
    <t>Cause Descr 87</t>
  </si>
  <si>
    <t>Countermeasure Descr 87</t>
  </si>
  <si>
    <t>Entry ID - 46</t>
  </si>
  <si>
    <t>Issue Descr 88</t>
  </si>
  <si>
    <t>Cause Descr 88</t>
  </si>
  <si>
    <t>Countermeasure Descr 88</t>
  </si>
  <si>
    <t>Entry ID - 59</t>
  </si>
  <si>
    <t>Issue Descr 89</t>
  </si>
  <si>
    <t>Cause Descr 89</t>
  </si>
  <si>
    <t>Countermeasure Descr 89</t>
  </si>
  <si>
    <t>Issue Descr 90</t>
  </si>
  <si>
    <t>Cause Descr 90</t>
  </si>
  <si>
    <t>Countermeasure Descr 90</t>
  </si>
  <si>
    <t>Entry ID - 72</t>
  </si>
  <si>
    <t>Issue Descr 91</t>
  </si>
  <si>
    <t>Cause Descr 91</t>
  </si>
  <si>
    <t>Countermeasure Descr 91</t>
  </si>
  <si>
    <t>Owner 23</t>
  </si>
  <si>
    <t>Entry ID - 73</t>
  </si>
  <si>
    <t>Issue Descr 92</t>
  </si>
  <si>
    <t>Cause Descr 92</t>
  </si>
  <si>
    <t>Countermeasure Descr 92</t>
  </si>
  <si>
    <t>Stage 8</t>
  </si>
  <si>
    <t>Issue Descr 93</t>
  </si>
  <si>
    <t>Cause Descr 93</t>
  </si>
  <si>
    <t>Countermeasure Descr 93</t>
  </si>
  <si>
    <t>Issue Descr 94</t>
  </si>
  <si>
    <t>Cause Descr 94</t>
  </si>
  <si>
    <t>Countermeasure Descr 94</t>
  </si>
  <si>
    <t>Safety KPI 2</t>
  </si>
  <si>
    <t>Issue Descr 95</t>
  </si>
  <si>
    <t>Cause Descr 95</t>
  </si>
  <si>
    <t>Countermeasure Descr 95</t>
  </si>
  <si>
    <t>Issue Descr 96</t>
  </si>
  <si>
    <t>Cause Descr 96</t>
  </si>
  <si>
    <t>Countermeasure Descr 96</t>
  </si>
  <si>
    <t>Issue Descr 97</t>
  </si>
  <si>
    <t>Cause Descr 97</t>
  </si>
  <si>
    <t>Countermeasure Descr 97</t>
  </si>
  <si>
    <t>Issue Descr 98</t>
  </si>
  <si>
    <t>Cause Descr 98</t>
  </si>
  <si>
    <t>Countermeasure Descr 98</t>
  </si>
  <si>
    <t>Issue Descr 99</t>
  </si>
  <si>
    <t>Cause Descr 99</t>
  </si>
  <si>
    <t>Countermeasure Descr 99</t>
  </si>
  <si>
    <t>Entry ID - 70</t>
  </si>
  <si>
    <t>Issue Descr 100</t>
  </si>
  <si>
    <t>Cause Descr 100</t>
  </si>
  <si>
    <t>Countermeasure Descr 100</t>
  </si>
  <si>
    <t>Entry ID - 71</t>
  </si>
  <si>
    <t>Issue Descr 101</t>
  </si>
  <si>
    <t>Cause Descr 101</t>
  </si>
  <si>
    <t>Countermeasure Descr 101</t>
  </si>
  <si>
    <t>Owner 24</t>
  </si>
  <si>
    <t>Issue Descr 102</t>
  </si>
  <si>
    <t>Cause Descr 102</t>
  </si>
  <si>
    <t>Countermeasure Descr 102</t>
  </si>
  <si>
    <t>Issue Descr 103</t>
  </si>
  <si>
    <t>Cause Descr 103</t>
  </si>
  <si>
    <t>Countermeasure Descr 103</t>
  </si>
  <si>
    <t>Entry ID - 74</t>
  </si>
  <si>
    <t>Issue Descr 104</t>
  </si>
  <si>
    <t>Cause Descr 104</t>
  </si>
  <si>
    <t>Countermeasure Descr 104</t>
  </si>
  <si>
    <t>Issue Descr 105</t>
  </si>
  <si>
    <t>Cause Descr 105</t>
  </si>
  <si>
    <t>Countermeasure Descr 105</t>
  </si>
  <si>
    <t>Issue Descr 106</t>
  </si>
  <si>
    <t>Cause Descr 106</t>
  </si>
  <si>
    <t>Countermeasure Descr 106</t>
  </si>
  <si>
    <t>Issue Descr 107</t>
  </si>
  <si>
    <t>Cause Descr 107</t>
  </si>
  <si>
    <t>Countermeasure Descr 107</t>
  </si>
  <si>
    <t>Issue Descr 108</t>
  </si>
  <si>
    <t>Cause Descr 108</t>
  </si>
  <si>
    <t>Countermeasure Descr 108</t>
  </si>
  <si>
    <t>Issue Descr 109</t>
  </si>
  <si>
    <t>Cause Descr 109</t>
  </si>
  <si>
    <t>Countermeasure Descr 109</t>
  </si>
  <si>
    <t>Issue Descr 110</t>
  </si>
  <si>
    <t>Cause Descr 110</t>
  </si>
  <si>
    <t>Countermeasure Descr 110</t>
  </si>
  <si>
    <t>Issue Descr 111</t>
  </si>
  <si>
    <t>Cause Descr 111</t>
  </si>
  <si>
    <t>Countermeasure Descr 111</t>
  </si>
  <si>
    <t>Issue Descr 112</t>
  </si>
  <si>
    <t>Cause Descr 112</t>
  </si>
  <si>
    <t>Countermeasure Descr 112</t>
  </si>
  <si>
    <t>Entry ID - 77</t>
  </si>
  <si>
    <t>Issue Descr 113</t>
  </si>
  <si>
    <t>Cause Descr 113</t>
  </si>
  <si>
    <t>Countermeasure Descr 113</t>
  </si>
  <si>
    <t>Issue Descr 114</t>
  </si>
  <si>
    <t>Cause Descr 114</t>
  </si>
  <si>
    <t>Countermeasure Descr 114</t>
  </si>
  <si>
    <t>Entry ID - 78</t>
  </si>
  <si>
    <t>Issue Descr 115</t>
  </si>
  <si>
    <t>Cause Descr 115</t>
  </si>
  <si>
    <t>Countermeasure Descr 115</t>
  </si>
  <si>
    <t>Issue Descr 116</t>
  </si>
  <si>
    <t>Cause Descr 116</t>
  </si>
  <si>
    <t>Countermeasure Descr 116</t>
  </si>
  <si>
    <t>Issue Descr 117</t>
  </si>
  <si>
    <t>Cause Descr 117</t>
  </si>
  <si>
    <t>Countermeasure Descr 117</t>
  </si>
  <si>
    <t>Issue Descr 118</t>
  </si>
  <si>
    <t>Cause Descr 118</t>
  </si>
  <si>
    <t>Countermeasure Descr 118</t>
  </si>
  <si>
    <t>Issue Descr 119</t>
  </si>
  <si>
    <t>Cause Descr 119</t>
  </si>
  <si>
    <t>Countermeasure Descr 119</t>
  </si>
  <si>
    <t>Issue Descr 120</t>
  </si>
  <si>
    <t>Cause Descr 120</t>
  </si>
  <si>
    <t>Countermeasure Descr 120</t>
  </si>
  <si>
    <t>Entry ID - 75</t>
  </si>
  <si>
    <t>Issue Descr 121</t>
  </si>
  <si>
    <t>Cause Descr 121</t>
  </si>
  <si>
    <t>Countermeasure Descr 121</t>
  </si>
  <si>
    <t>Entry ID - 76</t>
  </si>
  <si>
    <t>Issue Descr 122</t>
  </si>
  <si>
    <t>Cause Descr 122</t>
  </si>
  <si>
    <t>Countermeasure Descr 122</t>
  </si>
  <si>
    <t>Entry ID - 69</t>
  </si>
  <si>
    <t>Issue Descr 123</t>
  </si>
  <si>
    <t>Cause Descr 123</t>
  </si>
  <si>
    <t>Countermeasure Descr 123</t>
  </si>
  <si>
    <t>Entry ID - 62</t>
  </si>
  <si>
    <t>Issue Descr 124</t>
  </si>
  <si>
    <t>Cause Descr 124</t>
  </si>
  <si>
    <t>Countermeasure Descr 124</t>
  </si>
  <si>
    <t>Issue Descr 125</t>
  </si>
  <si>
    <t>Cause Descr 125</t>
  </si>
  <si>
    <t>Countermeasure Descr 125</t>
  </si>
  <si>
    <t>Entry ID - 63</t>
  </si>
  <si>
    <t>Issue Descr 126</t>
  </si>
  <si>
    <t>Cause Descr 126</t>
  </si>
  <si>
    <t>Countermeasure Descr 126</t>
  </si>
  <si>
    <t>Issue Descr 127</t>
  </si>
  <si>
    <t>Cause Descr 127</t>
  </si>
  <si>
    <t>Countermeasure Descr 127</t>
  </si>
  <si>
    <t>Owner 25</t>
  </si>
  <si>
    <t>Issue Descr 128</t>
  </si>
  <si>
    <t>Cause Descr 128</t>
  </si>
  <si>
    <t>Countermeasure Descr 128</t>
  </si>
  <si>
    <t>Issue Descr 129</t>
  </si>
  <si>
    <t>Cause Descr 129</t>
  </si>
  <si>
    <t>Countermeasure Descr 129</t>
  </si>
  <si>
    <t>Entry ID - 60</t>
  </si>
  <si>
    <t>Issue Descr 130</t>
  </si>
  <si>
    <t>Cause Descr 130</t>
  </si>
  <si>
    <t>Countermeasure Descr 130</t>
  </si>
  <si>
    <t>Issue Descr 131</t>
  </si>
  <si>
    <t>Cause Descr 131</t>
  </si>
  <si>
    <t>Countermeasure Descr 131</t>
  </si>
  <si>
    <t>Issue Descr 132</t>
  </si>
  <si>
    <t>Cause Descr 132</t>
  </si>
  <si>
    <t>Countermeasure Descr 132</t>
  </si>
  <si>
    <t>Issue Descr 133</t>
  </si>
  <si>
    <t>Cause Descr 133</t>
  </si>
  <si>
    <t>Countermeasure Descr 133</t>
  </si>
  <si>
    <t>Entry ID - 61</t>
  </si>
  <si>
    <t>Issue Descr 134</t>
  </si>
  <si>
    <t>Cause Descr 134</t>
  </si>
  <si>
    <t>Countermeasure Descr 134</t>
  </si>
  <si>
    <t>Stage 9</t>
  </si>
  <si>
    <t>Issue Descr 135</t>
  </si>
  <si>
    <t>Cause Descr 135</t>
  </si>
  <si>
    <t>Countermeasure Descr 135</t>
  </si>
  <si>
    <t>Entry ID - 64</t>
  </si>
  <si>
    <t>Issue Descr 136</t>
  </si>
  <si>
    <t>Cause Descr 136</t>
  </si>
  <si>
    <t>Countermeasure Descr 136</t>
  </si>
  <si>
    <t>Owner 26</t>
  </si>
  <si>
    <t>Entry ID - 67</t>
  </si>
  <si>
    <t>Issue Descr 137</t>
  </si>
  <si>
    <t>Cause Descr 137</t>
  </si>
  <si>
    <t>Countermeasure Descr 137</t>
  </si>
  <si>
    <t>Entry ID - 68</t>
  </si>
  <si>
    <t>Issue Descr 138</t>
  </si>
  <si>
    <t>Cause Descr 138</t>
  </si>
  <si>
    <t>Countermeasure Descr 138</t>
  </si>
  <si>
    <t>Entry ID - 65</t>
  </si>
  <si>
    <t>Issue Descr 139</t>
  </si>
  <si>
    <t>Cause Descr 139</t>
  </si>
  <si>
    <t>Countermeasure Descr 139</t>
  </si>
  <si>
    <t>Owner 27</t>
  </si>
  <si>
    <t>Entry ID - 66</t>
  </si>
  <si>
    <t>Issue Descr 140</t>
  </si>
  <si>
    <t>Cause Descr 140</t>
  </si>
  <si>
    <t>Countermeasure Descr 140</t>
  </si>
  <si>
    <t>Entry ID - 13</t>
  </si>
  <si>
    <t>Issue Descr 141</t>
  </si>
  <si>
    <t>Cause Descr 141</t>
  </si>
  <si>
    <t>Countermeasure Descr 141</t>
  </si>
  <si>
    <t>Entry ID - 14</t>
  </si>
  <si>
    <t>Issue Descr 142</t>
  </si>
  <si>
    <t>Cause Descr 142</t>
  </si>
  <si>
    <t>Countermeasure Descr 142</t>
  </si>
  <si>
    <t>Entry ID - 11</t>
  </si>
  <si>
    <t>Issue Descr 143</t>
  </si>
  <si>
    <t>Cause Descr 143</t>
  </si>
  <si>
    <t>Countermeasure Descr 143</t>
  </si>
  <si>
    <t>Entry ID - 12</t>
  </si>
  <si>
    <t>Issue Descr 144</t>
  </si>
  <si>
    <t>Cause Descr 144</t>
  </si>
  <si>
    <t>Countermeasure Descr 144</t>
  </si>
  <si>
    <t>Entry ID - 15</t>
  </si>
  <si>
    <t>Issue Descr 145</t>
  </si>
  <si>
    <t>Cause Descr 145</t>
  </si>
  <si>
    <t>Countermeasure Descr 145</t>
  </si>
  <si>
    <t>Issue Descr 146</t>
  </si>
  <si>
    <t>Cause Descr 146</t>
  </si>
  <si>
    <t>Countermeasure Descr 146</t>
  </si>
  <si>
    <t>Entry ID - 18</t>
  </si>
  <si>
    <t>Issue Descr 147</t>
  </si>
  <si>
    <t>Cause Descr 147</t>
  </si>
  <si>
    <t>Countermeasure Descr 147</t>
  </si>
  <si>
    <t>Entry ID - 19</t>
  </si>
  <si>
    <t>Issue Descr 148</t>
  </si>
  <si>
    <t>Cause Descr 148</t>
  </si>
  <si>
    <t>Countermeasure Descr 148</t>
  </si>
  <si>
    <t>Entry ID - 16</t>
  </si>
  <si>
    <t>Issue Descr 149</t>
  </si>
  <si>
    <t>Cause Descr 149</t>
  </si>
  <si>
    <t>Countermeasure Descr 149</t>
  </si>
  <si>
    <t>Issue Descr 150</t>
  </si>
  <si>
    <t>Cause Descr 150</t>
  </si>
  <si>
    <t>Countermeasure Descr 150</t>
  </si>
  <si>
    <t>Entry ID - 17</t>
  </si>
  <si>
    <t>Issue Descr 151</t>
  </si>
  <si>
    <t>Cause Descr 151</t>
  </si>
  <si>
    <t>Countermeasure Descr 151</t>
  </si>
  <si>
    <t>Entry ID - 10</t>
  </si>
  <si>
    <t>Issue Descr 152</t>
  </si>
  <si>
    <t>Cause Descr 152</t>
  </si>
  <si>
    <t>Countermeasure Descr 152</t>
  </si>
  <si>
    <t>Entry ID - 4</t>
  </si>
  <si>
    <t>Issue Descr 153</t>
  </si>
  <si>
    <t>Cause Descr 153</t>
  </si>
  <si>
    <t>Countermeasure Descr 153</t>
  </si>
  <si>
    <t>Entry ID - 5</t>
  </si>
  <si>
    <t>Issue Descr 154</t>
  </si>
  <si>
    <t>Cause Descr 154</t>
  </si>
  <si>
    <t>Countermeasure Descr 154</t>
  </si>
  <si>
    <t>Entry ID - 3</t>
  </si>
  <si>
    <t>Issue Descr 155</t>
  </si>
  <si>
    <t>Cause Descr 155</t>
  </si>
  <si>
    <t>Countermeasure Descr 155</t>
  </si>
  <si>
    <t>Entry ID - 2</t>
  </si>
  <si>
    <t>Issue Descr 156</t>
  </si>
  <si>
    <t>Cause Descr 156</t>
  </si>
  <si>
    <t>Countermeasure Descr 156</t>
  </si>
  <si>
    <t>Entry ID - 8</t>
  </si>
  <si>
    <t>Issue Descr 157</t>
  </si>
  <si>
    <t>Cause Descr 157</t>
  </si>
  <si>
    <t>Countermeasure Descr 157</t>
  </si>
  <si>
    <t>Quality KPI 2</t>
  </si>
  <si>
    <t>Entry ID - 1</t>
  </si>
  <si>
    <t>Issue Descr 158</t>
  </si>
  <si>
    <t>Cause Descr 158</t>
  </si>
  <si>
    <t>Countermeasure Descr 158</t>
  </si>
  <si>
    <t>Entry ID - 9</t>
  </si>
  <si>
    <t>Issue Descr 159</t>
  </si>
  <si>
    <t>Cause Descr 159</t>
  </si>
  <si>
    <t>Countermeasure Descr 159</t>
  </si>
  <si>
    <t>Entry ID - 6</t>
  </si>
  <si>
    <t>Issue Descr 160</t>
  </si>
  <si>
    <t>Cause Descr 160</t>
  </si>
  <si>
    <t>Countermeasure Descr 160</t>
  </si>
  <si>
    <t>Entry ID - 7</t>
  </si>
  <si>
    <t>Issue Descr 161</t>
  </si>
  <si>
    <t>Cause Descr 161</t>
  </si>
  <si>
    <t>Countermeasure Descr 161</t>
  </si>
  <si>
    <t>Stage 8 Stage 7</t>
  </si>
  <si>
    <t>Issue Descr 162</t>
  </si>
  <si>
    <t>Cause Descr 162</t>
  </si>
  <si>
    <t>Countermeasure Descr 162</t>
  </si>
  <si>
    <t>Entry ID - 20</t>
  </si>
  <si>
    <t>Issue Descr 163</t>
  </si>
  <si>
    <t>Cause Descr 163</t>
  </si>
  <si>
    <t>Countermeasure Descr 163</t>
  </si>
  <si>
    <t>Entry ID - 33</t>
  </si>
  <si>
    <t>Issue Descr 164</t>
  </si>
  <si>
    <t>Cause Descr 164</t>
  </si>
  <si>
    <t>Countermeasure Descr 164</t>
  </si>
  <si>
    <t>Owner 28</t>
  </si>
  <si>
    <t>Entry ID - 34</t>
  </si>
  <si>
    <t>Issue Descr 165</t>
  </si>
  <si>
    <t>Cause Descr 165</t>
  </si>
  <si>
    <t>Countermeasure Descr 165</t>
  </si>
  <si>
    <t>Issue Descr 166</t>
  </si>
  <si>
    <t>Cause Descr 166</t>
  </si>
  <si>
    <t>Countermeasure Descr 166</t>
  </si>
  <si>
    <t>Entry ID - 31</t>
  </si>
  <si>
    <t>Issue Descr 167</t>
  </si>
  <si>
    <t>Cause Descr 167</t>
  </si>
  <si>
    <t>Countermeasure Descr 167</t>
  </si>
  <si>
    <t>Entry ID - 32</t>
  </si>
  <si>
    <t>Issue Descr 168</t>
  </si>
  <si>
    <t>Cause Descr 168</t>
  </si>
  <si>
    <t>Countermeasure Descr 168</t>
  </si>
  <si>
    <t>Entry ID - 35</t>
  </si>
  <si>
    <t>Issue Descr 169</t>
  </si>
  <si>
    <t>Cause Descr 169</t>
  </si>
  <si>
    <t>Countermeasure Descr 169</t>
  </si>
  <si>
    <t>Entry ID - 38</t>
  </si>
  <si>
    <t>Issue Descr 170</t>
  </si>
  <si>
    <t>Cause Descr 170</t>
  </si>
  <si>
    <t>Countermeasure Descr 170</t>
  </si>
  <si>
    <t>Entry ID - 39</t>
  </si>
  <si>
    <t>Issue Descr 171</t>
  </si>
  <si>
    <t>Cause Descr 171</t>
  </si>
  <si>
    <t>Countermeasure Descr 171</t>
  </si>
  <si>
    <t>Entry ID - 36</t>
  </si>
  <si>
    <t>Issue Descr 172</t>
  </si>
  <si>
    <t>Cause Descr 172</t>
  </si>
  <si>
    <t>Countermeasure Descr 172</t>
  </si>
  <si>
    <t>Entry ID - 37</t>
  </si>
  <si>
    <t>Issue Descr 173</t>
  </si>
  <si>
    <t>Cause Descr 173</t>
  </si>
  <si>
    <t>Countermeasure Descr 173</t>
  </si>
  <si>
    <t>Owner 29</t>
  </si>
  <si>
    <t>Issue Descr 174</t>
  </si>
  <si>
    <t>Cause Descr 174</t>
  </si>
  <si>
    <t>Countermeasure Descr 174</t>
  </si>
  <si>
    <t>Entry ID - 30</t>
  </si>
  <si>
    <t>Stage 11</t>
  </si>
  <si>
    <t>Issue Descr 175</t>
  </si>
  <si>
    <t>Cause Descr 175</t>
  </si>
  <si>
    <t>Countermeasure Descr 175</t>
  </si>
  <si>
    <t>Entry ID - 23</t>
  </si>
  <si>
    <t>Issue Descr 176</t>
  </si>
  <si>
    <t>Cause Descr 176</t>
  </si>
  <si>
    <t>Countermeasure Descr 176</t>
  </si>
  <si>
    <t>Issue Descr 177</t>
  </si>
  <si>
    <t>Cause Descr 177</t>
  </si>
  <si>
    <t>Countermeasure Descr 177</t>
  </si>
  <si>
    <t>Entry ID - 24</t>
  </si>
  <si>
    <t>Issue Descr 178</t>
  </si>
  <si>
    <t>Cause Descr 178</t>
  </si>
  <si>
    <t>Countermeasure Descr 178</t>
  </si>
  <si>
    <t>Issue Descr 179</t>
  </si>
  <si>
    <t>Cause Descr 179</t>
  </si>
  <si>
    <t>Countermeasure Descr 179</t>
  </si>
  <si>
    <t>Entry ID - 21</t>
  </si>
  <si>
    <t>Issue Descr 180</t>
  </si>
  <si>
    <t>Cause Descr 180</t>
  </si>
  <si>
    <t>Countermeasure Descr 180</t>
  </si>
  <si>
    <t>Issue Descr 181</t>
  </si>
  <si>
    <t>Cause Descr 181</t>
  </si>
  <si>
    <t>Countermeasure Descr 181</t>
  </si>
  <si>
    <t>Issue Descr 182</t>
  </si>
  <si>
    <t>Cause Descr 182</t>
  </si>
  <si>
    <t>Countermeasure Descr 182</t>
  </si>
  <si>
    <t>Issue Descr 183</t>
  </si>
  <si>
    <t>Cause Descr 183</t>
  </si>
  <si>
    <t>Countermeasure Descr 183</t>
  </si>
  <si>
    <t>Entry ID - 22</t>
  </si>
  <si>
    <t>Stage 10</t>
  </si>
  <si>
    <t>Issue Descr 184</t>
  </si>
  <si>
    <t>Cause Descr 184</t>
  </si>
  <si>
    <t>Countermeasure Descr 184</t>
  </si>
  <si>
    <t>Entry ID - 25</t>
  </si>
  <si>
    <t>Issue Descr 185</t>
  </si>
  <si>
    <t>Cause Descr 185</t>
  </si>
  <si>
    <t>Countermeasure Descr 185</t>
  </si>
  <si>
    <t>Entry ID - 28</t>
  </si>
  <si>
    <t>Issue Descr 186</t>
  </si>
  <si>
    <t>Cause Descr 186</t>
  </si>
  <si>
    <t>Countermeasure Descr 186</t>
  </si>
  <si>
    <t>Entry ID - 29</t>
  </si>
  <si>
    <t>Issue Descr 187</t>
  </si>
  <si>
    <t>Cause Descr 187</t>
  </si>
  <si>
    <t>Countermeasure Descr 187</t>
  </si>
  <si>
    <t>Entry ID - 26</t>
  </si>
  <si>
    <t>Issue Descr 188</t>
  </si>
  <si>
    <t>Cause Descr 188</t>
  </si>
  <si>
    <t>Countermeasure Descr 188</t>
  </si>
  <si>
    <t>Entry ID - 27</t>
  </si>
  <si>
    <t>Issue Descr 189</t>
  </si>
  <si>
    <t>Cause Descr 189</t>
  </si>
  <si>
    <t>Countermeasure Descr 189</t>
  </si>
  <si>
    <t>Issue Descr 190</t>
  </si>
  <si>
    <t>Cause Descr 190</t>
  </si>
  <si>
    <t>Countermeasure Descr 190</t>
  </si>
  <si>
    <t>Entry ID - 79</t>
  </si>
  <si>
    <t>Issue Descr 191</t>
  </si>
  <si>
    <t>Cause Descr 191</t>
  </si>
  <si>
    <t>Countermeasure Descr 191</t>
  </si>
  <si>
    <t>Issue Descr 192</t>
  </si>
  <si>
    <t>Cause Descr 192</t>
  </si>
  <si>
    <t>Countermeasure Descr 192</t>
  </si>
  <si>
    <t>Entry ID - 131</t>
  </si>
  <si>
    <t>Issue Descr 193</t>
  </si>
  <si>
    <t>Cause Descr 193</t>
  </si>
  <si>
    <t>Countermeasure Descr 193</t>
  </si>
  <si>
    <t>Entry ID - 132</t>
  </si>
  <si>
    <t>Issue Descr 194</t>
  </si>
  <si>
    <t>Cause Descr 194</t>
  </si>
  <si>
    <t>Countermeasure Descr 194</t>
  </si>
  <si>
    <t>Entry ID - 129</t>
  </si>
  <si>
    <t>Primary Equipment 69</t>
  </si>
  <si>
    <t>Issue Descr 195</t>
  </si>
  <si>
    <t>Cause Descr 195</t>
  </si>
  <si>
    <t>Countermeasure Descr 195</t>
  </si>
  <si>
    <t>Entry ID - 130</t>
  </si>
  <si>
    <t>Issue Descr 196</t>
  </si>
  <si>
    <t>Cause Descr 196</t>
  </si>
  <si>
    <t>Countermeasure Descr 196</t>
  </si>
  <si>
    <t>Entry ID - 133</t>
  </si>
  <si>
    <t>Issue Descr 197</t>
  </si>
  <si>
    <t>Cause Descr 197</t>
  </si>
  <si>
    <t>Countermeasure Descr 197</t>
  </si>
  <si>
    <t>Issue Descr 198</t>
  </si>
  <si>
    <t>Cause Descr 198</t>
  </si>
  <si>
    <t>Countermeasure Descr 198</t>
  </si>
  <si>
    <t>Issue Descr 199</t>
  </si>
  <si>
    <t>Cause Descr 199</t>
  </si>
  <si>
    <t>Countermeasure Descr 199</t>
  </si>
  <si>
    <t>Entry ID - 136</t>
  </si>
  <si>
    <t>Issue Descr 200</t>
  </si>
  <si>
    <t>Cause Descr 200</t>
  </si>
  <si>
    <t>Countermeasure Descr 200</t>
  </si>
  <si>
    <t>Quality KPI 3</t>
  </si>
  <si>
    <t>Entry ID - 137</t>
  </si>
  <si>
    <t>Issue Descr 201</t>
  </si>
  <si>
    <t>Cause Descr 201</t>
  </si>
  <si>
    <t>Countermeasure Descr 201</t>
  </si>
  <si>
    <t>Owner 30</t>
  </si>
  <si>
    <t>Issue Descr 202</t>
  </si>
  <si>
    <t>Cause Descr 202</t>
  </si>
  <si>
    <t>Countermeasure Descr 202</t>
  </si>
  <si>
    <t>Entry ID - 134</t>
  </si>
  <si>
    <t>Issue Descr 203</t>
  </si>
  <si>
    <t>Cause Descr 203</t>
  </si>
  <si>
    <t>Countermeasure Descr 203</t>
  </si>
  <si>
    <t>Entry ID - 135</t>
  </si>
  <si>
    <t>Issue Descr 204</t>
  </si>
  <si>
    <t>Cause Descr 204</t>
  </si>
  <si>
    <t>Countermeasure Descr 204</t>
  </si>
  <si>
    <t>Entry ID - 128</t>
  </si>
  <si>
    <t>Issue Descr 205</t>
  </si>
  <si>
    <t>Cause Descr 205</t>
  </si>
  <si>
    <t>Countermeasure Descr 205</t>
  </si>
  <si>
    <t>Entry ID - 121</t>
  </si>
  <si>
    <t>Issue Descr 206</t>
  </si>
  <si>
    <t>Cause Descr 206</t>
  </si>
  <si>
    <t>Countermeasure Descr 206</t>
  </si>
  <si>
    <t>Issue Descr 207</t>
  </si>
  <si>
    <t>Cause Descr 207</t>
  </si>
  <si>
    <t>Countermeasure Descr 207</t>
  </si>
  <si>
    <t>Entry ID - 122</t>
  </si>
  <si>
    <t>Issue Descr 208</t>
  </si>
  <si>
    <t>Cause Descr 208</t>
  </si>
  <si>
    <t>Countermeasure Descr 208</t>
  </si>
  <si>
    <t>Entry ID - 119</t>
  </si>
  <si>
    <t>Issue Descr 209</t>
  </si>
  <si>
    <t>Cause Descr 209</t>
  </si>
  <si>
    <t>Countermeasure Descr 209</t>
  </si>
  <si>
    <t>Entry ID - 120</t>
  </si>
  <si>
    <t>Issue Descr 210</t>
  </si>
  <si>
    <t>Cause Descr 210</t>
  </si>
  <si>
    <t>Countermeasure Descr 210</t>
  </si>
  <si>
    <t>Entry ID - 123</t>
  </si>
  <si>
    <t>Issue Descr 211</t>
  </si>
  <si>
    <t>Cause Descr 211</t>
  </si>
  <si>
    <t>Countermeasure Descr 211</t>
  </si>
  <si>
    <t>Entry ID - 126</t>
  </si>
  <si>
    <t>Issue Descr 212</t>
  </si>
  <si>
    <t>Cause Descr 212</t>
  </si>
  <si>
    <t>Countermeasure Descr 212</t>
  </si>
  <si>
    <t>Entry ID - 127</t>
  </si>
  <si>
    <t>Stage 12</t>
  </si>
  <si>
    <t>Issue Descr 213</t>
  </si>
  <si>
    <t>Cause Descr 213</t>
  </si>
  <si>
    <t>Countermeasure Descr 213</t>
  </si>
  <si>
    <t>Entry ID - 124</t>
  </si>
  <si>
    <t>Issue Descr 214</t>
  </si>
  <si>
    <t>Cause Descr 214</t>
  </si>
  <si>
    <t>Countermeasure Descr 214</t>
  </si>
  <si>
    <t>Owner 31</t>
  </si>
  <si>
    <t>Issue Descr 215</t>
  </si>
  <si>
    <t>Cause Descr 215</t>
  </si>
  <si>
    <t>Countermeasure Descr 215</t>
  </si>
  <si>
    <t>Issue Descr 216</t>
  </si>
  <si>
    <t>Cause Descr 216</t>
  </si>
  <si>
    <t>Countermeasure Descr 216</t>
  </si>
  <si>
    <t>Entry ID - 125</t>
  </si>
  <si>
    <t>Issue Descr 217</t>
  </si>
  <si>
    <t>Cause Descr 217</t>
  </si>
  <si>
    <t>Countermeasure Descr 217</t>
  </si>
  <si>
    <t>Issue Descr 218</t>
  </si>
  <si>
    <t>Cause Descr 218</t>
  </si>
  <si>
    <t>Countermeasure Descr 218</t>
  </si>
  <si>
    <t>Entry ID - 138</t>
  </si>
  <si>
    <t>Issue Descr 219</t>
  </si>
  <si>
    <t>Cause Descr 219</t>
  </si>
  <si>
    <t>Countermeasure Descr 219</t>
  </si>
  <si>
    <t>Entry ID - 151</t>
  </si>
  <si>
    <t>Issue Descr 220</t>
  </si>
  <si>
    <t>Cause Descr 220</t>
  </si>
  <si>
    <t>Countermeasure Descr 220</t>
  </si>
  <si>
    <t>Entry ID - 152</t>
  </si>
  <si>
    <t>Issue Descr 221</t>
  </si>
  <si>
    <t>Cause Descr 221</t>
  </si>
  <si>
    <t>Countermeasure Descr 221</t>
  </si>
  <si>
    <t>Owner 35</t>
  </si>
  <si>
    <t>Entry ID - 149</t>
  </si>
  <si>
    <t>Issue Descr 222</t>
  </si>
  <si>
    <t>Cause Descr 222</t>
  </si>
  <si>
    <t>Countermeasure Descr 222</t>
  </si>
  <si>
    <t>Issue Descr 223</t>
  </si>
  <si>
    <t>Cause Descr 223</t>
  </si>
  <si>
    <t>Countermeasure Descr 223</t>
  </si>
  <si>
    <t>Entry ID - 150</t>
  </si>
  <si>
    <t>Issue Descr 224</t>
  </si>
  <si>
    <t>Cause Descr 224</t>
  </si>
  <si>
    <t>Countermeasure Descr 224</t>
  </si>
  <si>
    <t>Quality KPI 4</t>
  </si>
  <si>
    <t>Issue Descr 225</t>
  </si>
  <si>
    <t>Cause Descr 225</t>
  </si>
  <si>
    <t>Countermeasure Descr 225</t>
  </si>
  <si>
    <t>Entry ID - 153</t>
  </si>
  <si>
    <t>Issue Descr 226</t>
  </si>
  <si>
    <t>Cause Descr 226</t>
  </si>
  <si>
    <t>Countermeasure Descr 226</t>
  </si>
  <si>
    <t>Issue Descr 227</t>
  </si>
  <si>
    <t>Cause Descr 227</t>
  </si>
  <si>
    <t>Countermeasure Descr 227</t>
  </si>
  <si>
    <t>Quality KPI 5</t>
  </si>
  <si>
    <t>Issue Descr 228</t>
  </si>
  <si>
    <t>Cause Descr 228</t>
  </si>
  <si>
    <t>Countermeasure Descr 228</t>
  </si>
  <si>
    <t>Owner 32</t>
  </si>
  <si>
    <t>Entry ID - 156</t>
  </si>
  <si>
    <t>Stage 13</t>
  </si>
  <si>
    <t>Issue Descr 229</t>
  </si>
  <si>
    <t>Cause Descr 229</t>
  </si>
  <si>
    <t>Countermeasure Descr 229</t>
  </si>
  <si>
    <t>Issue Descr 230</t>
  </si>
  <si>
    <t>Cause Descr 230</t>
  </si>
  <si>
    <t>Countermeasure Descr 230</t>
  </si>
  <si>
    <t>Owner 33</t>
  </si>
  <si>
    <t>Stage 14</t>
  </si>
  <si>
    <t>Issue Descr 231</t>
  </si>
  <si>
    <t>Cause Descr 231</t>
  </si>
  <si>
    <t>Countermeasure Descr 231</t>
  </si>
  <si>
    <t>Entry ID - 154</t>
  </si>
  <si>
    <t>Issue Descr 232</t>
  </si>
  <si>
    <t>Cause Descr 232</t>
  </si>
  <si>
    <t>Countermeasure Descr 232</t>
  </si>
  <si>
    <t>Entry ID - 155</t>
  </si>
  <si>
    <t>Issue Descr 233</t>
  </si>
  <si>
    <t>Cause Descr 233</t>
  </si>
  <si>
    <t>Countermeasure Descr 233</t>
  </si>
  <si>
    <t>Entry ID - 148</t>
  </si>
  <si>
    <t>Issue Descr 234</t>
  </si>
  <si>
    <t>Cause Descr 234</t>
  </si>
  <si>
    <t>Countermeasure Descr 234</t>
  </si>
  <si>
    <t>Entry ID - 141</t>
  </si>
  <si>
    <t>Issue Descr 235</t>
  </si>
  <si>
    <t>Cause Descr 235</t>
  </si>
  <si>
    <t>Countermeasure Descr 235</t>
  </si>
  <si>
    <t>Entry ID - 142</t>
  </si>
  <si>
    <t>Issue Descr 236</t>
  </si>
  <si>
    <t>Cause Descr 236</t>
  </si>
  <si>
    <t>Countermeasure Descr 236</t>
  </si>
  <si>
    <t>Entry ID - 139</t>
  </si>
  <si>
    <t>Issue Descr 237</t>
  </si>
  <si>
    <t>Cause Descr 237</t>
  </si>
  <si>
    <t>Countermeasure Descr 237</t>
  </si>
  <si>
    <t>Entry ID - 140</t>
  </si>
  <si>
    <t>Issue Descr 238</t>
  </si>
  <si>
    <t>Cause Descr 238</t>
  </si>
  <si>
    <t>Countermeasure Descr 238</t>
  </si>
  <si>
    <t>Entry ID - 143</t>
  </si>
  <si>
    <t>Issue Descr 239</t>
  </si>
  <si>
    <t>Cause Descr 239</t>
  </si>
  <si>
    <t>Countermeasure Descr 239</t>
  </si>
  <si>
    <t>Entry ID - 146</t>
  </si>
  <si>
    <t>Issue Descr 240</t>
  </si>
  <si>
    <t>Cause Descr 240</t>
  </si>
  <si>
    <t>Countermeasure Descr 240</t>
  </si>
  <si>
    <t>Issue Descr 241</t>
  </si>
  <si>
    <t>Cause Descr 241</t>
  </si>
  <si>
    <t>Countermeasure Descr 241</t>
  </si>
  <si>
    <t>Issue Descr 242</t>
  </si>
  <si>
    <t>Cause Descr 242</t>
  </si>
  <si>
    <t>Countermeasure Descr 242</t>
  </si>
  <si>
    <t>Entry ID - 147</t>
  </si>
  <si>
    <t>Stage 15</t>
  </si>
  <si>
    <t>Issue Descr 243</t>
  </si>
  <si>
    <t>Cause Descr 243</t>
  </si>
  <si>
    <t>Countermeasure Descr 243</t>
  </si>
  <si>
    <t>Entry ID - 144</t>
  </si>
  <si>
    <t>Issue Descr 244</t>
  </si>
  <si>
    <t>Cause Descr 244</t>
  </si>
  <si>
    <t>Countermeasure Descr 244</t>
  </si>
  <si>
    <t>Entry ID - 145</t>
  </si>
  <si>
    <t>Issue Descr 245</t>
  </si>
  <si>
    <t>Cause Descr 245</t>
  </si>
  <si>
    <t>Countermeasure Descr 245</t>
  </si>
  <si>
    <t>Entry ID - 92</t>
  </si>
  <si>
    <t>Issue Descr 246</t>
  </si>
  <si>
    <t>Cause Descr 246</t>
  </si>
  <si>
    <t>Countermeasure Descr 246</t>
  </si>
  <si>
    <t>Entry ID - 93</t>
  </si>
  <si>
    <t>Stage 16</t>
  </si>
  <si>
    <t>Issue Descr 247</t>
  </si>
  <si>
    <t>Cause Descr 247</t>
  </si>
  <si>
    <t>Countermeasure Descr 247</t>
  </si>
  <si>
    <t>Issue Descr 248</t>
  </si>
  <si>
    <t>Cause Descr 248</t>
  </si>
  <si>
    <t>Countermeasure Descr 248</t>
  </si>
  <si>
    <t>Entry ID - 90</t>
  </si>
  <si>
    <t>Issue Descr 249</t>
  </si>
  <si>
    <t>Cause Descr 249</t>
  </si>
  <si>
    <t>Countermeasure Descr 249</t>
  </si>
  <si>
    <t>Entry ID - 91</t>
  </si>
  <si>
    <t>Issue Descr 250</t>
  </si>
  <si>
    <t>Cause Descr 250</t>
  </si>
  <si>
    <t>Countermeasure Descr 250</t>
  </si>
  <si>
    <t>Issue Descr 251</t>
  </si>
  <si>
    <t>Cause Descr 251</t>
  </si>
  <si>
    <t>Countermeasure Descr 251</t>
  </si>
  <si>
    <t>Entry ID - 94</t>
  </si>
  <si>
    <t>Issue Descr 252</t>
  </si>
  <si>
    <t>Cause Descr 252</t>
  </si>
  <si>
    <t>Countermeasure Descr 252</t>
  </si>
  <si>
    <t>Entry ID - 97</t>
  </si>
  <si>
    <t>Issue Descr 253</t>
  </si>
  <si>
    <t>Cause Descr 253</t>
  </si>
  <si>
    <t>Countermeasure Descr 253</t>
  </si>
  <si>
    <t>Owner 34</t>
  </si>
  <si>
    <t>Issue Descr 254</t>
  </si>
  <si>
    <t>Cause Descr 254</t>
  </si>
  <si>
    <t>Countermeasure Descr 254</t>
  </si>
  <si>
    <t>Entry ID - 98</t>
  </si>
  <si>
    <t>Issue Descr 255</t>
  </si>
  <si>
    <t>Cause Descr 255</t>
  </si>
  <si>
    <t>Countermeasure Descr 255</t>
  </si>
  <si>
    <t>Entry ID - 95</t>
  </si>
  <si>
    <t>Issue Descr 256</t>
  </si>
  <si>
    <t>Cause Descr 256</t>
  </si>
  <si>
    <t>Countermeasure Descr 256</t>
  </si>
  <si>
    <t>Entry ID - 96</t>
  </si>
  <si>
    <t>Issue Descr 257</t>
  </si>
  <si>
    <t>Cause Descr 257</t>
  </si>
  <si>
    <t>Countermeasure Descr 257</t>
  </si>
  <si>
    <t>Entry ID - 89</t>
  </si>
  <si>
    <t>Issue Descr 258</t>
  </si>
  <si>
    <t>Cause Descr 258</t>
  </si>
  <si>
    <t>Countermeasure Descr 258</t>
  </si>
  <si>
    <t>Issue Descr 259</t>
  </si>
  <si>
    <t>Cause Descr 259</t>
  </si>
  <si>
    <t>Countermeasure Descr 259</t>
  </si>
  <si>
    <t>Issue Descr 260</t>
  </si>
  <si>
    <t>Cause Descr 260</t>
  </si>
  <si>
    <t>Countermeasure Descr 260</t>
  </si>
  <si>
    <t>Entry ID - 82</t>
  </si>
  <si>
    <t>Issue Descr 261</t>
  </si>
  <si>
    <t>Cause Descr 261</t>
  </si>
  <si>
    <t>Countermeasure Descr 261</t>
  </si>
  <si>
    <t>Entry ID - 83</t>
  </si>
  <si>
    <t>Primary Equipment 42</t>
  </si>
  <si>
    <t>Issue Descr 262</t>
  </si>
  <si>
    <t>Cause Descr 262</t>
  </si>
  <si>
    <t>Countermeasure Descr 262</t>
  </si>
  <si>
    <t>Entry ID - 80</t>
  </si>
  <si>
    <t>Issue Descr 263</t>
  </si>
  <si>
    <t>Cause Descr 263</t>
  </si>
  <si>
    <t>Countermeasure Descr 263</t>
  </si>
  <si>
    <t>Issue Descr 264</t>
  </si>
  <si>
    <t>Cause Descr 264</t>
  </si>
  <si>
    <t>Countermeasure Descr 264</t>
  </si>
  <si>
    <t>Entry ID - 81</t>
  </si>
  <si>
    <t>Issue Descr 265</t>
  </si>
  <si>
    <t>Cause Descr 265</t>
  </si>
  <si>
    <t>Countermeasure Descr 265</t>
  </si>
  <si>
    <t>Issue Descr 266</t>
  </si>
  <si>
    <t>Cause Descr 266</t>
  </si>
  <si>
    <t>Countermeasure Descr 266</t>
  </si>
  <si>
    <t>Entry ID - 84</t>
  </si>
  <si>
    <t>Issue Descr 267</t>
  </si>
  <si>
    <t>Cause Descr 267</t>
  </si>
  <si>
    <t>Countermeasure Descr 267</t>
  </si>
  <si>
    <t>Entry ID - 87</t>
  </si>
  <si>
    <t>Issue Descr 268</t>
  </si>
  <si>
    <t>Cause Descr 268</t>
  </si>
  <si>
    <t>Countermeasure Descr 268</t>
  </si>
  <si>
    <t>Issue Descr 269</t>
  </si>
  <si>
    <t>Cause Descr 269</t>
  </si>
  <si>
    <t>Countermeasure Descr 269</t>
  </si>
  <si>
    <t>Entry ID - 88</t>
  </si>
  <si>
    <t>Issue Descr 270</t>
  </si>
  <si>
    <t>Cause Descr 270</t>
  </si>
  <si>
    <t>Countermeasure Descr 270</t>
  </si>
  <si>
    <t>Issue Descr 271</t>
  </si>
  <si>
    <t>Cause Descr 271</t>
  </si>
  <si>
    <t>Countermeasure Descr 271</t>
  </si>
  <si>
    <t>Entry ID - 85</t>
  </si>
  <si>
    <t>Issue Descr 272</t>
  </si>
  <si>
    <t>Cause Descr 272</t>
  </si>
  <si>
    <t>Countermeasure Descr 272</t>
  </si>
  <si>
    <t>Entry ID - 86</t>
  </si>
  <si>
    <t>Issue Descr 273</t>
  </si>
  <si>
    <t>Cause Descr 273</t>
  </si>
  <si>
    <t>Countermeasure Descr 273</t>
  </si>
  <si>
    <t>Issue Descr 274</t>
  </si>
  <si>
    <t>Cause Descr 274</t>
  </si>
  <si>
    <t>Countermeasure Descr 274</t>
  </si>
  <si>
    <t>Entry ID - 99</t>
  </si>
  <si>
    <t>Issue Descr 275</t>
  </si>
  <si>
    <t>Cause Descr 275</t>
  </si>
  <si>
    <t>Countermeasure Descr 275</t>
  </si>
  <si>
    <t>Entry ID - 112</t>
  </si>
  <si>
    <t>Issue Descr 276</t>
  </si>
  <si>
    <t>Cause Descr 276</t>
  </si>
  <si>
    <t>Countermeasure Descr 276</t>
  </si>
  <si>
    <t>Entry ID - 113</t>
  </si>
  <si>
    <t>Issue Descr 277</t>
  </si>
  <si>
    <t>Cause Descr 277</t>
  </si>
  <si>
    <t>Countermeasure Descr 277</t>
  </si>
  <si>
    <t>Entry ID - 110</t>
  </si>
  <si>
    <t>Stage 18</t>
  </si>
  <si>
    <t>Issue Descr 278</t>
  </si>
  <si>
    <t>Cause Descr 278</t>
  </si>
  <si>
    <t>Countermeasure Descr 278</t>
  </si>
  <si>
    <t>Entry ID - 111</t>
  </si>
  <si>
    <t>Issue Descr 279</t>
  </si>
  <si>
    <t>Cause Descr 279</t>
  </si>
  <si>
    <t>Countermeasure Descr 279</t>
  </si>
  <si>
    <t>Owner 36</t>
  </si>
  <si>
    <t>Entry ID - 114</t>
  </si>
  <si>
    <t>Issue Descr 280</t>
  </si>
  <si>
    <t>Cause Descr 280</t>
  </si>
  <si>
    <t>Countermeasure Descr 280</t>
  </si>
  <si>
    <t>Owner 37</t>
  </si>
  <si>
    <t>Entry ID - 117</t>
  </si>
  <si>
    <t>Issue Descr 281</t>
  </si>
  <si>
    <t>Cause Descr 281</t>
  </si>
  <si>
    <t>Countermeasure Descr 281</t>
  </si>
  <si>
    <t>Owner 38</t>
  </si>
  <si>
    <t>Issue Descr 282</t>
  </si>
  <si>
    <t>Cause Descr 282</t>
  </si>
  <si>
    <t>Countermeasure Descr 282</t>
  </si>
  <si>
    <t>Issue Descr 283</t>
  </si>
  <si>
    <t>Cause Descr 283</t>
  </si>
  <si>
    <t>Countermeasure Descr 283</t>
  </si>
  <si>
    <t>Entry ID - 118</t>
  </si>
  <si>
    <t>Issue Descr 284</t>
  </si>
  <si>
    <t>Cause Descr 284</t>
  </si>
  <si>
    <t>Countermeasure Descr 284</t>
  </si>
  <si>
    <t>Owner 39</t>
  </si>
  <si>
    <t>Entry ID - 115</t>
  </si>
  <si>
    <t>Issue Descr 285</t>
  </si>
  <si>
    <t>Cause Descr 285</t>
  </si>
  <si>
    <t>Countermeasure Descr 285</t>
  </si>
  <si>
    <t>Entry ID - 116</t>
  </si>
  <si>
    <t>Issue Descr 286</t>
  </si>
  <si>
    <t>Cause Descr 286</t>
  </si>
  <si>
    <t>Countermeasure Descr 286</t>
  </si>
  <si>
    <t>Owner 40</t>
  </si>
  <si>
    <t>Issue Descr 287</t>
  </si>
  <si>
    <t>Cause Descr 287</t>
  </si>
  <si>
    <t>Countermeasure Descr 287</t>
  </si>
  <si>
    <t>Entry ID - 109</t>
  </si>
  <si>
    <t>Issue Descr 288</t>
  </si>
  <si>
    <t>Cause Descr 288</t>
  </si>
  <si>
    <t>Countermeasure Descr 288</t>
  </si>
  <si>
    <t>Owner 41</t>
  </si>
  <si>
    <t>Entry ID - 102</t>
  </si>
  <si>
    <t>Issue Descr 289</t>
  </si>
  <si>
    <t>Cause Descr 289</t>
  </si>
  <si>
    <t>Countermeasure Descr 289</t>
  </si>
  <si>
    <t>Entry ID - 103</t>
  </si>
  <si>
    <t>Issue Descr 290</t>
  </si>
  <si>
    <t>Cause Descr 290</t>
  </si>
  <si>
    <t>Countermeasure Descr 290</t>
  </si>
  <si>
    <t>Entry ID - 100</t>
  </si>
  <si>
    <t>Issue Descr 291</t>
  </si>
  <si>
    <t>Cause Descr 291</t>
  </si>
  <si>
    <t>Countermeasure Descr 291</t>
  </si>
  <si>
    <t>Entry ID - 101</t>
  </si>
  <si>
    <t>Issue Descr 292</t>
  </si>
  <si>
    <t>Cause Descr 292</t>
  </si>
  <si>
    <t>Countermeasure Descr 292</t>
  </si>
  <si>
    <t>Owner 42</t>
  </si>
  <si>
    <t>Issue Descr 293</t>
  </si>
  <si>
    <t>Cause Descr 293</t>
  </si>
  <si>
    <t>Countermeasure Descr 293</t>
  </si>
  <si>
    <t>Issue Descr 294</t>
  </si>
  <si>
    <t>Cause Descr 294</t>
  </si>
  <si>
    <t>Countermeasure Descr 294</t>
  </si>
  <si>
    <t>Entry ID - 104</t>
  </si>
  <si>
    <t>Issue Descr 295</t>
  </si>
  <si>
    <t>Cause Descr 295</t>
  </si>
  <si>
    <t>Countermeasure Descr 295</t>
  </si>
  <si>
    <t>Issue Descr 296</t>
  </si>
  <si>
    <t>Cause Descr 296</t>
  </si>
  <si>
    <t>Countermeasure Descr 296</t>
  </si>
  <si>
    <t>Issue Descr 297</t>
  </si>
  <si>
    <t>Cause Descr 297</t>
  </si>
  <si>
    <t>Countermeasure Descr 297</t>
  </si>
  <si>
    <t>Entry ID - 107</t>
  </si>
  <si>
    <t>Issue Descr 298</t>
  </si>
  <si>
    <t>Cause Descr 298</t>
  </si>
  <si>
    <t>Countermeasure Descr 298</t>
  </si>
  <si>
    <t>Owner 43</t>
  </si>
  <si>
    <t>Entry ID - 108</t>
  </si>
  <si>
    <t>Issue Descr 299</t>
  </si>
  <si>
    <t>Cause Descr 299</t>
  </si>
  <si>
    <t>Countermeasure Descr 299</t>
  </si>
  <si>
    <t>Entry ID - 105</t>
  </si>
  <si>
    <t>Issue Descr 300</t>
  </si>
  <si>
    <t>Cause Descr 300</t>
  </si>
  <si>
    <t>Countermeasure Descr 300</t>
  </si>
  <si>
    <t>Owner 44</t>
  </si>
  <si>
    <t>Entry ID - 106</t>
  </si>
  <si>
    <t>Issue Descr 301</t>
  </si>
  <si>
    <t>Cause Descr 301</t>
  </si>
  <si>
    <t>Countermeasure Descr 301</t>
  </si>
  <si>
    <t>Issue Descr 302</t>
  </si>
  <si>
    <t>Cause Descr 302</t>
  </si>
  <si>
    <t>Countermeasure Descr 302</t>
  </si>
  <si>
    <t>Owner 45</t>
  </si>
  <si>
    <t xml:space="preserve">Batch 1 </t>
  </si>
  <si>
    <t>Batch 2</t>
  </si>
  <si>
    <t>Batch 3</t>
  </si>
  <si>
    <t>Std. Dev</t>
  </si>
  <si>
    <t>Cause Det</t>
  </si>
  <si>
    <t>Cause Det Count</t>
  </si>
  <si>
    <t>Quality - Cause Det</t>
  </si>
  <si>
    <t>N/A - Cause Det</t>
  </si>
  <si>
    <t>Safety - Cause Det</t>
  </si>
  <si>
    <t>Delivery - Cause Det</t>
  </si>
  <si>
    <t>Proactive Measure - Cause Det</t>
  </si>
  <si>
    <t>Quality Issue Tier 1 Tag</t>
  </si>
  <si>
    <t>Delivery Issue Tier 1 Tag</t>
  </si>
  <si>
    <t>Something New</t>
  </si>
  <si>
    <t>Primary Equiptment New1; Primary Equipment New2</t>
  </si>
  <si>
    <t>Primary Equiptment New1</t>
  </si>
  <si>
    <t>Primary Equipment New2</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</si>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</sst>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0.0"/>
    <numFmt numFmtId="166" formatCode="####"/>
    <numFmt numFmtId="167" formatCode="mm/dd/yyyy"/>
    <numFmt numFmtId="168" formatCode="mmmm\ yyyy"/>
    <numFmt numFmtId="169" formatCode="dd\-mmm\-yy"/>
  </numFmts>
  <fonts count="14" x14ac:knownFonts="1">
    <font>
      <sz val="12"/>
      <color theme="1"/>
      <name val="Calibri"/>
      <family val="2"/>
      <scheme val="minor"/>
    </font>
    <font>
      <sz val="11"/>
      <color theme="1"/>
      <name val="Calibri"/>
      <family val="2"/>
      <scheme val="minor"/>
    </font>
    <font>
      <sz val="14"/>
      <color theme="1"/>
      <name val="Calibri"/>
      <family val="2"/>
      <scheme val="minor"/>
    </font>
    <font>
      <b/>
      <sz val="12"/>
      <color theme="1"/>
      <name val="Calibri"/>
      <family val="2"/>
      <scheme val="minor"/>
    </font>
    <font>
      <b/>
      <sz val="18"/>
      <color theme="1"/>
      <name val="Calibri"/>
      <family val="2"/>
      <scheme val="minor"/>
    </font>
    <font>
      <sz val="12"/>
      <color rgb="FF000000"/>
      <name val="Calibri"/>
      <family val="2"/>
      <scheme val="minor"/>
    </font>
    <font>
      <b/>
      <sz val="12"/>
      <color rgb="FFFFFFFF"/>
      <name val="Calibri"/>
      <family val="2"/>
      <scheme val="minor"/>
    </font>
    <font>
      <sz val="10"/>
      <color theme="1"/>
      <name val="Calibri"/>
      <family val="2"/>
      <scheme val="minor"/>
    </font>
    <font>
      <sz val="10"/>
      <color rgb="FFFFFFFF"/>
      <name val="Calibri"/>
      <family val="2"/>
      <scheme val="minor"/>
    </font>
    <font>
      <sz val="9"/>
      <color theme="1"/>
      <name val="Calibri"/>
      <family val="2"/>
      <scheme val="minor"/>
    </font>
    <font>
      <sz val="10"/>
      <color rgb="FF21651F"/>
      <name val="Calibri"/>
      <family val="2"/>
      <scheme val="minor"/>
    </font>
    <font>
      <sz val="12"/>
      <color rgb="FF000000"/>
      <name val="Calibri"/>
      <family val="2"/>
    </font>
    <font>
      <sz val="8"/>
      <name val="Calibri"/>
      <family val="2"/>
      <scheme val="minor"/>
    </font>
    <font>
      <sz val="12"/>
      <color rgb="FFFFFFFF"/>
      <name val="Calibri"/>
      <family val="2"/>
      <scheme val="minor"/>
    </font>
  </fonts>
  <fills count="23">
    <fill>
      <patternFill patternType="none"/>
    </fill>
    <fill>
      <patternFill patternType="gray125"/>
    </fill>
    <fill>
      <patternFill patternType="solid">
        <fgColor rgb="FF00B05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00B0F0"/>
        <bgColor indexed="64"/>
      </patternFill>
    </fill>
    <fill>
      <patternFill patternType="solid">
        <fgColor theme="1"/>
        <bgColor indexed="64"/>
      </patternFill>
    </fill>
    <fill>
      <patternFill patternType="solid">
        <fgColor theme="2" tint="-9.9978637043366805E-2"/>
        <bgColor indexed="64"/>
      </patternFill>
    </fill>
    <fill>
      <patternFill patternType="solid">
        <fgColor rgb="FF003367"/>
        <bgColor indexed="64"/>
      </patternFill>
    </fill>
    <fill>
      <patternFill patternType="solid">
        <fgColor rgb="FFFF0000"/>
        <bgColor indexed="64"/>
      </patternFill>
    </fill>
    <fill>
      <patternFill patternType="solid">
        <fgColor rgb="FF21651F"/>
        <bgColor indexed="64"/>
      </patternFill>
    </fill>
    <fill>
      <patternFill patternType="solid">
        <fgColor rgb="FFFFCC66"/>
        <bgColor indexed="64"/>
      </patternFill>
    </fill>
    <fill>
      <patternFill patternType="solid">
        <fgColor rgb="FFEB0000"/>
        <bgColor indexed="64"/>
      </patternFill>
    </fill>
    <fill>
      <patternFill patternType="solid">
        <fgColor rgb="FF002060"/>
        <bgColor indexed="64"/>
      </patternFill>
    </fill>
    <fill>
      <patternFill patternType="solid">
        <fgColor rgb="FFFFFFFF"/>
        <bgColor indexed="64"/>
      </patternFill>
    </fill>
    <fill>
      <patternFill patternType="solid">
        <fgColor rgb="FF548235"/>
        <bgColor indexed="64"/>
      </patternFill>
    </fill>
    <fill>
      <patternFill patternType="solid">
        <fgColor rgb="FFFF33CC"/>
        <bgColor indexed="64"/>
      </patternFill>
    </fill>
    <fill>
      <patternFill patternType="solid">
        <fgColor rgb="FFFF7C80"/>
        <bgColor indexed="64"/>
      </patternFill>
    </fill>
    <fill>
      <patternFill patternType="solid">
        <fgColor rgb="FFFFF2CC"/>
        <bgColor indexed="64"/>
      </patternFill>
    </fill>
    <fill>
      <patternFill patternType="solid">
        <fgColor rgb="FFEAF694"/>
        <bgColor indexed="64"/>
      </patternFill>
    </fill>
    <fill>
      <patternFill patternType="solid">
        <fgColor rgb="FF34CED9"/>
        <bgColor indexed="64"/>
      </patternFill>
    </fill>
    <fill>
      <patternFill patternType="solid">
        <fgColor rgb="FFC43B87"/>
        <bgColor indexed="64"/>
      </patternFill>
    </fill>
    <fill>
      <patternFill patternType="solid">
        <fgColor rgb="FFE10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rgb="FF00FF00"/>
      </left>
      <right style="thick">
        <color rgb="FF00FF00"/>
      </right>
      <top style="thick">
        <color rgb="FF00FF00"/>
      </top>
      <bottom style="thick">
        <color rgb="FF00FF00"/>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84">
    <xf numFmtId="0" fontId="0" fillId="0" borderId="0" xfId="0"/>
    <xf numFmtId="0" fontId="2" fillId="0" borderId="0" xfId="0" applyFont="1" applyAlignment="1">
      <alignment wrapText="1"/>
    </xf>
    <xf numFmtId="0" fontId="0" fillId="0" borderId="0" xfId="0" applyAlignment="1">
      <alignment wrapText="1"/>
    </xf>
    <xf numFmtId="165" fontId="2" fillId="3" borderId="1" xfId="0" applyNumberFormat="1" applyFont="1" applyFill="1" applyBorder="1" applyAlignment="1">
      <alignment wrapText="1"/>
    </xf>
    <xf numFmtId="0" fontId="0" fillId="4" borderId="6" xfId="0" applyFill="1" applyBorder="1" applyAlignment="1">
      <alignment horizontal="center" wrapText="1"/>
    </xf>
    <xf numFmtId="0" fontId="0" fillId="4" borderId="5" xfId="0" applyFill="1" applyBorder="1" applyAlignment="1">
      <alignment horizontal="center" wrapText="1"/>
    </xf>
    <xf numFmtId="0" fontId="2" fillId="3" borderId="1" xfId="0" applyFont="1" applyFill="1" applyBorder="1" applyAlignment="1">
      <alignment wrapText="1"/>
    </xf>
    <xf numFmtId="1" fontId="2" fillId="3" borderId="1" xfId="0" applyNumberFormat="1" applyFont="1" applyFill="1" applyBorder="1" applyAlignment="1">
      <alignment wrapText="1"/>
    </xf>
    <xf numFmtId="0" fontId="2" fillId="4" borderId="2" xfId="0" applyFont="1" applyFill="1" applyBorder="1" applyAlignment="1">
      <alignment horizontal="center" wrapText="1"/>
    </xf>
    <xf numFmtId="0" fontId="2" fillId="4" borderId="3" xfId="0" applyFont="1" applyFill="1" applyBorder="1" applyAlignment="1">
      <alignment horizontal="center" wrapText="1"/>
    </xf>
    <xf numFmtId="0" fontId="2" fillId="4" borderId="4" xfId="0" applyFont="1" applyFill="1" applyBorder="1" applyAlignment="1">
      <alignment horizontal="center" wrapText="1"/>
    </xf>
    <xf numFmtId="165" fontId="2" fillId="4" borderId="2" xfId="0" applyNumberFormat="1" applyFont="1" applyFill="1" applyBorder="1" applyAlignment="1">
      <alignment horizontal="center" wrapText="1"/>
    </xf>
    <xf numFmtId="165" fontId="2" fillId="4" borderId="3" xfId="0" applyNumberFormat="1" applyFont="1" applyFill="1" applyBorder="1" applyAlignment="1">
      <alignment horizontal="center" wrapText="1"/>
    </xf>
    <xf numFmtId="165" fontId="2" fillId="4" borderId="4" xfId="0" applyNumberFormat="1" applyFont="1" applyFill="1" applyBorder="1" applyAlignment="1">
      <alignment horizontal="center" wrapText="1"/>
    </xf>
    <xf numFmtId="165" fontId="2" fillId="0" borderId="0" xfId="0" applyNumberFormat="1" applyFont="1" applyAlignment="1">
      <alignment wrapText="1"/>
    </xf>
    <xf numFmtId="164" fontId="0" fillId="0" borderId="0" xfId="0" applyNumberFormat="1" applyAlignment="1">
      <alignment wrapText="1"/>
    </xf>
    <xf numFmtId="0" fontId="0" fillId="6" borderId="0" xfId="0" applyFill="1"/>
    <xf numFmtId="0" fontId="0" fillId="7" borderId="0" xfId="0" applyFill="1"/>
    <xf numFmtId="0" fontId="0" fillId="7" borderId="0" xfId="0" applyFill="1" applyAlignment="1"/>
    <xf numFmtId="0" fontId="0" fillId="6" borderId="0" xfId="0" applyFill="1" applyAlignment="1"/>
    <xf numFmtId="166" fontId="4" fillId="0" borderId="7" xfId="0" applyNumberFormat="1" applyFont="1" applyFill="1" applyBorder="1" applyAlignment="1">
      <alignment horizontal="right" vertical="top"/>
    </xf>
    <xf numFmtId="166" fontId="7" fillId="0" borderId="8" xfId="0" applyNumberFormat="1" applyFont="1" applyFill="1" applyBorder="1" applyAlignment="1" applyProtection="1">
      <alignment horizontal="center" vertical="top" wrapText="1"/>
      <protection locked="0"/>
    </xf>
    <xf numFmtId="167" fontId="8" fillId="0" borderId="8" xfId="0" applyNumberFormat="1" applyFont="1" applyFill="1" applyBorder="1" applyAlignment="1" applyProtection="1">
      <alignment horizontal="center" vertical="top" wrapText="1"/>
      <protection locked="0"/>
    </xf>
    <xf numFmtId="0" fontId="7" fillId="0" borderId="9" xfId="0" applyFont="1" applyFill="1" applyBorder="1" applyAlignment="1">
      <alignment vertical="center"/>
    </xf>
    <xf numFmtId="0" fontId="9" fillId="0" borderId="10" xfId="0" applyFont="1" applyFill="1" applyBorder="1" applyAlignment="1">
      <alignment vertical="center" wrapText="1"/>
    </xf>
    <xf numFmtId="168" fontId="4" fillId="0" borderId="0" xfId="0" applyNumberFormat="1" applyFont="1" applyAlignment="1">
      <alignment horizontal="centerContinuous" vertical="center"/>
    </xf>
    <xf numFmtId="168" fontId="6" fillId="8" borderId="0" xfId="0" applyNumberFormat="1" applyFont="1" applyFill="1" applyAlignment="1">
      <alignment horizontal="center" vertical="center"/>
    </xf>
    <xf numFmtId="167" fontId="10" fillId="10" borderId="8" xfId="0" applyNumberFormat="1" applyFont="1" applyFill="1" applyBorder="1" applyAlignment="1" applyProtection="1">
      <alignment horizontal="center" vertical="top" wrapText="1"/>
      <protection locked="0"/>
    </xf>
    <xf numFmtId="0" fontId="5" fillId="5"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5" fillId="11" borderId="1" xfId="0" applyFont="1" applyFill="1" applyBorder="1" applyAlignment="1">
      <alignment horizontal="center" vertical="center" wrapText="1"/>
    </xf>
    <xf numFmtId="169" fontId="0" fillId="0" borderId="1" xfId="0" applyNumberFormat="1" applyFont="1" applyBorder="1" applyAlignment="1">
      <alignment horizontal="center" vertical="center" wrapText="1"/>
    </xf>
    <xf numFmtId="0" fontId="5" fillId="12"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0" fillId="0" borderId="0" xfId="0" applyFont="1" applyAlignment="1">
      <alignment horizontal="center" vertical="center"/>
    </xf>
    <xf numFmtId="0" fontId="0" fillId="0" borderId="1" xfId="0" applyFont="1" applyBorder="1" applyAlignment="1">
      <alignment horizontal="center" vertical="center"/>
    </xf>
    <xf numFmtId="0" fontId="0" fillId="14" borderId="1" xfId="0" applyFont="1" applyFill="1" applyBorder="1" applyAlignment="1">
      <alignment horizontal="center" vertical="center"/>
    </xf>
    <xf numFmtId="0" fontId="13" fillId="15" borderId="1" xfId="0" applyFont="1" applyFill="1" applyBorder="1" applyAlignment="1">
      <alignment horizontal="center" vertical="center"/>
    </xf>
    <xf numFmtId="0" fontId="13" fillId="13" borderId="0" xfId="0" applyFont="1" applyFill="1" applyAlignment="1">
      <alignment horizontal="center" vertical="center"/>
    </xf>
    <xf numFmtId="0" fontId="13" fillId="16" borderId="0" xfId="0" applyFont="1" applyFill="1" applyAlignment="1">
      <alignment horizontal="center" vertical="center"/>
    </xf>
    <xf numFmtId="0" fontId="13" fillId="15" borderId="0" xfId="0" applyFont="1" applyFill="1" applyAlignment="1">
      <alignment horizontal="center" vertical="center"/>
    </xf>
    <xf numFmtId="0" fontId="5" fillId="11"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7" borderId="1" xfId="0" applyFont="1" applyFill="1" applyBorder="1" applyAlignment="1">
      <alignment horizontal="center" vertical="center"/>
    </xf>
    <xf numFmtId="0" fontId="5" fillId="18" borderId="1" xfId="0" applyFont="1" applyFill="1" applyBorder="1" applyAlignment="1">
      <alignment horizontal="center" vertical="center"/>
    </xf>
    <xf numFmtId="0" fontId="5" fillId="11" borderId="1" xfId="0" applyFont="1" applyFill="1" applyBorder="1" applyAlignment="1">
      <alignment horizontal="center" vertical="center"/>
    </xf>
    <xf numFmtId="0" fontId="5" fillId="14" borderId="1" xfId="0" applyFont="1" applyFill="1" applyBorder="1" applyAlignment="1">
      <alignment horizontal="center" vertical="center"/>
    </xf>
    <xf numFmtId="0" fontId="0" fillId="0" borderId="1" xfId="0" applyFont="1" applyBorder="1" applyAlignment="1">
      <alignment horizontal="center"/>
    </xf>
    <xf numFmtId="0" fontId="5" fillId="17" borderId="1" xfId="0" applyFont="1" applyFill="1" applyBorder="1" applyAlignment="1">
      <alignment horizontal="center"/>
    </xf>
    <xf numFmtId="0" fontId="13" fillId="15" borderId="1" xfId="0" applyFont="1" applyFill="1" applyBorder="1" applyAlignment="1">
      <alignment horizontal="center"/>
    </xf>
    <xf numFmtId="0" fontId="5" fillId="15" borderId="0" xfId="0" applyFont="1" applyFill="1" applyAlignment="1">
      <alignment horizontal="center" vertical="center"/>
    </xf>
    <xf numFmtId="0" fontId="0" fillId="0" borderId="2" xfId="0" applyFont="1" applyBorder="1" applyAlignment="1">
      <alignment horizontal="center"/>
    </xf>
    <xf numFmtId="0" fontId="5" fillId="17" borderId="2" xfId="0" applyFont="1" applyFill="1" applyBorder="1" applyAlignment="1">
      <alignment horizontal="center"/>
    </xf>
    <xf numFmtId="0" fontId="0" fillId="14" borderId="1" xfId="0" applyFont="1" applyFill="1" applyBorder="1" applyAlignment="1">
      <alignment horizontal="center"/>
    </xf>
    <xf numFmtId="0" fontId="5" fillId="11" borderId="1" xfId="0" applyFont="1" applyFill="1" applyBorder="1" applyAlignment="1">
      <alignment horizontal="center"/>
    </xf>
    <xf numFmtId="0" fontId="13" fillId="13" borderId="1" xfId="0" applyFont="1" applyFill="1" applyBorder="1" applyAlignment="1">
      <alignment horizontal="center"/>
    </xf>
    <xf numFmtId="0" fontId="0" fillId="0" borderId="0" xfId="0" applyBorder="1" applyAlignment="1">
      <alignment wrapText="1"/>
    </xf>
    <xf numFmtId="0" fontId="0" fillId="0" borderId="0" xfId="0" applyBorder="1" applyAlignment="1">
      <alignment horizontal="left" wrapText="1"/>
    </xf>
    <xf numFmtId="0" fontId="0" fillId="0" borderId="0" xfId="0" applyBorder="1" applyAlignment="1">
      <alignment horizontal="center" wrapText="1"/>
    </xf>
    <xf numFmtId="0" fontId="0" fillId="19" borderId="0" xfId="0" applyFill="1" applyBorder="1" applyAlignment="1">
      <alignment wrapText="1"/>
    </xf>
    <xf numFmtId="0" fontId="0" fillId="0" borderId="0" xfId="0" applyAlignment="1">
      <alignment horizontal="center" wrapText="1"/>
    </xf>
    <xf numFmtId="0" fontId="0" fillId="0" borderId="0" xfId="0" applyAlignment="1">
      <alignment horizontal="left" wrapText="1"/>
    </xf>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5" fillId="18" borderId="1" xfId="0" applyFont="1" applyFill="1" applyBorder="1" applyAlignment="1">
      <alignment horizontal="center"/>
    </xf>
    <xf numFmtId="0" fontId="5" fillId="9" borderId="1" xfId="0" applyFont="1" applyFill="1" applyBorder="1" applyAlignment="1">
      <alignment horizontal="center" vertical="center" wrapText="1"/>
    </xf>
    <xf numFmtId="0" fontId="9" fillId="20" borderId="10" xfId="0" applyFont="1" applyFill="1" applyBorder="1" applyAlignment="1">
      <alignment vertical="center" wrapText="1"/>
    </xf>
    <xf numFmtId="0" fontId="9" fillId="21" borderId="10" xfId="0" applyFont="1" applyFill="1" applyBorder="1" applyAlignment="1">
      <alignment vertical="center" wrapText="1"/>
    </xf>
    <xf numFmtId="0" fontId="0" fillId="20" borderId="0" xfId="0" applyFill="1" applyAlignment="1">
      <alignment wrapText="1"/>
    </xf>
    <xf numFmtId="0" fontId="0" fillId="20" borderId="0" xfId="0" applyFill="1" applyBorder="1" applyAlignment="1">
      <alignment wrapText="1"/>
    </xf>
    <xf numFmtId="0" fontId="0" fillId="21" borderId="0" xfId="0" applyFill="1" applyBorder="1" applyAlignment="1">
      <alignment wrapText="1"/>
    </xf>
    <xf numFmtId="0" fontId="5" fillId="14" borderId="1" xfId="0" applyFont="1" applyFill="1" applyBorder="1" applyAlignment="1">
      <alignment horizontal="center"/>
    </xf>
    <xf numFmtId="169" fontId="5" fillId="12" borderId="1" xfId="0" applyNumberFormat="1" applyFont="1" applyFill="1" applyBorder="1" applyAlignment="1">
      <alignment horizontal="center" vertical="center" wrapText="1"/>
    </xf>
    <xf numFmtId="0" fontId="5" fillId="22" borderId="1" xfId="0" applyFont="1" applyFill="1" applyBorder="1" applyAlignment="1">
      <alignment horizontal="center" vertical="center" wrapText="1"/>
    </xf>
    <xf numFmtId="0" fontId="0" fillId="0" borderId="0" xfId="0"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cellXfs>
  <cellStyles count="2">
    <cellStyle name="Normal" xfId="0" builtinId="0"/>
    <cellStyle name="Normal 2" xfId="1" xr:uid="{00000000-0005-0000-0000-000001000000}"/>
  </cellStyles>
  <dxfs count="259">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border outline="0">
        <left style="thin">
          <color indexed="64"/>
        </left>
      </border>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left" vertical="bottom" textRotation="0" wrapText="1" indent="0" justifyLastLine="0" shrinkToFit="0" readingOrder="0"/>
    </dxf>
    <dxf>
      <border diagonalUp="0" diagonalDown="0" outline="0">
        <left style="medium">
          <color indexed="64"/>
        </left>
        <right style="medium">
          <color indexed="64"/>
        </right>
        <top style="medium">
          <color indexed="64"/>
        </top>
        <bottom style="medium">
          <color indexed="64"/>
        </bottom>
      </border>
    </dxf>
    <dxf>
      <alignment horizontal="center"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s>
  <tableStyles count="0" defaultTableStyle="TableStyleMedium9" defaultPivotStyle="PivotStyleMedium7"/>
  <colors>
    <mruColors>
      <color rgb="FFFF3300"/>
      <color rgb="FFFF7C80"/>
      <color rgb="FFFFCC66"/>
      <color rgb="FFFF9933"/>
      <color rgb="FFE51B1B"/>
      <color rgb="FFFF5757"/>
      <color rgb="FFD00000"/>
      <color rgb="FFFF00FF"/>
      <color rgb="FFA568D2"/>
      <color rgb="FFE194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Dashboard.xlsm]Trend Table!TrendPivotTable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Table'!$B$3:$B$4</c:f>
              <c:strCache>
                <c:ptCount val="1"/>
                <c:pt idx="0">
                  <c:v>Issue Tier 1 Tag 1</c:v>
                </c:pt>
              </c:strCache>
            </c:strRef>
          </c:tx>
          <c:spPr>
            <a:solidFill>
              <a:schemeClr val="accent1"/>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Table'!$B$5:$B$26</c:f>
              <c:numCache>
                <c:formatCode>General</c:formatCode>
                <c:ptCount val="19"/>
                <c:pt idx="2">
                  <c:v>1</c:v>
                </c:pt>
                <c:pt idx="3">
                  <c:v>1</c:v>
                </c:pt>
                <c:pt idx="4">
                  <c:v>1</c:v>
                </c:pt>
                <c:pt idx="6">
                  <c:v>1</c:v>
                </c:pt>
                <c:pt idx="8">
                  <c:v>1</c:v>
                </c:pt>
                <c:pt idx="9">
                  <c:v>1</c:v>
                </c:pt>
                <c:pt idx="15">
                  <c:v>2</c:v>
                </c:pt>
                <c:pt idx="18">
                  <c:v>1</c:v>
                </c:pt>
              </c:numCache>
            </c:numRef>
          </c:val>
          <c:extLst>
            <c:ext xmlns:c16="http://schemas.microsoft.com/office/drawing/2014/chart" uri="{C3380CC4-5D6E-409C-BE32-E72D297353CC}">
              <c16:uniqueId val="{00000000-2748-4695-B515-B9710EFA6530}"/>
            </c:ext>
          </c:extLst>
        </c:ser>
        <c:ser>
          <c:idx val="1"/>
          <c:order val="1"/>
          <c:tx>
            <c:strRef>
              <c:f>'Trend Table'!$C$3:$C$4</c:f>
              <c:strCache>
                <c:ptCount val="1"/>
                <c:pt idx="0">
                  <c:v>Issue Tier 1 Tag 10</c:v>
                </c:pt>
              </c:strCache>
            </c:strRef>
          </c:tx>
          <c:spPr>
            <a:solidFill>
              <a:schemeClr val="accent2"/>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Table'!$C$5:$C$26</c:f>
              <c:numCache>
                <c:formatCode>General</c:formatCode>
                <c:ptCount val="19"/>
                <c:pt idx="2">
                  <c:v>3</c:v>
                </c:pt>
                <c:pt idx="3">
                  <c:v>1</c:v>
                </c:pt>
                <c:pt idx="4">
                  <c:v>1</c:v>
                </c:pt>
                <c:pt idx="6">
                  <c:v>1</c:v>
                </c:pt>
                <c:pt idx="8">
                  <c:v>1</c:v>
                </c:pt>
                <c:pt idx="9">
                  <c:v>1</c:v>
                </c:pt>
                <c:pt idx="11">
                  <c:v>1</c:v>
                </c:pt>
                <c:pt idx="15">
                  <c:v>1</c:v>
                </c:pt>
                <c:pt idx="17">
                  <c:v>1</c:v>
                </c:pt>
              </c:numCache>
            </c:numRef>
          </c:val>
          <c:extLst>
            <c:ext xmlns:c16="http://schemas.microsoft.com/office/drawing/2014/chart" uri="{C3380CC4-5D6E-409C-BE32-E72D297353CC}">
              <c16:uniqueId val="{00000001-2748-4695-B515-B9710EFA6530}"/>
            </c:ext>
          </c:extLst>
        </c:ser>
        <c:ser>
          <c:idx val="2"/>
          <c:order val="2"/>
          <c:tx>
            <c:strRef>
              <c:f>'Trend Table'!$D$3:$D$4</c:f>
              <c:strCache>
                <c:ptCount val="1"/>
                <c:pt idx="0">
                  <c:v>Issue Tier 1 Tag 2</c:v>
                </c:pt>
              </c:strCache>
            </c:strRef>
          </c:tx>
          <c:spPr>
            <a:solidFill>
              <a:schemeClr val="accent3"/>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Table'!$D$5:$D$26</c:f>
              <c:numCache>
                <c:formatCode>General</c:formatCode>
                <c:ptCount val="19"/>
                <c:pt idx="1">
                  <c:v>1</c:v>
                </c:pt>
                <c:pt idx="2">
                  <c:v>2</c:v>
                </c:pt>
                <c:pt idx="4">
                  <c:v>2</c:v>
                </c:pt>
                <c:pt idx="6">
                  <c:v>1</c:v>
                </c:pt>
                <c:pt idx="7">
                  <c:v>1</c:v>
                </c:pt>
                <c:pt idx="8">
                  <c:v>2</c:v>
                </c:pt>
                <c:pt idx="9">
                  <c:v>1</c:v>
                </c:pt>
                <c:pt idx="10">
                  <c:v>1</c:v>
                </c:pt>
              </c:numCache>
            </c:numRef>
          </c:val>
          <c:extLst>
            <c:ext xmlns:c16="http://schemas.microsoft.com/office/drawing/2014/chart" uri="{C3380CC4-5D6E-409C-BE32-E72D297353CC}">
              <c16:uniqueId val="{00000002-2748-4695-B515-B9710EFA6530}"/>
            </c:ext>
          </c:extLst>
        </c:ser>
        <c:ser>
          <c:idx val="3"/>
          <c:order val="3"/>
          <c:tx>
            <c:strRef>
              <c:f>'Trend Table'!$E$3:$E$4</c:f>
              <c:strCache>
                <c:ptCount val="1"/>
                <c:pt idx="0">
                  <c:v>Issue Tier 1 Tag 3</c:v>
                </c:pt>
              </c:strCache>
            </c:strRef>
          </c:tx>
          <c:spPr>
            <a:solidFill>
              <a:schemeClr val="accent4"/>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Table'!$E$5:$E$26</c:f>
              <c:numCache>
                <c:formatCode>General</c:formatCode>
                <c:ptCount val="19"/>
                <c:pt idx="1">
                  <c:v>1</c:v>
                </c:pt>
                <c:pt idx="2">
                  <c:v>1</c:v>
                </c:pt>
                <c:pt idx="3">
                  <c:v>1</c:v>
                </c:pt>
                <c:pt idx="4">
                  <c:v>1</c:v>
                </c:pt>
                <c:pt idx="5">
                  <c:v>2</c:v>
                </c:pt>
                <c:pt idx="8">
                  <c:v>1</c:v>
                </c:pt>
                <c:pt idx="9">
                  <c:v>1</c:v>
                </c:pt>
                <c:pt idx="10">
                  <c:v>1</c:v>
                </c:pt>
                <c:pt idx="11">
                  <c:v>1</c:v>
                </c:pt>
                <c:pt idx="12">
                  <c:v>1</c:v>
                </c:pt>
                <c:pt idx="14">
                  <c:v>1</c:v>
                </c:pt>
              </c:numCache>
            </c:numRef>
          </c:val>
          <c:extLst>
            <c:ext xmlns:c16="http://schemas.microsoft.com/office/drawing/2014/chart" uri="{C3380CC4-5D6E-409C-BE32-E72D297353CC}">
              <c16:uniqueId val="{00000003-2748-4695-B515-B9710EFA6530}"/>
            </c:ext>
          </c:extLst>
        </c:ser>
        <c:ser>
          <c:idx val="4"/>
          <c:order val="4"/>
          <c:tx>
            <c:strRef>
              <c:f>'Trend Table'!$F$3:$F$4</c:f>
              <c:strCache>
                <c:ptCount val="1"/>
                <c:pt idx="0">
                  <c:v>Issue Tier 1 Tag 4</c:v>
                </c:pt>
              </c:strCache>
            </c:strRef>
          </c:tx>
          <c:spPr>
            <a:solidFill>
              <a:schemeClr val="accent5"/>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Table'!$F$5:$F$26</c:f>
              <c:numCache>
                <c:formatCode>General</c:formatCode>
                <c:ptCount val="19"/>
                <c:pt idx="1">
                  <c:v>2</c:v>
                </c:pt>
                <c:pt idx="5">
                  <c:v>2</c:v>
                </c:pt>
                <c:pt idx="8">
                  <c:v>1</c:v>
                </c:pt>
                <c:pt idx="10">
                  <c:v>1</c:v>
                </c:pt>
                <c:pt idx="11">
                  <c:v>1</c:v>
                </c:pt>
                <c:pt idx="12">
                  <c:v>1</c:v>
                </c:pt>
                <c:pt idx="13">
                  <c:v>1</c:v>
                </c:pt>
                <c:pt idx="17">
                  <c:v>1</c:v>
                </c:pt>
              </c:numCache>
            </c:numRef>
          </c:val>
          <c:extLst>
            <c:ext xmlns:c16="http://schemas.microsoft.com/office/drawing/2014/chart" uri="{C3380CC4-5D6E-409C-BE32-E72D297353CC}">
              <c16:uniqueId val="{00000004-2748-4695-B515-B9710EFA6530}"/>
            </c:ext>
          </c:extLst>
        </c:ser>
        <c:ser>
          <c:idx val="5"/>
          <c:order val="5"/>
          <c:tx>
            <c:strRef>
              <c:f>'Trend Table'!$G$3:$G$4</c:f>
              <c:strCache>
                <c:ptCount val="1"/>
                <c:pt idx="0">
                  <c:v>Issue Tier 1 Tag 5</c:v>
                </c:pt>
              </c:strCache>
            </c:strRef>
          </c:tx>
          <c:spPr>
            <a:solidFill>
              <a:schemeClr val="accent6"/>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Table'!$G$5:$G$26</c:f>
              <c:numCache>
                <c:formatCode>General</c:formatCode>
                <c:ptCount val="19"/>
                <c:pt idx="1">
                  <c:v>1</c:v>
                </c:pt>
                <c:pt idx="3">
                  <c:v>1</c:v>
                </c:pt>
                <c:pt idx="4">
                  <c:v>3</c:v>
                </c:pt>
                <c:pt idx="6">
                  <c:v>3</c:v>
                </c:pt>
                <c:pt idx="8">
                  <c:v>1</c:v>
                </c:pt>
                <c:pt idx="10">
                  <c:v>1</c:v>
                </c:pt>
                <c:pt idx="11">
                  <c:v>1</c:v>
                </c:pt>
                <c:pt idx="12">
                  <c:v>1</c:v>
                </c:pt>
                <c:pt idx="15">
                  <c:v>1</c:v>
                </c:pt>
                <c:pt idx="16">
                  <c:v>1</c:v>
                </c:pt>
                <c:pt idx="17">
                  <c:v>2</c:v>
                </c:pt>
              </c:numCache>
            </c:numRef>
          </c:val>
          <c:extLst>
            <c:ext xmlns:c16="http://schemas.microsoft.com/office/drawing/2014/chart" uri="{C3380CC4-5D6E-409C-BE32-E72D297353CC}">
              <c16:uniqueId val="{00000005-2748-4695-B515-B9710EFA6530}"/>
            </c:ext>
          </c:extLst>
        </c:ser>
        <c:ser>
          <c:idx val="6"/>
          <c:order val="6"/>
          <c:tx>
            <c:strRef>
              <c:f>'Trend Table'!$H$3:$H$4</c:f>
              <c:strCache>
                <c:ptCount val="1"/>
                <c:pt idx="0">
                  <c:v>Issue Tier 1 Tag 6</c:v>
                </c:pt>
              </c:strCache>
            </c:strRef>
          </c:tx>
          <c:spPr>
            <a:solidFill>
              <a:schemeClr val="accent1">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Table'!$H$5:$H$26</c:f>
              <c:numCache>
                <c:formatCode>General</c:formatCode>
                <c:ptCount val="19"/>
                <c:pt idx="2">
                  <c:v>2</c:v>
                </c:pt>
                <c:pt idx="3">
                  <c:v>2</c:v>
                </c:pt>
                <c:pt idx="4">
                  <c:v>1</c:v>
                </c:pt>
                <c:pt idx="6">
                  <c:v>1</c:v>
                </c:pt>
                <c:pt idx="7">
                  <c:v>1</c:v>
                </c:pt>
                <c:pt idx="11">
                  <c:v>2</c:v>
                </c:pt>
                <c:pt idx="15">
                  <c:v>2</c:v>
                </c:pt>
              </c:numCache>
            </c:numRef>
          </c:val>
          <c:extLst>
            <c:ext xmlns:c16="http://schemas.microsoft.com/office/drawing/2014/chart" uri="{C3380CC4-5D6E-409C-BE32-E72D297353CC}">
              <c16:uniqueId val="{00000006-2748-4695-B515-B9710EFA6530}"/>
            </c:ext>
          </c:extLst>
        </c:ser>
        <c:ser>
          <c:idx val="7"/>
          <c:order val="7"/>
          <c:tx>
            <c:strRef>
              <c:f>'Trend Table'!$I$3:$I$4</c:f>
              <c:strCache>
                <c:ptCount val="1"/>
                <c:pt idx="0">
                  <c:v>Issue Tier 1 Tag 7</c:v>
                </c:pt>
              </c:strCache>
            </c:strRef>
          </c:tx>
          <c:spPr>
            <a:solidFill>
              <a:schemeClr val="accent2">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Table'!$I$5:$I$26</c:f>
              <c:numCache>
                <c:formatCode>General</c:formatCode>
                <c:ptCount val="19"/>
                <c:pt idx="0">
                  <c:v>1</c:v>
                </c:pt>
                <c:pt idx="2">
                  <c:v>1</c:v>
                </c:pt>
                <c:pt idx="3">
                  <c:v>1</c:v>
                </c:pt>
                <c:pt idx="4">
                  <c:v>1</c:v>
                </c:pt>
                <c:pt idx="5">
                  <c:v>1</c:v>
                </c:pt>
                <c:pt idx="6">
                  <c:v>1</c:v>
                </c:pt>
                <c:pt idx="8">
                  <c:v>1</c:v>
                </c:pt>
                <c:pt idx="10">
                  <c:v>2</c:v>
                </c:pt>
                <c:pt idx="14">
                  <c:v>1</c:v>
                </c:pt>
                <c:pt idx="15">
                  <c:v>2</c:v>
                </c:pt>
                <c:pt idx="17">
                  <c:v>1</c:v>
                </c:pt>
              </c:numCache>
            </c:numRef>
          </c:val>
          <c:extLst>
            <c:ext xmlns:c16="http://schemas.microsoft.com/office/drawing/2014/chart" uri="{C3380CC4-5D6E-409C-BE32-E72D297353CC}">
              <c16:uniqueId val="{00000007-2748-4695-B515-B9710EFA6530}"/>
            </c:ext>
          </c:extLst>
        </c:ser>
        <c:ser>
          <c:idx val="8"/>
          <c:order val="8"/>
          <c:tx>
            <c:strRef>
              <c:f>'Trend Table'!$J$3:$J$4</c:f>
              <c:strCache>
                <c:ptCount val="1"/>
                <c:pt idx="0">
                  <c:v>Issue Tier 1 Tag 8</c:v>
                </c:pt>
              </c:strCache>
            </c:strRef>
          </c:tx>
          <c:spPr>
            <a:solidFill>
              <a:schemeClr val="accent3">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Table'!$J$5:$J$26</c:f>
              <c:numCache>
                <c:formatCode>General</c:formatCode>
                <c:ptCount val="19"/>
                <c:pt idx="1">
                  <c:v>1</c:v>
                </c:pt>
                <c:pt idx="2">
                  <c:v>1</c:v>
                </c:pt>
                <c:pt idx="3">
                  <c:v>1</c:v>
                </c:pt>
                <c:pt idx="4">
                  <c:v>1</c:v>
                </c:pt>
                <c:pt idx="5">
                  <c:v>1</c:v>
                </c:pt>
                <c:pt idx="10">
                  <c:v>1</c:v>
                </c:pt>
                <c:pt idx="11">
                  <c:v>1</c:v>
                </c:pt>
                <c:pt idx="12">
                  <c:v>1</c:v>
                </c:pt>
                <c:pt idx="13">
                  <c:v>1</c:v>
                </c:pt>
                <c:pt idx="15">
                  <c:v>2</c:v>
                </c:pt>
                <c:pt idx="17">
                  <c:v>1</c:v>
                </c:pt>
              </c:numCache>
            </c:numRef>
          </c:val>
          <c:extLst>
            <c:ext xmlns:c16="http://schemas.microsoft.com/office/drawing/2014/chart" uri="{C3380CC4-5D6E-409C-BE32-E72D297353CC}">
              <c16:uniqueId val="{00000008-2748-4695-B515-B9710EFA6530}"/>
            </c:ext>
          </c:extLst>
        </c:ser>
        <c:ser>
          <c:idx val="9"/>
          <c:order val="9"/>
          <c:tx>
            <c:strRef>
              <c:f>'Trend Table'!$K$3:$K$4</c:f>
              <c:strCache>
                <c:ptCount val="1"/>
                <c:pt idx="0">
                  <c:v>Issue Tier 1 Tag 9</c:v>
                </c:pt>
              </c:strCache>
            </c:strRef>
          </c:tx>
          <c:spPr>
            <a:solidFill>
              <a:schemeClr val="accent4">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Table'!$K$5:$K$26</c:f>
              <c:numCache>
                <c:formatCode>General</c:formatCode>
                <c:ptCount val="19"/>
                <c:pt idx="1">
                  <c:v>1</c:v>
                </c:pt>
                <c:pt idx="2">
                  <c:v>3</c:v>
                </c:pt>
                <c:pt idx="3">
                  <c:v>1</c:v>
                </c:pt>
                <c:pt idx="4">
                  <c:v>1</c:v>
                </c:pt>
                <c:pt idx="5">
                  <c:v>1</c:v>
                </c:pt>
                <c:pt idx="8">
                  <c:v>2</c:v>
                </c:pt>
                <c:pt idx="12">
                  <c:v>1</c:v>
                </c:pt>
                <c:pt idx="15">
                  <c:v>1</c:v>
                </c:pt>
                <c:pt idx="17">
                  <c:v>1</c:v>
                </c:pt>
                <c:pt idx="18">
                  <c:v>1</c:v>
                </c:pt>
              </c:numCache>
            </c:numRef>
          </c:val>
          <c:extLst>
            <c:ext xmlns:c16="http://schemas.microsoft.com/office/drawing/2014/chart" uri="{C3380CC4-5D6E-409C-BE32-E72D297353CC}">
              <c16:uniqueId val="{00000009-2748-4695-B515-B9710EFA6530}"/>
            </c:ext>
          </c:extLst>
        </c:ser>
        <c:dLbls>
          <c:showLegendKey val="0"/>
          <c:showVal val="0"/>
          <c:showCatName val="0"/>
          <c:showSerName val="0"/>
          <c:showPercent val="0"/>
          <c:showBubbleSize val="0"/>
        </c:dLbls>
        <c:gapWidth val="150"/>
        <c:overlap val="100"/>
        <c:axId val="692803432"/>
        <c:axId val="692804088"/>
      </c:barChart>
      <c:catAx>
        <c:axId val="69280343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4088"/>
        <c:crosses val="autoZero"/>
        <c:auto val="1"/>
        <c:lblAlgn val="ctr"/>
        <c:lblOffset val="100"/>
        <c:noMultiLvlLbl val="0"/>
      </c:catAx>
      <c:valAx>
        <c:axId val="692804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3432"/>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a:t>KPIs: Safety Safety April 2021 - July 2021</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'KPI Chart'!$E$3</c:f>
              <c:strCache>
                <c:ptCount val="1"/>
                <c:pt idx="0">
                  <c:v>Safety KPI 1</c:v>
                </c:pt>
              </c:strCache>
            </c:strRef>
          </c:tx>
          <c:spPr>
            <a:solidFill>
              <a:srgbClr val="34CED9"/>
            </a:solidFill>
            <a:ln>
              <a:solidFill>
                <a:srgbClr val="000000"/>
              </a:solidFill>
            </a:ln>
            <a:effectLst/>
          </c:spPr>
          <c:invertIfNegative val="0"/>
          <c:cat>
            <c:multiLvlStrRef>
              <c:f>'KPI Chart'!$C$4:$D$6</c:f>
              <c:multiLvlStrCache>
                <c:ptCount val="3"/>
                <c:lvl>
                  <c:pt idx="0">
                    <c:v>April</c:v>
                  </c:pt>
                  <c:pt idx="1">
                    <c:v>May</c:v>
                  </c:pt>
                  <c:pt idx="2">
                    <c:v>June</c:v>
                  </c:pt>
                </c:lvl>
                <c:lvl>
                  <c:pt idx="0">
                    <c:v>2021</c:v>
                  </c:pt>
                  <c:pt idx="1">
                    <c:v>2021</c:v>
                  </c:pt>
                  <c:pt idx="2">
                    <c:v>2021</c:v>
                  </c:pt>
                </c:lvl>
              </c:multiLvlStrCache>
            </c:multiLvlStrRef>
          </c:cat>
          <c:val>
            <c:numRef>
              <c:f>'KPI Chart'!$E$4:$E$6</c:f>
              <c:numCache>
                <c:formatCode>General</c:formatCode>
                <c:ptCount val="3"/>
                <c:pt idx="0">
                  <c:v>7</c:v>
                </c:pt>
                <c:pt idx="1">
                  <c:v>7</c:v>
                </c:pt>
                <c:pt idx="2">
                  <c:v>5</c:v>
                </c:pt>
              </c:numCache>
            </c:numRef>
          </c:val>
          <c:extLst>
            <c:ext xmlns:c16="http://schemas.microsoft.com/office/drawing/2014/chart" uri="{C3380CC4-5D6E-409C-BE32-E72D297353CC}">
              <c16:uniqueId val="{00000000-0601-490F-ADD8-F1271A180A2B}"/>
            </c:ext>
          </c:extLst>
        </c:ser>
        <c:ser>
          <c:idx val="1"/>
          <c:order val="1"/>
          <c:tx>
            <c:strRef>
              <c:f>'KPI Chart'!$F$3</c:f>
              <c:strCache>
                <c:ptCount val="1"/>
                <c:pt idx="0">
                  <c:v>Safety KPI 2</c:v>
                </c:pt>
              </c:strCache>
            </c:strRef>
          </c:tx>
          <c:spPr>
            <a:solidFill>
              <a:srgbClr val="C43B87"/>
            </a:solidFill>
            <a:ln>
              <a:solidFill>
                <a:srgbClr val="000000"/>
              </a:solidFill>
            </a:ln>
            <a:effectLst/>
          </c:spPr>
          <c:invertIfNegative val="0"/>
          <c:cat>
            <c:multiLvlStrRef>
              <c:f>'KPI Chart'!$C$4:$D$6</c:f>
              <c:multiLvlStrCache>
                <c:ptCount val="3"/>
                <c:lvl>
                  <c:pt idx="0">
                    <c:v>April</c:v>
                  </c:pt>
                  <c:pt idx="1">
                    <c:v>May</c:v>
                  </c:pt>
                  <c:pt idx="2">
                    <c:v>June</c:v>
                  </c:pt>
                </c:lvl>
                <c:lvl>
                  <c:pt idx="0">
                    <c:v>2021</c:v>
                  </c:pt>
                  <c:pt idx="1">
                    <c:v>2021</c:v>
                  </c:pt>
                  <c:pt idx="2">
                    <c:v>2021</c:v>
                  </c:pt>
                </c:lvl>
              </c:multiLvlStrCache>
            </c:multiLvlStrRef>
          </c:cat>
          <c:val>
            <c:numRef>
              <c:f>'KPI Chart'!$F$4:$F$6</c:f>
              <c:numCache>
                <c:formatCode>General</c:formatCode>
                <c:ptCount val="3"/>
              </c:numCache>
            </c:numRef>
          </c:val>
          <c:extLst>
            <c:ext xmlns:c16="http://schemas.microsoft.com/office/drawing/2014/chart" uri="{C3380CC4-5D6E-409C-BE32-E72D297353CC}">
              <c16:uniqueId val="{00000001-0601-490F-ADD8-F1271A180A2B}"/>
            </c:ext>
          </c:extLst>
        </c:ser>
        <c:ser>
          <c:idx val="2"/>
          <c:order val="2"/>
          <c:tx>
            <c:strRef>
              <c:f>'KPI Chart'!$G$3</c:f>
              <c:strCache>
                <c:ptCount val="1"/>
                <c:pt idx="0">
                  <c:v>[Empty]</c:v>
                </c:pt>
              </c:strCache>
            </c:strRef>
          </c:tx>
          <c:spPr>
            <a:solidFill>
              <a:srgbClr val="EAF694"/>
            </a:solidFill>
            <a:ln>
              <a:solidFill>
                <a:srgbClr val="000000"/>
              </a:solidFill>
            </a:ln>
            <a:effectLst/>
          </c:spPr>
          <c:invertIfNegative val="0"/>
          <c:cat>
            <c:multiLvlStrRef>
              <c:f>'KPI Chart'!$C$4:$D$6</c:f>
              <c:multiLvlStrCache>
                <c:ptCount val="3"/>
                <c:lvl>
                  <c:pt idx="0">
                    <c:v>April</c:v>
                  </c:pt>
                  <c:pt idx="1">
                    <c:v>May</c:v>
                  </c:pt>
                  <c:pt idx="2">
                    <c:v>June</c:v>
                  </c:pt>
                </c:lvl>
                <c:lvl>
                  <c:pt idx="0">
                    <c:v>2021</c:v>
                  </c:pt>
                  <c:pt idx="1">
                    <c:v>2021</c:v>
                  </c:pt>
                  <c:pt idx="2">
                    <c:v>2021</c:v>
                  </c:pt>
                </c:lvl>
              </c:multiLvlStrCache>
            </c:multiLvlStrRef>
          </c:cat>
          <c:val>
            <c:numRef>
              <c:f>'KPI Chart'!$G$4:$G$6</c:f>
              <c:numCache>
                <c:formatCode>General</c:formatCode>
                <c:ptCount val="3"/>
              </c:numCache>
            </c:numRef>
          </c:val>
          <c:extLst>
            <c:ext xmlns:c16="http://schemas.microsoft.com/office/drawing/2014/chart" uri="{C3380CC4-5D6E-409C-BE32-E72D297353CC}">
              <c16:uniqueId val="{00000002-0601-490F-ADD8-F1271A180A2B}"/>
            </c:ext>
          </c:extLst>
        </c:ser>
        <c:dLbls>
          <c:showLegendKey val="0"/>
          <c:showVal val="0"/>
          <c:showCatName val="0"/>
          <c:showSerName val="0"/>
          <c:showPercent val="0"/>
          <c:showBubbleSize val="0"/>
        </c:dLbls>
        <c:gapWidth val="0"/>
        <c:axId val="610113312"/>
        <c:axId val="610115280"/>
      </c:barChart>
      <c:lineChart>
        <c:grouping val="standard"/>
        <c:varyColors val="0"/>
        <c:ser>
          <c:idx val="3"/>
          <c:order val="3"/>
          <c:tx>
            <c:v>Running Total</c:v>
          </c:tx>
          <c:spPr>
            <a:ln w="28575" cap="rnd">
              <a:solidFill>
                <a:schemeClr val="accent4"/>
              </a:solidFill>
              <a:round/>
            </a:ln>
            <a:effectLst/>
          </c:spPr>
          <c:marker>
            <c:symbol val="none"/>
          </c:marker>
          <c:cat>
            <c:multiLvlStrRef>
              <c:f>'KPI Chart'!$C$4:$D$6</c:f>
              <c:multiLvlStrCache>
                <c:ptCount val="3"/>
                <c:lvl>
                  <c:pt idx="0">
                    <c:v>April</c:v>
                  </c:pt>
                  <c:pt idx="1">
                    <c:v>May</c:v>
                  </c:pt>
                  <c:pt idx="2">
                    <c:v>June</c:v>
                  </c:pt>
                </c:lvl>
                <c:lvl>
                  <c:pt idx="0">
                    <c:v>2021</c:v>
                  </c:pt>
                  <c:pt idx="1">
                    <c:v>2021</c:v>
                  </c:pt>
                  <c:pt idx="2">
                    <c:v>2021</c:v>
                  </c:pt>
                </c:lvl>
              </c:multiLvlStrCache>
            </c:multiLvlStrRef>
          </c:cat>
          <c:val>
            <c:numRef>
              <c:f>'KPI Chart'!$I$4:$I$6</c:f>
              <c:numCache>
                <c:formatCode>General</c:formatCode>
                <c:ptCount val="3"/>
                <c:pt idx="0">
                  <c:v>7</c:v>
                </c:pt>
                <c:pt idx="1">
                  <c:v>14</c:v>
                </c:pt>
                <c:pt idx="2">
                  <c:v>19</c:v>
                </c:pt>
              </c:numCache>
            </c:numRef>
          </c:val>
          <c:smooth val="0"/>
          <c:extLst>
            <c:ext xmlns:c16="http://schemas.microsoft.com/office/drawing/2014/chart" uri="{C3380CC4-5D6E-409C-BE32-E72D297353CC}">
              <c16:uniqueId val="{00000003-0601-490F-ADD8-F1271A180A2B}"/>
            </c:ext>
          </c:extLst>
        </c:ser>
        <c:dLbls>
          <c:showLegendKey val="0"/>
          <c:showVal val="0"/>
          <c:showCatName val="0"/>
          <c:showSerName val="0"/>
          <c:showPercent val="0"/>
          <c:showBubbleSize val="0"/>
        </c:dLbls>
        <c:marker val="1"/>
        <c:smooth val="0"/>
        <c:axId val="126879120"/>
        <c:axId val="126877808"/>
      </c:lineChart>
      <c:catAx>
        <c:axId val="61011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610115280"/>
        <c:crosses val="autoZero"/>
        <c:auto val="1"/>
        <c:lblAlgn val="ctr"/>
        <c:lblOffset val="100"/>
        <c:noMultiLvlLbl val="0"/>
      </c:catAx>
      <c:valAx>
        <c:axId val="610115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900" b="0" i="0" u="none" strike="noStrike" baseline="0">
                    <a:solidFill>
                      <a:schemeClr val="tx1">
                        <a:lumMod val="65000"/>
                        <a:lumOff val="35000"/>
                      </a:schemeClr>
                    </a:solidFill>
                    <a:latin typeface="+mn-lt"/>
                    <a:ea typeface="+mn-ea"/>
                    <a:cs typeface="+mn-cs"/>
                  </a:defRPr>
                </a:pPr>
                <a:r>
                  <a:rPr lang="en-US"/>
                  <a:t>Totals</a:t>
                </a:r>
              </a:p>
            </c:rich>
          </c:tx>
          <c:overlay val="0"/>
          <c:spPr>
            <a:noFill/>
            <a:ln>
              <a:noFill/>
            </a:ln>
            <a:effectLst/>
          </c:spPr>
          <c:txPr>
            <a:bodyPr rot="0" spcFirstLastPara="1" vertOverflow="ellipsis"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610113312"/>
        <c:crosses val="autoZero"/>
        <c:crossBetween val="between"/>
      </c:valAx>
      <c:valAx>
        <c:axId val="1268778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26879120"/>
        <c:crosses val="max"/>
        <c:crossBetween val="between"/>
      </c:valAx>
      <c:catAx>
        <c:axId val="126879120"/>
        <c:scaling>
          <c:orientation val="minMax"/>
        </c:scaling>
        <c:delete val="1"/>
        <c:axPos val="b"/>
        <c:numFmt formatCode="General" sourceLinked="1"/>
        <c:majorTickMark val="out"/>
        <c:minorTickMark val="none"/>
        <c:tickLblPos val="nextTo"/>
        <c:crossAx val="12687780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Total Table!RunningPivotTable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Total Table'!$B$3:$B$4</c:f>
              <c:strCache>
                <c:ptCount val="1"/>
                <c:pt idx="0">
                  <c:v>Cause Detail 1</c:v>
                </c:pt>
              </c:strCache>
            </c:strRef>
          </c:tx>
          <c:spPr>
            <a:ln w="28575" cap="rnd">
              <a:solidFill>
                <a:schemeClr val="accent1"/>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Table'!$B$5:$B$27</c:f>
              <c:numCache>
                <c:formatCode>General</c:formatCode>
                <c:ptCount val="20"/>
                <c:pt idx="0">
                  <c:v>1</c:v>
                </c:pt>
                <c:pt idx="1">
                  <c:v>1</c:v>
                </c:pt>
                <c:pt idx="2">
                  <c:v>1</c:v>
                </c:pt>
                <c:pt idx="3">
                  <c:v>1</c:v>
                </c:pt>
                <c:pt idx="4">
                  <c:v>1</c:v>
                </c:pt>
                <c:pt idx="5">
                  <c:v>2</c:v>
                </c:pt>
                <c:pt idx="6">
                  <c:v>2</c:v>
                </c:pt>
                <c:pt idx="7">
                  <c:v>3</c:v>
                </c:pt>
                <c:pt idx="8">
                  <c:v>1</c:v>
                </c:pt>
                <c:pt idx="9">
                  <c:v>2</c:v>
                </c:pt>
                <c:pt idx="10">
                  <c:v>2</c:v>
                </c:pt>
                <c:pt idx="11">
                  <c:v>3</c:v>
                </c:pt>
                <c:pt idx="12">
                  <c:v>3</c:v>
                </c:pt>
                <c:pt idx="13">
                  <c:v>5</c:v>
                </c:pt>
                <c:pt idx="14">
                  <c:v>6</c:v>
                </c:pt>
                <c:pt idx="15">
                  <c:v>6</c:v>
                </c:pt>
                <c:pt idx="16">
                  <c:v>7</c:v>
                </c:pt>
                <c:pt idx="17">
                  <c:v>8</c:v>
                </c:pt>
                <c:pt idx="18">
                  <c:v>9</c:v>
                </c:pt>
                <c:pt idx="19">
                  <c:v>9</c:v>
                </c:pt>
              </c:numCache>
            </c:numRef>
          </c:val>
          <c:smooth val="0"/>
          <c:extLst>
            <c:ext xmlns:c16="http://schemas.microsoft.com/office/drawing/2014/chart" uri="{C3380CC4-5D6E-409C-BE32-E72D297353CC}">
              <c16:uniqueId val="{00000000-FD46-40E2-97B0-F4591C840EBF}"/>
            </c:ext>
          </c:extLst>
        </c:ser>
        <c:ser>
          <c:idx val="1"/>
          <c:order val="1"/>
          <c:tx>
            <c:strRef>
              <c:f>'Running Total Table'!$C$3:$C$4</c:f>
              <c:strCache>
                <c:ptCount val="1"/>
                <c:pt idx="0">
                  <c:v>Cause Detail 2</c:v>
                </c:pt>
              </c:strCache>
            </c:strRef>
          </c:tx>
          <c:spPr>
            <a:ln w="28575" cap="rnd">
              <a:solidFill>
                <a:schemeClr val="accent2"/>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Table'!$C$5:$C$27</c:f>
              <c:numCache>
                <c:formatCode>General</c:formatCode>
                <c:ptCount val="20"/>
                <c:pt idx="0">
                  <c:v>0</c:v>
                </c:pt>
                <c:pt idx="1">
                  <c:v>0</c:v>
                </c:pt>
                <c:pt idx="2">
                  <c:v>0</c:v>
                </c:pt>
                <c:pt idx="3">
                  <c:v>0</c:v>
                </c:pt>
                <c:pt idx="4">
                  <c:v>0</c:v>
                </c:pt>
                <c:pt idx="5">
                  <c:v>0</c:v>
                </c:pt>
                <c:pt idx="6">
                  <c:v>0</c:v>
                </c:pt>
                <c:pt idx="7">
                  <c:v>0</c:v>
                </c:pt>
                <c:pt idx="8">
                  <c:v>0</c:v>
                </c:pt>
                <c:pt idx="9">
                  <c:v>3</c:v>
                </c:pt>
                <c:pt idx="10">
                  <c:v>4</c:v>
                </c:pt>
                <c:pt idx="11">
                  <c:v>4</c:v>
                </c:pt>
                <c:pt idx="12">
                  <c:v>4</c:v>
                </c:pt>
                <c:pt idx="13">
                  <c:v>5</c:v>
                </c:pt>
                <c:pt idx="14">
                  <c:v>6</c:v>
                </c:pt>
                <c:pt idx="15">
                  <c:v>8</c:v>
                </c:pt>
                <c:pt idx="16">
                  <c:v>9</c:v>
                </c:pt>
                <c:pt idx="17">
                  <c:v>11</c:v>
                </c:pt>
                <c:pt idx="18">
                  <c:v>11</c:v>
                </c:pt>
                <c:pt idx="19">
                  <c:v>11</c:v>
                </c:pt>
              </c:numCache>
            </c:numRef>
          </c:val>
          <c:smooth val="0"/>
          <c:extLst>
            <c:ext xmlns:c16="http://schemas.microsoft.com/office/drawing/2014/chart" uri="{C3380CC4-5D6E-409C-BE32-E72D297353CC}">
              <c16:uniqueId val="{00000001-FD46-40E2-97B0-F4591C840EBF}"/>
            </c:ext>
          </c:extLst>
        </c:ser>
        <c:ser>
          <c:idx val="2"/>
          <c:order val="2"/>
          <c:tx>
            <c:strRef>
              <c:f>'Running Total Table'!$D$3:$D$4</c:f>
              <c:strCache>
                <c:ptCount val="1"/>
                <c:pt idx="0">
                  <c:v>Cause Detail 3</c:v>
                </c:pt>
              </c:strCache>
            </c:strRef>
          </c:tx>
          <c:spPr>
            <a:ln w="28575" cap="rnd">
              <a:solidFill>
                <a:schemeClr val="accent3"/>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Table'!$D$5:$D$27</c:f>
              <c:numCache>
                <c:formatCode>General</c:formatCode>
                <c:ptCount val="20"/>
                <c:pt idx="0">
                  <c:v>0</c:v>
                </c:pt>
                <c:pt idx="1">
                  <c:v>1</c:v>
                </c:pt>
                <c:pt idx="2">
                  <c:v>1</c:v>
                </c:pt>
                <c:pt idx="3">
                  <c:v>1</c:v>
                </c:pt>
                <c:pt idx="4">
                  <c:v>2</c:v>
                </c:pt>
                <c:pt idx="5">
                  <c:v>2</c:v>
                </c:pt>
                <c:pt idx="6">
                  <c:v>3</c:v>
                </c:pt>
                <c:pt idx="7">
                  <c:v>5</c:v>
                </c:pt>
                <c:pt idx="8">
                  <c:v>1</c:v>
                </c:pt>
                <c:pt idx="9">
                  <c:v>1</c:v>
                </c:pt>
                <c:pt idx="10">
                  <c:v>3</c:v>
                </c:pt>
                <c:pt idx="11">
                  <c:v>3</c:v>
                </c:pt>
                <c:pt idx="12">
                  <c:v>4</c:v>
                </c:pt>
                <c:pt idx="13">
                  <c:v>5</c:v>
                </c:pt>
                <c:pt idx="14">
                  <c:v>7</c:v>
                </c:pt>
                <c:pt idx="15">
                  <c:v>10</c:v>
                </c:pt>
                <c:pt idx="16">
                  <c:v>10</c:v>
                </c:pt>
                <c:pt idx="17">
                  <c:v>12</c:v>
                </c:pt>
                <c:pt idx="18">
                  <c:v>14</c:v>
                </c:pt>
                <c:pt idx="19">
                  <c:v>15</c:v>
                </c:pt>
              </c:numCache>
            </c:numRef>
          </c:val>
          <c:smooth val="0"/>
          <c:extLst>
            <c:ext xmlns:c16="http://schemas.microsoft.com/office/drawing/2014/chart" uri="{C3380CC4-5D6E-409C-BE32-E72D297353CC}">
              <c16:uniqueId val="{00000002-FD46-40E2-97B0-F4591C840EBF}"/>
            </c:ext>
          </c:extLst>
        </c:ser>
        <c:ser>
          <c:idx val="3"/>
          <c:order val="3"/>
          <c:tx>
            <c:strRef>
              <c:f>'Running Total Table'!$E$3:$E$4</c:f>
              <c:strCache>
                <c:ptCount val="1"/>
                <c:pt idx="0">
                  <c:v>Cause Detail 4</c:v>
                </c:pt>
              </c:strCache>
            </c:strRef>
          </c:tx>
          <c:spPr>
            <a:ln w="28575" cap="rnd">
              <a:solidFill>
                <a:schemeClr val="accent4"/>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Table'!$E$5:$E$27</c:f>
              <c:numCache>
                <c:formatCode>General</c:formatCode>
                <c:ptCount val="20"/>
                <c:pt idx="0">
                  <c:v>0</c:v>
                </c:pt>
                <c:pt idx="1">
                  <c:v>0</c:v>
                </c:pt>
                <c:pt idx="2">
                  <c:v>1</c:v>
                </c:pt>
                <c:pt idx="3">
                  <c:v>1</c:v>
                </c:pt>
                <c:pt idx="4">
                  <c:v>2</c:v>
                </c:pt>
                <c:pt idx="5">
                  <c:v>2</c:v>
                </c:pt>
                <c:pt idx="6">
                  <c:v>4</c:v>
                </c:pt>
                <c:pt idx="7">
                  <c:v>4</c:v>
                </c:pt>
                <c:pt idx="8">
                  <c:v>1</c:v>
                </c:pt>
                <c:pt idx="9">
                  <c:v>2</c:v>
                </c:pt>
                <c:pt idx="10">
                  <c:v>2</c:v>
                </c:pt>
                <c:pt idx="11">
                  <c:v>2</c:v>
                </c:pt>
                <c:pt idx="12">
                  <c:v>3</c:v>
                </c:pt>
                <c:pt idx="13">
                  <c:v>3</c:v>
                </c:pt>
                <c:pt idx="14">
                  <c:v>5</c:v>
                </c:pt>
                <c:pt idx="15">
                  <c:v>6</c:v>
                </c:pt>
                <c:pt idx="16">
                  <c:v>7</c:v>
                </c:pt>
                <c:pt idx="17">
                  <c:v>7</c:v>
                </c:pt>
                <c:pt idx="18">
                  <c:v>7</c:v>
                </c:pt>
                <c:pt idx="19">
                  <c:v>7</c:v>
                </c:pt>
              </c:numCache>
            </c:numRef>
          </c:val>
          <c:smooth val="0"/>
          <c:extLst>
            <c:ext xmlns:c16="http://schemas.microsoft.com/office/drawing/2014/chart" uri="{C3380CC4-5D6E-409C-BE32-E72D297353CC}">
              <c16:uniqueId val="{00000003-FD46-40E2-97B0-F4591C840EBF}"/>
            </c:ext>
          </c:extLst>
        </c:ser>
        <c:ser>
          <c:idx val="4"/>
          <c:order val="4"/>
          <c:tx>
            <c:strRef>
              <c:f>'Running Total Table'!$F$3:$F$4</c:f>
              <c:strCache>
                <c:ptCount val="1"/>
                <c:pt idx="0">
                  <c:v>Cause Detail 5</c:v>
                </c:pt>
              </c:strCache>
            </c:strRef>
          </c:tx>
          <c:spPr>
            <a:ln w="28575" cap="rnd">
              <a:solidFill>
                <a:schemeClr val="accent5"/>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Table'!$F$5:$F$27</c:f>
              <c:numCache>
                <c:formatCode>General</c:formatCode>
                <c:ptCount val="20"/>
                <c:pt idx="0">
                  <c:v>0</c:v>
                </c:pt>
                <c:pt idx="1">
                  <c:v>1</c:v>
                </c:pt>
                <c:pt idx="2">
                  <c:v>2</c:v>
                </c:pt>
                <c:pt idx="3">
                  <c:v>2</c:v>
                </c:pt>
                <c:pt idx="4">
                  <c:v>2</c:v>
                </c:pt>
                <c:pt idx="5">
                  <c:v>3</c:v>
                </c:pt>
                <c:pt idx="6">
                  <c:v>4</c:v>
                </c:pt>
                <c:pt idx="7">
                  <c:v>4</c:v>
                </c:pt>
                <c:pt idx="8">
                  <c:v>0</c:v>
                </c:pt>
                <c:pt idx="9">
                  <c:v>2</c:v>
                </c:pt>
                <c:pt idx="10">
                  <c:v>4</c:v>
                </c:pt>
                <c:pt idx="11">
                  <c:v>5</c:v>
                </c:pt>
                <c:pt idx="12">
                  <c:v>6</c:v>
                </c:pt>
                <c:pt idx="13">
                  <c:v>6</c:v>
                </c:pt>
                <c:pt idx="14">
                  <c:v>7</c:v>
                </c:pt>
                <c:pt idx="15">
                  <c:v>8</c:v>
                </c:pt>
                <c:pt idx="16">
                  <c:v>9</c:v>
                </c:pt>
                <c:pt idx="17">
                  <c:v>12</c:v>
                </c:pt>
                <c:pt idx="18">
                  <c:v>12</c:v>
                </c:pt>
                <c:pt idx="19">
                  <c:v>12</c:v>
                </c:pt>
              </c:numCache>
            </c:numRef>
          </c:val>
          <c:smooth val="0"/>
          <c:extLst>
            <c:ext xmlns:c16="http://schemas.microsoft.com/office/drawing/2014/chart" uri="{C3380CC4-5D6E-409C-BE32-E72D297353CC}">
              <c16:uniqueId val="{00000004-FD46-40E2-97B0-F4591C840EBF}"/>
            </c:ext>
          </c:extLst>
        </c:ser>
        <c:ser>
          <c:idx val="5"/>
          <c:order val="5"/>
          <c:tx>
            <c:strRef>
              <c:f>'Running Total Table'!$G$3:$G$4</c:f>
              <c:strCache>
                <c:ptCount val="1"/>
                <c:pt idx="0">
                  <c:v>Cause Detail 6</c:v>
                </c:pt>
              </c:strCache>
            </c:strRef>
          </c:tx>
          <c:spPr>
            <a:ln w="28575" cap="rnd">
              <a:solidFill>
                <a:schemeClr val="accent6"/>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Table'!$G$5:$G$27</c:f>
              <c:numCache>
                <c:formatCode>General</c:formatCode>
                <c:ptCount val="20"/>
                <c:pt idx="0">
                  <c:v>0</c:v>
                </c:pt>
                <c:pt idx="1">
                  <c:v>1</c:v>
                </c:pt>
                <c:pt idx="2">
                  <c:v>1</c:v>
                </c:pt>
                <c:pt idx="3">
                  <c:v>2</c:v>
                </c:pt>
                <c:pt idx="4">
                  <c:v>3</c:v>
                </c:pt>
                <c:pt idx="5">
                  <c:v>4</c:v>
                </c:pt>
                <c:pt idx="6">
                  <c:v>4</c:v>
                </c:pt>
                <c:pt idx="7">
                  <c:v>4</c:v>
                </c:pt>
                <c:pt idx="8">
                  <c:v>0</c:v>
                </c:pt>
                <c:pt idx="9">
                  <c:v>1</c:v>
                </c:pt>
                <c:pt idx="10">
                  <c:v>2</c:v>
                </c:pt>
                <c:pt idx="11">
                  <c:v>3</c:v>
                </c:pt>
                <c:pt idx="12">
                  <c:v>3</c:v>
                </c:pt>
                <c:pt idx="13">
                  <c:v>4</c:v>
                </c:pt>
                <c:pt idx="14">
                  <c:v>4</c:v>
                </c:pt>
                <c:pt idx="15">
                  <c:v>4</c:v>
                </c:pt>
                <c:pt idx="16">
                  <c:v>6</c:v>
                </c:pt>
                <c:pt idx="17">
                  <c:v>7</c:v>
                </c:pt>
                <c:pt idx="18">
                  <c:v>7</c:v>
                </c:pt>
                <c:pt idx="19">
                  <c:v>7</c:v>
                </c:pt>
              </c:numCache>
            </c:numRef>
          </c:val>
          <c:smooth val="0"/>
          <c:extLst>
            <c:ext xmlns:c16="http://schemas.microsoft.com/office/drawing/2014/chart" uri="{C3380CC4-5D6E-409C-BE32-E72D297353CC}">
              <c16:uniqueId val="{00000005-FD46-40E2-97B0-F4591C840EBF}"/>
            </c:ext>
          </c:extLst>
        </c:ser>
        <c:ser>
          <c:idx val="6"/>
          <c:order val="6"/>
          <c:tx>
            <c:strRef>
              <c:f>'Running Total Table'!$H$3:$H$4</c:f>
              <c:strCache>
                <c:ptCount val="1"/>
                <c:pt idx="0">
                  <c:v>Cause Detail 7</c:v>
                </c:pt>
              </c:strCache>
            </c:strRef>
          </c:tx>
          <c:spPr>
            <a:ln w="28575" cap="rnd">
              <a:solidFill>
                <a:schemeClr val="accent1">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Table'!$H$5:$H$27</c:f>
              <c:numCache>
                <c:formatCode>General</c:formatCode>
                <c:ptCount val="20"/>
                <c:pt idx="0">
                  <c:v>0</c:v>
                </c:pt>
                <c:pt idx="1">
                  <c:v>0</c:v>
                </c:pt>
                <c:pt idx="2">
                  <c:v>0</c:v>
                </c:pt>
                <c:pt idx="3">
                  <c:v>1</c:v>
                </c:pt>
                <c:pt idx="4">
                  <c:v>2</c:v>
                </c:pt>
                <c:pt idx="5">
                  <c:v>2</c:v>
                </c:pt>
                <c:pt idx="6">
                  <c:v>2</c:v>
                </c:pt>
                <c:pt idx="7">
                  <c:v>2</c:v>
                </c:pt>
                <c:pt idx="8">
                  <c:v>0</c:v>
                </c:pt>
                <c:pt idx="9">
                  <c:v>2</c:v>
                </c:pt>
                <c:pt idx="10">
                  <c:v>4</c:v>
                </c:pt>
                <c:pt idx="11">
                  <c:v>4</c:v>
                </c:pt>
                <c:pt idx="12">
                  <c:v>5</c:v>
                </c:pt>
                <c:pt idx="13">
                  <c:v>6</c:v>
                </c:pt>
                <c:pt idx="14">
                  <c:v>9</c:v>
                </c:pt>
                <c:pt idx="15">
                  <c:v>11</c:v>
                </c:pt>
                <c:pt idx="16">
                  <c:v>13</c:v>
                </c:pt>
                <c:pt idx="17">
                  <c:v>13</c:v>
                </c:pt>
                <c:pt idx="18">
                  <c:v>13</c:v>
                </c:pt>
                <c:pt idx="19">
                  <c:v>13</c:v>
                </c:pt>
              </c:numCache>
            </c:numRef>
          </c:val>
          <c:smooth val="0"/>
          <c:extLst>
            <c:ext xmlns:c16="http://schemas.microsoft.com/office/drawing/2014/chart" uri="{C3380CC4-5D6E-409C-BE32-E72D297353CC}">
              <c16:uniqueId val="{00000006-FD46-40E2-97B0-F4591C840EBF}"/>
            </c:ext>
          </c:extLst>
        </c:ser>
        <c:ser>
          <c:idx val="7"/>
          <c:order val="7"/>
          <c:tx>
            <c:strRef>
              <c:f>'Running Total Table'!$I$3:$I$4</c:f>
              <c:strCache>
                <c:ptCount val="1"/>
                <c:pt idx="0">
                  <c:v>Cause Detail 8</c:v>
                </c:pt>
              </c:strCache>
            </c:strRef>
          </c:tx>
          <c:spPr>
            <a:ln w="28575" cap="rnd">
              <a:solidFill>
                <a:schemeClr val="accent2">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Table'!$I$5:$I$27</c:f>
              <c:numCache>
                <c:formatCode>General</c:formatCode>
                <c:ptCount val="20"/>
                <c:pt idx="0">
                  <c:v>0</c:v>
                </c:pt>
                <c:pt idx="1">
                  <c:v>0</c:v>
                </c:pt>
                <c:pt idx="2">
                  <c:v>0</c:v>
                </c:pt>
                <c:pt idx="3">
                  <c:v>3</c:v>
                </c:pt>
                <c:pt idx="4">
                  <c:v>3</c:v>
                </c:pt>
                <c:pt idx="5">
                  <c:v>3</c:v>
                </c:pt>
                <c:pt idx="6">
                  <c:v>4</c:v>
                </c:pt>
                <c:pt idx="7">
                  <c:v>5</c:v>
                </c:pt>
                <c:pt idx="8">
                  <c:v>0</c:v>
                </c:pt>
                <c:pt idx="9">
                  <c:v>2</c:v>
                </c:pt>
                <c:pt idx="10">
                  <c:v>4</c:v>
                </c:pt>
                <c:pt idx="11">
                  <c:v>4</c:v>
                </c:pt>
                <c:pt idx="12">
                  <c:v>6</c:v>
                </c:pt>
                <c:pt idx="13">
                  <c:v>7</c:v>
                </c:pt>
                <c:pt idx="14">
                  <c:v>7</c:v>
                </c:pt>
                <c:pt idx="15">
                  <c:v>9</c:v>
                </c:pt>
                <c:pt idx="16">
                  <c:v>11</c:v>
                </c:pt>
                <c:pt idx="17">
                  <c:v>13</c:v>
                </c:pt>
                <c:pt idx="18">
                  <c:v>14</c:v>
                </c:pt>
                <c:pt idx="19">
                  <c:v>14</c:v>
                </c:pt>
              </c:numCache>
            </c:numRef>
          </c:val>
          <c:smooth val="0"/>
          <c:extLst>
            <c:ext xmlns:c16="http://schemas.microsoft.com/office/drawing/2014/chart" uri="{C3380CC4-5D6E-409C-BE32-E72D297353CC}">
              <c16:uniqueId val="{00000007-FD46-40E2-97B0-F4591C840EBF}"/>
            </c:ext>
          </c:extLst>
        </c:ser>
        <c:dLbls>
          <c:showLegendKey val="0"/>
          <c:showVal val="0"/>
          <c:showCatName val="0"/>
          <c:showSerName val="0"/>
          <c:showPercent val="0"/>
          <c:showBubbleSize val="0"/>
        </c:dLbls>
        <c:smooth val="0"/>
        <c:axId val="924531464"/>
        <c:axId val="924531792"/>
      </c:lineChart>
      <c:catAx>
        <c:axId val="924531464"/>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792"/>
        <c:crosses val="autoZero"/>
        <c:auto val="1"/>
        <c:lblAlgn val="ctr"/>
        <c:lblOffset val="100"/>
        <c:noMultiLvlLbl val="0"/>
      </c:catAx>
      <c:valAx>
        <c:axId val="924531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464"/>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KPI!RunningPivotTable KPI</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for KPI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KPI'!$B$1:$B$2</c:f>
              <c:strCache>
                <c:ptCount val="1"/>
                <c:pt idx="0">
                  <c:v>Equip Issue</c:v>
                </c:pt>
              </c:strCache>
            </c:strRef>
          </c:tx>
          <c:spPr>
            <a:ln w="28575" cap="rnd">
              <a:solidFill>
                <a:schemeClr val="accent1"/>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KPI'!$B$3:$B$23</c:f>
              <c:numCache>
                <c:formatCode>General</c:formatCode>
                <c:ptCount val="19"/>
                <c:pt idx="0">
                  <c:v>0</c:v>
                </c:pt>
                <c:pt idx="1">
                  <c:v>0</c:v>
                </c:pt>
                <c:pt idx="2">
                  <c:v>0</c:v>
                </c:pt>
                <c:pt idx="3">
                  <c:v>0</c:v>
                </c:pt>
                <c:pt idx="4">
                  <c:v>0</c:v>
                </c:pt>
                <c:pt idx="5">
                  <c:v>1</c:v>
                </c:pt>
                <c:pt idx="6">
                  <c:v>1</c:v>
                </c:pt>
                <c:pt idx="7">
                  <c:v>1</c:v>
                </c:pt>
                <c:pt idx="8">
                  <c:v>2</c:v>
                </c:pt>
                <c:pt idx="9">
                  <c:v>3</c:v>
                </c:pt>
                <c:pt idx="10">
                  <c:v>4</c:v>
                </c:pt>
                <c:pt idx="11">
                  <c:v>5</c:v>
                </c:pt>
                <c:pt idx="12">
                  <c:v>6</c:v>
                </c:pt>
                <c:pt idx="13">
                  <c:v>6</c:v>
                </c:pt>
                <c:pt idx="14">
                  <c:v>6</c:v>
                </c:pt>
                <c:pt idx="15">
                  <c:v>6</c:v>
                </c:pt>
                <c:pt idx="16">
                  <c:v>6</c:v>
                </c:pt>
                <c:pt idx="17">
                  <c:v>7</c:v>
                </c:pt>
                <c:pt idx="18">
                  <c:v>8</c:v>
                </c:pt>
              </c:numCache>
            </c:numRef>
          </c:val>
          <c:smooth val="0"/>
          <c:extLst>
            <c:ext xmlns:c16="http://schemas.microsoft.com/office/drawing/2014/chart" uri="{C3380CC4-5D6E-409C-BE32-E72D297353CC}">
              <c16:uniqueId val="{00000000-A269-44A3-9484-2E32061CAD15}"/>
            </c:ext>
          </c:extLst>
        </c:ser>
        <c:ser>
          <c:idx val="1"/>
          <c:order val="1"/>
          <c:tx>
            <c:strRef>
              <c:f>'Running KPI'!$C$1:$C$2</c:f>
              <c:strCache>
                <c:ptCount val="1"/>
                <c:pt idx="0">
                  <c:v>Matl Issue</c:v>
                </c:pt>
              </c:strCache>
            </c:strRef>
          </c:tx>
          <c:spPr>
            <a:ln w="28575" cap="rnd">
              <a:solidFill>
                <a:schemeClr val="accent2"/>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KPI'!$C$3:$C$23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2</c:v>
                </c:pt>
                <c:pt idx="16">
                  <c:v>2</c:v>
                </c:pt>
                <c:pt idx="17">
                  <c:v>2</c:v>
                </c:pt>
                <c:pt idx="18">
                  <c:v>2</c:v>
                </c:pt>
              </c:numCache>
            </c:numRef>
          </c:val>
          <c:smooth val="0"/>
          <c:extLst>
            <c:ext xmlns:c16="http://schemas.microsoft.com/office/drawing/2014/chart" uri="{C3380CC4-5D6E-409C-BE32-E72D297353CC}">
              <c16:uniqueId val="{00000001-A269-44A3-9484-2E32061CAD15}"/>
            </c:ext>
          </c:extLst>
        </c:ser>
        <c:ser>
          <c:idx val="2"/>
          <c:order val="2"/>
          <c:tx>
            <c:strRef>
              <c:f>'Running KPI'!$D$1:$D$2</c:f>
              <c:strCache>
                <c:ptCount val="1"/>
                <c:pt idx="0">
                  <c:v>MFG Issue</c:v>
                </c:pt>
              </c:strCache>
            </c:strRef>
          </c:tx>
          <c:spPr>
            <a:ln w="28575" cap="rnd">
              <a:solidFill>
                <a:schemeClr val="accent3"/>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KPI'!$D$3:$D$23</c:f>
              <c:numCache>
                <c:formatCode>General</c:formatCode>
                <c:ptCount val="19"/>
                <c:pt idx="0">
                  <c:v>0</c:v>
                </c:pt>
                <c:pt idx="1">
                  <c:v>0</c:v>
                </c:pt>
                <c:pt idx="2">
                  <c:v>0</c:v>
                </c:pt>
                <c:pt idx="3">
                  <c:v>0</c:v>
                </c:pt>
                <c:pt idx="4">
                  <c:v>0</c:v>
                </c:pt>
                <c:pt idx="5">
                  <c:v>0</c:v>
                </c:pt>
                <c:pt idx="6">
                  <c:v>0</c:v>
                </c:pt>
                <c:pt idx="7">
                  <c:v>1</c:v>
                </c:pt>
                <c:pt idx="8">
                  <c:v>1</c:v>
                </c:pt>
                <c:pt idx="9">
                  <c:v>1</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2-A269-44A3-9484-2E32061CAD15}"/>
            </c:ext>
          </c:extLst>
        </c:ser>
        <c:ser>
          <c:idx val="3"/>
          <c:order val="3"/>
          <c:tx>
            <c:strRef>
              <c:f>'Running KPI'!$E$1:$E$2</c:f>
              <c:strCache>
                <c:ptCount val="1"/>
                <c:pt idx="0">
                  <c:v>N/A</c:v>
                </c:pt>
              </c:strCache>
            </c:strRef>
          </c:tx>
          <c:spPr>
            <a:ln w="28575" cap="rnd">
              <a:solidFill>
                <a:schemeClr val="accent4"/>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KPI'!$E$3:$E$23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1</c:v>
                </c:pt>
                <c:pt idx="16">
                  <c:v>1</c:v>
                </c:pt>
                <c:pt idx="17">
                  <c:v>1</c:v>
                </c:pt>
                <c:pt idx="18">
                  <c:v>1</c:v>
                </c:pt>
              </c:numCache>
            </c:numRef>
          </c:val>
          <c:smooth val="0"/>
          <c:extLst>
            <c:ext xmlns:c16="http://schemas.microsoft.com/office/drawing/2014/chart" uri="{C3380CC4-5D6E-409C-BE32-E72D297353CC}">
              <c16:uniqueId val="{00000003-A269-44A3-9484-2E32061CAD15}"/>
            </c:ext>
          </c:extLst>
        </c:ser>
        <c:ser>
          <c:idx val="4"/>
          <c:order val="4"/>
          <c:tx>
            <c:strRef>
              <c:f>'Running KPI'!$F$1:$F$2</c:f>
              <c:strCache>
                <c:ptCount val="1"/>
                <c:pt idx="0">
                  <c:v>Open Deviation</c:v>
                </c:pt>
              </c:strCache>
            </c:strRef>
          </c:tx>
          <c:spPr>
            <a:ln w="28575" cap="rnd">
              <a:solidFill>
                <a:schemeClr val="accent5"/>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KPI'!$F$3:$F$23</c:f>
              <c:numCache>
                <c:formatCode>General</c:formatCode>
                <c:ptCount val="19"/>
                <c:pt idx="0">
                  <c:v>1</c:v>
                </c:pt>
                <c:pt idx="1">
                  <c:v>3</c:v>
                </c:pt>
                <c:pt idx="2">
                  <c:v>3</c:v>
                </c:pt>
                <c:pt idx="3">
                  <c:v>4</c:v>
                </c:pt>
                <c:pt idx="4">
                  <c:v>4</c:v>
                </c:pt>
                <c:pt idx="5">
                  <c:v>6</c:v>
                </c:pt>
                <c:pt idx="6">
                  <c:v>7</c:v>
                </c:pt>
                <c:pt idx="7">
                  <c:v>7</c:v>
                </c:pt>
                <c:pt idx="8">
                  <c:v>7</c:v>
                </c:pt>
                <c:pt idx="9">
                  <c:v>7</c:v>
                </c:pt>
                <c:pt idx="10">
                  <c:v>8</c:v>
                </c:pt>
                <c:pt idx="11">
                  <c:v>9</c:v>
                </c:pt>
                <c:pt idx="12">
                  <c:v>10</c:v>
                </c:pt>
                <c:pt idx="13">
                  <c:v>10</c:v>
                </c:pt>
                <c:pt idx="14">
                  <c:v>11</c:v>
                </c:pt>
                <c:pt idx="15">
                  <c:v>11</c:v>
                </c:pt>
                <c:pt idx="16">
                  <c:v>11</c:v>
                </c:pt>
                <c:pt idx="17">
                  <c:v>12</c:v>
                </c:pt>
                <c:pt idx="18">
                  <c:v>12</c:v>
                </c:pt>
              </c:numCache>
            </c:numRef>
          </c:val>
          <c:smooth val="0"/>
          <c:extLst>
            <c:ext xmlns:c16="http://schemas.microsoft.com/office/drawing/2014/chart" uri="{C3380CC4-5D6E-409C-BE32-E72D297353CC}">
              <c16:uniqueId val="{00000004-A269-44A3-9484-2E32061CAD15}"/>
            </c:ext>
          </c:extLst>
        </c:ser>
        <c:ser>
          <c:idx val="5"/>
          <c:order val="5"/>
          <c:tx>
            <c:strRef>
              <c:f>'Running KPI'!$G$1:$G$2</c:f>
              <c:strCache>
                <c:ptCount val="1"/>
                <c:pt idx="0">
                  <c:v>Safety Incident</c:v>
                </c:pt>
              </c:strCache>
            </c:strRef>
          </c:tx>
          <c:spPr>
            <a:ln w="28575" cap="rnd">
              <a:solidFill>
                <a:schemeClr val="accent6"/>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KPI'!$G$3:$G$23</c:f>
              <c:numCache>
                <c:formatCode>General</c:formatCode>
                <c:ptCount val="19"/>
                <c:pt idx="0">
                  <c:v>0</c:v>
                </c:pt>
                <c:pt idx="1">
                  <c:v>0</c:v>
                </c:pt>
                <c:pt idx="2">
                  <c:v>1</c:v>
                </c:pt>
                <c:pt idx="3">
                  <c:v>1</c:v>
                </c:pt>
                <c:pt idx="4">
                  <c:v>3</c:v>
                </c:pt>
                <c:pt idx="5">
                  <c:v>4</c:v>
                </c:pt>
                <c:pt idx="6">
                  <c:v>4</c:v>
                </c:pt>
                <c:pt idx="7">
                  <c:v>5</c:v>
                </c:pt>
                <c:pt idx="8">
                  <c:v>5</c:v>
                </c:pt>
                <c:pt idx="9">
                  <c:v>5</c:v>
                </c:pt>
                <c:pt idx="10">
                  <c:v>5</c:v>
                </c:pt>
                <c:pt idx="11">
                  <c:v>5</c:v>
                </c:pt>
                <c:pt idx="12">
                  <c:v>5</c:v>
                </c:pt>
                <c:pt idx="13">
                  <c:v>7</c:v>
                </c:pt>
                <c:pt idx="14">
                  <c:v>8</c:v>
                </c:pt>
                <c:pt idx="15">
                  <c:v>8</c:v>
                </c:pt>
                <c:pt idx="16">
                  <c:v>9</c:v>
                </c:pt>
                <c:pt idx="17">
                  <c:v>9</c:v>
                </c:pt>
                <c:pt idx="18">
                  <c:v>9</c:v>
                </c:pt>
              </c:numCache>
            </c:numRef>
          </c:val>
          <c:smooth val="0"/>
          <c:extLst>
            <c:ext xmlns:c16="http://schemas.microsoft.com/office/drawing/2014/chart" uri="{C3380CC4-5D6E-409C-BE32-E72D297353CC}">
              <c16:uniqueId val="{00000005-A269-44A3-9484-2E32061CAD15}"/>
            </c:ext>
          </c:extLst>
        </c:ser>
        <c:dLbls>
          <c:showLegendKey val="0"/>
          <c:showVal val="0"/>
          <c:showCatName val="0"/>
          <c:showSerName val="0"/>
          <c:showPercent val="0"/>
          <c:showBubbleSize val="0"/>
        </c:dLbls>
        <c:smooth val="0"/>
        <c:axId val="669358848"/>
        <c:axId val="669356224"/>
      </c:lineChart>
      <c:catAx>
        <c:axId val="669358848"/>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Day of the Month</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6224"/>
        <c:crosses val="autoZero"/>
        <c:auto val="1"/>
        <c:lblAlgn val="ctr"/>
        <c:lblOffset val="100"/>
        <c:noMultiLvlLbl val="0"/>
      </c:catAx>
      <c:valAx>
        <c:axId val="669356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8848"/>
        <c:crosses val="autoZero"/>
        <c:crossBetween val="between"/>
      </c:valAx>
      <c:spPr>
        <a:noFill/>
        <a:ln>
          <a:noFill/>
        </a:ln>
        <a:effectLst/>
      </c:spPr>
    </c:plotArea>
    <c:legend>
      <c:legendPos val="tr"/>
      <c:layout>
        <c:manualLayout>
          <c:xMode val="edge"/>
          <c:yMode val="edge"/>
          <c:x val="0.90391732283464565"/>
          <c:y val="4.3999999999999997E-2"/>
          <c:w val="7.000000000000000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1</xdr:row>
          <xdr:rowOff>12700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488DA8E2-32CF-4852-9423-D1020DC013F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3</xdr:row>
          <xdr:rowOff>38100</xdr:rowOff>
        </xdr:from>
        <xdr:to>
          <xdr:col>6</xdr:col>
          <xdr:colOff>609600</xdr:colOff>
          <xdr:row>4</xdr:row>
          <xdr:rowOff>114300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400-000009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Pivot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0</xdr:row>
          <xdr:rowOff>209550</xdr:rowOff>
        </xdr:from>
        <xdr:to>
          <xdr:col>3</xdr:col>
          <xdr:colOff>247650</xdr:colOff>
          <xdr:row>2</xdr:row>
          <xdr:rowOff>69850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400-00000E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xdr:colOff>
          <xdr:row>3</xdr:row>
          <xdr:rowOff>57150</xdr:rowOff>
        </xdr:from>
        <xdr:to>
          <xdr:col>3</xdr:col>
          <xdr:colOff>247650</xdr:colOff>
          <xdr:row>4</xdr:row>
          <xdr:rowOff>114300</xdr:rowOff>
        </xdr:to>
        <xdr:sp macro="" textlink="">
          <xdr:nvSpPr>
            <xdr:cNvPr id="21527" name="Button 23" hidden="1">
              <a:extLst>
                <a:ext uri="{63B3BB69-23CF-44E3-9099-C40C66FF867C}">
                  <a14:compatExt spid="_x0000_s21527"/>
                </a:ext>
                <a:ext uri="{FF2B5EF4-FFF2-40B4-BE49-F238E27FC236}">
                  <a16:creationId xmlns:a16="http://schemas.microsoft.com/office/drawing/2014/main" id="{00000000-0008-0000-0400-00001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Tag and Descriptors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127000</xdr:rowOff>
        </xdr:from>
        <xdr:to>
          <xdr:col>5</xdr:col>
          <xdr:colOff>127000</xdr:colOff>
          <xdr:row>13</xdr:row>
          <xdr:rowOff>184150</xdr:rowOff>
        </xdr:to>
        <xdr:sp macro="" textlink="">
          <xdr:nvSpPr>
            <xdr:cNvPr id="21528" name="Button 24" hidden="1">
              <a:extLst>
                <a:ext uri="{63B3BB69-23CF-44E3-9099-C40C66FF867C}">
                  <a14:compatExt spid="_x0000_s21528"/>
                </a:ext>
                <a:ext uri="{FF2B5EF4-FFF2-40B4-BE49-F238E27FC236}">
                  <a16:creationId xmlns:a16="http://schemas.microsoft.com/office/drawing/2014/main" id="{00000000-0008-0000-0400-00001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Update Countermeasures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5</xdr:row>
          <xdr:rowOff>133350</xdr:rowOff>
        </xdr:from>
        <xdr:to>
          <xdr:col>5</xdr:col>
          <xdr:colOff>152400</xdr:colOff>
          <xdr:row>7</xdr:row>
          <xdr:rowOff>0</xdr:rowOff>
        </xdr:to>
        <xdr:sp macro="" textlink="">
          <xdr:nvSpPr>
            <xdr:cNvPr id="21530" name="Button 26" hidden="1">
              <a:extLst>
                <a:ext uri="{63B3BB69-23CF-44E3-9099-C40C66FF867C}">
                  <a14:compatExt spid="_x0000_s21530"/>
                </a:ext>
                <a:ext uri="{FF2B5EF4-FFF2-40B4-BE49-F238E27FC236}">
                  <a16:creationId xmlns:a16="http://schemas.microsoft.com/office/drawing/2014/main" id="{00000000-0008-0000-0400-00001A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107950</xdr:colOff>
          <xdr:row>9</xdr:row>
          <xdr:rowOff>165100</xdr:rowOff>
        </xdr:from>
        <xdr:to>
          <xdr:col>5</xdr:col>
          <xdr:colOff>127000</xdr:colOff>
          <xdr:row>11</xdr:row>
          <xdr:rowOff>38100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400-00001B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Add New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571500</xdr:colOff>
          <xdr:row>1</xdr:row>
          <xdr:rowOff>0</xdr:rowOff>
        </xdr:from>
        <xdr:to>
          <xdr:col>6</xdr:col>
          <xdr:colOff>590550</xdr:colOff>
          <xdr:row>2</xdr:row>
          <xdr:rowOff>76200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400-00001C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KPI Charts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0</xdr:rowOff>
    </xdr:from>
    <xdr:to>
      <xdr:col>11</xdr:col>
      <xdr:colOff>311150</xdr:colOff>
      <xdr:row>42</xdr:row>
      <xdr:rowOff>25400</xdr:rowOff>
    </xdr:to>
    <xdr:graphicFrame macro="">
      <xdr:nvGraphicFramePr>
        <xdr:cNvPr id="2" name="Trend 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19</xdr:col>
      <xdr:colOff>0</xdr:colOff>
      <xdr:row>16</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1</xdr:row>
          <xdr:rowOff>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0700-000001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ResetButton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0</xdr:rowOff>
        </xdr:from>
        <xdr:to>
          <xdr:col>1</xdr:col>
          <xdr:colOff>0</xdr:colOff>
          <xdr:row>5</xdr:row>
          <xdr:rowOff>0</xdr:rowOff>
        </xdr:to>
        <xdr:sp macro="" textlink="">
          <xdr:nvSpPr>
            <xdr:cNvPr id="262146" name="Button 2" hidden="1">
              <a:extLst>
                <a:ext uri="{63B3BB69-23CF-44E3-9099-C40C66FF867C}">
                  <a14:compatExt spid="_x0000_s262146"/>
                </a:ext>
                <a:ext uri="{FF2B5EF4-FFF2-40B4-BE49-F238E27FC236}">
                  <a16:creationId xmlns:a16="http://schemas.microsoft.com/office/drawing/2014/main" id="{00000000-0008-0000-0700-000002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Test for Tag</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27</xdr:row>
      <xdr:rowOff>0</xdr:rowOff>
    </xdr:from>
    <xdr:to>
      <xdr:col>14</xdr:col>
      <xdr:colOff>98425</xdr:colOff>
      <xdr:row>42</xdr:row>
      <xdr:rowOff>174625</xdr:rowOff>
    </xdr:to>
    <xdr:graphicFrame macro="">
      <xdr:nvGraphicFramePr>
        <xdr:cNvPr id="2" name="Running Total Chart">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23</xdr:row>
      <xdr:rowOff>0</xdr:rowOff>
    </xdr:from>
    <xdr:to>
      <xdr:col>17</xdr:col>
      <xdr:colOff>44450</xdr:colOff>
      <xdr:row>39</xdr:row>
      <xdr:rowOff>25400</xdr:rowOff>
    </xdr:to>
    <xdr:graphicFrame macro="">
      <xdr:nvGraphicFramePr>
        <xdr:cNvPr id="2" name="RunningPivotTable KPI">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lendar%20Template%20(2)"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spinrad/Downloads/MDI%20Dashboard%202021%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endar Template (2)"/>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fety Calendar"/>
      <sheetName val="Quality Calendar"/>
      <sheetName val="Delivery Calendar"/>
      <sheetName val="Countermeasures"/>
      <sheetName val="Control Center"/>
      <sheetName val="Tag and Descriptor Tables"/>
      <sheetName val="Running KPI"/>
      <sheetName val="Monthly Report"/>
      <sheetName val="KPI Chart"/>
      <sheetName val="DataValidation"/>
      <sheetName val="MDI Dashboard 2021 (Blank)"/>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3.54002453704" createdVersion="3" refreshedVersion="7" minRefreshableVersion="3" recordCount="302" xr:uid="{ABC13A2C-1600-4944-A93A-FF189C337067}">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SemiMixedTypes="0" containsNonDate="0" containsDate="1" containsString="0" minDate="2020-01-09T00:00:00" maxDate="2021-12-10T00:00:00"/>
    </cacheField>
    <cacheField name="Category" numFmtId="0">
      <sharedItems/>
    </cacheField>
    <cacheField name="KPI" numFmtId="0">
      <sharedItems containsBlank="1" count="12">
        <s v="Open Deviation"/>
        <s v="N/A"/>
        <s v="Safety Incident"/>
        <s v="Equip Issue"/>
        <s v="MFG Issue"/>
        <s v="Matl Issue"/>
        <s v="OSHA Recordable Event"/>
        <s v="Deviation Extended"/>
        <s v="Change Control Extended"/>
        <s v="CAPA Extended"/>
        <s v="Training Overdue"/>
        <m/>
      </sharedItems>
    </cacheField>
    <cacheField name="Entry Identifier" numFmtId="0">
      <sharedItems containsBlank="1"/>
    </cacheField>
    <cacheField name="Primary Equipment" numFmtId="0">
      <sharedItems containsBlank="1" containsMixedTypes="1" containsNumber="1" containsInteger="1" minValue="1000" maxValue="100696"/>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longText="1"/>
    </cacheField>
    <cacheField name="Cause" numFmtId="0">
      <sharedItems containsBlank="1"/>
    </cacheField>
    <cacheField name="Countermeasure" numFmtId="0">
      <sharedItems containsBlank="1" longText="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emiMixedTypes="0" containsString="0" containsNumber="1" containsInteger="1" minValue="2020" maxValue="2021"/>
    </cacheField>
    <cacheField name="Issue Month" numFmtId="0">
      <sharedItems containsSemiMixedTypes="0" containsString="0" containsNumber="1" containsInteger="1" minValue="1" maxValue="12"/>
    </cacheField>
    <cacheField name="Month Name" numFmtId="0">
      <sharedItems count="12">
        <s v="February"/>
        <s v="June"/>
        <s v="July"/>
        <s v="August"/>
        <s v="September"/>
        <s v="October"/>
        <s v="November"/>
        <s v="December"/>
        <s v="January"/>
        <s v="March"/>
        <s v="April"/>
        <s v="May"/>
      </sharedItems>
    </cacheField>
    <cacheField name="Day of Month" numFmtId="0">
      <sharedItems containsSemiMixedTypes="0" containsString="0" containsNumber="1" containsInteger="1" minValue="1" maxValue="31" count="31">
        <n v="2"/>
        <n v="9"/>
        <n v="25"/>
        <n v="10"/>
        <n v="13"/>
        <n v="15"/>
        <n v="16"/>
        <n v="21"/>
        <n v="22"/>
        <n v="3"/>
        <n v="29"/>
        <n v="26"/>
        <n v="30"/>
        <n v="31"/>
        <n v="28"/>
        <n v="27"/>
        <n v="12"/>
        <n v="23"/>
        <n v="11"/>
        <n v="18"/>
        <n v="14"/>
        <n v="5"/>
        <n v="6"/>
        <n v="8"/>
        <n v="20"/>
        <n v="1"/>
        <n v="4"/>
        <n v="17"/>
        <n v="7"/>
        <n v="19"/>
        <n v="24"/>
      </sharedItems>
    </cacheField>
    <cacheField name="Yr-Month" numFmtId="0">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4.457852083331" createdVersion="3" refreshedVersion="7" minRefreshableVersion="3" recordCount="303" xr:uid="{CFA86D44-EBCE-4F03-B7EB-1EDF0289F486}">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ount="9">
        <s v="Cause Detail 1"/>
        <s v="Cause Detail 2"/>
        <s v="Cause Detail 3"/>
        <s v="Cause Detail 4"/>
        <s v="Cause Detail 5"/>
        <s v="Cause Detail 6"/>
        <s v="Cause Detail 7"/>
        <s v="Cause Detail 8"/>
        <m/>
      </sharedItems>
    </cacheField>
    <cacheField name="Issue Date" numFmtId="169">
      <sharedItems containsNonDate="0" containsDate="1" containsString="0" containsBlank="1" minDate="2020-01-09T00:00:00" maxDate="2021-12-10T00:00:00" count="211">
        <d v="2020-02-02T00:00:00"/>
        <d v="2020-06-09T00:00:00"/>
        <d v="2020-06-25T00:00:00"/>
        <d v="2020-07-10T00:00:00"/>
        <d v="2020-07-13T00:00:00"/>
        <d v="2020-07-15T00:00:00"/>
        <d v="2020-07-16T00:00:00"/>
        <d v="2020-07-21T00:00:00"/>
        <d v="2020-07-22T00:00:00"/>
        <d v="2020-06-03T00:00:00"/>
        <d v="2020-06-29T00:00:00"/>
        <d v="2020-06-26T00:00:00"/>
        <d v="2020-07-29T00:00:00"/>
        <d v="2020-07-30T00:00:00"/>
        <d v="2020-07-31T00:00:00"/>
        <d v="2020-07-28T00:00:00"/>
        <d v="2020-08-03T00:00:00"/>
        <d v="2020-08-10T00:00:00"/>
        <d v="2020-07-27T00:00:00"/>
        <d v="2020-08-12T00:00:00"/>
        <d v="2020-08-13T00:00:00"/>
        <d v="2020-07-23T00:00:00"/>
        <d v="2020-08-11T00:00:00"/>
        <d v="2020-08-18T00:00:00"/>
        <d v="2020-08-26T00:00:00"/>
        <d v="2020-08-27T00:00:00"/>
        <d v="2020-08-14T00:00:00"/>
        <d v="2020-08-31T00:00:00"/>
        <d v="2020-08-05T00:00:00"/>
        <d v="2020-08-06T00:00:00"/>
        <d v="2020-09-08T00:00:00"/>
        <d v="2020-07-20T00:00:00"/>
        <d v="2020-09-01T00:00:00"/>
        <d v="2020-09-04T00:00:00"/>
        <d v="2020-08-17T00:00:00"/>
        <d v="2020-09-09T00:00:00"/>
        <d v="2020-08-25T00:00:00"/>
        <d v="2020-09-14T00:00:00"/>
        <d v="2020-09-16T00:00:00"/>
        <d v="2020-09-17T00:00:00"/>
        <d v="2020-09-21T00:00:00"/>
        <d v="2020-09-23T00:00:00"/>
        <d v="2020-09-22T00:00:00"/>
        <d v="2020-09-25T00:00:00"/>
        <d v="2020-08-28T00:00:00"/>
        <d v="2020-10-01T00:00:00"/>
        <d v="2020-09-03T00:00:00"/>
        <d v="2020-10-07T00:00:00"/>
        <d v="2020-09-28T00:00:00"/>
        <d v="2020-09-15T00:00:00"/>
        <d v="2020-10-12T00:00:00"/>
        <d v="2020-09-18T00:00:00"/>
        <d v="2020-10-09T00:00:00"/>
        <d v="2020-10-23T00:00:00"/>
        <d v="2020-10-14T00:00:00"/>
        <d v="2020-10-28T00:00:00"/>
        <d v="2020-10-20T00:00:00"/>
        <d v="2020-10-22T00:00:00"/>
        <d v="2020-11-06T00:00:00"/>
        <d v="2020-11-13T00:00:00"/>
        <d v="2020-11-19T00:00:00"/>
        <d v="2020-11-02T00:00:00"/>
        <d v="2020-10-26T00:00:00"/>
        <d v="2020-11-30T00:00:00"/>
        <d v="2020-11-05T00:00:00"/>
        <d v="2020-11-18T00:00:00"/>
        <d v="2020-12-03T00:00:00"/>
        <d v="2020-01-09T00:00:00"/>
        <d v="2020-11-10T00:00:00"/>
        <d v="2020-11-24T00:00:00"/>
        <d v="2020-11-11T00:00:00"/>
        <d v="2020-12-16T00:00:00"/>
        <d v="2020-11-09T00:00:00"/>
        <d v="2020-12-21T00:00:00"/>
        <d v="2020-12-28T00:00:00"/>
        <d v="2020-12-30T00:00:00"/>
        <d v="2020-12-02T00:00:00"/>
        <d v="2020-12-14T00:00:00"/>
        <d v="2021-01-12T00:00:00"/>
        <d v="2021-01-07T00:00:00"/>
        <d v="2020-12-22T00:00:00"/>
        <d v="2021-01-11T00:00:00"/>
        <d v="2021-01-14T00:00:00"/>
        <d v="2021-01-26T00:00:00"/>
        <d v="2021-02-02T00:00:00"/>
        <d v="2021-01-20T00:00:00"/>
        <d v="2021-02-08T00:00:00"/>
        <d v="2021-01-28T00:00:00"/>
        <d v="2020-12-08T00:00:00"/>
        <d v="2021-02-11T00:00:00"/>
        <d v="2021-02-10T00:00:00"/>
        <d v="2021-01-27T00:00:00"/>
        <d v="2021-02-03T00:00:00"/>
        <d v="2021-02-05T00:00:00"/>
        <d v="2021-02-18T00:00:00"/>
        <d v="2021-02-24T00:00:00"/>
        <d v="2021-01-25T00:00:00"/>
        <d v="2021-02-09T00:00:00"/>
        <d v="2021-03-04T00:00:00"/>
        <d v="2021-02-16T00:00:00"/>
        <d v="2021-01-21T00:00:00"/>
        <d v="2021-03-18T00:00:00"/>
        <d v="2021-03-16T00:00:00"/>
        <d v="2021-02-26T00:00:00"/>
        <d v="2021-03-22T00:00:00"/>
        <d v="2021-03-26T00:00:00"/>
        <d v="2021-03-09T00:00:00"/>
        <d v="2021-03-25T00:00:00"/>
        <d v="2021-03-24T00:00:00"/>
        <d v="2021-02-12T00:00:00"/>
        <d v="2021-03-14T00:00:00"/>
        <d v="2021-03-17T00:00:00"/>
        <d v="2021-04-05T00:00:00"/>
        <d v="2021-04-07T00:00:00"/>
        <d v="2021-03-19T00:00:00"/>
        <d v="2021-04-15T00:00:00"/>
        <d v="2021-02-25T00:00:00"/>
        <d v="2021-03-31T00:00:00"/>
        <d v="2021-04-08T00:00:00"/>
        <d v="2021-04-12T00:00:00"/>
        <d v="2021-05-06T00:00:00"/>
        <d v="2021-04-30T00:00:00"/>
        <d v="2021-05-04T00:00:00"/>
        <d v="2021-04-28T00:00:00"/>
        <d v="2021-05-05T00:00:00"/>
        <d v="2021-04-27T00:00:00"/>
        <d v="2021-05-10T00:00:00"/>
        <d v="2021-05-18T00:00:00"/>
        <d v="2021-05-19T00:00:00"/>
        <d v="2021-05-14T00:00:00"/>
        <d v="2021-04-21T00:00:00"/>
        <d v="2021-05-24T00:00:00"/>
        <d v="2021-05-25T00:00:00"/>
        <d v="2021-04-06T00:00:00"/>
        <d v="2021-05-17T00:00:00"/>
        <d v="2021-06-23T00:00:00"/>
        <d v="2021-06-15T00:00:00"/>
        <d v="2021-06-22T00:00:00"/>
        <d v="2021-06-25T00:00:00"/>
        <d v="2021-06-28T00:00:00"/>
        <d v="2021-06-02T00:00:00"/>
        <d v="2021-06-21T00:00:00"/>
        <d v="2021-06-11T00:00:00"/>
        <d v="2021-06-16T00:00:00"/>
        <d v="2021-06-30T00:00:00"/>
        <d v="2021-07-01T00:00:00"/>
        <d v="2021-07-08T00:00:00"/>
        <d v="2021-07-19T00:00:00"/>
        <d v="2021-07-20T00:00:00"/>
        <d v="2021-07-13T00:00:00"/>
        <d v="2021-07-07T00:00:00"/>
        <d v="2021-07-14T00:00:00"/>
        <d v="2021-07-21T00:00:00"/>
        <d v="2021-08-12T00:00:00"/>
        <d v="2021-08-18T00:00:00"/>
        <d v="2021-07-22T00:00:00"/>
        <d v="2021-08-27T00:00:00"/>
        <d v="2021-08-29T00:00:00"/>
        <d v="2021-08-11T00:00:00"/>
        <d v="2021-08-31T00:00:00"/>
        <d v="2021-09-08T00:00:00"/>
        <d v="2021-10-20T00:00:00"/>
        <d v="2021-11-17T00:00:00"/>
        <d v="2021-10-27T00:00:00"/>
        <d v="2021-10-19T00:00:00"/>
        <d v="2021-08-19T00:00:00"/>
        <d v="2021-09-02T00:00:00"/>
        <d v="2021-09-07T00:00:00"/>
        <d v="2021-09-17T00:00:00"/>
        <d v="2021-09-09T00:00:00"/>
        <d v="2021-08-10T00:00:00"/>
        <d v="2021-08-24T00:00:00"/>
        <d v="2021-09-27T00:00:00"/>
        <d v="2021-08-15T00:00:00"/>
        <d v="2021-09-13T00:00:00"/>
        <d v="2021-09-19T00:00:00"/>
        <d v="2021-07-30T00:00:00"/>
        <d v="2021-08-25T00:00:00"/>
        <d v="2021-09-10T00:00:00"/>
        <d v="2021-09-15T00:00:00"/>
        <d v="2021-09-20T00:00:00"/>
        <d v="2021-09-21T00:00:00"/>
        <d v="2021-09-24T00:00:00"/>
        <d v="2021-09-01T00:00:00"/>
        <d v="2021-09-30T00:00:00"/>
        <d v="2021-10-22T00:00:00"/>
        <d v="2021-09-28T00:00:00"/>
        <d v="2021-08-05T00:00:00"/>
        <d v="2021-09-04T00:00:00"/>
        <d v="2021-10-01T00:00:00"/>
        <d v="2021-07-09T00:00:00"/>
        <d v="2021-10-07T00:00:00"/>
        <d v="2021-11-06T00:00:00"/>
        <d v="2021-10-14T00:00:00"/>
        <d v="2021-10-12T00:00:00"/>
        <d v="2021-11-08T00:00:00"/>
        <d v="2021-10-09T00:00:00"/>
        <d v="2021-09-16T00:00:00"/>
        <d v="2021-11-10T00:00:00"/>
        <d v="2021-06-10T00:00:00"/>
        <d v="2021-11-15T00:00:00"/>
        <d v="2021-11-18T00:00:00"/>
        <d v="2021-10-25T00:00:00"/>
        <d v="2021-11-22T00:00:00"/>
        <d v="2021-11-11T00:00:00"/>
        <d v="2021-10-06T00:00:00"/>
        <d v="2021-11-24T00:00:00"/>
        <d v="2021-12-03T00:00:00"/>
        <d v="2021-12-08T00:00:00"/>
        <d v="2021-12-09T00:00:00"/>
        <m/>
      </sharedItems>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ontainsBlank="1"/>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ount="22">
        <s v="2020-02"/>
        <s v="2020-06"/>
        <s v="2020-07"/>
        <s v="2020-08"/>
        <s v="2020-09"/>
        <s v="2020-10"/>
        <s v="2020-11"/>
        <s v="2020-12"/>
        <s v="2020-01"/>
        <s v="2021-01"/>
        <s v="2021-02"/>
        <s v="2021-03"/>
        <s v="2021-04"/>
        <s v="2021-05"/>
        <s v="2021-06"/>
        <s v="2021-07"/>
        <s v="2021-08"/>
        <s v="2021-09"/>
        <s v="2021-10"/>
        <s v="2021-11"/>
        <s v="2021-12"/>
        <m/>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612.561946412039" createdVersion="3" refreshedVersion="7" minRefreshableVersion="3" recordCount="303" xr:uid="{91A97FF7-7FF2-41BA-B3BD-A2147AEBDBE5}">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ount="12">
        <s v="Issue Tier 1 Tag 1"/>
        <s v="Issue Tier 1 Tag 2"/>
        <s v="Issue Tier 1 Tag 3"/>
        <s v="Issue Tier 1 Tag 4"/>
        <m/>
        <s v="Issue Tier 1 Tag 6"/>
        <s v="Issue Tier 1 Tag 7"/>
        <s v="Issue Tier 1 Tag 8"/>
        <s v="Issue Tier 1 Tag 9"/>
        <s v="Issue Tier 1 Tag 10"/>
        <s v="Something New"/>
        <s v="Issue Tier 1 Tag 5"/>
      </sharedItems>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NonDate="0" containsDate="1" containsString="0" containsBlank="1" minDate="2020-01-09T00:00:00" maxDate="2021-12-10T00:00:00"/>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ount="13">
        <n v="2"/>
        <n v="6"/>
        <n v="7"/>
        <n v="8"/>
        <n v="9"/>
        <n v="10"/>
        <n v="11"/>
        <n v="12"/>
        <n v="1"/>
        <n v="3"/>
        <n v="4"/>
        <n v="5"/>
        <m/>
      </sharedItems>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
  <r>
    <n v="280"/>
    <m/>
    <m/>
    <m/>
    <m/>
    <d v="2020-02-02T00:00:00"/>
    <s v="Quality"/>
    <x v="0"/>
    <s v="QE-001443"/>
    <m/>
    <m/>
    <m/>
    <m/>
    <m/>
    <s v="Daily rounds not performed on 02FEB19"/>
    <s v="Close Cancel"/>
    <s v="N/A"/>
    <s v="Brian Van Luinen"/>
    <d v="2020-03-04T00:00:00"/>
    <d v="2020-03-04T00:00:00"/>
    <s v="Closed"/>
    <n v="2020"/>
    <n v="2"/>
    <x v="0"/>
    <x v="0"/>
    <s v="2020-02"/>
    <m/>
    <m/>
    <m/>
    <m/>
  </r>
  <r>
    <n v="3"/>
    <s v="Elevated Readings"/>
    <s v="COP"/>
    <s v="Unknown"/>
    <m/>
    <d v="2020-06-09T00:00:00"/>
    <s v="N/A"/>
    <x v="1"/>
    <m/>
    <m/>
    <s v="Synthesis"/>
    <m/>
    <m/>
    <m/>
    <s v="Synthesis COP Negative Pressure &amp; UV disabled "/>
    <m/>
    <s v="Monitor runs"/>
    <s v="Z. Foster "/>
    <d v="2020-06-25T00:00:00"/>
    <d v="2020-06-25T00:00:00"/>
    <s v="Closed"/>
    <n v="2020"/>
    <n v="6"/>
    <x v="1"/>
    <x v="1"/>
    <s v="2020-06"/>
    <n v="16"/>
    <n v="16"/>
    <s v="Yes"/>
    <n v="0"/>
  </r>
  <r>
    <n v="279"/>
    <m/>
    <m/>
    <m/>
    <m/>
    <d v="2020-06-25T00:00:00"/>
    <s v="Quality"/>
    <x v="0"/>
    <s v="QE-002097"/>
    <m/>
    <m/>
    <m/>
    <s v="Minor"/>
    <m/>
    <s v="Avantor DDRM Material 60000483 Batch 201579 One Uncapped Bottle, HDPE, Sterile, 30 mL"/>
    <m/>
    <m/>
    <s v="Liang Noinala"/>
    <d v="2020-07-26T00:00:00"/>
    <d v="2020-07-09T00:00:00"/>
    <s v="Closed"/>
    <n v="2020"/>
    <n v="6"/>
    <x v="1"/>
    <x v="2"/>
    <s v="2020-06"/>
    <m/>
    <m/>
    <m/>
    <m/>
  </r>
  <r>
    <n v="5"/>
    <s v="Substance Hazard"/>
    <s v="Leak"/>
    <s v="Needed Tightening"/>
    <m/>
    <d v="2020-07-10T00:00:00"/>
    <s v="Safety"/>
    <x v="2"/>
    <m/>
    <s v="P-1783B"/>
    <m/>
    <m/>
    <m/>
    <m/>
    <s v="Vapor leak identified from waste pit flange adjacent to P-1783B (1100-1200ppm)"/>
    <s v="Flange connection loose"/>
    <s v="Facilities to tighten flange; check again during shutdown"/>
    <s v="M. Menard"/>
    <d v="2020-07-24T00:00:00"/>
    <d v="2020-07-13T00:00:00"/>
    <s v="Closed"/>
    <n v="2020"/>
    <n v="7"/>
    <x v="2"/>
    <x v="3"/>
    <s v="2020-07"/>
    <n v="14"/>
    <n v="3"/>
    <s v="Yes"/>
    <n v="-11"/>
  </r>
  <r>
    <n v="6"/>
    <s v="Equipment Defect"/>
    <s v="CIP"/>
    <s v="Insufficient Instruction"/>
    <m/>
    <d v="2020-07-13T00:00:00"/>
    <s v="Delivery"/>
    <x v="3"/>
    <m/>
    <s v="X-1010"/>
    <s v="Annealing"/>
    <m/>
    <m/>
    <m/>
    <s v="Post-use cleaning failure synthesizer UV"/>
    <s v="Unicorn method issue identified"/>
    <s v="Correct Unicorn method"/>
    <s v="M. Roulleau"/>
    <d v="2020-07-17T00:00:00"/>
    <d v="2020-07-17T00:00:00"/>
    <s v="Closed"/>
    <n v="2020"/>
    <n v="7"/>
    <x v="2"/>
    <x v="4"/>
    <s v="2020-07"/>
    <n v="4"/>
    <n v="4"/>
    <s v="Yes"/>
    <n v="0"/>
  </r>
  <r>
    <n v="8"/>
    <s v="Delay"/>
    <s v="Unpacking"/>
    <s v="Insufficient Instruction"/>
    <m/>
    <d v="2020-07-15T00:00:00"/>
    <s v="Delivery"/>
    <x v="4"/>
    <m/>
    <m/>
    <s v="Synthesis"/>
    <m/>
    <m/>
    <m/>
    <s v="Column unpacking not finished "/>
    <s v="Delay due to odor identified from column"/>
    <s v="EH&amp;S investigation &amp; PPE assessment "/>
    <s v="M. Roulleau"/>
    <d v="2020-07-17T00:00:00"/>
    <d v="2020-07-17T00:00:00"/>
    <s v="Closed"/>
    <n v="2020"/>
    <n v="7"/>
    <x v="2"/>
    <x v="5"/>
    <s v="2020-07"/>
    <n v="2"/>
    <n v="2"/>
    <s v="Yes"/>
    <n v="0"/>
  </r>
  <r>
    <n v="9"/>
    <s v="Delay"/>
    <s v="Cleaning"/>
    <s v="Automation"/>
    <m/>
    <d v="2020-07-16T00:00:00"/>
    <s v="Delivery"/>
    <x v="3"/>
    <m/>
    <m/>
    <s v="Synthesis"/>
    <m/>
    <m/>
    <m/>
    <s v="Amedite vessel cleaning not fully completed"/>
    <s v="Delay due to manual entry of Synthesis COP pump parameters"/>
    <s v="New Synthesis COP pump parameters to be automated"/>
    <s v="Z. Foster"/>
    <d v="2020-07-24T00:00:00"/>
    <d v="2020-07-17T00:00:00"/>
    <s v="Closed"/>
    <n v="2020"/>
    <n v="7"/>
    <x v="2"/>
    <x v="6"/>
    <s v="2020-07"/>
    <n v="8"/>
    <n v="1"/>
    <s v="Yes"/>
    <n v="-7"/>
  </r>
  <r>
    <n v="12"/>
    <s v="Delay"/>
    <s v="Prepping"/>
    <s v="Needed Tightening"/>
    <m/>
    <d v="2020-07-21T00:00:00"/>
    <s v="Delivery"/>
    <x v="3"/>
    <m/>
    <m/>
    <s v="Synthesis"/>
    <m/>
    <m/>
    <m/>
    <s v="3 of 4 amidite preps completed"/>
    <s v="Lost time from troubleshooting Synthesis _x000a_Prep N2 pressure transmitter (loose connection)"/>
    <s v="Tighten connection"/>
    <s v="J. Kubiak"/>
    <d v="2020-07-21T00:00:00"/>
    <d v="2020-07-21T00:00:00"/>
    <s v="Closed"/>
    <n v="2020"/>
    <n v="7"/>
    <x v="2"/>
    <x v="7"/>
    <s v="2020-07"/>
    <n v="0"/>
    <n v="0"/>
    <s v="Yes"/>
    <n v="0"/>
  </r>
  <r>
    <n v="7"/>
    <s v="Substance Hazard"/>
    <s v="Odor"/>
    <s v="Insufficient Training"/>
    <m/>
    <d v="2020-07-15T00:00:00"/>
    <s v="Safety"/>
    <x v="2"/>
    <m/>
    <m/>
    <s v="Synthesis"/>
    <m/>
    <m/>
    <m/>
    <s v="Operators identified chemical odor from Synthesis  column during unpacking"/>
    <s v="Pyridine identified by dreager tube by EH&amp;S; Odor determined to be lutedine; very low odor threshold"/>
    <s v="EH&amp;S to review event with PD &amp; assess controls in place &amp; monitor next operation. Update: ; no PEL as long as performed in front of fumewall"/>
    <s v="C. Hughes"/>
    <d v="2020-07-22T00:00:00"/>
    <d v="2020-07-22T00:00:00"/>
    <s v="Closed"/>
    <n v="2020"/>
    <n v="7"/>
    <x v="2"/>
    <x v="5"/>
    <s v="2020-07"/>
    <n v="7"/>
    <n v="7"/>
    <s v="Yes"/>
    <n v="0"/>
  </r>
  <r>
    <n v="13"/>
    <s v="Delay"/>
    <s v="COP"/>
    <s v="Equipment Failure"/>
    <m/>
    <d v="2020-07-22T00:00:00"/>
    <s v="Delivery"/>
    <x v="3"/>
    <m/>
    <m/>
    <s v="HPLC"/>
    <m/>
    <m/>
    <m/>
    <s v="HPLC Cleaning delayed"/>
    <s v="Buffer A inlet valve subordinate device failure "/>
    <s v="Issue resolved"/>
    <s v="M. Roulleau"/>
    <d v="2020-07-22T00:00:00"/>
    <d v="2020-07-23T00:00:00"/>
    <s v="Closed"/>
    <n v="2020"/>
    <n v="7"/>
    <x v="2"/>
    <x v="8"/>
    <s v="2020-07"/>
    <n v="0"/>
    <n v="1"/>
    <s v="No"/>
    <n v="1"/>
  </r>
  <r>
    <n v="2"/>
    <s v="Substance Hazard"/>
    <s v="Leak"/>
    <s v="Unknown"/>
    <m/>
    <d v="2020-06-03T00:00:00"/>
    <s v="N/A"/>
    <x v="1"/>
    <m/>
    <m/>
    <s v="C&amp;D"/>
    <m/>
    <m/>
    <m/>
    <s v="AWFI Seal Failure "/>
    <m/>
    <s v="Troubleshoot with vendor on 10Jun20 &amp; Replace seal _x000a_22Jun20 saw leaking again, vendor back on site 25Jun20. _x000a_24Jun20 another remediation?"/>
    <s v="M. Menard"/>
    <d v="2020-07-24T00:00:00"/>
    <d v="2020-07-24T00:00:00"/>
    <s v="Closed"/>
    <n v="2020"/>
    <n v="6"/>
    <x v="1"/>
    <x v="9"/>
    <s v="2020-06"/>
    <n v="51"/>
    <n v="51"/>
    <s v="Yes"/>
    <n v="0"/>
  </r>
  <r>
    <n v="276"/>
    <m/>
    <m/>
    <m/>
    <m/>
    <d v="2020-07-13T00:00:00"/>
    <s v="Quality"/>
    <x v="0"/>
    <s v="QE-002174"/>
    <m/>
    <m/>
    <m/>
    <s v="Minor"/>
    <m/>
    <s v="Sartorius Stedim  50L Flexsafe 2D Tri-Clamp Bag Material 60000512 Batch 201733 a particulate in bag on one unit, rubber cap in other unit."/>
    <m/>
    <m/>
    <s v="Kristina Fushi"/>
    <d v="2020-08-13T00:00:00"/>
    <d v="2020-07-27T00:00:00"/>
    <s v="Closed"/>
    <n v="2020"/>
    <n v="7"/>
    <x v="2"/>
    <x v="4"/>
    <s v="2020-07"/>
    <m/>
    <m/>
    <m/>
    <m/>
  </r>
  <r>
    <n v="277"/>
    <m/>
    <m/>
    <m/>
    <m/>
    <d v="2020-06-29T00:00:00"/>
    <s v="Quality"/>
    <x v="0"/>
    <s v="QE-002121"/>
    <m/>
    <m/>
    <m/>
    <s v="Minor"/>
    <m/>
    <s v="Avantor Fluid Handling 72&quot; Transfer Tube Set Material 60000493 Batch 201701 piece of hair and small particles found on tubing of 2 units."/>
    <m/>
    <m/>
    <s v="Kristina Fushi"/>
    <d v="2020-07-30T00:00:00"/>
    <d v="2020-07-27T00:00:00"/>
    <s v="Closed"/>
    <n v="2020"/>
    <n v="6"/>
    <x v="1"/>
    <x v="10"/>
    <s v="2020-06"/>
    <m/>
    <m/>
    <m/>
    <m/>
  </r>
  <r>
    <n v="278"/>
    <m/>
    <m/>
    <m/>
    <m/>
    <d v="2020-06-26T00:00:00"/>
    <s v="Quality"/>
    <x v="0"/>
    <s v="QE-002111"/>
    <m/>
    <m/>
    <m/>
    <s v="Minor"/>
    <m/>
    <s v="Avantor Fluid Handling 144” Transfer Tube Set Material 60000494 Batch 201683 piece of hair on tubing of one unit."/>
    <m/>
    <m/>
    <s v="Kristina Fushi"/>
    <d v="2020-07-29T00:00:00"/>
    <d v="2020-07-27T00:00:00"/>
    <s v="Closed"/>
    <n v="2020"/>
    <n v="6"/>
    <x v="1"/>
    <x v="11"/>
    <s v="2020-06"/>
    <m/>
    <m/>
    <m/>
    <m/>
  </r>
  <r>
    <n v="18"/>
    <s v="Alarm"/>
    <s v="COP"/>
    <s v="Insufficient Instruction"/>
    <m/>
    <d v="2020-07-29T00:00:00"/>
    <s v="Safety"/>
    <x v="2"/>
    <m/>
    <m/>
    <s v="Purification"/>
    <m/>
    <m/>
    <m/>
    <s v="LEL Alarm &gt;10% in Final Purification Rm. 1312"/>
    <s v="Alarm caused by 70% IPA wipedown performed near sensor"/>
    <s v="Managers to provide awareness to personnel _x000a_performing wipedown steps to avoid spraying near sensors"/>
    <s v="J. Kaminski"/>
    <d v="2020-07-30T00:00:00"/>
    <d v="2020-07-30T00:00:00"/>
    <s v="Closed"/>
    <n v="2020"/>
    <n v="7"/>
    <x v="2"/>
    <x v="10"/>
    <s v="2020-07"/>
    <n v="1"/>
    <n v="1"/>
    <s v="Yes"/>
    <n v="0"/>
  </r>
  <r>
    <n v="19"/>
    <s v="Delay"/>
    <s v="COP"/>
    <s v="Insufficient Instruction"/>
    <m/>
    <d v="2020-07-30T00:00:00"/>
    <s v="Delivery"/>
    <x v="3"/>
    <m/>
    <m/>
    <s v="Crude UF"/>
    <m/>
    <m/>
    <m/>
    <s v="Pre-use clean Crude UF delayed"/>
    <s v="Crude UF pH meters / PAS communication issue"/>
    <s v="Scaling issue corrected"/>
    <s v="R. Fornier"/>
    <d v="2020-07-31T00:00:00"/>
    <d v="2020-07-31T00:00:00"/>
    <s v="Closed"/>
    <n v="2020"/>
    <n v="7"/>
    <x v="2"/>
    <x v="12"/>
    <s v="2020-07"/>
    <n v="1"/>
    <n v="1"/>
    <s v="Yes"/>
    <n v="0"/>
  </r>
  <r>
    <n v="20"/>
    <s v="Alarm"/>
    <s v="HPLC"/>
    <s v="Automation"/>
    <m/>
    <d v="2020-07-31T00:00:00"/>
    <s v="Delivery"/>
    <x v="3"/>
    <m/>
    <m/>
    <s v="HPLC"/>
    <m/>
    <m/>
    <m/>
    <s v="Unable to perform planned HPLC Process Method Training"/>
    <s v="CIP Cycle Alarms"/>
    <s v="Troubleshoot alarms with automation"/>
    <s v="R. Fornier"/>
    <d v="2020-07-31T00:00:00"/>
    <d v="2020-07-31T00:00:00"/>
    <s v="Closed"/>
    <n v="2020"/>
    <n v="7"/>
    <x v="2"/>
    <x v="13"/>
    <s v="2020-07"/>
    <n v="0"/>
    <n v="0"/>
    <s v="Yes"/>
    <n v="0"/>
  </r>
  <r>
    <n v="17"/>
    <s v="Delay"/>
    <s v="Manufacturing"/>
    <s v="Vendor"/>
    <m/>
    <d v="2020-07-28T00:00:00"/>
    <s v="Delivery"/>
    <x v="5"/>
    <m/>
    <m/>
    <m/>
    <m/>
    <m/>
    <m/>
    <s v="Unable to perform planned mixing study"/>
    <s v="200L bag not received from Sartorious"/>
    <s v="Working with vendor for shipping updates; _x000a_strategy developed for expedited release upon receipt"/>
    <s v="J. Borges"/>
    <d v="2020-08-08T00:00:00"/>
    <d v="2020-08-06T00:00:00"/>
    <s v="Closed"/>
    <n v="2020"/>
    <n v="7"/>
    <x v="2"/>
    <x v="14"/>
    <s v="2020-07"/>
    <n v="11"/>
    <n v="9"/>
    <s v="Yes"/>
    <n v="-2"/>
  </r>
  <r>
    <n v="21"/>
    <s v="Alarm"/>
    <s v="Sensor Issue"/>
    <s v="Equipment Failure"/>
    <m/>
    <d v="2020-08-03T00:00:00"/>
    <s v="Safety"/>
    <x v="2"/>
    <m/>
    <s v="AHU-10"/>
    <m/>
    <m/>
    <m/>
    <m/>
    <s v="Fire alarm set off"/>
    <s v="AHU-10 Shut down, provides power to O2 sensor"/>
    <s v="Work Order 27988"/>
    <s v="J. Kelliher"/>
    <d v="2020-08-07T00:00:00"/>
    <d v="2020-08-06T00:00:00"/>
    <s v="Closed"/>
    <n v="2020"/>
    <n v="8"/>
    <x v="3"/>
    <x v="9"/>
    <s v="2020-08"/>
    <n v="4"/>
    <n v="3"/>
    <s v="Yes"/>
    <n v="-1"/>
  </r>
  <r>
    <n v="24"/>
    <s v="Substance Hazard"/>
    <s v="Leak"/>
    <s v="Equipment Failure"/>
    <m/>
    <d v="2020-08-10T00:00:00"/>
    <s v="Safety"/>
    <x v="2"/>
    <m/>
    <m/>
    <m/>
    <m/>
    <m/>
    <m/>
    <s v="&lt; 10 gallons of hydraulic oil on tanker pad"/>
    <s v="Hydraulic line on ACV tanker truck failed and leaked "/>
    <s v="ACV clean oil from pad &amp; drain, no further actions"/>
    <s v="C. Hughes"/>
    <d v="2020-08-10T00:00:00"/>
    <d v="2020-08-10T00:00:00"/>
    <s v="Closed"/>
    <n v="2020"/>
    <n v="8"/>
    <x v="3"/>
    <x v="3"/>
    <s v="2020-08"/>
    <n v="0"/>
    <n v="0"/>
    <s v="Yes"/>
    <n v="0"/>
  </r>
  <r>
    <n v="275"/>
    <m/>
    <m/>
    <m/>
    <m/>
    <d v="2020-07-27T00:00:00"/>
    <s v="Quality"/>
    <x v="0"/>
    <s v="QE-002234"/>
    <m/>
    <m/>
    <m/>
    <s v="Minor"/>
    <m/>
    <s v="Avantor Fluid Handling ½” Y Connector Material 60000491 Batch 201776 pieces of hair on tubing of one unit."/>
    <m/>
    <m/>
    <s v="Kristina Fushi"/>
    <d v="2020-08-26T00:00:00"/>
    <d v="2020-08-10T00:00:00"/>
    <s v="Closed"/>
    <n v="2020"/>
    <n v="7"/>
    <x v="2"/>
    <x v="15"/>
    <s v="2020-07"/>
    <m/>
    <m/>
    <m/>
    <m/>
  </r>
  <r>
    <n v="25"/>
    <s v="Equipment Defect"/>
    <s v="Leak"/>
    <s v="Equipment Failure"/>
    <m/>
    <d v="2020-08-10T00:00:00"/>
    <s v="Safety"/>
    <x v="2"/>
    <m/>
    <m/>
    <s v="Purification"/>
    <m/>
    <m/>
    <m/>
    <s v="Eyewash/Safety Shower leaking in Purification Rm. 1312"/>
    <s v="Cracked fitting / bad casting"/>
    <s v="WO to replace damaged parts"/>
    <s v="J. Kubiak"/>
    <d v="2020-08-11T00:00:00"/>
    <d v="2020-08-11T00:00:00"/>
    <s v="Closed"/>
    <n v="2020"/>
    <n v="8"/>
    <x v="3"/>
    <x v="3"/>
    <s v="2020-08"/>
    <n v="1"/>
    <n v="1"/>
    <s v="Yes"/>
    <n v="0"/>
  </r>
  <r>
    <n v="26"/>
    <s v="Personnel Incident"/>
    <s v="(De)classified Area Breach"/>
    <s v="Insufficient Instruction"/>
    <m/>
    <d v="2020-08-10T00:00:00"/>
    <s v="Safety"/>
    <x v="2"/>
    <m/>
    <m/>
    <m/>
    <m/>
    <m/>
    <m/>
    <s v="Cell Phone usage observed in classified area yesterday "/>
    <s v="Contractor not routinely on site"/>
    <s v="Discuss event with personnel responsible to escort _x000a_non-badge access employees"/>
    <s v="M. Poch"/>
    <d v="2020-08-11T00:00:00"/>
    <d v="2020-08-11T00:00:00"/>
    <s v="Closed"/>
    <n v="2020"/>
    <n v="8"/>
    <x v="3"/>
    <x v="3"/>
    <s v="2020-08"/>
    <n v="1"/>
    <n v="1"/>
    <s v="Yes"/>
    <n v="0"/>
  </r>
  <r>
    <n v="274"/>
    <m/>
    <m/>
    <m/>
    <m/>
    <d v="2020-08-03T00:00:00"/>
    <s v="Quality"/>
    <x v="0"/>
    <s v="QE-002278"/>
    <m/>
    <m/>
    <m/>
    <s v="Minor"/>
    <m/>
    <s v="Brand Nu Sodium Bromide 60000505 Batches 201792 201793 201801 &amp; 201802 CoA Magnesium and Alkaline-earth metals result not within specification."/>
    <m/>
    <m/>
    <s v="Liang Noinala"/>
    <d v="2020-09-02T00:00:00"/>
    <d v="2020-08-12T00:00:00"/>
    <s v="Closed"/>
    <n v="2020"/>
    <n v="8"/>
    <x v="3"/>
    <x v="9"/>
    <s v="2020-08"/>
    <m/>
    <m/>
    <m/>
    <m/>
  </r>
  <r>
    <n v="29"/>
    <s v="Alarm"/>
    <s v="Manufacturing"/>
    <s v="Automation"/>
    <m/>
    <d v="2020-08-12T00:00:00"/>
    <s v="Delivery"/>
    <x v="3"/>
    <m/>
    <m/>
    <s v="Annealing"/>
    <m/>
    <m/>
    <m/>
    <s v="Training Run on Concentration/Annealing Vessel incomplete"/>
    <s v="Automation PID loop failure alarm caused run to abort"/>
    <s v="EM code was updated to compare the .Val_SP parameter _x000a_(versus the .PSet_SP parameter) to the EM SP parameter  "/>
    <s v="R. Fornier"/>
    <d v="2020-08-14T00:00:00"/>
    <d v="2020-08-14T00:00:00"/>
    <s v="Closed"/>
    <n v="2020"/>
    <n v="8"/>
    <x v="3"/>
    <x v="16"/>
    <s v="2020-08"/>
    <n v="2"/>
    <n v="2"/>
    <s v="Yes"/>
    <n v="0"/>
  </r>
  <r>
    <n v="32"/>
    <s v="Delay"/>
    <s v="CIP"/>
    <s v="Cleaning Procedure"/>
    <m/>
    <d v="2020-08-13T00:00:00"/>
    <s v="Delivery"/>
    <x v="3"/>
    <m/>
    <m/>
    <s v="C&amp;D"/>
    <m/>
    <m/>
    <m/>
    <s v="C&amp;D Skid Post-Use CIP delayed"/>
    <s v="Dely due to late start of Crude UF skid cleaning and there was not enough time to complete C&amp;D CIP "/>
    <s v="None - addressing Crude UF delay"/>
    <s v="J. Anderson"/>
    <d v="2020-08-14T00:00:00"/>
    <d v="2020-08-14T00:00:00"/>
    <s v="Closed"/>
    <n v="2020"/>
    <n v="8"/>
    <x v="3"/>
    <x v="4"/>
    <s v="2020-08"/>
    <n v="1"/>
    <n v="1"/>
    <s v="Yes"/>
    <n v="0"/>
  </r>
  <r>
    <n v="33"/>
    <s v="Elevated Readings"/>
    <s v="Material Exposure"/>
    <s v="Insufficient Instruction"/>
    <m/>
    <d v="2020-08-13T00:00:00"/>
    <s v="Safety"/>
    <x v="2"/>
    <m/>
    <m/>
    <s v="Synthesis"/>
    <m/>
    <m/>
    <m/>
    <s v="Elevated FID readings (&gt;1000 ppm) in Synthesis Room"/>
    <s v="Amidite vessel left uncapped after cleaning visual inspection"/>
    <s v="Immediately cap open ports on 3 vessels, situation _x000a_reviewed with personnel performing inspections "/>
    <s v="J. Diyora"/>
    <d v="2020-08-14T00:00:00"/>
    <d v="2020-08-14T00:00:00"/>
    <s v="Closed"/>
    <n v="2020"/>
    <n v="8"/>
    <x v="3"/>
    <x v="4"/>
    <s v="2020-08"/>
    <n v="1"/>
    <n v="1"/>
    <s v="Yes"/>
    <n v="0"/>
  </r>
  <r>
    <n v="15"/>
    <s v="Substance Hazard"/>
    <s v="Odor"/>
    <s v="Modification Needed"/>
    <m/>
    <d v="2020-07-23T00:00:00"/>
    <s v="Safety"/>
    <x v="2"/>
    <m/>
    <m/>
    <s v="HPLC"/>
    <m/>
    <m/>
    <m/>
    <s v="During HPLC fractions work, line to AOR opened _x000a_releasing vapor/odor into Purification room"/>
    <s v="Incorrect triclamp disconnected"/>
    <s v="Add high-pressure clamp"/>
    <s v="J. Kubiak"/>
    <d v="2020-08-24T00:00:00"/>
    <d v="2020-08-20T00:00:00"/>
    <s v="Closed"/>
    <n v="2020"/>
    <n v="7"/>
    <x v="2"/>
    <x v="17"/>
    <s v="2020-07"/>
    <n v="32"/>
    <n v="28"/>
    <s v="Yes"/>
    <n v="-4"/>
  </r>
  <r>
    <n v="28"/>
    <s v="Delay"/>
    <s v="CIP"/>
    <s v="Equipment Failure"/>
    <m/>
    <d v="2020-08-12T00:00:00"/>
    <s v="Delivery"/>
    <x v="3"/>
    <m/>
    <m/>
    <s v="C&amp;D"/>
    <m/>
    <m/>
    <m/>
    <s v="C&amp;D Skid Post-Use CIP incomplete"/>
    <s v="CIP went into hold due to return conductivity failure during final rinse"/>
    <s v="Install new orifice plate WO# 28778"/>
    <s v="Z. Foster"/>
    <d v="2020-08-27T00:00:00"/>
    <d v="2020-08-20T00:00:00"/>
    <s v="Closed"/>
    <n v="2020"/>
    <n v="8"/>
    <x v="3"/>
    <x v="16"/>
    <s v="2020-08"/>
    <n v="15"/>
    <n v="8"/>
    <s v="Yes"/>
    <n v="-7"/>
  </r>
  <r>
    <n v="27"/>
    <s v="Storage Hazard"/>
    <s v="(De)classified Area Breach"/>
    <s v="Operator Error"/>
    <m/>
    <d v="2020-08-11T00:00:00"/>
    <s v="Safety"/>
    <x v="2"/>
    <m/>
    <m/>
    <m/>
    <m/>
    <m/>
    <m/>
    <s v="Cycletainer of Acetonitrile moved to actively declassified area (Rm. 1320) "/>
    <s v="Mel / Joe / Matt to review with personnel in area"/>
    <s v="Additional detail added to procedure for partial _x000a_declassifications"/>
    <s v="C. Hughes"/>
    <d v="2020-08-31T00:00:00"/>
    <d v="2020-08-21T00:00:00"/>
    <s v="Closed"/>
    <n v="2020"/>
    <n v="8"/>
    <x v="3"/>
    <x v="18"/>
    <s v="2020-08"/>
    <n v="20"/>
    <n v="10"/>
    <s v="Yes"/>
    <n v="-10"/>
  </r>
  <r>
    <n v="273"/>
    <m/>
    <m/>
    <m/>
    <m/>
    <d v="2020-08-18T00:00:00"/>
    <s v="Quality"/>
    <x v="0"/>
    <s v="QE-002367"/>
    <m/>
    <m/>
    <m/>
    <s v="Minor"/>
    <m/>
    <s v="Avantor Fluid Handling 144” Transfer Tube Set Material 60000494 Batch 201779 four units with unacceptable particulates."/>
    <m/>
    <m/>
    <s v="Kristina Fushi"/>
    <d v="2020-09-17T00:00:00"/>
    <d v="2020-08-21T00:00:00"/>
    <s v="Closed"/>
    <n v="2020"/>
    <n v="8"/>
    <x v="3"/>
    <x v="19"/>
    <s v="2020-08"/>
    <m/>
    <m/>
    <m/>
    <m/>
  </r>
  <r>
    <n v="4"/>
    <s v="Substance Hazard"/>
    <s v="Dry Link"/>
    <s v="Modification Needed"/>
    <m/>
    <d v="2020-07-10T00:00:00"/>
    <s v="Safety"/>
    <x v="2"/>
    <m/>
    <s v="103-SP-003"/>
    <m/>
    <m/>
    <m/>
    <m/>
    <s v="Dry-Link valve 103-SP-003 leak"/>
    <s v="Inadequately polished stem component "/>
    <s v="Install new stems without polishing defects seen in the originals. Perform offline pressure tests with the new stems"/>
    <s v="Z. Foster"/>
    <d v="2020-08-31T00:00:00"/>
    <d v="2020-08-27T00:00:00"/>
    <s v="Closed"/>
    <n v="2020"/>
    <n v="7"/>
    <x v="2"/>
    <x v="3"/>
    <s v="2020-07"/>
    <n v="52"/>
    <n v="48"/>
    <s v="Yes"/>
    <n v="-4"/>
  </r>
  <r>
    <n v="14"/>
    <s v="Alarm"/>
    <s v="Vent Relief"/>
    <s v="Modification Needed"/>
    <m/>
    <d v="2020-07-23T00:00:00"/>
    <s v="Safety"/>
    <x v="2"/>
    <m/>
    <m/>
    <m/>
    <m/>
    <m/>
    <m/>
    <s v="Alarm came into the PAS for 18% O2 in the vent relief header; should be 0% "/>
    <s v="The vent and the scrubber lines both opened and the scrubber pulled outside air into the vent, through the pipe into the scrubber line and out the scrubber vent. "/>
    <s v="Corrected condition that caused event. Additional _x000a_troubleshooting performed under WO 27607"/>
    <s v="Z. Foster"/>
    <d v="2020-08-31T00:00:00"/>
    <d v="2020-08-27T00:00:00"/>
    <s v="Closed"/>
    <n v="2020"/>
    <n v="7"/>
    <x v="2"/>
    <x v="17"/>
    <s v="2020-07"/>
    <n v="39"/>
    <n v="35"/>
    <s v="Yes"/>
    <n v="-4"/>
  </r>
  <r>
    <n v="16"/>
    <s v="Substance Hazard"/>
    <s v="Dry Link"/>
    <s v="Equipment Failure"/>
    <m/>
    <d v="2020-07-27T00:00:00"/>
    <s v="Safety"/>
    <x v="2"/>
    <m/>
    <s v="105-SP-011"/>
    <m/>
    <m/>
    <m/>
    <m/>
    <s v="Dry-Link valve 105-SP-011 leak"/>
    <s v="Damaged face seal o-ring"/>
    <s v="Replace damage face seal; perform offline pressure test "/>
    <s v="Z. Foster"/>
    <d v="2020-08-31T00:00:00"/>
    <d v="2020-08-27T00:00:00"/>
    <s v="Closed"/>
    <n v="2020"/>
    <n v="7"/>
    <x v="2"/>
    <x v="15"/>
    <s v="2020-07"/>
    <n v="35"/>
    <n v="31"/>
    <s v="Yes"/>
    <n v="-4"/>
  </r>
  <r>
    <n v="36"/>
    <s v="Delay"/>
    <s v="Cleaning"/>
    <s v="Priority Shift"/>
    <m/>
    <d v="2020-08-26T00:00:00"/>
    <s v="Delivery"/>
    <x v="4"/>
    <m/>
    <m/>
    <s v="HPLC"/>
    <m/>
    <m/>
    <m/>
    <s v="HPLC cleaning sample method delayed"/>
    <s v="Focused on higher priority tasks"/>
    <s v="Move to next week"/>
    <s v="M. Roulleau"/>
    <d v="2020-08-27T00:00:00"/>
    <d v="2020-08-27T00:00:00"/>
    <s v="Closed"/>
    <n v="2020"/>
    <n v="8"/>
    <x v="3"/>
    <x v="11"/>
    <s v="2020-08"/>
    <n v="1"/>
    <n v="1"/>
    <s v="Yes"/>
    <n v="0"/>
  </r>
  <r>
    <n v="37"/>
    <s v="Substance Hazard"/>
    <s v="Spill"/>
    <s v="Needed Tightening"/>
    <m/>
    <d v="2020-08-27T00:00:00"/>
    <s v="Safety"/>
    <x v="2"/>
    <m/>
    <s v="X-1010"/>
    <s v="Synthesis"/>
    <m/>
    <m/>
    <m/>
    <s v="Small amount of liquid pooled on the floor at the _x000a_synthesizer (X-1010)"/>
    <s v="Loose tri-clamp connection"/>
    <s v="Take readings &amp; pH of liquid; tighten connection under _x000a_WO"/>
    <s v="J. Kubiak"/>
    <d v="2020-08-28T00:00:00"/>
    <d v="2020-08-28T00:00:00"/>
    <s v="Closed"/>
    <n v="2020"/>
    <n v="8"/>
    <x v="3"/>
    <x v="15"/>
    <s v="2020-08"/>
    <n v="1"/>
    <n v="1"/>
    <s v="Yes"/>
    <n v="0"/>
  </r>
  <r>
    <n v="34"/>
    <s v="Delay"/>
    <s v="CIP"/>
    <s v="Inspection Failure"/>
    <m/>
    <d v="2020-08-14T00:00:00"/>
    <s v="Delivery"/>
    <x v="3"/>
    <m/>
    <m/>
    <s v="C&amp;D"/>
    <m/>
    <m/>
    <m/>
    <s v="C&amp;D CIP delayed"/>
    <s v="Post-use visual inspection failure C&amp;D skid"/>
    <s v="C&amp;D vessel internal surface wiped and pre-use CIP was _x000a_performed. Cycle modification (increase volume and ethanol rinse time) was made for next run"/>
    <s v="J. Diyora"/>
    <d v="2020-09-18T00:00:00"/>
    <d v="2020-09-01T00:00:00"/>
    <s v="Closed"/>
    <n v="2020"/>
    <n v="8"/>
    <x v="3"/>
    <x v="20"/>
    <s v="2020-08"/>
    <n v="35"/>
    <n v="18"/>
    <s v="Yes"/>
    <n v="-17"/>
  </r>
  <r>
    <n v="40"/>
    <s v="Substance Hazard"/>
    <s v="Leak"/>
    <s v="Operator Error"/>
    <m/>
    <d v="2020-08-31T00:00:00"/>
    <s v="Safety"/>
    <x v="2"/>
    <m/>
    <m/>
    <s v="Purification"/>
    <m/>
    <m/>
    <m/>
    <s v="CIP solution leak from Buffer A vessel liquid filter housing "/>
    <s v="Misalignment of the housing clamp"/>
    <s v="Ensure operators are monitoring through first pass"/>
    <s v="M. Roulleau"/>
    <d v="2020-09-01T00:00:00"/>
    <d v="2020-09-01T00:00:00"/>
    <s v="Closed"/>
    <n v="2020"/>
    <n v="8"/>
    <x v="3"/>
    <x v="13"/>
    <s v="2020-08"/>
    <n v="1"/>
    <n v="1"/>
    <s v="Yes"/>
    <n v="0"/>
  </r>
  <r>
    <n v="22"/>
    <s v="Substance Hazard"/>
    <s v="Waste"/>
    <s v="Unknown"/>
    <m/>
    <d v="2020-08-05T00:00:00"/>
    <s v="Safety"/>
    <x v="2"/>
    <m/>
    <m/>
    <s v="CUF"/>
    <m/>
    <m/>
    <m/>
    <s v="WFI Spray from aqueous waste line during Crude UF _x000a_WFI rinse air blow "/>
    <m/>
    <s v="Near term: Install bleeder cap during Crude UF CIP_x000a_Long term: Install automated ball valve below funnel Implement Purification UF since the CIP code is the same"/>
    <s v="Z. Foster"/>
    <d v="2020-09-30T00:00:00"/>
    <d v="2020-09-03T00:00:00"/>
    <s v="Closed"/>
    <n v="2020"/>
    <n v="8"/>
    <x v="3"/>
    <x v="21"/>
    <s v="2020-08"/>
    <n v="56"/>
    <n v="29"/>
    <s v="Yes"/>
    <n v="-27"/>
  </r>
  <r>
    <n v="23"/>
    <s v="Substance Hazard"/>
    <s v="Waste"/>
    <s v="Unknown"/>
    <m/>
    <d v="2020-08-06T00:00:00"/>
    <s v="Safety"/>
    <x v="2"/>
    <m/>
    <m/>
    <s v="CUF"/>
    <m/>
    <m/>
    <m/>
    <s v="WFI Spray from WFI Funnel on associated AQW waste_x000a_ line during Crude UF air blow "/>
    <m/>
    <s v="Near term: Install bleeder cap during Crude UF CIP_x000a_Long term: Install automated ball valve below funnel Implement Purification UF since the CIP code is the same"/>
    <s v="Z. Foster"/>
    <d v="2020-09-30T00:00:00"/>
    <d v="2020-09-03T00:00:00"/>
    <s v="Closed"/>
    <n v="2020"/>
    <n v="8"/>
    <x v="3"/>
    <x v="22"/>
    <s v="2020-08"/>
    <n v="55"/>
    <n v="28"/>
    <s v="Yes"/>
    <n v="-27"/>
  </r>
  <r>
    <n v="41"/>
    <s v="Substance Hazard"/>
    <s v="Leak"/>
    <s v="Open Valve"/>
    <m/>
    <d v="2020-08-31T00:00:00"/>
    <s v="Safety"/>
    <x v="2"/>
    <m/>
    <s v="985-MV-001"/>
    <m/>
    <m/>
    <m/>
    <m/>
    <s v="Overflow of the WFI flush drain located in the CIP room"/>
    <s v="CIP Return Sample valve 985-MV-001 left open "/>
    <s v="Review event with personnel sampling / using manual valve; _x000a_assess procedural controls"/>
    <s v="J. Diyora"/>
    <d v="2020-09-30T00:00:00"/>
    <d v="2020-09-03T00:00:00"/>
    <s v="Closed"/>
    <n v="2020"/>
    <n v="8"/>
    <x v="3"/>
    <x v="13"/>
    <s v="2020-08"/>
    <n v="30"/>
    <n v="3"/>
    <s v="Yes"/>
    <n v="-27"/>
  </r>
  <r>
    <n v="45"/>
    <s v="Delay"/>
    <s v="Extraneous Material"/>
    <s v="Contaminant Found"/>
    <m/>
    <d v="2020-09-08T00:00:00"/>
    <s v="Delivery"/>
    <x v="3"/>
    <m/>
    <m/>
    <s v="Synthesis"/>
    <m/>
    <m/>
    <m/>
    <s v="Synthesis Skid cleaning delayed"/>
    <s v="Particle observed when disassembling column"/>
    <s v="Perform skid cleaning next day; ID particle"/>
    <s v="M. Roulleau"/>
    <d v="2020-09-09T00:00:00"/>
    <d v="2020-09-09T00:00:00"/>
    <s v="Closed"/>
    <n v="2020"/>
    <n v="9"/>
    <x v="4"/>
    <x v="23"/>
    <s v="2020-09"/>
    <n v="1"/>
    <n v="1"/>
    <s v="Yes"/>
    <n v="0"/>
  </r>
  <r>
    <n v="11"/>
    <s v="Equipment Defect"/>
    <s v="Installation"/>
    <s v="Vendor"/>
    <m/>
    <d v="2020-07-20T00:00:00"/>
    <s v="Delivery"/>
    <x v="5"/>
    <m/>
    <m/>
    <s v="Synthesis"/>
    <m/>
    <m/>
    <m/>
    <s v="35 cm synthesis column scraper seal does not fit "/>
    <s v="Supplier issue with sizing of seal; DDRM/ACER to fully investgate issue"/>
    <s v="Send part to AK Bio for inspection; Meet with vendor _x000a_on Friday. Use scraper seal from givo run"/>
    <s v="J. Borges"/>
    <d v="2020-09-10T00:00:00"/>
    <d v="2020-09-10T00:00:00"/>
    <s v="Closed"/>
    <n v="2020"/>
    <n v="7"/>
    <x v="2"/>
    <x v="24"/>
    <s v="2020-07"/>
    <n v="52"/>
    <n v="52"/>
    <s v="Yes"/>
    <n v="0"/>
  </r>
  <r>
    <n v="269"/>
    <m/>
    <m/>
    <m/>
    <m/>
    <d v="2020-09-01T00:00:00"/>
    <s v="Quality"/>
    <x v="0"/>
    <s v="QE-002444"/>
    <m/>
    <m/>
    <m/>
    <s v="Minor"/>
    <m/>
    <s v="Avantor Fluid Handling DDRM 72” Transfer Tube Set Material 60000493 Batch 201778 6 units with filaments and contaminants embedded in tubing."/>
    <m/>
    <m/>
    <s v="Kristina Fushi"/>
    <d v="2020-10-02T00:00:00"/>
    <d v="2020-09-10T00:00:00"/>
    <s v="Closed"/>
    <n v="2020"/>
    <n v="9"/>
    <x v="4"/>
    <x v="25"/>
    <s v="2020-09"/>
    <m/>
    <m/>
    <m/>
    <m/>
  </r>
  <r>
    <n v="43"/>
    <s v="Personnel Incident"/>
    <s v="Slippage"/>
    <s v="Unknown"/>
    <m/>
    <d v="2020-09-04T00:00:00"/>
    <s v="Safety"/>
    <x v="2"/>
    <s v="2020-82"/>
    <m/>
    <m/>
    <m/>
    <m/>
    <m/>
    <s v="EH&amp;S Incident 82. Person slipped when entering Rm._x000a_1320"/>
    <s v="Cleaning solution on floor - safety investigation in progress"/>
    <s v="Interview personnel (cleaners &amp; employee involved)"/>
    <s v="C. Hughes"/>
    <d v="2020-09-11T00:00:00"/>
    <d v="2020-09-11T00:00:00"/>
    <s v="Closed"/>
    <n v="2020"/>
    <n v="9"/>
    <x v="4"/>
    <x v="26"/>
    <s v="2020-09"/>
    <n v="7"/>
    <n v="7"/>
    <s v="Yes"/>
    <n v="0"/>
  </r>
  <r>
    <n v="272"/>
    <m/>
    <m/>
    <m/>
    <m/>
    <d v="2020-08-17T00:00:00"/>
    <s v="Quality"/>
    <x v="0"/>
    <s v="QE-002372"/>
    <m/>
    <m/>
    <m/>
    <s v="Minor"/>
    <m/>
    <s v="DDRM-AKB 35cm column scraper seals (60000498/60000500/60000495, batch numbers pending) do not fit on the 35 cm columns"/>
    <m/>
    <m/>
    <s v="Christopher Rizzo"/>
    <d v="2020-09-17T00:00:00"/>
    <d v="2020-09-14T00:00:00"/>
    <s v="Closed"/>
    <n v="2020"/>
    <n v="8"/>
    <x v="3"/>
    <x v="27"/>
    <s v="2020-08"/>
    <m/>
    <m/>
    <m/>
    <m/>
  </r>
  <r>
    <n v="46"/>
    <s v="Delay"/>
    <s v="COP"/>
    <s v="Inspection Failure"/>
    <m/>
    <d v="2020-09-09T00:00:00"/>
    <s v="Delivery"/>
    <x v="3"/>
    <m/>
    <m/>
    <s v="Synthesis"/>
    <m/>
    <m/>
    <m/>
    <s v="Amidite vessel COP delayed"/>
    <s v="Residue identified in pump - failed visual inspection"/>
    <s v="Engineering to remediate and Process Sciences to perform _x000a_COP when system available; Closed for repeat occurrence"/>
    <s v="Z. Foster"/>
    <d v="2020-09-14T00:00:00"/>
    <d v="2020-09-15T00:00:00"/>
    <s v="Closed"/>
    <n v="2020"/>
    <n v="9"/>
    <x v="4"/>
    <x v="1"/>
    <s v="2020-09"/>
    <n v="5"/>
    <n v="6"/>
    <s v="No"/>
    <n v="1"/>
  </r>
  <r>
    <n v="270"/>
    <m/>
    <m/>
    <m/>
    <m/>
    <d v="2020-08-31T00:00:00"/>
    <s v="Quality"/>
    <x v="0"/>
    <s v="QE-002438"/>
    <m/>
    <m/>
    <m/>
    <s v="Minor"/>
    <m/>
    <s v="Avantor Fluid Handling DDRM Pooling Manifold Tube Set Material 60000492 Batch 201856 large embedded filament on one unit."/>
    <m/>
    <m/>
    <s v="Kristina Fushi"/>
    <d v="2020-10-01T00:00:00"/>
    <d v="2020-09-15T00:00:00"/>
    <s v="Closed"/>
    <n v="2020"/>
    <n v="8"/>
    <x v="3"/>
    <x v="13"/>
    <s v="2020-08"/>
    <m/>
    <m/>
    <m/>
    <m/>
  </r>
  <r>
    <n v="35"/>
    <s v="Equipment Defect"/>
    <s v="Leak"/>
    <s v="Modification Needed"/>
    <m/>
    <d v="2020-08-25T00:00:00"/>
    <s v="Safety"/>
    <x v="2"/>
    <m/>
    <m/>
    <s v="HPLC"/>
    <m/>
    <m/>
    <m/>
    <s v="HPLC steam/condensate pump relief valve released to  floor"/>
    <s v="Steam was turned off to the HPLC skid for Automation to perform work. As the piping cooled a leak formed at one of the fittings"/>
    <s v="Reroute condensate line"/>
    <s v="J. Kelliher"/>
    <d v="2020-09-18T00:00:00"/>
    <d v="2020-09-16T00:00:00"/>
    <s v="Closed"/>
    <n v="2020"/>
    <n v="8"/>
    <x v="3"/>
    <x v="2"/>
    <s v="2020-08"/>
    <n v="24"/>
    <n v="22"/>
    <s v="Yes"/>
    <n v="-2"/>
  </r>
  <r>
    <n v="48"/>
    <s v="Delay"/>
    <s v="COP"/>
    <s v="Inspection Failure"/>
    <m/>
    <d v="2020-09-14T00:00:00"/>
    <s v="Delivery"/>
    <x v="3"/>
    <m/>
    <m/>
    <s v="Synthesis"/>
    <m/>
    <m/>
    <m/>
    <s v="Amidite vessel COP delayed "/>
    <s v="Failed visual inspection - More aggressive cleaning required"/>
    <s v="Perform cleaning with caustic; Closed for repeat occurrence"/>
    <s v="Z. Foster"/>
    <d v="2020-09-15T00:00:00"/>
    <d v="2020-09-16T00:00:00"/>
    <s v="Closed"/>
    <n v="2020"/>
    <n v="9"/>
    <x v="4"/>
    <x v="20"/>
    <s v="2020-09"/>
    <n v="1"/>
    <n v="2"/>
    <s v="No"/>
    <n v="1"/>
  </r>
  <r>
    <n v="31"/>
    <s v="Delay"/>
    <s v="CIP"/>
    <s v="Modification Needed"/>
    <m/>
    <d v="2020-08-12T00:00:00"/>
    <s v="Delivery"/>
    <x v="3"/>
    <m/>
    <m/>
    <s v="Crude UF"/>
    <m/>
    <m/>
    <m/>
    <s v="Crude UF Load Vessel CIP delayed"/>
    <s v="Leaks identified during run (rupture disk &amp; jacket) "/>
    <s v="Add spool piece at connection (rupture disk); _x000a_Add expansion / breather filter with quick connect (on jacket side) WO# 29250; complete WO's for remaining vesels"/>
    <s v="Z. Foster"/>
    <d v="2020-09-18T00:00:00"/>
    <d v="2020-09-17T00:00:00"/>
    <s v="Closed"/>
    <n v="2020"/>
    <n v="8"/>
    <x v="3"/>
    <x v="16"/>
    <s v="2020-08"/>
    <n v="37"/>
    <n v="36"/>
    <s v="Yes"/>
    <n v="-1"/>
  </r>
  <r>
    <n v="38"/>
    <s v="Substance Hazard"/>
    <s v="Leak"/>
    <s v="Modification Needed"/>
    <m/>
    <d v="2020-08-27T00:00:00"/>
    <s v="Safety"/>
    <x v="2"/>
    <m/>
    <m/>
    <s v="Crude UF"/>
    <m/>
    <m/>
    <m/>
    <s v="Crude UF Load Vessel leak from rupture disk"/>
    <s v="Manipulation of rupture disk during visual inspection activities"/>
    <s v="Add spool piece at connection; WO# 29250; complete WO's_x000a_for remaining vesels"/>
    <s v="Z. Foster"/>
    <d v="2020-09-18T00:00:00"/>
    <d v="2020-09-17T00:00:00"/>
    <s v="Closed"/>
    <n v="2020"/>
    <n v="8"/>
    <x v="3"/>
    <x v="15"/>
    <s v="2020-08"/>
    <n v="22"/>
    <n v="21"/>
    <s v="Yes"/>
    <n v="-1"/>
  </r>
  <r>
    <n v="39"/>
    <s v="Delay"/>
    <s v="Installation"/>
    <s v="Modification Needed"/>
    <m/>
    <d v="2020-08-27T00:00:00"/>
    <s v="Delivery"/>
    <x v="3"/>
    <m/>
    <m/>
    <s v="Crude UF"/>
    <m/>
    <m/>
    <m/>
    <s v="Crude UF Membrane Install delayed"/>
    <s v="Membrane stack at low end for compression; leak occurred while performing install"/>
    <s v="Hydraulic cabinet hardware for higher compression membrane stack was adjusted to an acceptable level to stop any leaks; perform similar action on Purification UF"/>
    <s v="Z. Foster"/>
    <d v="2020-09-25T00:00:00"/>
    <d v="2020-09-17T00:00:00"/>
    <s v="Closed"/>
    <n v="2020"/>
    <n v="8"/>
    <x v="3"/>
    <x v="15"/>
    <s v="2020-08"/>
    <n v="29"/>
    <n v="21"/>
    <s v="Yes"/>
    <n v="-8"/>
  </r>
  <r>
    <n v="49"/>
    <s v="Delay"/>
    <s v="COP"/>
    <s v="Inspection Failure"/>
    <m/>
    <d v="2020-09-16T00:00:00"/>
    <s v="Delivery"/>
    <x v="3"/>
    <m/>
    <m/>
    <s v="Synthesis"/>
    <m/>
    <m/>
    <m/>
    <s v="Amidite vessel COP delayed "/>
    <s v="Failed visual inspection - More aggressive cleaning required"/>
    <s v="Perform overnight WFI soak, WFI rinse; Acid wash if not _x000a_remediated; Closed for repeat occurrence"/>
    <s v="Z. Foster"/>
    <d v="2020-09-17T00:00:00"/>
    <d v="2020-09-18T00:00:00"/>
    <s v="Closed"/>
    <n v="2020"/>
    <n v="9"/>
    <x v="4"/>
    <x v="6"/>
    <s v="2020-09"/>
    <n v="1"/>
    <n v="2"/>
    <s v="No"/>
    <n v="1"/>
  </r>
  <r>
    <n v="50"/>
    <s v="Delay"/>
    <s v="COP"/>
    <s v="Inspection Failure"/>
    <m/>
    <d v="2020-09-17T00:00:00"/>
    <s v="Delivery"/>
    <x v="3"/>
    <m/>
    <m/>
    <s v="Synthesis"/>
    <m/>
    <m/>
    <m/>
    <s v="Amidite vessel COP delayed "/>
    <s v="Failed visual inspection - More aggressive cleaning required"/>
    <s v="Acid wash / manual clean amidite vessels; Closed for repeat _x000a_occurrence"/>
    <s v="Z. Foster"/>
    <d v="2020-09-21T00:00:00"/>
    <d v="2020-09-21T00:00:00"/>
    <s v="Closed"/>
    <n v="2020"/>
    <n v="9"/>
    <x v="4"/>
    <x v="27"/>
    <s v="2020-09"/>
    <n v="4"/>
    <n v="4"/>
    <s v="Yes"/>
    <n v="0"/>
  </r>
  <r>
    <n v="52"/>
    <s v="Substance Hazard"/>
    <s v="Leak"/>
    <s v="Modification Needed"/>
    <m/>
    <d v="2020-09-21T00:00:00"/>
    <s v="Safety"/>
    <x v="2"/>
    <m/>
    <s v="V-1410"/>
    <m/>
    <m/>
    <m/>
    <m/>
    <s v="WFI leaked from V-1410 liquid filter housing"/>
    <s v="Irregular sized clamp - normal 4&quot; clamp &amp; gasket will not work"/>
    <s v="Immediate action: tighten clamp; WO to inspect gasket _x000a_(size/damage), install new gasket. Simulate run with WFI prior to ACN buffer prep. Order appropriate sized clamp"/>
    <s v="J. Kubiak"/>
    <d v="2020-09-23T00:00:00"/>
    <d v="2020-09-23T00:00:00"/>
    <s v="Closed"/>
    <n v="2020"/>
    <n v="9"/>
    <x v="4"/>
    <x v="7"/>
    <s v="2020-09"/>
    <n v="2"/>
    <n v="2"/>
    <s v="Yes"/>
    <n v="0"/>
  </r>
  <r>
    <n v="54"/>
    <s v="Personnel Incident"/>
    <s v="Material Exposure"/>
    <s v="PPE"/>
    <m/>
    <d v="2020-09-23T00:00:00"/>
    <s v="Safety"/>
    <x v="2"/>
    <m/>
    <m/>
    <m/>
    <m/>
    <m/>
    <m/>
    <s v="Analyst noticed a glove rip while performing assay"/>
    <s v="EH&amp;S investigation"/>
    <s v="Immediately removed gloves/began rinsing hands with soap and water for 5 minutes"/>
    <s v="J. Markell"/>
    <d v="2020-09-24T00:00:00"/>
    <d v="2020-09-24T00:00:00"/>
    <s v="Closed"/>
    <n v="2020"/>
    <n v="9"/>
    <x v="4"/>
    <x v="17"/>
    <s v="2020-09"/>
    <n v="1"/>
    <n v="1"/>
    <s v="Yes"/>
    <n v="0"/>
  </r>
  <r>
    <n v="44"/>
    <s v="Substance Hazard"/>
    <s v="Material Exposure"/>
    <s v="Drainage"/>
    <m/>
    <d v="2020-09-04T00:00:00"/>
    <s v="Safety"/>
    <x v="2"/>
    <m/>
    <m/>
    <m/>
    <m/>
    <m/>
    <m/>
    <s v="~5 mL liquid acetonitrile released during removal of UV cell"/>
    <s v="Residual not appropriately drained"/>
    <s v="Absorbent pads captured spill, air monitoring performed; _x000a_EH&amp;S to provide recommendations for activity"/>
    <s v="C. Hughes"/>
    <d v="2020-09-25T00:00:00"/>
    <d v="2020-09-25T00:00:00"/>
    <s v="Closed"/>
    <n v="2020"/>
    <n v="9"/>
    <x v="4"/>
    <x v="26"/>
    <s v="2020-09"/>
    <n v="21"/>
    <n v="21"/>
    <s v="Yes"/>
    <n v="0"/>
  </r>
  <r>
    <n v="47"/>
    <s v="Elevated Readings"/>
    <s v="Material Exposure"/>
    <s v="Drainage"/>
    <m/>
    <d v="2020-09-09T00:00:00"/>
    <s v="Safety"/>
    <x v="2"/>
    <m/>
    <m/>
    <m/>
    <m/>
    <m/>
    <m/>
    <s v="~100 ppm FID readings when opening COP recirc pump"/>
    <s v="Residual not appropriately drained / blown down"/>
    <s v="Identify new plan when performing COP pump maintenance; EH&amp;S to provide recommendations for activity"/>
    <s v="C. Hughes"/>
    <d v="2020-09-25T00:00:00"/>
    <d v="2020-09-25T00:00:00"/>
    <s v="Closed"/>
    <n v="2020"/>
    <n v="9"/>
    <x v="4"/>
    <x v="1"/>
    <s v="2020-09"/>
    <n v="16"/>
    <n v="16"/>
    <s v="Yes"/>
    <n v="0"/>
  </r>
  <r>
    <n v="53"/>
    <s v="Personnel Incident"/>
    <s v="Stumble"/>
    <s v="Modification Needed"/>
    <m/>
    <d v="2020-09-22T00:00:00"/>
    <s v="Safety"/>
    <x v="2"/>
    <m/>
    <m/>
    <s v="Purification"/>
    <m/>
    <m/>
    <m/>
    <s v="Employee tripped on agitator cable"/>
    <s v="Cable currently hanging between Buffer A and Buffer B vessels (trip hazard)"/>
    <s v="Assess cable for improvements (length, alternate positioning); _x000a_Install longer cable &amp; hand overhead to remove trip hazard"/>
    <s v="R. Fornier"/>
    <d v="2020-09-25T00:00:00"/>
    <d v="2020-09-25T00:00:00"/>
    <s v="Closed"/>
    <n v="2020"/>
    <n v="9"/>
    <x v="4"/>
    <x v="8"/>
    <s v="2020-09"/>
    <n v="3"/>
    <n v="3"/>
    <s v="Yes"/>
    <n v="0"/>
  </r>
  <r>
    <n v="55"/>
    <s v="Equipment Defect"/>
    <s v="Leak"/>
    <s v="Needed Tightening"/>
    <m/>
    <d v="2020-09-23T00:00:00"/>
    <s v="Safety"/>
    <x v="2"/>
    <m/>
    <s v="V-1400"/>
    <m/>
    <m/>
    <m/>
    <m/>
    <s v="V-1400 rupture disc connection leak during pressure test"/>
    <s v="Clamp not sufficiently tightened "/>
    <s v="Retighten clamp connection"/>
    <s v="J. Kubiak"/>
    <d v="2020-09-29T00:00:00"/>
    <d v="2020-09-29T00:00:00"/>
    <s v="Closed"/>
    <n v="2020"/>
    <n v="9"/>
    <x v="4"/>
    <x v="17"/>
    <s v="2020-09"/>
    <n v="6"/>
    <n v="6"/>
    <s v="Yes"/>
    <n v="0"/>
  </r>
  <r>
    <n v="56"/>
    <s v="Delay"/>
    <s v="Prepping"/>
    <s v="Equipment Failure"/>
    <m/>
    <d v="2020-09-23T00:00:00"/>
    <s v="Delivery"/>
    <x v="3"/>
    <m/>
    <m/>
    <s v="Buffer Prep"/>
    <m/>
    <m/>
    <m/>
    <s v="15% ACN Buffer Prep delayed"/>
    <s v="Flow totalizer failure Buffer A Vessel; zero issue during calibration"/>
    <s v="Discard prepped buffer &amp; remake; Facilities to troubleshoot &amp; correct issue with vendor. Facilities to create procedure/steps to address zero issue "/>
    <s v="J. Kubiak"/>
    <d v="2020-10-01T00:00:00"/>
    <d v="2020-09-30T00:00:00"/>
    <s v="Closed"/>
    <n v="2020"/>
    <n v="9"/>
    <x v="4"/>
    <x v="17"/>
    <s v="2020-09"/>
    <n v="8"/>
    <n v="7"/>
    <s v="Yes"/>
    <n v="-1"/>
  </r>
  <r>
    <n v="57"/>
    <s v="Substance Hazard"/>
    <s v="Dry Link"/>
    <s v="Cleaning Procedure"/>
    <m/>
    <d v="2020-09-25T00:00:00"/>
    <s v="Safety"/>
    <x v="2"/>
    <m/>
    <s v="SN121619"/>
    <s v="Synthesis"/>
    <m/>
    <m/>
    <m/>
    <s v="Dry-link coupler SN121619 leak (drip every 15 seconds) _x000a_during Synthesis COP "/>
    <s v="Inadequately polished stem component "/>
    <s v="Install new stems without polishing defects seen in the originals. Perform offline pressure tests with the new stems"/>
    <s v="J. Kubiak"/>
    <d v="2020-10-02T00:00:00"/>
    <d v="2020-09-30T00:00:00"/>
    <s v="Closed"/>
    <n v="2020"/>
    <n v="9"/>
    <x v="4"/>
    <x v="2"/>
    <s v="2020-09"/>
    <n v="7"/>
    <n v="5"/>
    <s v="Yes"/>
    <n v="-2"/>
  </r>
  <r>
    <n v="271"/>
    <m/>
    <m/>
    <m/>
    <m/>
    <d v="2020-08-28T00:00:00"/>
    <s v="Quality"/>
    <x v="0"/>
    <s v="QE-002440"/>
    <m/>
    <m/>
    <m/>
    <s v="Minor"/>
    <m/>
    <s v="Raw Material release was performed while past due on training of SOP-00843 version 2.0"/>
    <s v="Close Cancel"/>
    <s v="N/A"/>
    <s v="Todd Kichefski"/>
    <d v="2020-10-01T00:00:00"/>
    <d v="2020-10-01T00:00:00"/>
    <s v="Closed"/>
    <n v="2020"/>
    <n v="8"/>
    <x v="3"/>
    <x v="14"/>
    <s v="2020-08"/>
    <m/>
    <m/>
    <m/>
    <m/>
  </r>
  <r>
    <n v="58"/>
    <s v="Substance Hazard"/>
    <s v="Dry Link"/>
    <s v="Cleaning Procedure"/>
    <m/>
    <d v="2020-10-01T00:00:00"/>
    <s v="Safety"/>
    <x v="2"/>
    <m/>
    <m/>
    <m/>
    <m/>
    <m/>
    <m/>
    <s v="Dry-link fitting coupler from tanker truck leak (250mL) _x000a_during waste offload"/>
    <s v="Inadequately polished stem component "/>
    <s v="Transfer lines were isolated and spill contained"/>
    <s v="M. Menard"/>
    <d v="2020-10-02T00:00:00"/>
    <d v="2020-10-02T00:00:00"/>
    <s v="Closed"/>
    <n v="2020"/>
    <n v="10"/>
    <x v="5"/>
    <x v="25"/>
    <s v="2020-10"/>
    <n v="1"/>
    <n v="1"/>
    <s v="Yes"/>
    <n v="0"/>
  </r>
  <r>
    <n v="42"/>
    <s v="Personnel Incident"/>
    <s v="Material Exposure"/>
    <s v="Drainage"/>
    <m/>
    <d v="2020-09-03T00:00:00"/>
    <s v="Safety"/>
    <x v="2"/>
    <m/>
    <m/>
    <s v="Crude UF"/>
    <m/>
    <m/>
    <m/>
    <s v="Personnel exposed to ~10% ammonium hydroxide when disconnecting lines on the CUF skid from the CUF load vessel"/>
    <s v="Residual not appropriately drained"/>
    <s v="Contain with wipe. Discard contaminated gloves, wipes, and _x000a_tubing in SAA. Future controls TBD before next run"/>
    <s v="M. Roulleau"/>
    <d v="2020-10-07T00:00:00"/>
    <d v="2020-10-06T00:00:00"/>
    <s v="Closed"/>
    <n v="2020"/>
    <n v="9"/>
    <x v="4"/>
    <x v="9"/>
    <s v="2020-09"/>
    <n v="34"/>
    <n v="33"/>
    <s v="Yes"/>
    <n v="-1"/>
  </r>
  <r>
    <n v="267"/>
    <m/>
    <m/>
    <m/>
    <m/>
    <d v="2020-09-22T00:00:00"/>
    <s v="Quality"/>
    <x v="0"/>
    <s v="QE-002522"/>
    <m/>
    <m/>
    <m/>
    <s v="Minor"/>
    <m/>
    <s v="Sartorius Stedium Biotech DDRM Powder Bag Reducer Material 60000454 Batch 201922 One component with gross contamination"/>
    <m/>
    <m/>
    <s v="Liang Noinala"/>
    <d v="2020-10-23T00:00:00"/>
    <d v="2020-10-09T00:00:00"/>
    <s v="Closed"/>
    <n v="2020"/>
    <n v="9"/>
    <x v="4"/>
    <x v="8"/>
    <s v="2020-09"/>
    <m/>
    <m/>
    <m/>
    <m/>
  </r>
  <r>
    <n v="59"/>
    <s v="Personnel Incident"/>
    <s v="Medical Attention"/>
    <s v="On-Site Care Refused"/>
    <m/>
    <d v="2020-10-07T00:00:00"/>
    <s v="Safety"/>
    <x v="2"/>
    <m/>
    <m/>
    <m/>
    <m/>
    <m/>
    <m/>
    <s v="Person requiring medical attention departed site unassisted "/>
    <s v="Medical care refused on site"/>
    <s v="Managers to provide awareness to personnel"/>
    <s v="J. Kaminski"/>
    <d v="2020-10-10T00:00:00"/>
    <d v="2020-10-10T00:00:00"/>
    <s v="Closed"/>
    <n v="2020"/>
    <n v="10"/>
    <x v="5"/>
    <x v="28"/>
    <s v="2020-10"/>
    <n v="3"/>
    <n v="3"/>
    <s v="Yes"/>
    <n v="0"/>
  </r>
  <r>
    <n v="265"/>
    <m/>
    <m/>
    <m/>
    <m/>
    <d v="2020-10-01T00:00:00"/>
    <s v="Quality"/>
    <x v="0"/>
    <s v="QE-002575"/>
    <m/>
    <m/>
    <m/>
    <s v="Minor"/>
    <m/>
    <s v="Sartorius Stedim Gas Filter 5” Material 60000442 Batch 201873 One units packaging not sealed."/>
    <m/>
    <m/>
    <s v="Kristina Fushi"/>
    <d v="2020-10-31T00:00:00"/>
    <d v="2020-10-12T00:00:00"/>
    <s v="Closed"/>
    <n v="2020"/>
    <n v="10"/>
    <x v="5"/>
    <x v="25"/>
    <s v="2020-10"/>
    <m/>
    <m/>
    <m/>
    <m/>
  </r>
  <r>
    <n v="266"/>
    <m/>
    <m/>
    <m/>
    <m/>
    <d v="2020-09-28T00:00:00"/>
    <s v="Quality"/>
    <x v="0"/>
    <s v="QE-002537"/>
    <m/>
    <m/>
    <m/>
    <s v="Minor"/>
    <m/>
    <s v="Sartorius Stedim 50L Flexsafe 2D Bag, 0.2um Filter Material 60000543 Batch 201932 a particulate"/>
    <m/>
    <m/>
    <s v="Kristina Fushi"/>
    <d v="2020-10-29T00:00:00"/>
    <d v="2020-10-12T00:00:00"/>
    <s v="Closed"/>
    <n v="2020"/>
    <n v="9"/>
    <x v="4"/>
    <x v="14"/>
    <s v="2020-09"/>
    <m/>
    <m/>
    <m/>
    <m/>
  </r>
  <r>
    <n v="268"/>
    <m/>
    <m/>
    <m/>
    <m/>
    <d v="2020-09-15T00:00:00"/>
    <s v="Quality"/>
    <x v="0"/>
    <s v="QE-002488"/>
    <m/>
    <m/>
    <m/>
    <s v="Minor"/>
    <m/>
    <s v="Avantor Fluid Handling Overlay Tube Set Material 60000528 Batch 201887 particulate within tubing."/>
    <m/>
    <m/>
    <s v="Kristina Fushi"/>
    <d v="2020-10-15T00:00:00"/>
    <d v="2020-10-12T00:00:00"/>
    <s v="Closed"/>
    <n v="2020"/>
    <n v="9"/>
    <x v="4"/>
    <x v="5"/>
    <s v="2020-09"/>
    <m/>
    <m/>
    <m/>
    <m/>
  </r>
  <r>
    <n v="61"/>
    <s v="Substance Hazard"/>
    <s v="Spill"/>
    <s v="Needed Tightening"/>
    <m/>
    <d v="2020-10-12T00:00:00"/>
    <s v="Safety"/>
    <x v="2"/>
    <m/>
    <m/>
    <m/>
    <m/>
    <m/>
    <m/>
    <s v="2L of 100% ACN spilled onto floor"/>
    <s v="Bottle slipped from hands when transporting and cap came off"/>
    <s v="Require secondary containment"/>
    <s v="M. Roulleau"/>
    <d v="2020-10-15T00:00:00"/>
    <d v="2020-10-15T00:00:00"/>
    <s v="Closed"/>
    <n v="2020"/>
    <n v="10"/>
    <x v="5"/>
    <x v="16"/>
    <s v="2020-10"/>
    <n v="3"/>
    <n v="3"/>
    <s v="Yes"/>
    <n v="0"/>
  </r>
  <r>
    <n v="62"/>
    <s v="Storage Hazard"/>
    <s v="Labelling"/>
    <s v="Unlabeled Water"/>
    <m/>
    <d v="2020-10-12T00:00:00"/>
    <s v="Safety"/>
    <x v="2"/>
    <m/>
    <m/>
    <m/>
    <m/>
    <m/>
    <m/>
    <s v="Unlabeled container with liquid contents found in Material Airlock"/>
    <s v="Unlabeled container water being filled into a spray bottle"/>
    <s v="Awareness provided for labelling all solutions / containers"/>
    <s v="J. Kaminski"/>
    <d v="2020-10-16T00:00:00"/>
    <d v="2020-10-15T00:00:00"/>
    <s v="Closed"/>
    <n v="2020"/>
    <n v="10"/>
    <x v="5"/>
    <x v="16"/>
    <s v="2020-10"/>
    <n v="4"/>
    <n v="3"/>
    <s v="Yes"/>
    <n v="-1"/>
  </r>
  <r>
    <n v="51"/>
    <s v="Delay"/>
    <s v="COP"/>
    <s v="Inspection Failure"/>
    <m/>
    <d v="2020-09-18T00:00:00"/>
    <s v="Delivery"/>
    <x v="3"/>
    <m/>
    <m/>
    <s v="Synthesis"/>
    <m/>
    <m/>
    <m/>
    <s v="Amidite vessel COP delayed "/>
    <s v="Failed visual inspection - More aggressive cleaning required"/>
    <s v="Straight through flushes will be utilized initially (no recirculated_x000a_ rinses) for Synthesis COP.  This section of pipe will not be used.  A project has been initiated for Syn COP station improvements that will replace this line. "/>
    <s v="Z. Foster"/>
    <d v="2020-10-20T00:00:00"/>
    <d v="2020-10-20T00:00:00"/>
    <s v="Closed"/>
    <n v="2020"/>
    <n v="9"/>
    <x v="4"/>
    <x v="19"/>
    <s v="2020-09"/>
    <n v="32"/>
    <n v="32"/>
    <s v="Yes"/>
    <n v="0"/>
  </r>
  <r>
    <n v="60"/>
    <s v="Substance Hazard"/>
    <s v="Leak"/>
    <s v="Automation"/>
    <m/>
    <d v="2020-10-09T00:00:00"/>
    <s v="Safety"/>
    <x v="2"/>
    <m/>
    <m/>
    <s v="UF"/>
    <m/>
    <m/>
    <m/>
    <s v="CIP gasket leak"/>
    <s v="Hold/restart condition caused valve to hydraulic lock / pressure spike and leak at gasket fitting"/>
    <s v="FS revision for the UF skids to make the hold state keep most of_x000a_ its valves open to prevent a similar pressure spike"/>
    <s v="Z. Foster"/>
    <d v="2020-10-20T00:00:00"/>
    <d v="2020-10-20T00:00:00"/>
    <s v="Closed"/>
    <n v="2020"/>
    <n v="10"/>
    <x v="5"/>
    <x v="1"/>
    <s v="2020-10"/>
    <n v="11"/>
    <n v="11"/>
    <s v="Yes"/>
    <n v="0"/>
  </r>
  <r>
    <n v="63"/>
    <s v="Alarm"/>
    <s v="Vent Relief"/>
    <s v="Insufficient Instruction"/>
    <m/>
    <d v="2020-10-12T00:00:00"/>
    <s v="Safety"/>
    <x v="2"/>
    <m/>
    <s v="V-1170; 177-MV-004"/>
    <m/>
    <m/>
    <m/>
    <m/>
    <s v="High O2 Alarm Vent Relief Header    "/>
    <s v="During a non-routine validation test on Vessel V-1170 valve 117-MV-004 was not closed when disconnecting the vessel. Leaving this valve open resulted in a high oxygen alarm"/>
    <s v="Labelling of N2 vent rack valve handles &quot;keep closed&quot;"/>
    <s v="C. Rizzo"/>
    <d v="2020-10-20T00:00:00"/>
    <d v="2020-10-20T00:00:00"/>
    <s v="Closed"/>
    <n v="2020"/>
    <n v="10"/>
    <x v="5"/>
    <x v="16"/>
    <s v="2020-10"/>
    <n v="8"/>
    <n v="8"/>
    <s v="Yes"/>
    <n v="0"/>
  </r>
  <r>
    <n v="68"/>
    <s v="Personnel Incident"/>
    <s v="Material Exposure"/>
    <s v="PPE"/>
    <m/>
    <d v="2020-10-23T00:00:00"/>
    <s v="Safety"/>
    <x v="2"/>
    <m/>
    <m/>
    <m/>
    <m/>
    <m/>
    <m/>
    <s v="Near Miss - Mild burn feeling on finger tips from residual _x000a_solvent on gasket"/>
    <s v="Person was not wearing chemical resistant gloves"/>
    <s v="Dispose of gloves and don chemical resistant gloves"/>
    <s v="J. Kaminski"/>
    <d v="2020-10-23T00:00:00"/>
    <d v="2020-10-23T00:00:00"/>
    <s v="Closed"/>
    <n v="2020"/>
    <n v="10"/>
    <x v="5"/>
    <x v="17"/>
    <s v="2020-10"/>
    <n v="0"/>
    <n v="0"/>
    <s v="Yes"/>
    <n v="0"/>
  </r>
  <r>
    <n v="264"/>
    <m/>
    <m/>
    <m/>
    <m/>
    <d v="2020-10-09T00:00:00"/>
    <s v="Quality"/>
    <x v="0"/>
    <s v="QE-002607"/>
    <m/>
    <m/>
    <m/>
    <s v="Minor"/>
    <m/>
    <s v="VWR DDRM Alnylam PN 60000468 Batch 201986: Ammonium Hydroxide, ACS illegible lot number"/>
    <m/>
    <m/>
    <s v="David Santoro"/>
    <d v="2020-11-08T00:00:00"/>
    <d v="2020-10-28T00:00:00"/>
    <s v="Closed"/>
    <n v="2020"/>
    <n v="10"/>
    <x v="5"/>
    <x v="1"/>
    <s v="2020-10"/>
    <m/>
    <m/>
    <m/>
    <m/>
  </r>
  <r>
    <n v="64"/>
    <s v="Alarm"/>
    <s v="Sensor Issue"/>
    <s v="Cleaning Procedure"/>
    <m/>
    <d v="2020-10-14T00:00:00"/>
    <s v="Safety"/>
    <x v="2"/>
    <m/>
    <m/>
    <m/>
    <m/>
    <m/>
    <m/>
    <s v="Fire alarm set off"/>
    <s v="IPA was sprayed onto a wipe in close proximity to the LEL (~2 ft) in Rm. "/>
    <s v="Alberio reviewing options for delaying response"/>
    <s v="J. Kelliher"/>
    <d v="2020-10-30T00:00:00"/>
    <d v="2020-10-30T00:00:00"/>
    <s v="Closed"/>
    <n v="2020"/>
    <n v="10"/>
    <x v="5"/>
    <x v="20"/>
    <s v="2020-10"/>
    <n v="16"/>
    <n v="16"/>
    <s v="Yes"/>
    <n v="0"/>
  </r>
  <r>
    <n v="69"/>
    <s v="Substance Hazard"/>
    <s v="Spill"/>
    <s v="Insufficient Instruction"/>
    <m/>
    <d v="2020-10-28T00:00:00"/>
    <s v="Safety"/>
    <x v="2"/>
    <m/>
    <m/>
    <m/>
    <m/>
    <m/>
    <m/>
    <s v="15% ACN spilled from the pooling manifold during pooling _x000a_operations "/>
    <s v="Mixup which valve was open"/>
    <s v="Procedural update to verify clamps prior to opening"/>
    <s v="C. Rizzo"/>
    <d v="2020-11-16T00:00:00"/>
    <d v="2020-10-30T00:00:00"/>
    <s v="Closed"/>
    <n v="2020"/>
    <n v="10"/>
    <x v="5"/>
    <x v="14"/>
    <s v="2020-10"/>
    <n v="19"/>
    <n v="2"/>
    <s v="Yes"/>
    <n v="-17"/>
  </r>
  <r>
    <n v="66"/>
    <s v="Substance Hazard"/>
    <s v="Material Exposure"/>
    <s v="Automation"/>
    <m/>
    <d v="2020-10-20T00:00:00"/>
    <s v="Safety"/>
    <x v="2"/>
    <m/>
    <m/>
    <s v="Purification"/>
    <m/>
    <m/>
    <m/>
    <s v="WFI Drain on Buffer A vessel overflowed during flush"/>
    <s v="Automation issue "/>
    <s v="ECR to correct issue"/>
    <s v="R. Fornier"/>
    <d v="2020-11-13T00:00:00"/>
    <d v="2020-11-04T00:00:00"/>
    <s v="Closed"/>
    <n v="2020"/>
    <n v="10"/>
    <x v="5"/>
    <x v="24"/>
    <s v="2020-10"/>
    <n v="24"/>
    <n v="15"/>
    <s v="Yes"/>
    <n v="-9"/>
  </r>
  <r>
    <n v="67"/>
    <s v="Substance Hazard"/>
    <s v="Leak"/>
    <m/>
    <m/>
    <d v="2020-10-22T00:00:00"/>
    <s v="Safety"/>
    <x v="2"/>
    <m/>
    <m/>
    <m/>
    <m/>
    <m/>
    <m/>
    <s v="Tank Farm non-welded fittings leaking ACN vapor &gt;500 ppm "/>
    <s v="NKC - potentially due to temperature fluctuations"/>
    <s v="WO# 30855"/>
    <s v="M. Menard"/>
    <d v="2020-11-04T00:00:00"/>
    <d v="2020-11-04T00:00:00"/>
    <s v="Closed"/>
    <n v="2020"/>
    <n v="10"/>
    <x v="5"/>
    <x v="8"/>
    <s v="2020-10"/>
    <n v="13"/>
    <n v="13"/>
    <s v="Yes"/>
    <n v="0"/>
  </r>
  <r>
    <n v="71"/>
    <s v="Substance Hazard"/>
    <s v="Leak"/>
    <s v="Modification Needed"/>
    <m/>
    <d v="2020-11-06T00:00:00"/>
    <s v="Safety"/>
    <x v="2"/>
    <m/>
    <m/>
    <s v="HPLC"/>
    <m/>
    <m/>
    <m/>
    <s v="Caustic leak from conductivity/temperature sensor connection on HPLC skid"/>
    <s v="Gasket seating issue "/>
    <s v="WO# 31288 "/>
    <s v="J. Kubiak"/>
    <d v="2020-11-09T00:00:00"/>
    <d v="2020-11-09T00:00:00"/>
    <s v="Closed"/>
    <n v="2020"/>
    <n v="11"/>
    <x v="6"/>
    <x v="22"/>
    <s v="2020-11"/>
    <n v="3"/>
    <n v="3"/>
    <s v="Yes"/>
    <n v="0"/>
  </r>
  <r>
    <n v="72"/>
    <s v="Alarm"/>
    <s v="Sensor Issue"/>
    <s v="Equipment Failure"/>
    <m/>
    <d v="2020-11-06T00:00:00"/>
    <s v="Safety"/>
    <x v="2"/>
    <m/>
    <m/>
    <m/>
    <m/>
    <m/>
    <m/>
    <s v="Fire alarm set off"/>
    <s v="Waterflow alarm initiated a building evacuation (fire alarm) "/>
    <s v="Closed - countermeasure tied to next event on 09Nov20"/>
    <s v="J. Kelliher"/>
    <d v="2020-11-09T00:00:00"/>
    <d v="2020-11-09T00:00:00"/>
    <s v="Closed"/>
    <n v="2020"/>
    <n v="11"/>
    <x v="6"/>
    <x v="22"/>
    <s v="2020-11"/>
    <n v="3"/>
    <n v="3"/>
    <s v="Yes"/>
    <n v="0"/>
  </r>
  <r>
    <n v="65"/>
    <s v="Substance Hazard"/>
    <s v="Dry Link"/>
    <s v="Equipment Failure"/>
    <m/>
    <d v="2020-10-14T00:00:00"/>
    <s v="Safety"/>
    <x v="2"/>
    <m/>
    <s v="124-SP-023"/>
    <m/>
    <m/>
    <m/>
    <m/>
    <s v="Dry-Link valve 124-SP-023 leak"/>
    <s v="Damage to elastomer on face of coupler side "/>
    <s v="Replace damage face seal; perform offline pressure test "/>
    <s v="Z. Foster"/>
    <d v="2020-11-16T00:00:00"/>
    <d v="2020-11-10T00:00:00"/>
    <s v="Closed"/>
    <n v="2020"/>
    <n v="10"/>
    <x v="5"/>
    <x v="20"/>
    <s v="2020-10"/>
    <n v="33"/>
    <n v="27"/>
    <s v="Yes"/>
    <n v="-6"/>
  </r>
  <r>
    <n v="75"/>
    <s v="Delay"/>
    <m/>
    <s v="Cleaning Procedure"/>
    <m/>
    <d v="2020-11-13T00:00:00"/>
    <s v="Delivery"/>
    <x v="3"/>
    <m/>
    <m/>
    <s v="Crude UF"/>
    <m/>
    <m/>
    <m/>
    <s v="Crude UF load vessel cleaning delayed"/>
    <s v="High TOC alarm"/>
    <s v="Move to Wednesday; additional flushing config spec update"/>
    <s v="Z. Foster"/>
    <d v="2020-11-16T00:00:00"/>
    <d v="2020-11-16T00:00:00"/>
    <s v="Closed"/>
    <n v="2020"/>
    <n v="11"/>
    <x v="6"/>
    <x v="4"/>
    <s v="2020-11"/>
    <n v="3"/>
    <n v="3"/>
    <s v="Yes"/>
    <n v="0"/>
  </r>
  <r>
    <n v="77"/>
    <s v="Substance Hazard"/>
    <s v="Leak"/>
    <s v="Unknown"/>
    <m/>
    <d v="2020-11-19T00:00:00"/>
    <s v="Safety"/>
    <x v="2"/>
    <m/>
    <m/>
    <m/>
    <m/>
    <m/>
    <m/>
    <s v="~20mL of NH4OH solution leak from diptube"/>
    <s v="End Cap Not Removed"/>
    <s v="Update procedure; close out EH&amp;S incident"/>
    <s v="J. Anderson"/>
    <d v="2020-11-20T00:00:00"/>
    <d v="2020-11-20T00:00:00"/>
    <s v="Closed"/>
    <n v="2020"/>
    <n v="11"/>
    <x v="6"/>
    <x v="29"/>
    <s v="2020-11"/>
    <n v="1"/>
    <n v="1"/>
    <s v="Yes"/>
    <n v="0"/>
  </r>
  <r>
    <n v="261"/>
    <m/>
    <m/>
    <m/>
    <m/>
    <d v="2020-11-02T00:00:00"/>
    <s v="Quality"/>
    <x v="0"/>
    <s v="QE-002735"/>
    <m/>
    <m/>
    <m/>
    <s v="Minor"/>
    <m/>
    <s v="Corning DDRM Storage Bottle 250mL Material 60000472 Batch 201926 One component with illegible lot number"/>
    <m/>
    <m/>
    <s v="Liang Noinala"/>
    <d v="2020-12-02T00:00:00"/>
    <d v="2020-11-20T00:00:00"/>
    <s v="Closed"/>
    <n v="2020"/>
    <n v="11"/>
    <x v="6"/>
    <x v="0"/>
    <s v="2020-11"/>
    <m/>
    <m/>
    <m/>
    <m/>
  </r>
  <r>
    <n v="263"/>
    <m/>
    <m/>
    <m/>
    <m/>
    <d v="2020-10-26T00:00:00"/>
    <s v="Quality"/>
    <x v="0"/>
    <s v="QE-002704"/>
    <m/>
    <m/>
    <m/>
    <s v="Minor"/>
    <m/>
    <s v="Henke Sass Wolf GmbH 50 mL Luer-Lock Norm-Ject Syringe Material 60000524 Batch 202016 contaminants in two units."/>
    <m/>
    <m/>
    <s v="Kristina Fushi"/>
    <d v="2020-11-25T00:00:00"/>
    <d v="2020-11-20T00:00:00"/>
    <s v="Closed"/>
    <n v="2020"/>
    <n v="10"/>
    <x v="5"/>
    <x v="11"/>
    <s v="2020-10"/>
    <m/>
    <m/>
    <m/>
    <m/>
  </r>
  <r>
    <n v="79"/>
    <s v="Delay"/>
    <s v="Swabbing"/>
    <s v="Resource conflict"/>
    <m/>
    <d v="2020-11-30T00:00:00"/>
    <s v="Delivery"/>
    <x v="4"/>
    <m/>
    <m/>
    <s v="UF"/>
    <m/>
    <m/>
    <m/>
    <s v="UF skid VI and swabbing delay"/>
    <s v="Resource conflict"/>
    <s v="Perform 01Dec20"/>
    <s v="M. Roulleau"/>
    <d v="2020-12-01T00:00:00"/>
    <d v="2020-12-01T00:00:00"/>
    <s v="Closed"/>
    <n v="2020"/>
    <n v="11"/>
    <x v="6"/>
    <x v="12"/>
    <s v="2020-11"/>
    <n v="1"/>
    <n v="1"/>
    <s v="Yes"/>
    <n v="0"/>
  </r>
  <r>
    <n v="260"/>
    <m/>
    <m/>
    <m/>
    <m/>
    <d v="2020-11-13T00:00:00"/>
    <s v="Quality"/>
    <x v="0"/>
    <s v="QE-002815"/>
    <m/>
    <m/>
    <m/>
    <s v="Minor"/>
    <m/>
    <s v="Biomedical polymers. Inc.   Sterile 8 Ounce scoop, Material 60000206 Batch 202055, piece of loose plastic in packaging of one unit."/>
    <m/>
    <m/>
    <s v="Kyle Fitzpatrick"/>
    <d v="2020-12-16T00:00:00"/>
    <d v="2020-12-01T00:00:00"/>
    <s v="Closed"/>
    <n v="2020"/>
    <n v="11"/>
    <x v="6"/>
    <x v="4"/>
    <s v="2020-11"/>
    <m/>
    <m/>
    <m/>
    <m/>
  </r>
  <r>
    <n v="262"/>
    <m/>
    <m/>
    <m/>
    <m/>
    <d v="2020-11-02T00:00:00"/>
    <s v="Quality"/>
    <x v="0"/>
    <s v="QE-002733"/>
    <m/>
    <m/>
    <m/>
    <s v="Minor"/>
    <m/>
    <s v="Asashi Kasei Bioprocess DDRM Static Scraper Seal Kit 45cm Material 60000499 Batch 202039 One component with hairs"/>
    <m/>
    <m/>
    <s v="Liang Noinala"/>
    <d v="2020-12-02T00:00:00"/>
    <d v="2020-12-02T00:00:00"/>
    <s v="Closed"/>
    <n v="2020"/>
    <n v="11"/>
    <x v="6"/>
    <x v="0"/>
    <s v="2020-11"/>
    <m/>
    <m/>
    <m/>
    <m/>
  </r>
  <r>
    <n v="70"/>
    <s v="Delay"/>
    <s v="Prepping"/>
    <s v="Automation"/>
    <m/>
    <d v="2020-11-05T00:00:00"/>
    <s v="N/A"/>
    <x v="1"/>
    <m/>
    <m/>
    <s v="Purification"/>
    <m/>
    <m/>
    <m/>
    <s v="Delay NaOH preparation"/>
    <s v="Pressure hold issue Buffer A vessel"/>
    <s v="Update CS &amp; automation update - WO complete"/>
    <s v="R. Fornier"/>
    <d v="2020-12-04T00:00:00"/>
    <d v="2020-12-04T00:00:00"/>
    <s v="Closed"/>
    <n v="2020"/>
    <n v="11"/>
    <x v="6"/>
    <x v="21"/>
    <s v="2020-11"/>
    <n v="29"/>
    <n v="29"/>
    <s v="Yes"/>
    <n v="0"/>
  </r>
  <r>
    <n v="76"/>
    <s v="Substance Hazard"/>
    <s v="Dry Link"/>
    <s v="Equipment Failure"/>
    <m/>
    <d v="2020-11-18T00:00:00"/>
    <s v="Safety"/>
    <x v="2"/>
    <m/>
    <m/>
    <s v="Synthesis"/>
    <m/>
    <m/>
    <m/>
    <s v="Amidite PADS vessel leak"/>
    <s v="Drylink valve leak - damaged main face seal"/>
    <s v="Inspection of seal added to PD SOP's"/>
    <s v="Z. Foster"/>
    <d v="2020-12-04T00:00:00"/>
    <d v="2020-12-04T00:00:00"/>
    <s v="Closed"/>
    <n v="2020"/>
    <n v="11"/>
    <x v="6"/>
    <x v="19"/>
    <s v="2020-11"/>
    <n v="16"/>
    <n v="16"/>
    <s v="Yes"/>
    <n v="0"/>
  </r>
  <r>
    <n v="81"/>
    <s v="Personnel Incident"/>
    <s v="Injury"/>
    <s v="Structural Issue"/>
    <m/>
    <d v="2020-12-03T00:00:00"/>
    <s v="Safety"/>
    <x v="6"/>
    <m/>
    <m/>
    <m/>
    <m/>
    <m/>
    <m/>
    <s v="Contractor injury from falling pipe"/>
    <s v="Second pipe unsecured"/>
    <s v="Complete EH&amp;S investigation"/>
    <s v="J. Kaminski"/>
    <d v="2020-12-04T00:00:00"/>
    <d v="2020-12-04T00:00:00"/>
    <s v="Closed"/>
    <n v="2020"/>
    <n v="12"/>
    <x v="7"/>
    <x v="9"/>
    <s v="2020-12"/>
    <n v="1"/>
    <n v="1"/>
    <s v="Yes"/>
    <n v="0"/>
  </r>
  <r>
    <n v="83"/>
    <s v="Delay"/>
    <s v="Disposal"/>
    <s v="Material Shortage"/>
    <m/>
    <d v="2020-12-03T00:00:00"/>
    <s v="Delivery"/>
    <x v="5"/>
    <m/>
    <m/>
    <m/>
    <m/>
    <m/>
    <m/>
    <s v="Delay Deblock flushing"/>
    <s v="Material not available due to short notice request for non-routine activity"/>
    <s v="Discussed with requestor storage capacity restraints and _x000a_communication ahead of planned, non-routine activity"/>
    <s v="J. Borges"/>
    <d v="2020-12-09T00:00:00"/>
    <d v="2020-12-08T00:00:00"/>
    <s v="Closed"/>
    <n v="2020"/>
    <n v="12"/>
    <x v="7"/>
    <x v="9"/>
    <s v="2020-12"/>
    <n v="6"/>
    <n v="5"/>
    <s v="Yes"/>
    <n v="-1"/>
  </r>
  <r>
    <n v="1"/>
    <s v="Storage Hazard"/>
    <s v="High Pressure"/>
    <s v="Equipment Failure"/>
    <m/>
    <d v="2020-01-09T00:00:00"/>
    <s v="Safety"/>
    <x v="2"/>
    <m/>
    <m/>
    <s v="Synthesis"/>
    <m/>
    <m/>
    <m/>
    <s v="Near Miss - High Pressure AOR waste tanker truck"/>
    <s v="Faulty pressure gauge on truck"/>
    <s v="Vendor to replace"/>
    <s v="M. Menard"/>
    <d v="2020-12-11T00:00:00"/>
    <d v="2020-12-10T00:00:00"/>
    <s v="Closed"/>
    <n v="2020"/>
    <n v="1"/>
    <x v="8"/>
    <x v="1"/>
    <s v="2020-01"/>
    <n v="337"/>
    <n v="336"/>
    <s v="Yes"/>
    <n v="-1"/>
  </r>
  <r>
    <n v="74"/>
    <s v="Substance Hazard"/>
    <s v="Dry Link"/>
    <s v="Equipment Failure"/>
    <m/>
    <d v="2020-11-10T00:00:00"/>
    <s v="Safety"/>
    <x v="2"/>
    <m/>
    <m/>
    <m/>
    <m/>
    <m/>
    <m/>
    <s v="AOR Waste Offload tanker leaked 50mL"/>
    <s v="Drylink valve leak"/>
    <s v="Replace hose and complete transfer; Investigate drylink issue"/>
    <s v="Z. Foster"/>
    <d v="2020-12-11T00:00:00"/>
    <d v="2020-12-11T00:00:00"/>
    <s v="Closed"/>
    <n v="2020"/>
    <n v="11"/>
    <x v="6"/>
    <x v="3"/>
    <s v="2020-11"/>
    <n v="31"/>
    <n v="31"/>
    <s v="Yes"/>
    <n v="0"/>
  </r>
  <r>
    <n v="78"/>
    <s v="Substance Hazard"/>
    <s v="Leak"/>
    <s v="Needed Tightening"/>
    <m/>
    <d v="2020-11-24T00:00:00"/>
    <s v="Safety"/>
    <x v="2"/>
    <m/>
    <m/>
    <s v="Crude UF"/>
    <m/>
    <m/>
    <m/>
    <s v="Small leak on the Crude UF skid"/>
    <s v="Clamp not sufficiently tightened "/>
    <s v="work order # 32100 "/>
    <s v="J. Kubiak"/>
    <d v="2020-12-22T00:00:00"/>
    <d v="2020-12-11T00:00:00"/>
    <s v="Closed"/>
    <n v="2020"/>
    <n v="11"/>
    <x v="6"/>
    <x v="30"/>
    <s v="2020-11"/>
    <n v="28"/>
    <n v="17"/>
    <s v="Yes"/>
    <n v="-11"/>
  </r>
  <r>
    <n v="258"/>
    <m/>
    <m/>
    <m/>
    <m/>
    <d v="2020-11-19T00:00:00"/>
    <s v="Quality"/>
    <x v="0"/>
    <s v="QE-002848"/>
    <m/>
    <m/>
    <m/>
    <s v="Minor"/>
    <m/>
    <s v="Steris VestaSyde SQ 64 DDRM Material 60000462 Batch 202113 &amp; 202115 Leaking Containers, and Missing, or Illegible Lot Number."/>
    <m/>
    <m/>
    <s v="David Santoro"/>
    <d v="2020-12-19T00:00:00"/>
    <d v="2020-12-15T00:00:00"/>
    <s v="Closed"/>
    <n v="2020"/>
    <n v="11"/>
    <x v="6"/>
    <x v="29"/>
    <s v="2020-11"/>
    <m/>
    <m/>
    <m/>
    <m/>
  </r>
  <r>
    <n v="259"/>
    <m/>
    <m/>
    <m/>
    <m/>
    <d v="2020-11-11T00:00:00"/>
    <s v="Quality"/>
    <x v="0"/>
    <s v="QE-002823"/>
    <m/>
    <m/>
    <m/>
    <s v="Minor"/>
    <m/>
    <s v="Material Number 60000390 (Activator Solution). Supplier: AIC, Manufacturer: Tedia. Two cycletainers; Serial No. T000173 and Serial No. T000162"/>
    <m/>
    <m/>
    <s v="Jeffrey Borges"/>
    <d v="2020-12-17T00:00:00"/>
    <d v="2020-12-15T00:00:00"/>
    <s v="Closed"/>
    <n v="2020"/>
    <n v="11"/>
    <x v="6"/>
    <x v="18"/>
    <s v="2020-11"/>
    <m/>
    <m/>
    <m/>
    <m/>
  </r>
  <r>
    <n v="87"/>
    <s v="Substance Hazard"/>
    <s v="Leak"/>
    <s v="Equipment Failure"/>
    <m/>
    <d v="2020-12-16T00:00:00"/>
    <s v="Safety"/>
    <x v="2"/>
    <m/>
    <s v="MN-6000-0434"/>
    <m/>
    <m/>
    <m/>
    <m/>
    <s v="Slow leak from the DEA cycletainer (MN 6000 0434, batch 201717, serial number 321374)"/>
    <s v="Quick connect issue"/>
    <s v="N/A"/>
    <s v="J. Anderson"/>
    <d v="2020-12-16T00:00:00"/>
    <d v="2020-12-16T00:00:00"/>
    <s v="Closed"/>
    <n v="2020"/>
    <n v="12"/>
    <x v="7"/>
    <x v="6"/>
    <s v="2020-12"/>
    <n v="0"/>
    <n v="0"/>
    <s v="Yes"/>
    <n v="0"/>
  </r>
  <r>
    <n v="73"/>
    <s v="Alarm"/>
    <s v="Sensor Issue"/>
    <s v="Equipment Failure"/>
    <m/>
    <d v="2020-11-09T00:00:00"/>
    <s v="Safety"/>
    <x v="2"/>
    <m/>
    <m/>
    <m/>
    <m/>
    <m/>
    <m/>
    <s v="Fire alarm set off"/>
    <s v="Leaking valve/flow sensor issue tripped the system post weekly testing of the sprinkler system"/>
    <s v="Replace Jockey Pump PSI Transducer"/>
    <s v="J. Kelliher"/>
    <d v="2020-12-14T00:00:00"/>
    <d v="2020-12-17T00:00:00"/>
    <s v="Closed"/>
    <n v="2020"/>
    <n v="11"/>
    <x v="6"/>
    <x v="1"/>
    <s v="2020-11"/>
    <n v="35"/>
    <n v="38"/>
    <s v="No"/>
    <n v="3"/>
  </r>
  <r>
    <n v="257"/>
    <m/>
    <m/>
    <m/>
    <m/>
    <d v="2020-12-03T00:00:00"/>
    <s v="Quality"/>
    <x v="0"/>
    <s v="QE-002921"/>
    <m/>
    <m/>
    <m/>
    <s v="Minor"/>
    <m/>
    <s v="Ready-To-Use (RTU) Spor-Klenz DDRM Material 60000183 Batch 202209 leaking / severely damaged container."/>
    <m/>
    <m/>
    <s v="David Santoro"/>
    <d v="2021-01-02T00:00:00"/>
    <d v="2020-12-17T00:00:00"/>
    <s v="Closed"/>
    <n v="2020"/>
    <n v="12"/>
    <x v="7"/>
    <x v="9"/>
    <s v="2020-12"/>
    <m/>
    <m/>
    <m/>
    <m/>
  </r>
  <r>
    <n v="88"/>
    <s v="Substance Hazard"/>
    <s v="Leak"/>
    <s v="RTS Issue"/>
    <m/>
    <d v="2020-12-21T00:00:00"/>
    <s v="Safety"/>
    <x v="2"/>
    <m/>
    <m/>
    <m/>
    <m/>
    <m/>
    <m/>
    <s v="Release of WFI from the CIP pump into room 1302"/>
    <s v="RTS issue"/>
    <s v="N/A"/>
    <s v="J. Kubiak"/>
    <d v="2020-12-21T00:00:00"/>
    <d v="2020-12-21T00:00:00"/>
    <s v="Closed"/>
    <n v="2020"/>
    <n v="12"/>
    <x v="7"/>
    <x v="7"/>
    <s v="2020-12"/>
    <n v="0"/>
    <n v="0"/>
    <s v="Yes"/>
    <n v="0"/>
  </r>
  <r>
    <n v="89"/>
    <s v="Alarm"/>
    <s v="Sensor Issue"/>
    <s v="Unknown"/>
    <m/>
    <d v="2020-12-28T00:00:00"/>
    <s v="Safety"/>
    <x v="2"/>
    <m/>
    <m/>
    <m/>
    <m/>
    <m/>
    <m/>
    <s v="Fire alarm set off"/>
    <s v="One Vesda point was not impaired prior to hot work"/>
    <s v="N/A"/>
    <s v="J. Kelliher"/>
    <d v="2020-12-28T00:00:00"/>
    <d v="2020-12-28T00:00:00"/>
    <s v="Closed"/>
    <n v="2020"/>
    <n v="12"/>
    <x v="7"/>
    <x v="14"/>
    <s v="2020-12"/>
    <n v="0"/>
    <n v="0"/>
    <s v="Yes"/>
    <n v="0"/>
  </r>
  <r>
    <n v="90"/>
    <s v="Personnel Incident"/>
    <s v="Injury"/>
    <s v="Vehicle"/>
    <m/>
    <d v="2020-12-30T00:00:00"/>
    <s v="Safety"/>
    <x v="6"/>
    <m/>
    <m/>
    <m/>
    <m/>
    <m/>
    <m/>
    <s v="Injury"/>
    <s v="N/A"/>
    <s v="N/A"/>
    <s v="J. Kaminski"/>
    <d v="2020-12-30T00:00:00"/>
    <d v="2020-12-30T00:00:00"/>
    <s v="Closed"/>
    <n v="2020"/>
    <n v="12"/>
    <x v="7"/>
    <x v="12"/>
    <s v="2020-12"/>
    <n v="0"/>
    <n v="0"/>
    <s v="Yes"/>
    <n v="0"/>
  </r>
  <r>
    <n v="80"/>
    <s v="Delay"/>
    <s v="HPLC"/>
    <s v="Equipment Failure"/>
    <m/>
    <d v="2020-12-02T00:00:00"/>
    <s v="Delivery"/>
    <x v="3"/>
    <m/>
    <m/>
    <s v="HPLC"/>
    <m/>
    <m/>
    <m/>
    <s v="Delay in completion of HPLC operation"/>
    <s v="Malfunction of the HPLC skid air trap level sensors paused the system and _x000a_prematurely ended elution"/>
    <s v="Air trap sensors replaced by GE"/>
    <s v="Z. Foster"/>
    <d v="2021-01-15T00:00:00"/>
    <d v="2021-01-06T00:00:00"/>
    <s v="Closed"/>
    <n v="2020"/>
    <n v="12"/>
    <x v="7"/>
    <x v="0"/>
    <s v="2020-12"/>
    <n v="44"/>
    <n v="35"/>
    <s v="Yes"/>
    <n v="-9"/>
  </r>
  <r>
    <n v="85"/>
    <s v="Delay"/>
    <s v="Material Error"/>
    <s v="Operator Error"/>
    <m/>
    <d v="2020-12-14T00:00:00"/>
    <s v="Delivery"/>
    <x v="4"/>
    <m/>
    <m/>
    <m/>
    <m/>
    <m/>
    <m/>
    <s v="Overshot the lutidine addition volume"/>
    <s v="Operator stepped on floor scale, prematurely stopped the addition"/>
    <s v="None - review options for change control for manual addition"/>
    <s v="M. Roulleau"/>
    <d v="2021-01-15T00:00:00"/>
    <d v="2021-01-06T00:00:00"/>
    <s v="Closed"/>
    <n v="2020"/>
    <n v="12"/>
    <x v="7"/>
    <x v="20"/>
    <s v="2020-12"/>
    <n v="32"/>
    <n v="23"/>
    <s v="Yes"/>
    <n v="-9"/>
  </r>
  <r>
    <n v="82"/>
    <s v="Substance Hazard"/>
    <s v="Leak"/>
    <s v="Modification Needed"/>
    <m/>
    <d v="2020-12-03T00:00:00"/>
    <s v="Safety"/>
    <x v="2"/>
    <m/>
    <m/>
    <s v="Purification"/>
    <m/>
    <m/>
    <m/>
    <s v="Buffer B filter housing leak"/>
    <s v="Gasket sizing issue"/>
    <s v="Add new gasket to material program &amp; update SOP"/>
    <s v="C. Rizzo"/>
    <d v="2021-01-15T00:00:00"/>
    <d v="2021-01-08T00:00:00"/>
    <s v="Closed"/>
    <n v="2020"/>
    <n v="12"/>
    <x v="7"/>
    <x v="9"/>
    <s v="2020-12"/>
    <n v="43"/>
    <n v="36"/>
    <s v="Yes"/>
    <n v="-7"/>
  </r>
  <r>
    <n v="86"/>
    <s v="Substance Hazard"/>
    <s v="Leak"/>
    <m/>
    <m/>
    <d v="2020-12-16T00:00:00"/>
    <s v="Safety"/>
    <x v="2"/>
    <m/>
    <m/>
    <m/>
    <m/>
    <m/>
    <m/>
    <s v="DEA cycletainer leak "/>
    <s v="Solvent supply threaded fitting"/>
    <s v="DDRM; No additional MDI actions required"/>
    <s v="C. Rizzo"/>
    <d v="2021-01-15T00:00:00"/>
    <d v="2021-01-08T00:00:00"/>
    <s v="Closed"/>
    <n v="2020"/>
    <n v="12"/>
    <x v="7"/>
    <x v="6"/>
    <s v="2020-12"/>
    <n v="30"/>
    <n v="23"/>
    <s v="Yes"/>
    <n v="-7"/>
  </r>
  <r>
    <n v="93"/>
    <s v="Substance Hazard"/>
    <s v="Leak"/>
    <m/>
    <m/>
    <d v="2021-01-12T00:00:00"/>
    <s v="Safety"/>
    <x v="2"/>
    <m/>
    <s v="700-MV-021"/>
    <m/>
    <m/>
    <m/>
    <m/>
    <s v="Tank Farm non-welded fitting (700 MV 021) leaking ACN vapor &gt;800 ppm; TK 7110 (organic waste) manway &gt;100 ppm "/>
    <s v="No investigation required - track &amp; trend only"/>
    <s v="N/A"/>
    <s v="M. Menard"/>
    <d v="2021-01-13T00:00:00"/>
    <d v="2021-01-13T00:00:00"/>
    <s v="Closed"/>
    <n v="2021"/>
    <n v="1"/>
    <x v="8"/>
    <x v="16"/>
    <s v="2021-01"/>
    <n v="1"/>
    <n v="1"/>
    <s v="Yes"/>
    <n v="0"/>
  </r>
  <r>
    <n v="256"/>
    <m/>
    <m/>
    <m/>
    <m/>
    <d v="2020-12-16T00:00:00"/>
    <s v="Quality"/>
    <x v="0"/>
    <s v="QE-003011"/>
    <m/>
    <m/>
    <m/>
    <s v="Minor"/>
    <m/>
    <s v="Leak on the DEA cycletainer (DDRM, Millipore Sigma, PN 60000434, Batch 201717, serial 321374)"/>
    <m/>
    <m/>
    <s v="Christopher Rizzo"/>
    <d v="2021-01-16T00:00:00"/>
    <d v="2021-01-15T00:00:00"/>
    <s v="Closed"/>
    <n v="2020"/>
    <n v="12"/>
    <x v="7"/>
    <x v="6"/>
    <s v="2020-12"/>
    <m/>
    <m/>
    <m/>
    <m/>
  </r>
  <r>
    <n v="91"/>
    <s v="Elevated Readings"/>
    <s v="Temperature"/>
    <s v="Unicorn Method"/>
    <m/>
    <d v="2021-01-07T00:00:00"/>
    <s v="N/A"/>
    <x v="1"/>
    <m/>
    <m/>
    <s v="HPLC"/>
    <m/>
    <m/>
    <m/>
    <s v="HPLC temperature control issues during elution step "/>
    <s v="Issue with Unicorn Method"/>
    <s v="Update method to prevent issue from occuring"/>
    <s v="Z. Foster"/>
    <d v="2021-02-08T00:00:00"/>
    <d v="2021-01-19T00:00:00"/>
    <s v="Closed"/>
    <n v="2021"/>
    <n v="1"/>
    <x v="8"/>
    <x v="28"/>
    <s v="2021-01"/>
    <n v="32"/>
    <n v="12"/>
    <s v="Yes"/>
    <n v="-20"/>
  </r>
  <r>
    <n v="255"/>
    <m/>
    <m/>
    <m/>
    <m/>
    <d v="2020-12-22T00:00:00"/>
    <s v="Quality"/>
    <x v="0"/>
    <s v="QE-003042"/>
    <m/>
    <m/>
    <m/>
    <s v="Minor"/>
    <m/>
    <s v="Biomedical Polymers Inc Sterile 4 Ounce Scoop Material 60000205 Batch 202292 black spec on one unit."/>
    <m/>
    <m/>
    <s v="Kristina Fushi"/>
    <d v="2021-01-21T00:00:00"/>
    <d v="2021-01-19T00:00:00"/>
    <s v="Closed"/>
    <n v="2020"/>
    <n v="12"/>
    <x v="7"/>
    <x v="8"/>
    <s v="2020-12"/>
    <m/>
    <m/>
    <m/>
    <m/>
  </r>
  <r>
    <n v="92"/>
    <s v="Substance Hazard"/>
    <s v="Leak"/>
    <s v="Unknown"/>
    <m/>
    <d v="2021-01-11T00:00:00"/>
    <s v="Safety"/>
    <x v="2"/>
    <m/>
    <m/>
    <m/>
    <m/>
    <m/>
    <m/>
    <s v="WFI Leaked from manway during CIP"/>
    <s v="TBD"/>
    <s v="Revise task plan for pressure test prior to turning vessel over to PD"/>
    <s v="J. Kubiak"/>
    <d v="2021-01-22T00:00:00"/>
    <d v="2021-01-25T00:00:00"/>
    <s v="Closed"/>
    <n v="2021"/>
    <n v="1"/>
    <x v="8"/>
    <x v="18"/>
    <s v="2021-01"/>
    <n v="11"/>
    <n v="14"/>
    <s v="No"/>
    <n v="3"/>
  </r>
  <r>
    <n v="95"/>
    <s v="Alarm"/>
    <s v="Setpoint"/>
    <s v="Modification Needed"/>
    <m/>
    <d v="2021-01-14T00:00:00"/>
    <s v="N/A"/>
    <x v="1"/>
    <m/>
    <m/>
    <m/>
    <m/>
    <m/>
    <m/>
    <s v="Concentration set point not achieved"/>
    <s v="Filtrate removal deadband calculation issue"/>
    <s v="Update deadband"/>
    <s v="R. Fornier"/>
    <d v="2021-03-01T00:00:00"/>
    <d v="2021-01-27T00:00:00"/>
    <s v="Closed"/>
    <n v="2021"/>
    <n v="1"/>
    <x v="8"/>
    <x v="20"/>
    <s v="2021-01"/>
    <n v="46"/>
    <n v="13"/>
    <s v="Yes"/>
    <n v="-33"/>
  </r>
  <r>
    <n v="94"/>
    <s v="Alarm"/>
    <s v="Pressure"/>
    <s v="Modification Needed"/>
    <m/>
    <d v="2021-01-14T00:00:00"/>
    <s v="N/A"/>
    <x v="1"/>
    <m/>
    <m/>
    <s v="UF"/>
    <m/>
    <m/>
    <m/>
    <s v="Pressure alarms during Final UF"/>
    <s v="Setpoint ramp function can ramp the setpoint past the target value "/>
    <s v="Change Control:  Update PAS Equipment Module Setpoint _x000a_Ramping and CM confirmations"/>
    <s v="R. Fornier"/>
    <d v="2021-03-01T00:00:00"/>
    <d v="2021-02-05T00:00:00"/>
    <s v="Closed"/>
    <n v="2021"/>
    <n v="1"/>
    <x v="8"/>
    <x v="20"/>
    <s v="2021-01"/>
    <n v="46"/>
    <n v="22"/>
    <s v="Yes"/>
    <n v="-24"/>
  </r>
  <r>
    <n v="99"/>
    <s v="Delay"/>
    <s v="DDRM"/>
    <s v="Vendor"/>
    <m/>
    <d v="2021-01-26T00:00:00"/>
    <s v="Delivery"/>
    <x v="5"/>
    <m/>
    <m/>
    <s v="HPLC"/>
    <m/>
    <m/>
    <m/>
    <s v="HPLC Column Reassembly Delay"/>
    <s v="Frits damaged (DDRM)"/>
    <s v="DDRM investigation"/>
    <s v="C. Rizzo"/>
    <d v="2021-02-26T00:00:00"/>
    <d v="2021-02-05T00:00:00"/>
    <s v="Closed"/>
    <n v="2021"/>
    <n v="1"/>
    <x v="8"/>
    <x v="11"/>
    <s v="2021-01"/>
    <n v="31"/>
    <n v="10"/>
    <s v="Yes"/>
    <n v="-21"/>
  </r>
  <r>
    <n v="103"/>
    <s v="Substance Hazard"/>
    <s v="Leak"/>
    <s v="Needed Tightening"/>
    <m/>
    <d v="2021-02-02T00:00:00"/>
    <s v="Safety"/>
    <x v="2"/>
    <m/>
    <m/>
    <m/>
    <m/>
    <m/>
    <m/>
    <s v="Small leak from Deblock Cycletainer # 3 supply connections during installation"/>
    <s v="Adjustment needed to torque application"/>
    <s v="Connection tightened; no further leaks"/>
    <s v="J. Kubiak"/>
    <d v="2021-02-10T00:00:00"/>
    <d v="2021-02-10T00:00:00"/>
    <s v="Closed"/>
    <n v="2021"/>
    <n v="2"/>
    <x v="0"/>
    <x v="0"/>
    <s v="2021-02"/>
    <n v="8"/>
    <n v="8"/>
    <s v="Yes"/>
    <n v="0"/>
  </r>
  <r>
    <n v="254"/>
    <m/>
    <m/>
    <m/>
    <m/>
    <d v="2021-01-20T00:00:00"/>
    <s v="Quality"/>
    <x v="0"/>
    <s v="QE-003120"/>
    <m/>
    <m/>
    <m/>
    <s v="Minor"/>
    <m/>
    <s v="Steris Vesta-Syde SQ 64 DDRM Material 60000462 Batch 202432 &amp; 202434 Leaking Container, and Missing, or Illegible Lot Numbers."/>
    <m/>
    <m/>
    <s v="David Santoro"/>
    <d v="2021-02-19T00:00:00"/>
    <d v="2021-02-10T00:00:00"/>
    <s v="Closed"/>
    <n v="2021"/>
    <n v="1"/>
    <x v="8"/>
    <x v="24"/>
    <s v="2021-01"/>
    <m/>
    <m/>
    <m/>
    <m/>
  </r>
  <r>
    <n v="108"/>
    <s v="Operational Error"/>
    <s v="Evacuation of Material"/>
    <s v="Insufficient Instruction"/>
    <m/>
    <d v="2021-02-08T00:00:00"/>
    <s v="Quality"/>
    <x v="0"/>
    <s v="QE-003262"/>
    <m/>
    <m/>
    <m/>
    <s v="Minor"/>
    <m/>
    <s v="Deviation QE-003262: Evacuation through train 1 exterior _x000a_door "/>
    <s v="Material; Insufficient Instruction"/>
    <s v="N/A"/>
    <s v="J. Kubiak"/>
    <d v="2021-03-11T00:00:00"/>
    <d v="2021-02-23T00:00:00"/>
    <s v="Closed"/>
    <n v="2021"/>
    <n v="2"/>
    <x v="0"/>
    <x v="23"/>
    <s v="2021-02"/>
    <n v="31"/>
    <n v="15"/>
    <s v="Yes"/>
    <n v="-16"/>
  </r>
  <r>
    <n v="102"/>
    <s v="Operational Error"/>
    <s v="Crossflow Quality Alarm"/>
    <s v="Insufficient Instruction"/>
    <m/>
    <d v="2021-01-28T00:00:00"/>
    <s v="Quality"/>
    <x v="0"/>
    <s v="QE-003202"/>
    <s v="X-1370"/>
    <s v="Crude UF"/>
    <s v="300129-12"/>
    <s v="Minor"/>
    <m/>
    <s v="Deviation QE-003202: Crude UF batch 300129-12 held during diafiltration resulting in a crossflow quality alarm"/>
    <s v="Method; Insufficient Instruction (SOP-00936, “Operation of Train 1 Crude UF”)"/>
    <s v="CAPA QE-003326: Update SOP-00936 &quot;Operation of the Train 1_x000a_Crude UF&quot;"/>
    <s v="C. Rizzo"/>
    <d v="2021-02-28T00:00:00"/>
    <d v="2021-02-24T00:00:00"/>
    <s v="Closed"/>
    <n v="2021"/>
    <n v="1"/>
    <x v="8"/>
    <x v="14"/>
    <s v="2021-01"/>
    <n v="31"/>
    <n v="27"/>
    <s v="Yes"/>
    <n v="-4"/>
  </r>
  <r>
    <n v="253"/>
    <m/>
    <m/>
    <m/>
    <m/>
    <d v="2021-01-26T00:00:00"/>
    <s v="Quality"/>
    <x v="0"/>
    <s v="QE-003179"/>
    <m/>
    <m/>
    <m/>
    <s v="Minor"/>
    <m/>
    <s v="AKB DDRM (PN 60000535, batch 202142, 202143)-frits found distorted upon opening"/>
    <m/>
    <m/>
    <s v="Christopher Rizzo"/>
    <d v="2021-02-26T00:00:00"/>
    <d v="2021-02-24T00:00:00"/>
    <s v="Closed"/>
    <n v="2021"/>
    <n v="1"/>
    <x v="8"/>
    <x v="11"/>
    <s v="2021-01"/>
    <m/>
    <m/>
    <m/>
    <m/>
  </r>
  <r>
    <n v="84"/>
    <s v="Substance Hazard"/>
    <s v="Leak"/>
    <s v="Needed Tightening"/>
    <m/>
    <d v="2020-12-08T00:00:00"/>
    <s v="Safety"/>
    <x v="2"/>
    <m/>
    <s v="V-1170"/>
    <s v="Synthesis"/>
    <m/>
    <m/>
    <m/>
    <s v="Small leak from Amidite Vessel (V-1170) "/>
    <s v="Rupture disc connection"/>
    <s v="Update torque spec; assess pressure test with engineering "/>
    <s v="J. Kubiak"/>
    <d v="2021-02-26T00:00:00"/>
    <d v="2021-02-25T00:00:00"/>
    <s v="Closed"/>
    <n v="2020"/>
    <n v="12"/>
    <x v="7"/>
    <x v="23"/>
    <s v="2020-12"/>
    <n v="80"/>
    <n v="79"/>
    <s v="Yes"/>
    <n v="-1"/>
  </r>
  <r>
    <n v="113"/>
    <s v="Operational Error"/>
    <s v="Incorrect Procedure"/>
    <s v="Insufficient Instruction"/>
    <m/>
    <d v="2021-02-11T00:00:00"/>
    <s v="Quality"/>
    <x v="0"/>
    <s v="QE-003281"/>
    <s v="CUF Skid"/>
    <s v="Crude UF"/>
    <s v="300129-14"/>
    <s v="Minor"/>
    <m/>
    <s v="Deviation QE-003281: Crude UF did not transition to diafiltration"/>
    <s v="Method; Insufficient Instruction (CUF Recipe)_x000a_"/>
    <s v="Change Control QE-003278: Update UF Concentration &amp;_x000a_Diafiltration Phase Parallel Running and Hold Logic"/>
    <s v="C. Rizzo"/>
    <d v="2021-03-14T00:00:00"/>
    <d v="2021-02-25T00:00:00"/>
    <s v="Closed"/>
    <n v="2021"/>
    <n v="2"/>
    <x v="0"/>
    <x v="18"/>
    <s v="2021-02"/>
    <n v="31"/>
    <n v="14"/>
    <s v="Yes"/>
    <n v="-17"/>
  </r>
  <r>
    <n v="111"/>
    <s v="Alarm"/>
    <s v="Vent Relief"/>
    <s v="Unknown"/>
    <m/>
    <d v="2021-02-10T00:00:00"/>
    <s v="Safety"/>
    <x v="2"/>
    <m/>
    <m/>
    <m/>
    <m/>
    <m/>
    <m/>
    <s v="Alarm came into the PAS for O2 in the vent relief_x000a_header"/>
    <m/>
    <s v="ECR 144 has been implemented related to the O2 alarms"/>
    <s v="K. Kelliher"/>
    <d v="2021-03-10T00:00:00"/>
    <d v="2021-03-01T00:00:00"/>
    <s v="Closed"/>
    <n v="2021"/>
    <n v="2"/>
    <x v="0"/>
    <x v="3"/>
    <s v="2021-02"/>
    <n v="28"/>
    <n v="19"/>
    <s v="Yes"/>
    <n v="-9"/>
  </r>
  <r>
    <n v="101"/>
    <s v="Delay"/>
    <s v="Manufacturing"/>
    <m/>
    <m/>
    <d v="2021-01-27T00:00:00"/>
    <s v="N/A"/>
    <x v="1"/>
    <m/>
    <m/>
    <s v="C&amp;D"/>
    <m/>
    <m/>
    <m/>
    <s v="Hygenic status synthesis column changed when C&amp;D pressure test performed"/>
    <s v="Mock run changed status"/>
    <s v="WO to correct issue; Rich evaluating longer term fixes (update_x000a_ code, or create separate pressure test recipe)"/>
    <s v="R. Fornier"/>
    <d v="2021-03-15T00:00:00"/>
    <d v="2021-03-03T00:00:00"/>
    <s v="Closed"/>
    <n v="2021"/>
    <n v="1"/>
    <x v="8"/>
    <x v="15"/>
    <s v="2021-01"/>
    <n v="47"/>
    <n v="35"/>
    <s v="Yes"/>
    <n v="-12"/>
  </r>
  <r>
    <n v="104"/>
    <s v="Substance Hazard"/>
    <s v="Dry Link"/>
    <s v="Equipment Failure"/>
    <m/>
    <d v="2021-02-03T00:00:00"/>
    <s v="Safety"/>
    <x v="2"/>
    <m/>
    <s v="X-1010; 101-SP-025"/>
    <s v="Synthesis"/>
    <m/>
    <m/>
    <m/>
    <s v="Drylink 101-sp-025 (station 1) on synthesizer X-1010 was _x000a_found to have a small leak"/>
    <s v="Drylink issue"/>
    <s v="Repair during synthesizer PM"/>
    <s v="J. Kubiak"/>
    <d v="2021-03-15T00:00:00"/>
    <d v="2021-03-03T00:00:00"/>
    <s v="Closed"/>
    <n v="2021"/>
    <n v="2"/>
    <x v="0"/>
    <x v="9"/>
    <s v="2021-02"/>
    <n v="40"/>
    <n v="28"/>
    <s v="Yes"/>
    <n v="-12"/>
  </r>
  <r>
    <n v="105"/>
    <s v="Equipment Defect"/>
    <s v="Hose"/>
    <s v="Damage"/>
    <m/>
    <d v="2021-02-05T00:00:00"/>
    <s v="Quality"/>
    <x v="0"/>
    <s v="QE-003254"/>
    <s v="132-SP-010"/>
    <s v="C&amp;D"/>
    <s v="N/A"/>
    <s v="Minor"/>
    <m/>
    <s v="Deviation QE-003254: Scratches identified on hose 132-SP-010"/>
    <s v="Equipment; Material Damaged"/>
    <s v="CAPA QE-003387: Update receipt/pre-installation hose inspection instructions"/>
    <s v="Z. Foster"/>
    <d v="2021-03-07T00:00:00"/>
    <d v="2021-03-03T00:00:00"/>
    <s v="Closed"/>
    <n v="2021"/>
    <n v="2"/>
    <x v="0"/>
    <x v="21"/>
    <s v="2021-02"/>
    <n v="30"/>
    <n v="26"/>
    <s v="Yes"/>
    <n v="-4"/>
  </r>
  <r>
    <n v="106"/>
    <s v="Alarm"/>
    <s v="Low Oxygen"/>
    <s v="Unknown"/>
    <m/>
    <d v="2021-02-08T00:00:00"/>
    <s v="Safety"/>
    <x v="2"/>
    <m/>
    <m/>
    <m/>
    <m/>
    <m/>
    <m/>
    <s v="Low Oxygen Alarm occurred in Rm 1214 "/>
    <m/>
    <s v="Analysis of room on-going"/>
    <s v="J. Kelliher"/>
    <d v="2021-03-08T00:00:00"/>
    <d v="2021-03-03T00:00:00"/>
    <s v="Closed"/>
    <n v="2021"/>
    <n v="2"/>
    <x v="0"/>
    <x v="23"/>
    <s v="2021-02"/>
    <n v="28"/>
    <n v="23"/>
    <s v="Yes"/>
    <n v="-5"/>
  </r>
  <r>
    <n v="109"/>
    <s v="Substance Hazard"/>
    <s v="Dry Link"/>
    <s v="Equipment Failure"/>
    <m/>
    <d v="2021-02-08T00:00:00"/>
    <s v="Safety"/>
    <x v="2"/>
    <m/>
    <s v="SP-022; V-1240"/>
    <m/>
    <m/>
    <m/>
    <m/>
    <s v="Small leak dry-link connector (SP-022 to SP-008) on V-1240 "/>
    <s v="O-ring on ACN supply side"/>
    <s v="Working with vendor"/>
    <s v="Z. Foster"/>
    <d v="2021-03-15T00:00:00"/>
    <d v="2021-03-03T00:00:00"/>
    <s v="Closed"/>
    <n v="2021"/>
    <n v="2"/>
    <x v="0"/>
    <x v="23"/>
    <s v="2021-02"/>
    <n v="35"/>
    <n v="23"/>
    <s v="Yes"/>
    <n v="-12"/>
  </r>
  <r>
    <n v="116"/>
    <s v="Substance Hazard"/>
    <s v="Leak"/>
    <s v="Unknown"/>
    <m/>
    <d v="2021-02-18T00:00:00"/>
    <s v="Safety"/>
    <x v="2"/>
    <m/>
    <m/>
    <s v="Purification"/>
    <m/>
    <m/>
    <m/>
    <s v="Slow leak of Buffer B was observed on Buffer B filter housing"/>
    <m/>
    <s v="ETP testing planning with new gasket before next run. Change_x000a_ proposal to CCRB on 3/3 contingent on successful testing"/>
    <s v="Z. Foster"/>
    <d v="2021-03-03T00:00:00"/>
    <d v="2021-03-03T00:00:00"/>
    <s v="Closed"/>
    <n v="2021"/>
    <n v="2"/>
    <x v="0"/>
    <x v="19"/>
    <s v="2021-02"/>
    <n v="13"/>
    <n v="13"/>
    <s v="Yes"/>
    <n v="0"/>
  </r>
  <r>
    <n v="117"/>
    <s v="Substance Hazard"/>
    <s v="Leak"/>
    <s v="Unknown"/>
    <m/>
    <d v="2021-02-24T00:00:00"/>
    <s v="Safety"/>
    <x v="2"/>
    <s v="2021-29"/>
    <m/>
    <s v="Purification"/>
    <m/>
    <m/>
    <m/>
    <s v="EHS Incident 2021-29: Slow leak of Buffer B was observed on _x000a_Buffer B filter housing"/>
    <m/>
    <s v="ETP testing planning with new gasket before next run. Change_x000a_ proposal to CCRB on 3/3 contingent on successful testing"/>
    <s v="Z. Foster"/>
    <d v="2021-03-03T00:00:00"/>
    <d v="2021-03-03T00:00:00"/>
    <s v="Closed"/>
    <n v="2021"/>
    <n v="2"/>
    <x v="0"/>
    <x v="30"/>
    <s v="2021-02"/>
    <n v="7"/>
    <n v="7"/>
    <s v="Yes"/>
    <n v="0"/>
  </r>
  <r>
    <n v="97"/>
    <s v="Delay"/>
    <s v="Manufacturing"/>
    <s v="Modification Needed"/>
    <m/>
    <d v="2021-01-25T00:00:00"/>
    <s v="Delivery"/>
    <x v="3"/>
    <m/>
    <m/>
    <s v="Lyophilization"/>
    <m/>
    <m/>
    <m/>
    <s v="Lyo issue during run"/>
    <s v="Solenoid valve and refreidgerant line "/>
    <s v="IMA sending a new relay for the solenoid valve "/>
    <s v="Z. Foster"/>
    <d v="2021-03-31T00:00:00"/>
    <d v="2021-03-04T00:00:00"/>
    <s v="Closed"/>
    <n v="2021"/>
    <n v="1"/>
    <x v="8"/>
    <x v="2"/>
    <s v="2021-01"/>
    <n v="65"/>
    <n v="38"/>
    <s v="Yes"/>
    <n v="-27"/>
  </r>
  <r>
    <n v="110"/>
    <s v="Documentation"/>
    <s v="Formatting"/>
    <s v="Operator Error"/>
    <m/>
    <d v="2021-02-09T00:00:00"/>
    <s v="Quality"/>
    <x v="0"/>
    <s v="QE-003274"/>
    <m/>
    <m/>
    <s v="202507; 202508"/>
    <s v="Minor"/>
    <m/>
    <s v="Deviation QE-003274: Veeva header/footer not on two FRM-00320 (Material Control and Disposition) forms"/>
    <s v="Personnel; Inattention to Detail"/>
    <s v="N/A"/>
    <s v="A. Malgieri"/>
    <d v="2021-03-12T00:00:00"/>
    <d v="2021-03-04T00:00:00"/>
    <s v="Closed"/>
    <n v="2021"/>
    <n v="2"/>
    <x v="0"/>
    <x v="1"/>
    <s v="2021-02"/>
    <n v="31"/>
    <n v="23"/>
    <s v="Yes"/>
    <n v="-8"/>
  </r>
  <r>
    <n v="112"/>
    <s v="Operational Error"/>
    <s v="Incorrect Procedure"/>
    <s v="Insufficient Instruction"/>
    <m/>
    <d v="2021-02-11T00:00:00"/>
    <s v="Quality"/>
    <x v="0"/>
    <s v="QE-003280"/>
    <s v="SC-1364"/>
    <s v="Crude UF"/>
    <s v="300129-15"/>
    <s v="Minor"/>
    <m/>
    <s v="Deviation QE-003280: Missed Scale Weight Check"/>
    <s v="Method; Insufficient Instruction (SOP-00936, “Operation of Train 1 Crude _x000a_UF”)"/>
    <s v="CAPA QE-003326: Update SOP-00936 &quot;Operation of the Train 1_x000a_Crude UF&quot;"/>
    <s v="C. Rizzo"/>
    <d v="2021-03-14T00:00:00"/>
    <d v="2021-03-04T00:00:00"/>
    <s v="Closed"/>
    <n v="2021"/>
    <n v="2"/>
    <x v="0"/>
    <x v="18"/>
    <s v="2021-02"/>
    <n v="31"/>
    <n v="21"/>
    <s v="Yes"/>
    <n v="-10"/>
  </r>
  <r>
    <n v="251"/>
    <m/>
    <m/>
    <m/>
    <m/>
    <d v="2021-02-09T00:00:00"/>
    <s v="Quality"/>
    <x v="0"/>
    <s v="QE-003264"/>
    <m/>
    <m/>
    <m/>
    <s v="Minor"/>
    <m/>
    <s v="Corning DDRM Piipette, Serological 50mL 60000469 202539 one unit cracked tip"/>
    <m/>
    <m/>
    <s v="Liang Noinala"/>
    <d v="2021-03-11T00:00:00"/>
    <d v="2021-03-04T00:00:00"/>
    <s v="Closed"/>
    <n v="2021"/>
    <n v="2"/>
    <x v="0"/>
    <x v="1"/>
    <s v="2021-02"/>
    <m/>
    <m/>
    <m/>
    <m/>
  </r>
  <r>
    <n v="252"/>
    <m/>
    <m/>
    <m/>
    <m/>
    <d v="2020-12-16T00:00:00"/>
    <s v="Quality"/>
    <x v="0"/>
    <s v="QE-003014"/>
    <m/>
    <m/>
    <m/>
    <s v="Minor"/>
    <m/>
    <s v="Stoppage of Unicorn method during AGT01 sense synthesis DEA wash due to high pressure alarms"/>
    <m/>
    <m/>
    <s v="Michael Farrell"/>
    <d v="2021-03-05T00:00:00"/>
    <d v="2021-03-04T00:00:00"/>
    <s v="Closed"/>
    <n v="2020"/>
    <n v="12"/>
    <x v="7"/>
    <x v="6"/>
    <s v="2020-12"/>
    <m/>
    <m/>
    <m/>
    <m/>
  </r>
  <r>
    <n v="121"/>
    <s v="Personnel Incident"/>
    <s v="Fall"/>
    <s v="Operator Error"/>
    <m/>
    <d v="2021-03-04T00:00:00"/>
    <s v="Safety"/>
    <x v="2"/>
    <s v="2021-32"/>
    <m/>
    <m/>
    <m/>
    <m/>
    <m/>
    <s v="EHS Incident 2021-32: Personnel fell on stairs enroute to the_x000a_M350 Interstitial"/>
    <s v="Shoe came off causing incident"/>
    <s v="N/A"/>
    <s v="J. Kaminski"/>
    <d v="2021-03-09T00:00:00"/>
    <d v="2021-03-09T00:00:00"/>
    <s v="Closed"/>
    <n v="2021"/>
    <n v="3"/>
    <x v="9"/>
    <x v="26"/>
    <s v="2021-03"/>
    <n v="5"/>
    <n v="5"/>
    <s v="Yes"/>
    <n v="0"/>
  </r>
  <r>
    <n v="115"/>
    <s v="Operational Error"/>
    <s v="HPLC"/>
    <s v="Unicorn Method"/>
    <m/>
    <d v="2021-02-18T00:00:00"/>
    <s v="Quality"/>
    <x v="0"/>
    <s v="QE-003312"/>
    <s v="Outlet 3"/>
    <s v="HPLC"/>
    <s v="300129-17"/>
    <s v="Minor"/>
    <m/>
    <s v="Deviation QE-003312: AGT01 Sense Strand HPLC Method Error"/>
    <s v="Method; No Instruction (Management of Unicorn Methods)"/>
    <s v="CAPA QE-003395: Create procedure for managing Unicorn methods for the Train 1 HPLC skid"/>
    <s v="M. Roulleau"/>
    <d v="2021-03-20T00:00:00"/>
    <d v="2021-03-10T00:00:00"/>
    <s v="Closed"/>
    <n v="2021"/>
    <n v="2"/>
    <x v="0"/>
    <x v="19"/>
    <s v="2021-02"/>
    <n v="30"/>
    <n v="20"/>
    <s v="Yes"/>
    <n v="-10"/>
  </r>
  <r>
    <n v="107"/>
    <s v="Alarm"/>
    <s v="High level"/>
    <s v="Open Valve"/>
    <m/>
    <d v="2021-02-08T00:00:00"/>
    <s v="Safety"/>
    <x v="2"/>
    <s v="2021-18"/>
    <s v="V-1240"/>
    <m/>
    <m/>
    <m/>
    <m/>
    <s v="EHS Incident 2021-18: High level alarm in V-1240 during CIP"/>
    <s v="Operator error bottom valve left open"/>
    <s v="N/A"/>
    <s v="J. Anderson"/>
    <d v="2021-03-15T00:00:00"/>
    <d v="2021-03-15T00:00:00"/>
    <s v="Closed"/>
    <n v="2021"/>
    <n v="2"/>
    <x v="0"/>
    <x v="23"/>
    <s v="2021-02"/>
    <n v="35"/>
    <n v="35"/>
    <s v="Yes"/>
    <n v="0"/>
  </r>
  <r>
    <n v="249"/>
    <m/>
    <m/>
    <m/>
    <m/>
    <d v="2021-02-18T00:00:00"/>
    <s v="Quality"/>
    <x v="0"/>
    <s v="QE-003306"/>
    <m/>
    <m/>
    <m/>
    <s v="Minor"/>
    <m/>
    <s v="Steris VestaSyde SQ 64 DDRM Material 60000462 Batch 202568 &amp; 202569 found with missing Lot Numbers."/>
    <m/>
    <m/>
    <s v="David Santoro"/>
    <d v="2021-03-20T00:00:00"/>
    <d v="2021-03-15T00:00:00"/>
    <s v="Closed"/>
    <n v="2021"/>
    <n v="2"/>
    <x v="0"/>
    <x v="19"/>
    <s v="2021-02"/>
    <m/>
    <m/>
    <m/>
    <m/>
  </r>
  <r>
    <n v="250"/>
    <m/>
    <m/>
    <m/>
    <m/>
    <d v="2021-02-16T00:00:00"/>
    <s v="Quality"/>
    <x v="0"/>
    <s v="QE-003294"/>
    <m/>
    <m/>
    <m/>
    <s v="Minor"/>
    <m/>
    <s v="DDRM Carboy, Polypropylene, 80L Acuity Process Solutions (Part 60000532, Batch 202402)"/>
    <m/>
    <m/>
    <s v="Christopher Rizzo"/>
    <d v="2021-03-18T00:00:00"/>
    <d v="2021-03-15T00:00:00"/>
    <s v="Closed"/>
    <n v="2021"/>
    <n v="2"/>
    <x v="0"/>
    <x v="6"/>
    <s v="2021-02"/>
    <m/>
    <m/>
    <m/>
    <m/>
  </r>
  <r>
    <n v="119"/>
    <s v="Alarm"/>
    <s v="Vent Relief"/>
    <s v="Automation"/>
    <m/>
    <d v="2021-02-24T00:00:00"/>
    <s v="Safety"/>
    <x v="2"/>
    <s v="2021-28"/>
    <m/>
    <m/>
    <m/>
    <m/>
    <m/>
    <s v="EHS Incident 2021-28: Alarm came into the PAS for O2 in the vent relief header"/>
    <s v="Nuissance alarms needed adjustment"/>
    <s v="Changes made to O2 alarm levels"/>
    <s v="M. Menard"/>
    <d v="2021-03-16T00:00:00"/>
    <d v="2021-03-16T00:00:00"/>
    <s v="Closed"/>
    <n v="2021"/>
    <n v="2"/>
    <x v="0"/>
    <x v="30"/>
    <s v="2021-02"/>
    <n v="20"/>
    <n v="20"/>
    <s v="Yes"/>
    <n v="0"/>
  </r>
  <r>
    <n v="96"/>
    <s v="Product Processing"/>
    <s v="Spill"/>
    <m/>
    <m/>
    <d v="2021-01-21T00:00:00"/>
    <s v="N/A"/>
    <x v="1"/>
    <m/>
    <m/>
    <s v="Purification"/>
    <m/>
    <m/>
    <m/>
    <s v="WFI Volume Issue NaOH Buffer A Prep"/>
    <s v="FS changed for quicker WFI addition"/>
    <s v="FS Corrected"/>
    <s v="J. Anderson"/>
    <d v="2021-02-22T00:00:00"/>
    <d v="2021-03-17T00:00:00"/>
    <s v="Closed"/>
    <n v="2021"/>
    <n v="1"/>
    <x v="8"/>
    <x v="7"/>
    <s v="2021-01"/>
    <n v="32"/>
    <n v="55"/>
    <s v="No"/>
    <n v="23"/>
  </r>
  <r>
    <n v="126"/>
    <s v="Operational Error"/>
    <s v="Excessive Material"/>
    <s v="Insufficient Instruction"/>
    <m/>
    <d v="2021-03-18T00:00:00"/>
    <s v="Quality"/>
    <x v="0"/>
    <s v="QE-003454"/>
    <s v="UF Skid"/>
    <s v="UF"/>
    <s v="300129-23"/>
    <s v="Minor"/>
    <m/>
    <s v="Deviation QE-003454: AGT01 Sense Strand Purification UF_x000a_Final Volume Exceeded Capacity of Annealing Vessel"/>
    <s v="Method; Insufficient Instruction"/>
    <s v="N/A"/>
    <s v="M. Roulleau"/>
    <d v="2021-04-17T00:00:00"/>
    <d v="2021-03-18T00:00:00"/>
    <s v="Closed"/>
    <n v="2021"/>
    <n v="3"/>
    <x v="9"/>
    <x v="19"/>
    <s v="2021-03"/>
    <n v="30"/>
    <n v="0"/>
    <s v="Yes"/>
    <n v="-30"/>
  </r>
  <r>
    <n v="118"/>
    <s v="Product Processing"/>
    <s v="Low Liquid Level"/>
    <s v="Unknown"/>
    <m/>
    <d v="2021-02-24T00:00:00"/>
    <s v="Quality"/>
    <x v="0"/>
    <s v="QE-003340"/>
    <s v="HPLC Skid"/>
    <s v="HPLC"/>
    <m/>
    <s v="Minor"/>
    <m/>
    <s v="Deviation QE-003340: Train 1 HPLC skid Air Trap Liquid Level Low"/>
    <s v="Inconclusive"/>
    <s v="CAPA QE-003462: Update SOP-00940 to add instruction for_x000a_manually executing the Air Trap Fill Inline command on the HPLC skid"/>
    <s v="M. Roulleau"/>
    <d v="2021-03-27T00:00:00"/>
    <d v="2021-03-22T00:00:00"/>
    <s v="Closed"/>
    <n v="2021"/>
    <n v="2"/>
    <x v="0"/>
    <x v="30"/>
    <s v="2021-02"/>
    <n v="31"/>
    <n v="26"/>
    <s v="Yes"/>
    <n v="-5"/>
  </r>
  <r>
    <n v="124"/>
    <s v="Documentation"/>
    <s v="Review"/>
    <s v="Operator Error"/>
    <m/>
    <d v="2021-03-16T00:00:00"/>
    <s v="Quality"/>
    <x v="0"/>
    <s v="QE-003444"/>
    <m/>
    <m/>
    <s v="N/A"/>
    <s v="Minor"/>
    <m/>
    <s v="Deviation QE-003444: Late Review Pest Control Logbook "/>
    <s v="Personnel; Failure"/>
    <s v="N/A"/>
    <s v="J. Kubiak"/>
    <d v="2021-04-15T00:00:00"/>
    <d v="2021-03-22T00:00:00"/>
    <s v="Closed"/>
    <n v="2021"/>
    <n v="3"/>
    <x v="9"/>
    <x v="6"/>
    <s v="2021-03"/>
    <n v="30"/>
    <n v="6"/>
    <s v="Yes"/>
    <n v="-24"/>
  </r>
  <r>
    <n v="100"/>
    <s v="Delay"/>
    <s v="Manufacturing"/>
    <s v="Automation"/>
    <m/>
    <d v="2021-01-27T00:00:00"/>
    <s v="N/A"/>
    <x v="1"/>
    <m/>
    <s v="192-MV-020"/>
    <m/>
    <m/>
    <m/>
    <m/>
    <s v="Return pump COP for Evaporator vessel"/>
    <s v="The automation is trying to detect presence of water before starting the _x000a_CIPR pump; No continuous level measurement in the vessel "/>
    <s v="Short Term: Throttle 192-MV-020; Long Term: Add a level switch to the suction side of the CIPR pump so it will start when fluid is first introduced with pump"/>
    <s v="Z. Foster"/>
    <d v="2021-03-31T00:00:00"/>
    <d v="2021-03-24T00:00:00"/>
    <s v="Closed"/>
    <n v="2021"/>
    <n v="1"/>
    <x v="8"/>
    <x v="15"/>
    <s v="2021-01"/>
    <n v="63"/>
    <n v="56"/>
    <s v="Yes"/>
    <n v="-7"/>
  </r>
  <r>
    <n v="248"/>
    <m/>
    <m/>
    <m/>
    <m/>
    <d v="2021-02-26T00:00:00"/>
    <s v="Quality"/>
    <x v="0"/>
    <s v="QE-003376"/>
    <m/>
    <m/>
    <m/>
    <s v="Minor"/>
    <m/>
    <s v="Sartorius DDRM Flexsafe 2D 20L Bag 60000502 202650 three units with hair contamination"/>
    <m/>
    <m/>
    <s v="Liang Noinala"/>
    <d v="2021-03-31T00:00:00"/>
    <d v="2021-03-24T00:00:00"/>
    <s v="Closed"/>
    <n v="2021"/>
    <n v="2"/>
    <x v="0"/>
    <x v="11"/>
    <s v="2021-02"/>
    <m/>
    <m/>
    <m/>
    <m/>
  </r>
  <r>
    <n v="129"/>
    <s v="Substance Hazard"/>
    <s v="Material Exposure"/>
    <s v="Inadequate Disposal"/>
    <m/>
    <d v="2021-03-22T00:00:00"/>
    <s v="Safety"/>
    <x v="2"/>
    <s v="2021-37"/>
    <m/>
    <s v="Synthesis"/>
    <m/>
    <m/>
    <m/>
    <s v="EHS Incident 2021-37: Residual ACN in synthesizer during PM"/>
    <s v="Inadequately flushed prior to PM"/>
    <s v="Update PM"/>
    <s v="J. Kubiak"/>
    <d v="2021-04-02T00:00:00"/>
    <d v="2021-03-26T00:00:00"/>
    <s v="Closed"/>
    <n v="2021"/>
    <n v="3"/>
    <x v="9"/>
    <x v="8"/>
    <s v="2021-03"/>
    <n v="11"/>
    <n v="4"/>
    <s v="Yes"/>
    <n v="-7"/>
  </r>
  <r>
    <n v="134"/>
    <s v="Personnel Incident"/>
    <s v="Abrasion"/>
    <s v="Broken Glass"/>
    <m/>
    <d v="2021-03-26T00:00:00"/>
    <s v="Safety"/>
    <x v="2"/>
    <s v="2021-42"/>
    <m/>
    <m/>
    <m/>
    <m/>
    <m/>
    <s v="EHS Incident 2021-42: Injury (cut) during calibration of sampling pumps"/>
    <s v="Broken glass ampule"/>
    <s v="New device "/>
    <s v="J. Kubiak"/>
    <d v="2021-04-02T00:00:00"/>
    <d v="2021-04-02T00:00:00"/>
    <s v="Closed"/>
    <n v="2021"/>
    <n v="3"/>
    <x v="9"/>
    <x v="11"/>
    <s v="2021-03"/>
    <n v="7"/>
    <n v="7"/>
    <s v="Yes"/>
    <n v="0"/>
  </r>
  <r>
    <n v="122"/>
    <s v="Operational Error"/>
    <s v="Consumption Error"/>
    <s v="Insufficient Instruction"/>
    <m/>
    <d v="2021-03-09T00:00:00"/>
    <s v="Quality"/>
    <x v="0"/>
    <s v="QE-003428"/>
    <m/>
    <m/>
    <s v="202544; 202242; 202546; 202244; 202545; 202240; 202237"/>
    <s v="Minor"/>
    <m/>
    <s v="Deviation QE-003428: Released Raw Materials that were sampled were not decremented from SAP"/>
    <s v="Method; Lacking Instruction "/>
    <s v="CAPA QE-003521: Provide personnel with SAP Access"/>
    <s v="M. Poch"/>
    <d v="2021-04-10T00:00:00"/>
    <d v="2021-04-06T00:00:00"/>
    <s v="Closed"/>
    <n v="2021"/>
    <n v="3"/>
    <x v="9"/>
    <x v="1"/>
    <s v="2021-03"/>
    <n v="32"/>
    <n v="28"/>
    <s v="Yes"/>
    <n v="-4"/>
  </r>
  <r>
    <n v="132"/>
    <s v="Operational Error"/>
    <s v="HPLC"/>
    <s v="Operator Error"/>
    <m/>
    <d v="2021-03-25T00:00:00"/>
    <s v="Quality"/>
    <x v="0"/>
    <s v="QE-003506"/>
    <s v="HPLC Skid"/>
    <s v="HPLC"/>
    <s v="3000136-13"/>
    <s v="Minor"/>
    <m/>
    <s v="Deviation QE-003506: HPLC Column Inlet High Temperature Excursion During Load Flush Step for AGT01 Antisense Strand Batch 3000136-13"/>
    <s v="Personnel; Inattention to Detail"/>
    <s v="N/A"/>
    <s v="M. Roulleau"/>
    <d v="2021-04-25T00:00:00"/>
    <d v="2021-04-06T00:00:00"/>
    <s v="Closed"/>
    <n v="2021"/>
    <n v="3"/>
    <x v="9"/>
    <x v="2"/>
    <s v="2021-03"/>
    <n v="31"/>
    <n v="12"/>
    <s v="Yes"/>
    <n v="-19"/>
  </r>
  <r>
    <n v="130"/>
    <s v="Out of Tolerance"/>
    <m/>
    <s v="Unknown"/>
    <m/>
    <d v="2021-03-24T00:00:00"/>
    <s v="N/A"/>
    <x v="1"/>
    <s v="OOT 38471"/>
    <s v="UV-1010-132"/>
    <m/>
    <m/>
    <m/>
    <m/>
    <s v="OOT # 38471 UV-1010-132"/>
    <s v="N/A"/>
    <s v="N/A"/>
    <s v="J. Anderson"/>
    <d v="2021-04-23T00:00:00"/>
    <d v="2021-04-07T00:00:00"/>
    <s v="Closed"/>
    <n v="2021"/>
    <n v="3"/>
    <x v="9"/>
    <x v="30"/>
    <s v="2021-03"/>
    <n v="30"/>
    <n v="14"/>
    <s v="Yes"/>
    <n v="-16"/>
  </r>
  <r>
    <n v="114"/>
    <s v="Contamination Risk"/>
    <s v="Residue"/>
    <s v="Defective Equipment"/>
    <m/>
    <d v="2021-02-12T00:00:00"/>
    <s v="Quality"/>
    <x v="0"/>
    <s v="QE-003282"/>
    <s v="132-SP-002; 132-SP-005"/>
    <s v="C&amp;D"/>
    <s v="300129-04; 300136-07"/>
    <s v="Minor"/>
    <m/>
    <s v="Deviation QE-003282: Residue found on 132-SP-002 and 132-SP-005"/>
    <s v="Material; Material Defective"/>
    <s v="CAPA QE-003555: Ensure that drylink adapter and coupler disc_x000a_are free of nickel plating._x000a_CAPA QE-003556: Explore additional connectors for the C&amp;D to synthesis column."/>
    <s v="Z. Foster"/>
    <d v="2021-04-09T00:00:00"/>
    <d v="2021-04-08T00:00:00"/>
    <s v="Closed"/>
    <n v="2021"/>
    <n v="2"/>
    <x v="0"/>
    <x v="16"/>
    <s v="2021-02"/>
    <n v="56"/>
    <n v="55"/>
    <s v="Yes"/>
    <n v="-1"/>
  </r>
  <r>
    <n v="123"/>
    <s v="Extension"/>
    <s v="Review"/>
    <s v="Vendor"/>
    <m/>
    <d v="2021-03-14T00:00:00"/>
    <s v="Quality"/>
    <x v="7"/>
    <s v="N/A"/>
    <m/>
    <m/>
    <m/>
    <s v="Minor"/>
    <m/>
    <s v="Deviation QE-003282 Extended"/>
    <s v="Waiting for vendor information"/>
    <s v="N/A"/>
    <s v="Z. Foster"/>
    <d v="2021-03-15T00:00:00"/>
    <d v="2021-04-08T00:00:00"/>
    <s v="Closed"/>
    <n v="2021"/>
    <n v="3"/>
    <x v="9"/>
    <x v="20"/>
    <s v="2021-03"/>
    <n v="1"/>
    <n v="25"/>
    <s v="No"/>
    <n v="24"/>
  </r>
  <r>
    <n v="128"/>
    <s v="Documentation"/>
    <s v="Incorrect Procedure"/>
    <s v="Insufficient Instruction"/>
    <m/>
    <d v="2021-03-18T00:00:00"/>
    <s v="Quality"/>
    <x v="0"/>
    <s v="QE-003477"/>
    <s v="Concentration 1 Vessel"/>
    <s v="UF"/>
    <m/>
    <s v="Minor"/>
    <m/>
    <s v="Deviation QE-003477: Incorrect Recipe Parameters in Norton PAS"/>
    <s v="Method; Insufficient Instruction (SOP-01183, Norton Batch Administration_x000a_Procedure)"/>
    <s v="CAPA QE-003566: Update Norton Batch Administration _x000a_Procedure"/>
    <s v="R. Fornier"/>
    <d v="2021-04-23T00:00:00"/>
    <d v="2021-04-12T00:00:00"/>
    <s v="Closed"/>
    <n v="2021"/>
    <n v="3"/>
    <x v="9"/>
    <x v="19"/>
    <s v="2021-03"/>
    <n v="36"/>
    <n v="25"/>
    <s v="Yes"/>
    <n v="-11"/>
  </r>
  <r>
    <n v="125"/>
    <s v="Operational Error"/>
    <s v="Excessive Material"/>
    <s v="Insufficient Instruction"/>
    <m/>
    <d v="2021-03-17T00:00:00"/>
    <s v="Quality"/>
    <x v="0"/>
    <s v="QE-003463"/>
    <s v="C&amp;D Skid"/>
    <s v="C&amp;D"/>
    <s v="300136-07"/>
    <s v="Minor"/>
    <m/>
    <s v="Deviation QE-003463: Additional Ammonium Hydroxide added to Cleavage and Deprotection Vessel"/>
    <s v="Method; Insufficient Instruction (SPEC-01137, CS for Train 1 C&amp;D Skid at the Norton MFG facility) "/>
    <s v="CAPA QE-003582: Update spec-01137 for AGT NH4OH required _x000a_amount for Antisense recipe"/>
    <s v="J. Anderson"/>
    <d v="2021-04-18T00:00:00"/>
    <d v="2021-04-14T00:00:00"/>
    <s v="Closed"/>
    <n v="2021"/>
    <n v="3"/>
    <x v="9"/>
    <x v="27"/>
    <s v="2021-03"/>
    <n v="32"/>
    <n v="28"/>
    <s v="Yes"/>
    <n v="-4"/>
  </r>
  <r>
    <n v="133"/>
    <s v="Substance Hazard"/>
    <s v="Leak"/>
    <s v="Incorrect Installation"/>
    <m/>
    <d v="2021-03-25T00:00:00"/>
    <s v="Safety"/>
    <x v="2"/>
    <s v="2021-40"/>
    <m/>
    <s v="HPLC"/>
    <m/>
    <m/>
    <m/>
    <s v="pH probe leak during HPLC Operations "/>
    <s v="Incorrect installation of the o-ring between the probe tip and the metal sleeve"/>
    <s v="N/A"/>
    <s v="M. Roulleau"/>
    <d v="2021-04-26T00:00:00"/>
    <d v="2021-04-15T00:00:00"/>
    <s v="Closed"/>
    <n v="2021"/>
    <n v="3"/>
    <x v="9"/>
    <x v="2"/>
    <s v="2021-03"/>
    <n v="32"/>
    <n v="21"/>
    <s v="Yes"/>
    <n v="-11"/>
  </r>
  <r>
    <n v="138"/>
    <s v="Delay"/>
    <s v="CIP"/>
    <s v="RTS Issue"/>
    <m/>
    <d v="2021-04-05T00:00:00"/>
    <s v="Delivery"/>
    <x v="3"/>
    <m/>
    <m/>
    <s v="Purification UF"/>
    <m/>
    <m/>
    <m/>
    <s v="Final UF CIP did not complete"/>
    <s v="RTS issue"/>
    <s v="New recipe for RTS pressure tests"/>
    <s v="J. Kubiak"/>
    <d v="2021-04-30T00:00:00"/>
    <d v="2021-04-15T00:00:00"/>
    <s v="Closed"/>
    <n v="2021"/>
    <n v="4"/>
    <x v="10"/>
    <x v="21"/>
    <s v="2021-04"/>
    <n v="25"/>
    <n v="10"/>
    <s v="Yes"/>
    <n v="-15"/>
  </r>
  <r>
    <n v="139"/>
    <s v="Substance Hazard"/>
    <s v="Leak"/>
    <s v="RTS Issue"/>
    <m/>
    <d v="2021-04-05T00:00:00"/>
    <s v="Safety"/>
    <x v="2"/>
    <s v="2021-48"/>
    <s v="UF System 1520"/>
    <s v="Purification"/>
    <m/>
    <m/>
    <m/>
    <s v="EH&amp;S Incident 2021-48: Caustic leak during CIP of Purification_x000a_UF System 1520 "/>
    <s v="RTS issue"/>
    <s v="New recipe for RTS pressure tests"/>
    <s v="J. Kubiak"/>
    <d v="2021-04-30T00:00:00"/>
    <d v="2021-04-15T00:00:00"/>
    <s v="Closed"/>
    <n v="2021"/>
    <n v="4"/>
    <x v="10"/>
    <x v="21"/>
    <s v="2021-04"/>
    <n v="25"/>
    <n v="10"/>
    <s v="Yes"/>
    <n v="-15"/>
  </r>
  <r>
    <n v="143"/>
    <s v="Substance Hazard"/>
    <s v="Leak"/>
    <s v="Insufficient Training"/>
    <m/>
    <d v="2021-04-07T00:00:00"/>
    <s v="Safety"/>
    <x v="2"/>
    <s v="2021-50"/>
    <m/>
    <m/>
    <m/>
    <m/>
    <m/>
    <s v="EH&amp;S Incident 2021-50: Organic Chloride Waste leak"/>
    <s v="Insufficient training"/>
    <s v="Re-training"/>
    <s v="K. Kaminski"/>
    <d v="2021-04-15T00:00:00"/>
    <d v="2021-04-15T00:00:00"/>
    <s v="Closed"/>
    <n v="2021"/>
    <n v="4"/>
    <x v="10"/>
    <x v="28"/>
    <s v="2021-04"/>
    <n v="8"/>
    <n v="8"/>
    <s v="Yes"/>
    <n v="0"/>
  </r>
  <r>
    <n v="247"/>
    <m/>
    <m/>
    <m/>
    <m/>
    <d v="2021-03-19T00:00:00"/>
    <s v="Quality"/>
    <x v="0"/>
    <s v="QE-003468"/>
    <m/>
    <m/>
    <m/>
    <s v="Minor"/>
    <m/>
    <s v="Sartorius Stedim Flexsafe 2D 20L Bag Material 60000502 Batch 202713 hairs and fibers found on 5 units."/>
    <m/>
    <m/>
    <s v="Kristina Fushi"/>
    <d v="2021-04-21T00:00:00"/>
    <d v="2021-04-15T00:00:00"/>
    <s v="Closed"/>
    <n v="2021"/>
    <n v="3"/>
    <x v="9"/>
    <x v="29"/>
    <s v="2021-03"/>
    <m/>
    <m/>
    <m/>
    <m/>
  </r>
  <r>
    <n v="98"/>
    <s v="Delay"/>
    <s v="CIP"/>
    <s v="Operator Error"/>
    <m/>
    <d v="2021-01-25T00:00:00"/>
    <s v="N/A"/>
    <x v="1"/>
    <m/>
    <m/>
    <s v="Crude UF"/>
    <m/>
    <m/>
    <m/>
    <s v="Crude UF CIP issue"/>
    <s v="Agitator not plugged in for RTS"/>
    <s v="Direction to not remove locks until turnover"/>
    <s v="J. Kubiak"/>
    <d v="2021-04-20T00:00:00"/>
    <d v="2021-04-16T00:00:00"/>
    <s v="Closed"/>
    <n v="2021"/>
    <n v="1"/>
    <x v="8"/>
    <x v="2"/>
    <s v="2021-01"/>
    <n v="85"/>
    <n v="81"/>
    <s v="Yes"/>
    <n v="-4"/>
  </r>
  <r>
    <n v="146"/>
    <s v="Personnel Incident"/>
    <s v="Spill"/>
    <s v="Insufficient Instruction"/>
    <m/>
    <d v="2021-04-15T00:00:00"/>
    <s v="Safety"/>
    <x v="2"/>
    <s v="2021-54"/>
    <m/>
    <m/>
    <m/>
    <m/>
    <m/>
    <s v="EH&amp;S Incident 2021-54: Hose detached from WFI drop while the WFI Supply Valve was still open"/>
    <s v="N/A"/>
    <s v="Discussed with operator; can be closed"/>
    <s v="J. Kubiak"/>
    <d v="2021-04-21T00:00:00"/>
    <d v="2021-04-19T00:00:00"/>
    <s v="Closed"/>
    <n v="2021"/>
    <n v="4"/>
    <x v="10"/>
    <x v="5"/>
    <s v="2021-04"/>
    <n v="6"/>
    <n v="4"/>
    <s v="Yes"/>
    <n v="-2"/>
  </r>
  <r>
    <n v="142"/>
    <s v="Substance Hazard"/>
    <s v="Spill"/>
    <s v="Operator Error"/>
    <m/>
    <d v="2021-04-07T00:00:00"/>
    <s v="Safety"/>
    <x v="2"/>
    <s v="2021-49"/>
    <m/>
    <m/>
    <m/>
    <m/>
    <m/>
    <s v="EH&amp;S Incident 2021-49: Spill of solution containing 15% ACN"/>
    <s v="One of the fraction carts had hooked on to one of the tri clamp lines and _x000a_pulled off the line when the cart was moved"/>
    <s v="Actions created"/>
    <s v="J. Kaminski"/>
    <d v="2021-04-20T00:00:00"/>
    <d v="2021-04-20T00:00:00"/>
    <s v="Closed"/>
    <n v="2021"/>
    <n v="4"/>
    <x v="10"/>
    <x v="28"/>
    <s v="2021-04"/>
    <n v="13"/>
    <n v="13"/>
    <s v="Yes"/>
    <n v="0"/>
  </r>
  <r>
    <n v="120"/>
    <s v="Storage Hazard"/>
    <s v="Disposal"/>
    <s v="Inadequate Disposal"/>
    <m/>
    <d v="2021-02-25T00:00:00"/>
    <s v="Safety"/>
    <x v="2"/>
    <s v="2021-30"/>
    <m/>
    <s v="Purification"/>
    <m/>
    <m/>
    <m/>
    <s v="EHS Incident 2021-30: Buffer filters not flushed adequately "/>
    <s v="Filters not flushed adequately "/>
    <s v="Retrieve filters from waste, take FID readings; reference CC"/>
    <s v="M. Roulleau"/>
    <d v="2021-04-26T00:00:00"/>
    <d v="2021-04-26T00:00:00"/>
    <s v="Closed"/>
    <n v="2021"/>
    <n v="2"/>
    <x v="0"/>
    <x v="2"/>
    <s v="2021-02"/>
    <n v="60"/>
    <n v="60"/>
    <s v="Yes"/>
    <n v="0"/>
  </r>
  <r>
    <n v="136"/>
    <s v="Out of Tolerance"/>
    <m/>
    <s v="Unknown"/>
    <m/>
    <d v="2021-03-31T00:00:00"/>
    <s v="N/A"/>
    <x v="1"/>
    <s v="OOT 38783"/>
    <s v="AIT-1010-102"/>
    <m/>
    <m/>
    <m/>
    <m/>
    <s v="OOT # 38783 AIT-1010-102"/>
    <s v="N/A"/>
    <s v="N/A"/>
    <s v="M. Roulleau"/>
    <d v="2021-04-30T00:00:00"/>
    <d v="2021-04-26T00:00:00"/>
    <s v="Closed"/>
    <n v="2021"/>
    <n v="3"/>
    <x v="9"/>
    <x v="13"/>
    <s v="2021-03"/>
    <n v="30"/>
    <n v="26"/>
    <s v="Yes"/>
    <n v="-4"/>
  </r>
  <r>
    <n v="137"/>
    <s v="Out of Tolerance"/>
    <m/>
    <s v="Unknown"/>
    <m/>
    <d v="2021-03-31T00:00:00"/>
    <s v="N/A"/>
    <x v="1"/>
    <s v="OOT 38782"/>
    <s v="AIT-1010-101"/>
    <m/>
    <m/>
    <m/>
    <m/>
    <s v="OOT # 38782 AIT-1010-101"/>
    <s v="N/A"/>
    <s v="N/A"/>
    <s v="M. Roulleau"/>
    <d v="2021-04-30T00:00:00"/>
    <d v="2021-04-26T00:00:00"/>
    <s v="Closed"/>
    <n v="2021"/>
    <n v="3"/>
    <x v="9"/>
    <x v="13"/>
    <s v="2021-03"/>
    <n v="30"/>
    <n v="26"/>
    <s v="Yes"/>
    <n v="-4"/>
  </r>
  <r>
    <n v="140"/>
    <s v="Out of Tolerance"/>
    <m/>
    <s v="Unknown"/>
    <m/>
    <d v="2021-04-05T00:00:00"/>
    <s v="N/A"/>
    <x v="1"/>
    <s v="OOT 38994"/>
    <s v="PIT-1520-02"/>
    <m/>
    <m/>
    <m/>
    <m/>
    <s v="OOT # 38994 PIT-1520-02"/>
    <s v="N/A"/>
    <s v="N/A"/>
    <s v="M. Roulleau"/>
    <d v="2021-05-05T00:00:00"/>
    <d v="2021-04-29T00:00:00"/>
    <s v="Closed"/>
    <n v="2021"/>
    <n v="4"/>
    <x v="10"/>
    <x v="21"/>
    <s v="2021-04"/>
    <n v="30"/>
    <n v="24"/>
    <s v="Yes"/>
    <n v="-6"/>
  </r>
  <r>
    <n v="144"/>
    <s v="Operational Error"/>
    <s v="Concentration"/>
    <s v="Insufficient Instruction"/>
    <m/>
    <d v="2021-04-08T00:00:00"/>
    <s v="Quality"/>
    <x v="0"/>
    <s v="QE-003576"/>
    <s v="X-1530"/>
    <s v="UF"/>
    <m/>
    <m/>
    <m/>
    <s v="Deviation QE-003576: Purification Ultrafiltration skid X-1530 continued concentrating past the Concentration 1 step setpoint during AGT01 antisense strand batch 300136-15"/>
    <s v="Method; Insufficient Instruction"/>
    <s v="N/A"/>
    <s v="R. Fournier"/>
    <d v="2021-05-12T00:00:00"/>
    <d v="2021-05-05T00:00:00"/>
    <s v="Closed"/>
    <n v="2021"/>
    <n v="4"/>
    <x v="10"/>
    <x v="23"/>
    <s v="2021-04"/>
    <n v="34"/>
    <n v="27"/>
    <s v="Yes"/>
    <n v="-7"/>
  </r>
  <r>
    <n v="145"/>
    <s v="Delay"/>
    <s v="Reassembly"/>
    <s v="Insufficient Instruction"/>
    <m/>
    <d v="2021-04-12T00:00:00"/>
    <s v="Delivery"/>
    <x v="4"/>
    <m/>
    <m/>
    <s v="Synthesis"/>
    <m/>
    <m/>
    <m/>
    <s v="Delay reassembly of synthesis column"/>
    <s v="Insufficient Instruction"/>
    <s v="N/A"/>
    <s v="M. Roulleau"/>
    <d v="2021-05-12T00:00:00"/>
    <d v="2021-05-05T00:00:00"/>
    <s v="Closed"/>
    <n v="2021"/>
    <n v="4"/>
    <x v="10"/>
    <x v="16"/>
    <s v="2021-04"/>
    <n v="30"/>
    <n v="23"/>
    <s v="Yes"/>
    <n v="-7"/>
  </r>
  <r>
    <n v="156"/>
    <s v="Operational Error"/>
    <s v="Cleaning"/>
    <s v="Operator Error"/>
    <m/>
    <d v="2021-05-06T00:00:00"/>
    <s v="Quality"/>
    <x v="0"/>
    <s v="QE-003697"/>
    <m/>
    <s v="Facilities"/>
    <m/>
    <s v="Minor"/>
    <m/>
    <s v="Deviation QE-003697: Expired Cleaning Materials used during cleaning of Train 1 room 1300 CNC area"/>
    <m/>
    <m/>
    <s v="J. Kubiak"/>
    <d v="2021-05-05T00:00:00"/>
    <d v="2021-05-11T00:00:00"/>
    <s v="Closed"/>
    <n v="2021"/>
    <n v="5"/>
    <x v="11"/>
    <x v="22"/>
    <s v="2021-05"/>
    <s v="N/A"/>
    <n v="5"/>
    <s v="N/A"/>
    <s v=""/>
  </r>
  <r>
    <n v="135"/>
    <s v="Product Processing"/>
    <s v="Temperature"/>
    <s v="Equipment Failure"/>
    <m/>
    <d v="2021-03-31T00:00:00"/>
    <s v="Quality"/>
    <x v="0"/>
    <s v="QE-003527"/>
    <s v="HPLC Skid"/>
    <s v="HPLC"/>
    <s v="300136-14"/>
    <s v="Minor"/>
    <m/>
    <s v="Deviation QE-003527: HPLC Column Inlet High Temperature  Excursion During Gradient 2 Step for AGT01 Antisense Strand Batch 3000136-14"/>
    <s v="Equipment; Failure"/>
    <s v="CAPA QE-003725: Change steam pressure regulator setting to _x000a_10psi. "/>
    <s v="M. Roulleau"/>
    <d v="2021-05-14T00:00:00"/>
    <d v="2021-05-13T00:00:00"/>
    <s v="Closed"/>
    <n v="2021"/>
    <n v="3"/>
    <x v="9"/>
    <x v="13"/>
    <s v="2021-03"/>
    <n v="44"/>
    <n v="43"/>
    <s v="Yes"/>
    <n v="-1"/>
  </r>
  <r>
    <n v="151"/>
    <s v="Extension"/>
    <m/>
    <m/>
    <m/>
    <d v="2021-04-30T00:00:00"/>
    <s v="Quality"/>
    <x v="7"/>
    <s v="N/A"/>
    <m/>
    <m/>
    <m/>
    <s v="Minor"/>
    <m/>
    <s v="Deviation QE-003527 Extended"/>
    <s v="Root cause not yet determined"/>
    <s v="Additional troubleshooting / testing required"/>
    <s v="M. Roulleau"/>
    <d v="2021-04-30T00:00:00"/>
    <d v="2021-05-13T00:00:00"/>
    <s v="Closed"/>
    <n v="2021"/>
    <n v="4"/>
    <x v="10"/>
    <x v="12"/>
    <s v="2021-04"/>
    <n v="0"/>
    <n v="13"/>
    <s v="No"/>
    <n v="13"/>
  </r>
  <r>
    <n v="153"/>
    <s v="Elevated Readings"/>
    <s v="Temperature"/>
    <s v="Unknown"/>
    <m/>
    <d v="2021-05-04T00:00:00"/>
    <s v="Safety"/>
    <x v="2"/>
    <s v="2021-62"/>
    <m/>
    <s v="C&amp;D"/>
    <m/>
    <m/>
    <m/>
    <s v="EH&amp;S Incident 2021-62: C&amp;D temperature issue"/>
    <m/>
    <m/>
    <s v="R. Fournier"/>
    <d v="2021-06-03T00:00:00"/>
    <d v="2021-05-13T00:00:00"/>
    <s v="Closed"/>
    <n v="2021"/>
    <n v="5"/>
    <x v="11"/>
    <x v="26"/>
    <s v="2021-05"/>
    <n v="30"/>
    <n v="9"/>
    <s v="Yes"/>
    <n v="-21"/>
  </r>
  <r>
    <n v="150"/>
    <s v="Delay"/>
    <s v="CIP"/>
    <s v="RTS Issue"/>
    <m/>
    <d v="2021-04-28T00:00:00"/>
    <s v="Delivery"/>
    <x v="3"/>
    <m/>
    <m/>
    <s v="C&amp;D"/>
    <m/>
    <m/>
    <m/>
    <s v="Delay of C&amp;D Skid CIP"/>
    <s v="Delay RTS of CIP Skid / Resource constraints"/>
    <s v="Evaluate CIP RTS requirements / timing of CIP PM"/>
    <s v="J. Kubiak"/>
    <d v="2021-05-26T00:00:00"/>
    <d v="2021-05-17T00:00:00"/>
    <s v="Closed"/>
    <n v="2021"/>
    <n v="4"/>
    <x v="10"/>
    <x v="14"/>
    <s v="2021-04"/>
    <n v="28"/>
    <n v="19"/>
    <s v="Yes"/>
    <n v="-9"/>
  </r>
  <r>
    <n v="155"/>
    <s v="Personnel Incident"/>
    <s v="Falling Object"/>
    <s v="Modification Needed"/>
    <m/>
    <d v="2021-05-05T00:00:00"/>
    <s v="Safety"/>
    <x v="2"/>
    <s v="2021-63"/>
    <m/>
    <m/>
    <m/>
    <m/>
    <m/>
    <s v="EH&amp;S Incident 2021-63: Operator was moving a 100L bagholder with solution onto the floor scale and the front end of the bagholder went off the scale"/>
    <s v="No backstops on scales"/>
    <s v="Backstops for floor scales"/>
    <s v="Z. Foster"/>
    <d v="2021-06-04T00:00:00"/>
    <d v="2021-05-17T00:00:00"/>
    <s v="Closed"/>
    <n v="2021"/>
    <n v="5"/>
    <x v="11"/>
    <x v="21"/>
    <s v="2021-05"/>
    <n v="30"/>
    <n v="12"/>
    <s v="Yes"/>
    <n v="-18"/>
  </r>
  <r>
    <n v="148"/>
    <s v="Delay"/>
    <s v="Equipment Shortage"/>
    <s v="Vendor"/>
    <m/>
    <d v="2021-04-27T00:00:00"/>
    <s v="N/A"/>
    <x v="1"/>
    <m/>
    <m/>
    <m/>
    <m/>
    <m/>
    <m/>
    <s v="Single use reducers not available"/>
    <s v="Vendor supply chain issues"/>
    <s v="Use stainless steel reducers (change control)"/>
    <s v="Z. Foster"/>
    <d v="2021-05-26T00:00:00"/>
    <d v="2021-05-19T00:00:00"/>
    <s v="Closed"/>
    <n v="2021"/>
    <n v="4"/>
    <x v="10"/>
    <x v="15"/>
    <s v="2021-04"/>
    <n v="29"/>
    <n v="22"/>
    <s v="Yes"/>
    <n v="-7"/>
  </r>
  <r>
    <n v="127"/>
    <s v="Product Processing"/>
    <s v="Extraneous Material"/>
    <s v="Teflon Tape"/>
    <m/>
    <d v="2021-03-18T00:00:00"/>
    <s v="N/A"/>
    <x v="1"/>
    <m/>
    <m/>
    <m/>
    <m/>
    <m/>
    <m/>
    <s v="Extraneous material identified in surge vessels "/>
    <s v="Teflon tape from cycletainers"/>
    <s v="Develop technical report / white paper (expected result)"/>
    <s v="Z. Foster"/>
    <d v="2021-05-20T00:00:00"/>
    <d v="2021-05-20T00:00:00"/>
    <s v="Closed"/>
    <n v="2021"/>
    <n v="3"/>
    <x v="9"/>
    <x v="19"/>
    <s v="2021-03"/>
    <n v="63"/>
    <n v="63"/>
    <s v="Yes"/>
    <n v="0"/>
  </r>
  <r>
    <n v="157"/>
    <s v="Delay"/>
    <s v="Equipment Shortage"/>
    <s v="Vendor"/>
    <m/>
    <d v="2021-05-10T00:00:00"/>
    <s v="N/A"/>
    <x v="1"/>
    <m/>
    <m/>
    <m/>
    <m/>
    <m/>
    <m/>
    <s v="Y Connector material delay"/>
    <s v="Vendor supply chain issues"/>
    <s v="Discuss at weekly meeting, solutions TBD"/>
    <s v="J. Borges"/>
    <d v="2021-05-30T00:00:00"/>
    <d v="2021-05-26T00:00:00"/>
    <s v="Closed"/>
    <n v="2021"/>
    <n v="5"/>
    <x v="11"/>
    <x v="3"/>
    <s v="2021-05"/>
    <n v="20"/>
    <n v="16"/>
    <s v="Yes"/>
    <n v="-4"/>
  </r>
  <r>
    <n v="163"/>
    <s v="Operational Error"/>
    <s v="Consumption Error"/>
    <s v="Operator Error"/>
    <m/>
    <d v="2021-05-18T00:00:00"/>
    <s v="Quality"/>
    <x v="0"/>
    <s v="QE-003764"/>
    <m/>
    <s v="Documentation"/>
    <m/>
    <s v="Minor"/>
    <m/>
    <s v="Deviation QE-003764: Misplaced Raw Material Controlled Copy  forms FRM-00287 Component Data Sheet for Batch Disposition"/>
    <s v="Personnel; Inattention to Detail"/>
    <s v="N/A"/>
    <s v="J. Markell"/>
    <d v="2021-06-18T00:00:00"/>
    <d v="2021-05-27T00:00:00"/>
    <s v="Closed"/>
    <n v="2021"/>
    <n v="5"/>
    <x v="11"/>
    <x v="19"/>
    <s v="2021-05"/>
    <n v="31"/>
    <n v="9"/>
    <s v="Yes"/>
    <n v="-22"/>
  </r>
  <r>
    <n v="149"/>
    <s v="Substance Hazard"/>
    <s v="Dry Link"/>
    <s v="Equipment Failure"/>
    <m/>
    <d v="2021-04-27T00:00:00"/>
    <s v="Safety"/>
    <x v="2"/>
    <s v="2021-59"/>
    <s v="124-SP-023"/>
    <m/>
    <m/>
    <m/>
    <m/>
    <s v="EH&amp;S Incident 2021-59: Small leak from DryLink 124-SP-023"/>
    <s v="Main seal failure"/>
    <s v="WO 39785"/>
    <s v="J. Kubiak"/>
    <d v="2021-05-26T00:00:00"/>
    <d v="2021-05-28T00:00:00"/>
    <s v="Closed"/>
    <n v="2021"/>
    <n v="4"/>
    <x v="10"/>
    <x v="15"/>
    <s v="2021-04"/>
    <n v="29"/>
    <n v="31"/>
    <s v="No"/>
    <n v="2"/>
  </r>
  <r>
    <n v="164"/>
    <s v="Alarm"/>
    <s v="Vent Relief"/>
    <s v="Incorrect Label"/>
    <m/>
    <d v="2021-05-19T00:00:00"/>
    <s v="Safety"/>
    <x v="2"/>
    <s v="2021-68"/>
    <m/>
    <m/>
    <m/>
    <m/>
    <m/>
    <s v="EH&amp;S Incident 2021-68: Low oxygen/fire alarm following _x000a_replacement of BAS automation controller"/>
    <s v="Incorrect label on control panel"/>
    <s v="Updated label on control panel"/>
    <s v="J. Kelliher"/>
    <d v="2021-05-28T00:00:00"/>
    <d v="2021-05-28T00:00:00"/>
    <s v="Closed"/>
    <n v="2021"/>
    <n v="5"/>
    <x v="11"/>
    <x v="29"/>
    <s v="2021-05"/>
    <n v="9"/>
    <n v="9"/>
    <s v="Yes"/>
    <n v="0"/>
  </r>
  <r>
    <n v="245"/>
    <m/>
    <m/>
    <m/>
    <m/>
    <d v="2021-05-05T00:00:00"/>
    <s v="Quality"/>
    <x v="0"/>
    <s v="QE-003690"/>
    <m/>
    <m/>
    <m/>
    <s v="Minor"/>
    <m/>
    <s v="BMP Medical Sterile 8 Ounce Scoop 60000206 202820 1 unit with particulate contamination"/>
    <m/>
    <m/>
    <s v="Liang Noinala"/>
    <d v="2021-06-04T00:00:00"/>
    <d v="2021-05-28T00:00:00"/>
    <s v="Closed"/>
    <n v="2021"/>
    <n v="5"/>
    <x v="11"/>
    <x v="21"/>
    <s v="2021-05"/>
    <m/>
    <m/>
    <m/>
    <m/>
  </r>
  <r>
    <n v="246"/>
    <m/>
    <m/>
    <m/>
    <m/>
    <d v="2021-05-04T00:00:00"/>
    <s v="Quality"/>
    <x v="0"/>
    <s v="QE-003680"/>
    <m/>
    <m/>
    <m/>
    <s v="Minor"/>
    <m/>
    <s v="Gore Lyo Tray Material # 60000441 Batch ID # 202824 Compromised primary packaging"/>
    <m/>
    <m/>
    <s v="David Santoro"/>
    <d v="2021-06-03T00:00:00"/>
    <d v="2021-06-01T00:00:00"/>
    <s v="Closed"/>
    <n v="2021"/>
    <n v="5"/>
    <x v="11"/>
    <x v="26"/>
    <s v="2021-05"/>
    <m/>
    <m/>
    <m/>
    <m/>
  </r>
  <r>
    <n v="154"/>
    <s v="Product Processing"/>
    <s v="Manufacturing"/>
    <s v="Modification Needed"/>
    <m/>
    <d v="2021-05-04T00:00:00"/>
    <s v="Quality"/>
    <x v="0"/>
    <s v="QE-003687"/>
    <m/>
    <s v="Facilities"/>
    <n v="300137"/>
    <s v="Minor"/>
    <m/>
    <s v="Deviation QE-003687: Missing Environmental and Critical Utility monitoring sites"/>
    <s v="Equipment; Equipment Not Available"/>
    <s v="N/A"/>
    <s v="M. Poch"/>
    <d v="2021-06-04T00:00:00"/>
    <d v="2021-06-02T00:00:00"/>
    <s v="Closed"/>
    <n v="2021"/>
    <n v="5"/>
    <x v="11"/>
    <x v="26"/>
    <s v="2021-05"/>
    <n v="31"/>
    <n v="29"/>
    <s v="Yes"/>
    <n v="-2"/>
  </r>
  <r>
    <n v="160"/>
    <s v="Delay"/>
    <s v="Cleaning"/>
    <s v="WFI"/>
    <m/>
    <d v="2021-05-14T00:00:00"/>
    <s v="Delivery"/>
    <x v="3"/>
    <m/>
    <m/>
    <s v="Buffer Prep"/>
    <m/>
    <m/>
    <m/>
    <s v="Delay Buffer Tank cleaning"/>
    <s v="Pause due to WFI"/>
    <s v="WFI maitenance performed"/>
    <s v="M. Roulleau"/>
    <d v="2021-06-03T00:00:00"/>
    <d v="2021-06-03T00:00:00"/>
    <s v="Closed"/>
    <n v="2021"/>
    <n v="5"/>
    <x v="11"/>
    <x v="20"/>
    <s v="2021-05"/>
    <n v="20"/>
    <n v="20"/>
    <s v="Yes"/>
    <n v="0"/>
  </r>
  <r>
    <n v="131"/>
    <s v="Operational Error"/>
    <s v="Incorrect Procedure"/>
    <s v="Unknown"/>
    <m/>
    <d v="2021-03-24T00:00:00"/>
    <s v="Quality"/>
    <x v="0"/>
    <s v="QE-003761"/>
    <m/>
    <s v="Purification"/>
    <s v="300136-01"/>
    <s v="Minor"/>
    <m/>
    <s v="Deviation QE-003761: Incorrect column volume used in batch _x000a_record calculations"/>
    <m/>
    <m/>
    <s v="J. Anderson"/>
    <d v="2021-06-17T00:00:00"/>
    <d v="2021-06-09T00:00:00"/>
    <s v="Closed"/>
    <n v="2021"/>
    <n v="3"/>
    <x v="9"/>
    <x v="30"/>
    <s v="2021-03"/>
    <n v="85"/>
    <n v="77"/>
    <s v="Yes"/>
    <n v="-8"/>
  </r>
  <r>
    <n v="147"/>
    <s v="Substance Hazard"/>
    <s v="Leak"/>
    <s v="Needed Tightening"/>
    <m/>
    <d v="2021-04-21T00:00:00"/>
    <s v="Safety"/>
    <x v="2"/>
    <m/>
    <s v="103-MV-003; CC-1031"/>
    <m/>
    <m/>
    <m/>
    <m/>
    <s v="Small leak from bottom valve 103-MV-003 of CC-1031"/>
    <s v="Bolts not tight enough before packing"/>
    <s v="Procedure update - check bolts tight prior to packing"/>
    <s v="M. Roulleau"/>
    <d v="2021-06-20T00:00:00"/>
    <d v="2021-06-09T00:00:00"/>
    <s v="Closed"/>
    <n v="2021"/>
    <n v="4"/>
    <x v="10"/>
    <x v="7"/>
    <s v="2021-04"/>
    <n v="60"/>
    <n v="49"/>
    <s v="Yes"/>
    <n v="-11"/>
  </r>
  <r>
    <n v="158"/>
    <s v="Substance Hazard"/>
    <s v="Waste"/>
    <s v="Insufficient Instruction"/>
    <m/>
    <d v="2021-05-10T00:00:00"/>
    <s v="Safety"/>
    <x v="2"/>
    <s v="2021-67"/>
    <m/>
    <m/>
    <m/>
    <m/>
    <m/>
    <s v="EH&amp;S Incident 2021-67: Aqeuous organic waste line check valve not closed completely resulting in back flow from waste line"/>
    <s v="Ball valve not closed after pumping to AOR resulting in back flow from the waste line"/>
    <s v="Include closing ball valve after pumping waste and prior to disconnecting in SOP."/>
    <s v="M. Roulleau"/>
    <d v="2021-06-09T00:00:00"/>
    <d v="2021-06-09T00:00:00"/>
    <s v="Closed"/>
    <n v="2021"/>
    <n v="5"/>
    <x v="11"/>
    <x v="3"/>
    <s v="2021-05"/>
    <n v="30"/>
    <n v="30"/>
    <s v="Yes"/>
    <n v="0"/>
  </r>
  <r>
    <n v="159"/>
    <s v="Substance Hazard"/>
    <s v="Leak"/>
    <s v="Insufficient Instruction"/>
    <m/>
    <d v="2021-05-10T00:00:00"/>
    <s v="Safety"/>
    <x v="2"/>
    <s v="2021-66"/>
    <m/>
    <s v="HPLC"/>
    <m/>
    <m/>
    <m/>
    <s v="EH&amp;S Incident 2021-66: HPLC fraction waste leaked on floor"/>
    <s v="Outlet bag clamp of a fraction bag was not pinched closed before removing end cap"/>
    <s v="Update SOP"/>
    <s v="M. Roulleau"/>
    <d v="2021-06-09T00:00:00"/>
    <d v="2021-06-09T00:00:00"/>
    <s v="Closed"/>
    <n v="2021"/>
    <n v="5"/>
    <x v="11"/>
    <x v="3"/>
    <s v="2021-05"/>
    <n v="30"/>
    <n v="30"/>
    <s v="Yes"/>
    <n v="0"/>
  </r>
  <r>
    <n v="165"/>
    <s v="Substance Hazard"/>
    <s v="Dry Link"/>
    <s v="Needed Tightening"/>
    <m/>
    <d v="2021-05-24T00:00:00"/>
    <s v="Safety"/>
    <x v="2"/>
    <s v="2021-70"/>
    <s v="XV-1060-06"/>
    <m/>
    <m/>
    <m/>
    <m/>
    <s v="EH&amp;S Incident 2021-70: Small leak of ACN from XV-1060-06_x000a_coupler and DryLink"/>
    <s v="DryLink connection did not provide 100% seal.  Connection was re-seated and no leak found for repeat of the activity."/>
    <s v="Retightening to correct leak; long term change of design"/>
    <s v="Z. Foster"/>
    <d v="2021-09-01T00:00:00"/>
    <d v="2021-06-09T00:00:00"/>
    <s v="Closed"/>
    <n v="2021"/>
    <n v="5"/>
    <x v="11"/>
    <x v="30"/>
    <s v="2021-05"/>
    <n v="100"/>
    <n v="16"/>
    <s v="Yes"/>
    <n v="-84"/>
  </r>
  <r>
    <n v="166"/>
    <s v="Substance Hazard"/>
    <s v="Dry Link"/>
    <s v="Needed Tightening"/>
    <m/>
    <d v="2021-05-25T00:00:00"/>
    <s v="Safety"/>
    <x v="2"/>
    <s v="2021-71"/>
    <s v="SP-008; SP-002"/>
    <m/>
    <m/>
    <m/>
    <m/>
    <s v="EH&amp;S Incident 2021-71: ACN leak between the drylink connector SP-008 and drylink SP-002"/>
    <s v="DryLink connection did not provide 100% seal.  Connection was re-seated and no leak found for repeat of the activity."/>
    <s v="DryLink connection was re-seated after initial leak.  No leak was observed after the connection was re-seated.  Design changes as part of Project Sci may help prevent this in the future."/>
    <s v="J. Kubiak"/>
    <d v="2021-06-26T00:00:00"/>
    <d v="2021-06-09T00:00:00"/>
    <s v="Closed"/>
    <n v="2021"/>
    <n v="5"/>
    <x v="11"/>
    <x v="2"/>
    <s v="2021-05"/>
    <n v="32"/>
    <n v="15"/>
    <s v="Yes"/>
    <n v="-17"/>
  </r>
  <r>
    <n v="141"/>
    <s v="Substance Hazard"/>
    <s v="Leak"/>
    <s v="Overflow"/>
    <m/>
    <d v="2021-04-06T00:00:00"/>
    <s v="Safety"/>
    <x v="2"/>
    <s v="2021-47"/>
    <m/>
    <m/>
    <m/>
    <m/>
    <m/>
    <s v="EH&amp;S Incident 2021-47: Leak ~100 mL ACN onto the floor in the COP station Rm. 1317"/>
    <s v="Overfill of the vessel due to valve position opened to 100% (normal operation is 30%)"/>
    <s v="Automation changes regarding CMs (Change Control Process to be followed)/SOP Updates to Synthesis Prep and Syn COP SOPs to include verification in &quot;program mode&quot;"/>
    <s v="J. Anderson"/>
    <d v="2021-06-17T00:00:00"/>
    <d v="2021-06-17T00:00:00"/>
    <s v="Closed"/>
    <n v="2021"/>
    <n v="4"/>
    <x v="10"/>
    <x v="22"/>
    <s v="2021-04"/>
    <n v="72"/>
    <n v="72"/>
    <s v="Yes"/>
    <n v="0"/>
  </r>
  <r>
    <n v="161"/>
    <s v="Delay"/>
    <s v="Prepping"/>
    <s v="Operator Error"/>
    <m/>
    <d v="2021-05-17T00:00:00"/>
    <s v="Delivery"/>
    <x v="4"/>
    <m/>
    <m/>
    <s v="Synthesis"/>
    <m/>
    <m/>
    <m/>
    <s v="Delay/rework monomer prep"/>
    <s v="Operator Error: Bottom valve left open"/>
    <s v="After action review with team; SOP revision"/>
    <s v="J. Anderson"/>
    <d v="2021-06-17T00:00:00"/>
    <d v="2021-06-17T00:00:00"/>
    <s v="Closed"/>
    <n v="2021"/>
    <n v="5"/>
    <x v="11"/>
    <x v="27"/>
    <s v="2021-05"/>
    <n v="31"/>
    <n v="31"/>
    <s v="Yes"/>
    <n v="0"/>
  </r>
  <r>
    <n v="162"/>
    <s v="Delay"/>
    <s v="Prepping"/>
    <s v="Operator Error"/>
    <m/>
    <d v="2021-05-18T00:00:00"/>
    <s v="Delivery"/>
    <x v="4"/>
    <m/>
    <m/>
    <s v="Synthesis"/>
    <m/>
    <m/>
    <m/>
    <s v="Delay/rework monomer prep"/>
    <s v="Operator Error: Material not verified before weighing"/>
    <s v="After action review with team; SOP revision"/>
    <s v="M. Roulleau"/>
    <d v="2021-06-17T00:00:00"/>
    <d v="2021-06-17T00:00:00"/>
    <s v="Closed"/>
    <n v="2021"/>
    <n v="5"/>
    <x v="11"/>
    <x v="19"/>
    <s v="2021-05"/>
    <n v="30"/>
    <n v="30"/>
    <s v="Yes"/>
    <n v="0"/>
  </r>
  <r>
    <n v="244"/>
    <m/>
    <m/>
    <m/>
    <m/>
    <d v="2021-05-24T00:00:00"/>
    <s v="Quality"/>
    <x v="0"/>
    <s v="QE-003792"/>
    <m/>
    <m/>
    <m/>
    <s v="Minor"/>
    <m/>
    <s v="DDRM - High Purity New England Inc. DDRM Material 60000491 Batch 202869 Y Connector, Sterile, Missing Irradiation Indicator Sticker."/>
    <s v="External issue - supplier"/>
    <s v="DDRM Notification Sent Out"/>
    <s v="David Santoro"/>
    <d v="2021-06-23T00:00:00"/>
    <d v="2021-06-18T00:00:00"/>
    <s v="Closed"/>
    <n v="2021"/>
    <n v="5"/>
    <x v="11"/>
    <x v="30"/>
    <s v="2021-05"/>
    <m/>
    <m/>
    <m/>
    <m/>
  </r>
  <r>
    <n v="174"/>
    <s v="Extension"/>
    <m/>
    <m/>
    <m/>
    <d v="2021-06-23T00:00:00"/>
    <s v="Quality"/>
    <x v="8"/>
    <s v="QE-002721"/>
    <m/>
    <m/>
    <m/>
    <m/>
    <m/>
    <s v="Extension Change Control QE-002721"/>
    <s v="Due date set based on estimation of disposition date. "/>
    <s v="Provide additional buffer for future change controls (1 month after c of a testing &amp; disposition)"/>
    <s v="G. Hattoy"/>
    <d v="2021-06-23T00:00:00"/>
    <d v="2021-06-23T00:00:00"/>
    <s v="Closed"/>
    <n v="2021"/>
    <n v="6"/>
    <x v="1"/>
    <x v="17"/>
    <s v="2021-06"/>
    <n v="0"/>
    <n v="0"/>
    <s v="Yes"/>
    <n v="0"/>
  </r>
  <r>
    <n v="170"/>
    <s v="Alarm"/>
    <s v="CIP"/>
    <s v="None"/>
    <m/>
    <d v="2021-06-15T00:00:00"/>
    <s v="N/A"/>
    <x v="1"/>
    <m/>
    <m/>
    <s v="UF"/>
    <m/>
    <m/>
    <m/>
    <s v="Alarm during Final UF CIP"/>
    <s v="CIP Watch Dog Timer"/>
    <s v="No actions required; CIP could have been restarted without issue"/>
    <s v="J. Kubiak"/>
    <d v="2021-06-21T00:00:00"/>
    <d v="2021-06-25T00:00:00"/>
    <s v="Closed"/>
    <n v="2021"/>
    <n v="6"/>
    <x v="1"/>
    <x v="5"/>
    <s v="2021-06"/>
    <n v="6"/>
    <n v="10"/>
    <s v="No"/>
    <n v="4"/>
  </r>
  <r>
    <n v="173"/>
    <s v="Substance Hazard"/>
    <s v="Leak"/>
    <s v="Equipment Failure"/>
    <m/>
    <d v="2021-06-22T00:00:00"/>
    <s v="Safety"/>
    <x v="2"/>
    <s v="2021-80"/>
    <s v="705-SP-006"/>
    <m/>
    <m/>
    <m/>
    <m/>
    <s v="EH&amp;S Incident 2021-80: Small leak on fitting 705-SP-006 during deblock cycletainer install"/>
    <s v="Possible damage during connection (twisting/force needed to connect)"/>
    <s v="WO completed to address leak (fittings replaced)"/>
    <s v="Z. Foster"/>
    <d v="2021-07-21T00:00:00"/>
    <d v="2021-06-28T00:00:00"/>
    <s v="Closed"/>
    <n v="2021"/>
    <n v="6"/>
    <x v="1"/>
    <x v="8"/>
    <s v="2021-06"/>
    <n v="29"/>
    <n v="6"/>
    <s v="Yes"/>
    <n v="-23"/>
  </r>
  <r>
    <n v="175"/>
    <s v="Substance Hazard"/>
    <s v="Leak"/>
    <s v="Equipment Failure"/>
    <m/>
    <d v="2021-06-25T00:00:00"/>
    <s v="Safety"/>
    <x v="2"/>
    <s v="2021-83"/>
    <s v="705-SP-009"/>
    <m/>
    <m/>
    <m/>
    <m/>
    <s v="EH&amp;S Incident 2021-83: Slow leak on deblock cycletainer _x000a_connection 705-SP-009"/>
    <s v="Possible damage during connection (twisting/force needed to connect)"/>
    <s v="WO completed to address leak (fittings replaced)"/>
    <s v="Z. Foster"/>
    <d v="2021-07-21T00:00:00"/>
    <d v="2021-06-28T00:00:00"/>
    <s v="Closed"/>
    <n v="2021"/>
    <n v="6"/>
    <x v="1"/>
    <x v="2"/>
    <s v="2021-06"/>
    <n v="26"/>
    <n v="3"/>
    <s v="Yes"/>
    <n v="-23"/>
  </r>
  <r>
    <n v="176"/>
    <s v="Substance Hazard"/>
    <s v="Odor"/>
    <s v="Defective Equipment"/>
    <m/>
    <d v="2021-06-28T00:00:00"/>
    <s v="Safety"/>
    <x v="2"/>
    <s v="2021-84"/>
    <m/>
    <s v="Synthesis"/>
    <m/>
    <m/>
    <m/>
    <s v="EH&amp;S Incident 2021-84: Solvent smell observed in Synthesis Room Interstitial Space"/>
    <s v="N/A"/>
    <s v="N/A"/>
    <s v="J. Kaminski"/>
    <d v="2021-06-28T00:00:00"/>
    <d v="2021-06-28T00:00:00"/>
    <s v="Closed"/>
    <n v="2021"/>
    <n v="6"/>
    <x v="1"/>
    <x v="14"/>
    <s v="2021-06"/>
    <n v="0"/>
    <n v="0"/>
    <s v="Yes"/>
    <n v="0"/>
  </r>
  <r>
    <n v="152"/>
    <s v="Operational Error"/>
    <s v="Visual Inspection Failure"/>
    <s v="Insufficient Instruction"/>
    <m/>
    <d v="2021-04-30T00:00:00"/>
    <s v="Quality"/>
    <x v="0"/>
    <s v="QE-003672"/>
    <s v="V-1180"/>
    <s v="Synthesis"/>
    <n v="300150"/>
    <s v="Minor"/>
    <m/>
    <s v="Deviation QE-003672: V-1180 Visual Inspection Failure"/>
    <s v="Method; Insufficient Instruction"/>
    <s v="Update SOP-00921, &quot;Assembly of Sanitary Gaskets and O-rings&quot; to _x000a_include additional instructions and guidance for use of FEP-encapsulated o-rings."/>
    <s v="Z. Foster"/>
    <d v="2021-07-01T00:00:00"/>
    <d v="2021-06-30T00:00:00"/>
    <s v="Closed"/>
    <n v="2021"/>
    <n v="4"/>
    <x v="10"/>
    <x v="12"/>
    <s v="2021-04"/>
    <n v="62"/>
    <n v="61"/>
    <s v="Yes"/>
    <n v="-1"/>
  </r>
  <r>
    <n v="167"/>
    <s v="Extension"/>
    <m/>
    <s v="Unknown"/>
    <m/>
    <d v="2021-06-02T00:00:00"/>
    <s v="Quality"/>
    <x v="7"/>
    <s v="N/A"/>
    <m/>
    <m/>
    <m/>
    <s v="Minor"/>
    <m/>
    <s v="Deviation QE-003672 Extended"/>
    <s v="Pending McCrone Data; Additional event added"/>
    <s v="N/A"/>
    <s v="Z. Foster"/>
    <d v="2021-06-04T00:00:00"/>
    <d v="2021-06-30T00:00:00"/>
    <s v="Closed"/>
    <n v="2021"/>
    <n v="6"/>
    <x v="1"/>
    <x v="0"/>
    <s v="2021-06"/>
    <n v="2"/>
    <n v="28"/>
    <s v="No"/>
    <n v="26"/>
  </r>
  <r>
    <n v="171"/>
    <s v="Substance Hazard"/>
    <s v="Material Exposure"/>
    <s v="Insufficient PPE"/>
    <m/>
    <d v="2021-06-21T00:00:00"/>
    <s v="Safety"/>
    <x v="2"/>
    <s v="2021-79"/>
    <m/>
    <m/>
    <m/>
    <m/>
    <m/>
    <s v="EH&amp;S Incident 2021-79: Potential powder exposure to eye _x000a_while weighing amidites"/>
    <m/>
    <m/>
    <m/>
    <m/>
    <d v="2021-06-30T00:00:00"/>
    <s v="Closed"/>
    <n v="2021"/>
    <n v="6"/>
    <x v="1"/>
    <x v="7"/>
    <s v="2021-06"/>
    <s v="N/A"/>
    <n v="9"/>
    <s v="N/A"/>
    <s v=""/>
  </r>
  <r>
    <n v="169"/>
    <s v="Substance Hazard"/>
    <s v="Leak"/>
    <s v="Insufficient Instruction"/>
    <m/>
    <d v="2021-06-11T00:00:00"/>
    <s v="Safety"/>
    <x v="2"/>
    <s v="2021-74"/>
    <s v="V-1170"/>
    <m/>
    <m/>
    <m/>
    <m/>
    <s v="EH&amp;S Incident 2021-74: Leak - manway V-1170 during CIP "/>
    <s v="SOP needs additional instruction; material not optimal for adequate seal"/>
    <s v="Update SOP. Change material to EPDM"/>
    <s v="J. Kubiak"/>
    <d v="2021-07-09T00:00:00"/>
    <d v="2021-07-09T00:00:00"/>
    <s v="Closed"/>
    <n v="2021"/>
    <n v="6"/>
    <x v="1"/>
    <x v="18"/>
    <s v="2021-06"/>
    <n v="28"/>
    <n v="28"/>
    <s v="Yes"/>
    <n v="0"/>
  </r>
  <r>
    <n v="243"/>
    <m/>
    <m/>
    <s v="Material"/>
    <s v="Material Defective"/>
    <d v="2021-06-16T00:00:00"/>
    <s v="Quality"/>
    <x v="0"/>
    <s v="QE-003938"/>
    <m/>
    <m/>
    <m/>
    <s v="Minor"/>
    <m/>
    <s v="DDRM - Alnylam PN 60000371 Batch 202925: Resin, TSK Gel Super Q-5PW, 1L illegible lot numbers"/>
    <s v="External issue - supplier"/>
    <s v="DDRM Notification Sent Out"/>
    <s v="David Santoro"/>
    <d v="2021-07-16T00:00:00"/>
    <d v="2021-07-15T00:00:00"/>
    <s v="Closed"/>
    <n v="2021"/>
    <n v="6"/>
    <x v="1"/>
    <x v="6"/>
    <s v="2021-06"/>
    <m/>
    <m/>
    <m/>
    <m/>
  </r>
  <r>
    <n v="172"/>
    <s v="Alarm"/>
    <s v="HWFI"/>
    <m/>
    <m/>
    <d v="2021-06-21T00:00:00"/>
    <s v="Quality"/>
    <x v="0"/>
    <s v="QE-003974"/>
    <s v="AIT-9890-62"/>
    <m/>
    <m/>
    <s v="Minor"/>
    <m/>
    <s v="Deviation QE-003974: High conductivity HWFI distribution loop return quality alarm"/>
    <s v="Measurement Failure"/>
    <s v="Replace conductivity sensor AIT-9890-62"/>
    <s v="J. Kubiak"/>
    <d v="2021-07-23T00:00:00"/>
    <d v="2021-07-16T00:00:00"/>
    <s v="Closed"/>
    <n v="2021"/>
    <n v="6"/>
    <x v="1"/>
    <x v="7"/>
    <s v="2021-06"/>
    <n v="32"/>
    <n v="25"/>
    <s v="Yes"/>
    <n v="-7"/>
  </r>
  <r>
    <n v="177"/>
    <s v="Extension"/>
    <m/>
    <m/>
    <m/>
    <d v="2021-06-30T00:00:00"/>
    <s v="Quality"/>
    <x v="0"/>
    <s v="QE-004018"/>
    <s v="P-1661; VP-1673"/>
    <s v="Facilities"/>
    <m/>
    <s v="Minor"/>
    <m/>
    <s v="Deviation QE-004018: Third extension of work order 20664, 12M PM of TCU-1660"/>
    <s v="Method Failure"/>
    <s v="_x000a_Completion of PM WO 20664 prior to next use of TCU-1660 for GMP use"/>
    <s v="J. Kubiak"/>
    <d v="2021-07-30T00:00:00"/>
    <d v="2021-07-16T00:00:00"/>
    <s v="Closed"/>
    <n v="2021"/>
    <n v="6"/>
    <x v="1"/>
    <x v="12"/>
    <s v="2021-06"/>
    <n v="30"/>
    <n v="16"/>
    <s v="Yes"/>
    <n v="-14"/>
  </r>
  <r>
    <n v="179"/>
    <s v="Alarm"/>
    <s v="Water Quality"/>
    <m/>
    <m/>
    <d v="2021-07-01T00:00:00"/>
    <s v="Quality"/>
    <x v="0"/>
    <s v="QE-004031"/>
    <s v="X-9800"/>
    <s v="Laboratory"/>
    <m/>
    <s v="Minor"/>
    <m/>
    <s v="Deviation QE-004031: Lab Water low resistivity quality alarm"/>
    <s v="Equipment; Equipment Not Available"/>
    <s v="CAPA QE-004031: Modify the electrical power configuration for the Lab Purified Water System (X-9800)"/>
    <s v="J. Kubiak"/>
    <d v="2021-07-31T00:00:00"/>
    <d v="2021-07-20T00:00:00"/>
    <s v="Closed"/>
    <n v="2021"/>
    <n v="7"/>
    <x v="2"/>
    <x v="25"/>
    <s v="2021-07"/>
    <n v="30"/>
    <n v="19"/>
    <s v="Yes"/>
    <n v="-11"/>
  </r>
  <r>
    <n v="181"/>
    <s v="Alarm"/>
    <s v="Dry Link"/>
    <m/>
    <m/>
    <d v="2021-07-08T00:00:00"/>
    <s v="Safety"/>
    <x v="2"/>
    <s v="2021-91"/>
    <s v="101-SP-023"/>
    <m/>
    <m/>
    <m/>
    <m/>
    <s v="EH&amp;S Incident 2021-91: DryLink connection (101-SP-023) leak"/>
    <m/>
    <m/>
    <s v="M. Farrell"/>
    <d v="2021-08-11T00:00:00"/>
    <d v="2021-07-20T00:00:00"/>
    <s v="Closed"/>
    <n v="2021"/>
    <n v="7"/>
    <x v="2"/>
    <x v="23"/>
    <s v="2021-07"/>
    <n v="34"/>
    <n v="12"/>
    <s v="Yes"/>
    <n v="-22"/>
  </r>
  <r>
    <n v="186"/>
    <s v="Delay"/>
    <s v="Prepping"/>
    <m/>
    <m/>
    <d v="2021-07-19T00:00:00"/>
    <s v="Delivery"/>
    <x v="3"/>
    <m/>
    <m/>
    <m/>
    <m/>
    <m/>
    <m/>
    <s v="Delay: Visual inspections unable to be performed"/>
    <s v="Resource conflict"/>
    <s v="N/A"/>
    <s v="M. Roulleau"/>
    <d v="2021-07-20T00:00:00"/>
    <d v="2021-07-20T00:00:00"/>
    <s v="Closed"/>
    <n v="2021"/>
    <n v="7"/>
    <x v="2"/>
    <x v="29"/>
    <s v="2021-07"/>
    <n v="1"/>
    <n v="1"/>
    <s v="Yes"/>
    <n v="0"/>
  </r>
  <r>
    <n v="188"/>
    <s v="Delay"/>
    <s v="Manufacturing"/>
    <s v="Material Shortage"/>
    <m/>
    <d v="2021-07-20T00:00:00"/>
    <s v="Delivery"/>
    <x v="3"/>
    <m/>
    <m/>
    <s v="Crude UF"/>
    <m/>
    <m/>
    <m/>
    <s v="Delay: Post-use Crude UF Load VI"/>
    <s v="Resources unavailable for WO"/>
    <s v="Perform WO"/>
    <s v="J. Kubiak"/>
    <d v="2021-07-21T00:00:00"/>
    <d v="2021-07-21T00:00:00"/>
    <s v="Closed"/>
    <n v="2021"/>
    <n v="7"/>
    <x v="2"/>
    <x v="24"/>
    <s v="2021-07"/>
    <n v="1"/>
    <n v="1"/>
    <s v="Yes"/>
    <n v="0"/>
  </r>
  <r>
    <n v="242"/>
    <m/>
    <m/>
    <s v="Material"/>
    <s v="Material Defective"/>
    <d v="2021-06-30T00:00:00"/>
    <s v="Quality"/>
    <x v="0"/>
    <s v="QE-004023"/>
    <m/>
    <m/>
    <m/>
    <s v="Minor"/>
    <m/>
    <s v="DDRM - Sartorius Stedim 50L Flexsafe Magnetic Mixer Bag Material 60000503 Batch 202946 black spec on one unit."/>
    <s v="External issue - supplier"/>
    <s v="DDRM Notification Sent Out"/>
    <s v="Kristina Fushi"/>
    <d v="2021-07-30T00:00:00"/>
    <d v="2021-07-26T00:00:00"/>
    <s v="Closed"/>
    <n v="2021"/>
    <n v="6"/>
    <x v="1"/>
    <x v="12"/>
    <s v="2021-06"/>
    <m/>
    <m/>
    <m/>
    <m/>
  </r>
  <r>
    <n v="184"/>
    <s v="Substance Hazard"/>
    <s v="Dry Link"/>
    <s v="Defective Equipment"/>
    <m/>
    <d v="2021-07-13T00:00:00"/>
    <s v="Safety"/>
    <x v="2"/>
    <m/>
    <m/>
    <m/>
    <m/>
    <m/>
    <m/>
    <s v="EH&amp;S Incident 2021-94: Dry Link leak during synthesis COP of the sulfurization vessel V-1070"/>
    <s v="Dry link main seal failed"/>
    <s v="WO # 43339 main seal replaced and pressure tested"/>
    <s v="J. Kubiak"/>
    <d v="2021-08-12T00:00:00"/>
    <d v="2021-07-30T00:00:00"/>
    <s v="Closed"/>
    <n v="2021"/>
    <n v="7"/>
    <x v="2"/>
    <x v="4"/>
    <s v="2021-07"/>
    <n v="30"/>
    <n v="17"/>
    <s v="Yes"/>
    <n v="-13"/>
  </r>
  <r>
    <n v="241"/>
    <m/>
    <m/>
    <s v="Material"/>
    <s v="Material Defective"/>
    <d v="2021-07-20T00:00:00"/>
    <s v="Quality"/>
    <x v="0"/>
    <s v="QE-004093"/>
    <m/>
    <m/>
    <m/>
    <s v="Minor"/>
    <m/>
    <s v="DDRM - High Purity New England Transfer Tube Set Sterile 144” Material 60000494 Batch 203046 hair  on one unit."/>
    <s v="External issue - supplier"/>
    <s v="DDRM Notification Sent Out"/>
    <s v="Kristina Fushi"/>
    <d v="2021-08-19T00:00:00"/>
    <d v="2021-08-03T00:00:00"/>
    <s v="Closed"/>
    <n v="2021"/>
    <n v="7"/>
    <x v="2"/>
    <x v="24"/>
    <s v="2021-07"/>
    <m/>
    <m/>
    <m/>
    <m/>
  </r>
  <r>
    <n v="180"/>
    <s v="Documentation"/>
    <s v="Changeout"/>
    <m/>
    <m/>
    <d v="2021-07-07T00:00:00"/>
    <s v="Quality"/>
    <x v="0"/>
    <s v="QE-004040"/>
    <s v="V-1160"/>
    <s v="Synthesis"/>
    <s v="300162-07"/>
    <s v="Minor"/>
    <m/>
    <s v="Deviation QE-004040: Changeout documentation not documented for an amidite vessel"/>
    <s v="Method; Insufficient Instruction"/>
    <s v="CAPA QE-004127: Revise SOP-00906 and SOP-00899 to clarify _x000a_equipment status during changeover"/>
    <s v="J. Anderson"/>
    <d v="2021-08-06T00:00:00"/>
    <d v="2021-08-04T00:00:00"/>
    <s v="Closed"/>
    <n v="2021"/>
    <n v="7"/>
    <x v="2"/>
    <x v="28"/>
    <s v="2021-07"/>
    <n v="30"/>
    <n v="28"/>
    <s v="Yes"/>
    <n v="-2"/>
  </r>
  <r>
    <n v="185"/>
    <s v="Product Processing"/>
    <m/>
    <m/>
    <m/>
    <d v="2021-07-14T00:00:00"/>
    <s v="Quality"/>
    <x v="0"/>
    <s v="QE-004080"/>
    <s v="X-9890; UF-1374"/>
    <s v="Crude UF"/>
    <n v="300161"/>
    <s v="Minor"/>
    <m/>
    <s v="Deviation QE-004080: Transient power losses during Crude UF Operations"/>
    <s v="Equipment; Equipment Not Available"/>
    <s v="N/A"/>
    <s v="B. Van Luinen"/>
    <d v="2021-08-14T00:00:00"/>
    <d v="2021-08-10T00:00:00"/>
    <s v="Closed"/>
    <n v="2021"/>
    <n v="7"/>
    <x v="2"/>
    <x v="20"/>
    <s v="2021-07"/>
    <n v="31"/>
    <n v="27"/>
    <s v="Yes"/>
    <n v="-4"/>
  </r>
  <r>
    <n v="189"/>
    <m/>
    <m/>
    <m/>
    <m/>
    <d v="2021-07-21T00:00:00"/>
    <s v="Quality"/>
    <x v="0"/>
    <s v="QE-004101"/>
    <m/>
    <m/>
    <m/>
    <s v="Minor"/>
    <m/>
    <s v="Deviation QE-004101: Instrument replaced prior to  performance of exit and initial calibration"/>
    <s v="Personnel; Inattention to Detail"/>
    <s v="N/A"/>
    <s v="B. Van Luinen"/>
    <d v="2021-08-21T00:00:00"/>
    <d v="2021-08-11T00:00:00"/>
    <s v="Closed"/>
    <n v="2021"/>
    <n v="7"/>
    <x v="2"/>
    <x v="7"/>
    <s v="2021-07"/>
    <n v="31"/>
    <n v="21"/>
    <s v="Yes"/>
    <n v="-10"/>
  </r>
  <r>
    <n v="194"/>
    <m/>
    <m/>
    <m/>
    <m/>
    <d v="2021-08-12T00:00:00"/>
    <s v="Delivery"/>
    <x v="3"/>
    <m/>
    <m/>
    <s v="Crude UF"/>
    <m/>
    <m/>
    <m/>
    <s v="Crude UF membranes leaking during CIP"/>
    <s v="Unknown"/>
    <s v="Reinstall membranes; Restart CIP"/>
    <s v="M. Roulleau"/>
    <d v="2021-08-12T00:00:00"/>
    <d v="2021-08-12T00:00:00"/>
    <s v="Closed"/>
    <n v="2021"/>
    <n v="8"/>
    <x v="3"/>
    <x v="16"/>
    <s v="2021-08"/>
    <n v="0"/>
    <n v="0"/>
    <s v="Yes"/>
    <n v="0"/>
  </r>
  <r>
    <n v="183"/>
    <s v="Documentation"/>
    <s v="Incorrect Procedure"/>
    <m/>
    <m/>
    <d v="2021-07-13T00:00:00"/>
    <s v="Quality"/>
    <x v="0"/>
    <s v="QE-004089"/>
    <m/>
    <m/>
    <m/>
    <s v="Minor"/>
    <m/>
    <s v="Deviation QE-004089: Unlabeled Oxidation Cycletainer"/>
    <s v="Method; Insufficient Instruction"/>
    <s v="Update SOP-00298 and SOP-00778"/>
    <s v="M. Farrell"/>
    <d v="2021-08-18T00:00:00"/>
    <d v="2021-08-17T00:00:00"/>
    <s v="Closed"/>
    <n v="2021"/>
    <n v="7"/>
    <x v="2"/>
    <x v="4"/>
    <s v="2021-07"/>
    <n v="36"/>
    <n v="35"/>
    <s v="Yes"/>
    <n v="-1"/>
  </r>
  <r>
    <n v="196"/>
    <s v="CAPA Extended"/>
    <m/>
    <s v="Scope Increase"/>
    <m/>
    <d v="2021-08-18T00:00:00"/>
    <s v="Quality"/>
    <x v="9"/>
    <m/>
    <m/>
    <m/>
    <m/>
    <m/>
    <m/>
    <s v="CAPA QE-003395 Extended"/>
    <s v="Scope of CAPA increased to include HPLC"/>
    <s v="N/A"/>
    <s v="M. Roulleau"/>
    <d v="2021-08-18T00:00:00"/>
    <d v="2021-08-18T00:00:00"/>
    <s v="Closed"/>
    <n v="2021"/>
    <n v="8"/>
    <x v="3"/>
    <x v="19"/>
    <s v="2021-08"/>
    <n v="0"/>
    <n v="0"/>
    <m/>
    <n v="0"/>
  </r>
  <r>
    <n v="190"/>
    <m/>
    <m/>
    <s v="Personnel"/>
    <s v="Decision Error"/>
    <d v="2021-07-22T00:00:00"/>
    <s v="Quality"/>
    <x v="0"/>
    <s v="QE-004125"/>
    <m/>
    <m/>
    <m/>
    <s v="Minor"/>
    <m/>
    <s v="Deviation QE-004125: PAS Controller Download Performed  Before WO Approved"/>
    <s v="Misinterpretation of the requirements listed in SOP-01131 and SOP-00784"/>
    <s v="CAPA QE-004216: Automation Engineering group to retrain on Automation Change Management (SOP-01131) and CMMS Workflow (SOP-00784) SOPs"/>
    <s v="R. Fournier"/>
    <d v="2021-08-27T00:00:00"/>
    <d v="2021-08-23T00:00:00"/>
    <s v="Closed"/>
    <n v="2021"/>
    <n v="7"/>
    <x v="2"/>
    <x v="8"/>
    <s v="2021-07"/>
    <n v="36"/>
    <n v="32"/>
    <s v="Yes"/>
    <n v="-4"/>
  </r>
  <r>
    <n v="204"/>
    <m/>
    <m/>
    <m/>
    <m/>
    <d v="2021-08-27T00:00:00"/>
    <s v="Quality"/>
    <x v="9"/>
    <m/>
    <m/>
    <m/>
    <m/>
    <m/>
    <m/>
    <s v="CAPA QE-003582 Extended"/>
    <s v="Additional time needed to approve the associated CS and make the changes to the PAS"/>
    <s v="N/A"/>
    <s v="Z. Foster"/>
    <d v="2021-08-27T00:00:00"/>
    <d v="2021-08-27T00:00:00"/>
    <s v="Closed"/>
    <n v="2021"/>
    <n v="8"/>
    <x v="3"/>
    <x v="15"/>
    <s v="2021-08"/>
    <n v="0"/>
    <n v="0"/>
    <m/>
    <m/>
  </r>
  <r>
    <n v="205"/>
    <s v="Training Overdue"/>
    <m/>
    <m/>
    <m/>
    <d v="2021-08-29T00:00:00"/>
    <s v="Quality"/>
    <x v="10"/>
    <m/>
    <m/>
    <m/>
    <m/>
    <m/>
    <m/>
    <s v="Overdue Training"/>
    <s v="Person out of office"/>
    <s v="N/A"/>
    <s v="A. Girard"/>
    <d v="2021-09-06T00:00:00"/>
    <d v="2021-09-06T00:00:00"/>
    <s v="Closed"/>
    <n v="2021"/>
    <n v="8"/>
    <x v="3"/>
    <x v="10"/>
    <s v="2021-08"/>
    <n v="8"/>
    <n v="8"/>
    <m/>
    <m/>
  </r>
  <r>
    <n v="197"/>
    <m/>
    <m/>
    <s v="Personnel"/>
    <s v="Inattention to Detail"/>
    <d v="2021-08-11T00:00:00"/>
    <s v="Quality"/>
    <x v="0"/>
    <s v="QE-004199"/>
    <s v="DY-9502A"/>
    <s v="Preventative Maintenance"/>
    <m/>
    <s v="Minor"/>
    <m/>
    <s v="Deviation QE-004199: Preventative Maintenance activity not completed on DY-9502A prior to due date"/>
    <s v="SOP-00784 Not followed"/>
    <s v="Awareness training provided"/>
    <s v="M. Menard"/>
    <d v="2021-09-11T00:00:00"/>
    <d v="2021-09-08T00:00:00"/>
    <s v="Closed"/>
    <n v="2021"/>
    <n v="8"/>
    <x v="3"/>
    <x v="18"/>
    <s v="2021-08"/>
    <n v="31"/>
    <n v="28"/>
    <m/>
    <n v="-3"/>
  </r>
  <r>
    <n v="206"/>
    <m/>
    <m/>
    <m/>
    <m/>
    <d v="2021-08-31T00:00:00"/>
    <s v="Delivery"/>
    <x v="3"/>
    <m/>
    <m/>
    <m/>
    <m/>
    <m/>
    <m/>
    <s v="Crude UF membranes leaking during CIP"/>
    <s v="Cause to be investigated in DDRM"/>
    <s v="Install membranes from new lot; DDRM"/>
    <s v="R. Lavoie"/>
    <d v="2021-09-09T00:00:00"/>
    <d v="2021-09-08T00:00:00"/>
    <s v="Closed"/>
    <n v="2021"/>
    <n v="8"/>
    <x v="3"/>
    <x v="13"/>
    <s v="2021-08"/>
    <n v="9"/>
    <n v="8"/>
    <m/>
    <m/>
  </r>
  <r>
    <n v="213"/>
    <s v="Injury"/>
    <m/>
    <m/>
    <m/>
    <d v="2021-09-08T00:00:00"/>
    <s v="Safety"/>
    <x v="2"/>
    <s v="2021 ALNY Incident 115 "/>
    <m/>
    <s v="Tank Farm"/>
    <m/>
    <m/>
    <s v="Tier 2"/>
    <s v="While working outside in the tank farm supporting work on the pH neutralization skid an employees was stung by a bee"/>
    <s v="Act of nature"/>
    <s v="Notify pest vendor"/>
    <s v="J. Kubiak"/>
    <d v="2021-09-09T00:00:00"/>
    <d v="2021-09-09T00:00:00"/>
    <s v="Closed"/>
    <n v="2021"/>
    <n v="9"/>
    <x v="4"/>
    <x v="23"/>
    <s v="2021-09"/>
    <n v="1"/>
    <n v="1"/>
    <m/>
    <m/>
  </r>
  <r>
    <n v="240"/>
    <m/>
    <m/>
    <m/>
    <m/>
    <d v="2021-07-07T00:00:00"/>
    <s v="Quality"/>
    <x v="0"/>
    <s v="QE-004190"/>
    <m/>
    <m/>
    <s v="300162-03"/>
    <s v="Minor"/>
    <m/>
    <s v="QT signed as verifier during employee OJT"/>
    <s v="Misunderstanding regarding signature requirements for regulated documentation during training activites "/>
    <s v="CAPA QE-004127 to ensure clarity of training requirements is understood"/>
    <s v="Robin Lavoie"/>
    <d v="2021-09-09T00:00:00"/>
    <d v="2021-09-09T00:00:00"/>
    <s v="Closed"/>
    <n v="2021"/>
    <n v="7"/>
    <x v="2"/>
    <x v="28"/>
    <s v="2021-07"/>
    <m/>
    <m/>
    <m/>
    <m/>
  </r>
  <r>
    <n v="238"/>
    <m/>
    <m/>
    <s v="Method"/>
    <s v="Insufficient Instruction"/>
    <d v="2021-10-20T00:00:00"/>
    <s v="Quality"/>
    <x v="0"/>
    <s v="QE-004552"/>
    <m/>
    <m/>
    <n v="300163"/>
    <s v="Minor"/>
    <m/>
    <s v="Incorrect expiry listed in SAP for APOC3 DS Batch 300163"/>
    <s v="Lack of detailed instructions for operators to check specification for expiration"/>
    <s v="SOP update to include expiry verification"/>
    <s v="Michael Farrell"/>
    <d v="2021-11-19T00:00:00"/>
    <d v="2021-11-16T00:00:00"/>
    <s v="Closed"/>
    <n v="2021"/>
    <n v="10"/>
    <x v="5"/>
    <x v="24"/>
    <s v="2021-10"/>
    <m/>
    <m/>
    <m/>
    <m/>
  </r>
  <r>
    <n v="289"/>
    <s v="Non-Hazardous Material Spill/Release "/>
    <s v=""/>
    <s v=""/>
    <s v=""/>
    <d v="2021-11-17T00:00:00"/>
    <s v="Safety"/>
    <x v="2"/>
    <s v="2021 ALNY Incident 164 "/>
    <s v=""/>
    <s v=""/>
    <s v=""/>
    <s v=""/>
    <s v=""/>
    <s v="While conducting Exterior patrol, Officer McKnight observed several stains that appeared to be oil stains on the ground of the loading dock."/>
    <s v="Vehicle oil"/>
    <s v="Cleanup spill"/>
    <s v="Jeff Kaminski"/>
    <d v="2021-11-18T00:00:00"/>
    <d v="2021-11-19T00:00:00"/>
    <s v="Closed"/>
    <n v="2021"/>
    <n v="11"/>
    <x v="6"/>
    <x v="27"/>
    <s v="2021-11"/>
    <m/>
    <m/>
    <m/>
    <m/>
  </r>
  <r>
    <n v="282"/>
    <m/>
    <m/>
    <s v="Equipment"/>
    <s v="Equipment not available"/>
    <d v="2021-10-27T00:00:00"/>
    <s v="Quality"/>
    <x v="0"/>
    <s v="QE-004606"/>
    <m/>
    <m/>
    <m/>
    <s v="Minor"/>
    <m/>
    <s v="Lab Water Low resistivity quality alarm"/>
    <s v="Loss of power caused the alarm condition"/>
    <s v="CAPA QE-004082 Add UPS backup"/>
    <s v="Brian Van Luinen"/>
    <d v="2021-11-27T00:00:00"/>
    <d v="2021-11-22T00:00:00"/>
    <s v="Closed"/>
    <n v="2021"/>
    <n v="10"/>
    <x v="5"/>
    <x v="15"/>
    <s v="2021-10"/>
    <m/>
    <m/>
    <m/>
    <m/>
  </r>
  <r>
    <n v="283"/>
    <m/>
    <m/>
    <s v="Equipment"/>
    <s v="Failure"/>
    <d v="2021-10-19T00:00:00"/>
    <s v="Quality"/>
    <x v="0"/>
    <s v="QE-004610"/>
    <s v="X-1370"/>
    <m/>
    <m/>
    <s v="Minor"/>
    <m/>
    <s v="Crude UF (X-1370) Retentate Pressure Transmitter (PIT-1370-03) Out of Tolerance"/>
    <s v="Pressure transmitter failed for unknown reasons "/>
    <s v="Perform vendor investigation of transmitter"/>
    <s v="Z. Foster"/>
    <d v="2021-11-28T00:00:00"/>
    <d v="2021-11-17T00:00:00"/>
    <s v="Closed"/>
    <n v="2021"/>
    <n v="10"/>
    <x v="5"/>
    <x v="29"/>
    <s v="2021-10"/>
    <m/>
    <m/>
    <m/>
    <m/>
  </r>
  <r>
    <n v="198"/>
    <s v="Hazardous Material Spill/Release (Indoors) "/>
    <s v="Leak"/>
    <m/>
    <m/>
    <d v="2021-08-19T00:00:00"/>
    <s v="Safety"/>
    <x v="2"/>
    <s v="2021 ALNY Incident 107"/>
    <m/>
    <s v="HPLC"/>
    <m/>
    <m/>
    <m/>
    <s v="Caustic leak from conductivity/temperature sensor connection on HPLC skid"/>
    <s v="Potential for overtightening (4-bolt fittings)"/>
    <s v="WO 45433 changed O-ring after batch"/>
    <s v="J. Kubiak"/>
    <d v="2021-09-15T00:00:00"/>
    <d v="2021-09-15T00:00:00"/>
    <s v="Closed"/>
    <n v="2021"/>
    <n v="8"/>
    <x v="3"/>
    <x v="29"/>
    <s v="2021-08"/>
    <n v="27"/>
    <n v="27"/>
    <m/>
    <n v="0"/>
  </r>
  <r>
    <n v="208"/>
    <m/>
    <m/>
    <m/>
    <m/>
    <d v="2021-09-02T00:00:00"/>
    <s v="Safety"/>
    <x v="2"/>
    <s v="2021 ALNY Incident 112 "/>
    <s v="V-1350"/>
    <s v="Crude UF"/>
    <m/>
    <m/>
    <m/>
    <s v="Crude UF Retentate Vessel rupture disk tri-clamp leak during CIP"/>
    <s v="Loose tri-clamp connection"/>
    <s v="WO 45901 Clamp tightened "/>
    <s v="J. Kubiak"/>
    <d v="2021-09-15T00:00:00"/>
    <d v="2021-09-15T00:00:00"/>
    <s v="Closed"/>
    <n v="2021"/>
    <n v="9"/>
    <x v="4"/>
    <x v="0"/>
    <s v="2021-09"/>
    <n v="13"/>
    <n v="13"/>
    <m/>
    <m/>
  </r>
  <r>
    <n v="210"/>
    <m/>
    <m/>
    <m/>
    <m/>
    <d v="2021-09-07T00:00:00"/>
    <s v="Safety"/>
    <x v="2"/>
    <s v="2021 ALNY Incident 113 "/>
    <s v="V-1340 "/>
    <s v="Crude UF"/>
    <m/>
    <m/>
    <m/>
    <s v="Crude UF Load Vessel rupture disk tri-clamp leak during COP"/>
    <s v="Needs a spool to prevent issue"/>
    <s v="WO 46049 Replaced rupture disk"/>
    <s v="J. Kubiak"/>
    <d v="2021-09-15T00:00:00"/>
    <d v="2021-09-15T00:00:00"/>
    <s v="Closed"/>
    <n v="2021"/>
    <n v="9"/>
    <x v="4"/>
    <x v="28"/>
    <s v="2021-09"/>
    <n v="8"/>
    <n v="8"/>
    <m/>
    <m/>
  </r>
  <r>
    <n v="199"/>
    <m/>
    <m/>
    <s v="Equipment"/>
    <s v="Failure"/>
    <d v="2021-08-19T00:00:00"/>
    <s v="Quality"/>
    <x v="0"/>
    <s v="QE-004244"/>
    <s v="X-1460"/>
    <s v="HPLC"/>
    <m/>
    <m/>
    <m/>
    <s v="Low temperature excursion for APOC3 sense strand HPLC batch 300162-21"/>
    <s v="The most probable root cause of QE-004244 was the TCV-241 valve momentarily sticking closed, leading to a temperature drop. "/>
    <s v="N/A"/>
    <s v="Z. Foster"/>
    <d v="2021-09-19T00:00:00"/>
    <d v="2021-09-17T00:00:00"/>
    <s v="Closed"/>
    <n v="2021"/>
    <n v="8"/>
    <x v="3"/>
    <x v="29"/>
    <s v="2021-08"/>
    <n v="31"/>
    <n v="29"/>
    <m/>
    <n v="-2"/>
  </r>
  <r>
    <n v="220"/>
    <m/>
    <m/>
    <m/>
    <m/>
    <d v="2021-09-17T00:00:00"/>
    <s v="Quality"/>
    <x v="7"/>
    <s v="N/A"/>
    <m/>
    <m/>
    <m/>
    <s v="Major"/>
    <m/>
    <s v="Deviation QE-004050 Extended"/>
    <s v="Additional investigation needed"/>
    <s v="N/A"/>
    <s v="M. Farrell"/>
    <d v="2021-09-17T00:00:00"/>
    <d v="2021-09-17T00:00:00"/>
    <s v="Closed"/>
    <n v="2021"/>
    <n v="9"/>
    <x v="4"/>
    <x v="27"/>
    <s v="2021-09"/>
    <n v="0"/>
    <n v="0"/>
    <m/>
    <m/>
  </r>
  <r>
    <n v="212"/>
    <m/>
    <m/>
    <m/>
    <m/>
    <d v="2021-09-09T00:00:00"/>
    <s v="Quality"/>
    <x v="7"/>
    <s v="N/A"/>
    <m/>
    <m/>
    <m/>
    <s v="Minor"/>
    <m/>
    <s v="Deviation QE-004191 Extended"/>
    <s v="New excursion report (REP-03734) added to scope of deviation. Trend reports are still in review."/>
    <s v="N/A"/>
    <s v="M. Poch"/>
    <d v="2021-09-09T00:00:00"/>
    <d v="2021-09-21T00:00:00"/>
    <s v="Closed"/>
    <n v="2021"/>
    <n v="9"/>
    <x v="4"/>
    <x v="1"/>
    <s v="2021-09"/>
    <n v="0"/>
    <n v="12"/>
    <m/>
    <m/>
  </r>
  <r>
    <n v="218"/>
    <s v="Overdue Task"/>
    <m/>
    <s v="Method"/>
    <s v="Lacking Instruction"/>
    <d v="2021-08-10T00:00:00"/>
    <s v="Quality"/>
    <x v="0"/>
    <s v="QE-004191"/>
    <m/>
    <s v="QC Micro"/>
    <m/>
    <m/>
    <m/>
    <s v="Excursion Investigation and Q1 2021 Quarterly trend reports not completed in a timely manner."/>
    <s v="There are no instructions in either procedure to document an extension if unable to meet the time requirement."/>
    <s v="1. Track the approval of outstanding excursion report (REP-03734) and trend reports (REP-03779 and REP-03791). _x000a_2. Create a form-based extension process. _x000a_3. Create a VEEVA excursion investigation workflow."/>
    <s v="M. Poch"/>
    <d v="2021-10-15T00:00:00"/>
    <d v="2021-09-21T00:00:00"/>
    <s v="Closed"/>
    <n v="2021"/>
    <n v="8"/>
    <x v="3"/>
    <x v="3"/>
    <s v="2021-08"/>
    <n v="66"/>
    <n v="42"/>
    <m/>
    <m/>
  </r>
  <r>
    <n v="201"/>
    <m/>
    <m/>
    <s v="Personnel"/>
    <s v="Decision Error"/>
    <d v="2021-08-24T00:00:00"/>
    <s v="Quality"/>
    <x v="0"/>
    <s v="QE-004271"/>
    <s v="X-1060"/>
    <s v="Synthesis"/>
    <n v="300162"/>
    <s v="Minor"/>
    <m/>
    <s v="Train 1 Synthesis COP station (X-1060) was used to clean an amidite vessel prior to being returned for return to service"/>
    <s v="Personnel used equiptment regardless of tag of &quot;out of service&quot;"/>
    <s v="Review process with staff involved with deviation"/>
    <s v="G. Hattoy"/>
    <d v="2021-09-24T00:00:00"/>
    <d v="2021-09-24T00:00:00"/>
    <s v="Closed"/>
    <n v="2021"/>
    <n v="8"/>
    <x v="3"/>
    <x v="30"/>
    <s v="2021-08"/>
    <n v="31"/>
    <n v="31"/>
    <m/>
    <n v="0"/>
  </r>
  <r>
    <n v="226"/>
    <s v="Hazardous Material Spill/Release (Outdoors) "/>
    <m/>
    <m/>
    <m/>
    <d v="2021-09-27T00:00:00"/>
    <s v="Safety"/>
    <x v="2"/>
    <s v="2021 ALNY Incident 129 "/>
    <m/>
    <m/>
    <m/>
    <m/>
    <m/>
    <s v="While responding to cleanup a large oil leak in the parking lot, it was observed that there was an oil leak in the security vehicle parking spot as well. "/>
    <s v="N/A"/>
    <s v="Cleaned and car repaired"/>
    <s v="J. Kaminski"/>
    <d v="2021-09-27T00:00:00"/>
    <d v="2021-09-27T00:00:00"/>
    <s v="Closed"/>
    <n v="2021"/>
    <n v="9"/>
    <x v="4"/>
    <x v="15"/>
    <s v="2021-09"/>
    <n v="0"/>
    <n v="0"/>
    <m/>
    <m/>
  </r>
  <r>
    <n v="227"/>
    <s v="Hazardous Material Spill/Release (Outdoors) "/>
    <m/>
    <m/>
    <m/>
    <d v="2021-09-27T00:00:00"/>
    <s v="Safety"/>
    <x v="2"/>
    <s v="2021 ALNY Incident 128"/>
    <m/>
    <m/>
    <m/>
    <m/>
    <m/>
    <s v="While walking through the parking lot, Security Shift Supervisor DiBlasio observed a large oil leak coming from a black Nissan SUV, MA tags 2BBM 35. "/>
    <s v="N/A"/>
    <s v="Cleaned and monitored area"/>
    <s v="J. Kaminski"/>
    <d v="2021-09-27T00:00:00"/>
    <d v="2021-09-27T00:00:00"/>
    <s v="Closed"/>
    <n v="2021"/>
    <n v="9"/>
    <x v="4"/>
    <x v="15"/>
    <s v="2021-09"/>
    <n v="0"/>
    <n v="0"/>
    <m/>
    <m/>
  </r>
  <r>
    <n v="178"/>
    <s v="Product Processing"/>
    <m/>
    <s v="Equipment"/>
    <s v="Failure"/>
    <d v="2021-06-30T00:00:00"/>
    <s v="Quality"/>
    <x v="0"/>
    <s v="QE-004087"/>
    <n v="7088"/>
    <s v="Solvents"/>
    <s v="300161; 300162"/>
    <s v="Major"/>
    <m/>
    <s v="Unexpected Deblock Color"/>
    <s v="A leak on the 316SS MNPTxTC adapter allowed the deblock to become more corrosive outside of the process boundary, and allowed some color back into the deblock system."/>
    <s v="Update Deblock PM to Include Pressure Testing and Line Flushing if Hoses or Quick Connects are Replaced"/>
    <s v="Z. Foster"/>
    <d v="2021-09-28T00:00:00"/>
    <d v="2021-09-28T00:00:00"/>
    <s v="Closed"/>
    <n v="2021"/>
    <n v="6"/>
    <x v="1"/>
    <x v="12"/>
    <s v="2021-06"/>
    <n v="90"/>
    <m/>
    <s v="Yes"/>
    <m/>
  </r>
  <r>
    <n v="195"/>
    <s v="Deviation Extended"/>
    <m/>
    <s v="Pending Sample Results"/>
    <m/>
    <d v="2021-08-15T00:00:00"/>
    <s v="Quality"/>
    <x v="7"/>
    <s v="N/A"/>
    <m/>
    <m/>
    <m/>
    <s v="Major"/>
    <m/>
    <s v="Deviation QE-004087 Extended"/>
    <s v="Investigation pending sample analysis and in-process results"/>
    <s v="N/A"/>
    <s v="Z. Foster"/>
    <d v="2021-08-15T00:00:00"/>
    <d v="2021-09-28T00:00:00"/>
    <s v="Closed"/>
    <n v="2021"/>
    <n v="8"/>
    <x v="3"/>
    <x v="5"/>
    <s v="2021-08"/>
    <n v="0"/>
    <n v="44"/>
    <s v="No"/>
    <n v="44"/>
  </r>
  <r>
    <n v="200"/>
    <m/>
    <m/>
    <s v="Method"/>
    <s v="Insufficient Instruction"/>
    <d v="2021-08-19T00:00:00"/>
    <s v="Quality"/>
    <x v="0"/>
    <s v="QE-004245"/>
    <s v="X-1460"/>
    <s v="HPLC"/>
    <n v="300162"/>
    <s v="Minor"/>
    <m/>
    <s v="HPLC Pre-sanitization prompt acknowledged at wrong time"/>
    <s v="After Section L step 4.10 of SOP-00940 gives no subsequent instructions or referrals are given to not acknowledge the final prompt until step 13.1 for the completion of the pre-sanitization of the HPLC skid. "/>
    <s v="Revision of SOP-00940"/>
    <s v="M. Farrell"/>
    <d v="2021-09-29T00:00:00"/>
    <d v="2021-09-29T00:00:00"/>
    <s v="Closed"/>
    <n v="2021"/>
    <n v="8"/>
    <x v="3"/>
    <x v="29"/>
    <s v="2021-08"/>
    <n v="41"/>
    <n v="41"/>
    <m/>
    <n v="0"/>
  </r>
  <r>
    <n v="216"/>
    <s v="Hazardous Material Spill/Release (Indoors) "/>
    <m/>
    <m/>
    <m/>
    <d v="2021-09-13T00:00:00"/>
    <s v="Safety"/>
    <x v="2"/>
    <s v="2021 ALNY Incident 119 "/>
    <m/>
    <m/>
    <m/>
    <m/>
    <m/>
    <s v="When performing the removal of the oxidation pipe for a work order, there was still a small amount of liquid left in the pipe. When it was removed, approximately 10-20mL of oxidation solution leaked onto the floor."/>
    <m/>
    <m/>
    <s v="J. Kaminski"/>
    <d v="2021-09-28T00:00:00"/>
    <d v="2021-09-29T00:00:00"/>
    <s v="Closed"/>
    <n v="2021"/>
    <n v="9"/>
    <x v="4"/>
    <x v="4"/>
    <s v="2021-09"/>
    <n v="15"/>
    <n v="16"/>
    <m/>
    <m/>
  </r>
  <r>
    <n v="221"/>
    <m/>
    <m/>
    <m/>
    <m/>
    <d v="2021-09-19T00:00:00"/>
    <s v="Quality"/>
    <x v="7"/>
    <s v="N/A"/>
    <m/>
    <m/>
    <m/>
    <s v="Minor"/>
    <m/>
    <s v="Deviation QE-004245 Extended"/>
    <s v="Additional investigation needed"/>
    <s v="N/A"/>
    <s v="M. Farrell"/>
    <d v="2021-09-19T00:00:00"/>
    <d v="2021-09-29T00:00:00"/>
    <s v="Closed"/>
    <n v="2021"/>
    <n v="9"/>
    <x v="4"/>
    <x v="29"/>
    <s v="2021-09"/>
    <n v="0"/>
    <n v="10"/>
    <m/>
    <m/>
  </r>
  <r>
    <n v="191"/>
    <m/>
    <m/>
    <s v="Equipment"/>
    <s v="Automation"/>
    <d v="2021-07-30T00:00:00"/>
    <s v="Quality"/>
    <x v="0"/>
    <s v="QE-004142"/>
    <n v="1000"/>
    <m/>
    <m/>
    <s v="Minor"/>
    <m/>
    <s v="Review of Facilities Quality Alarms Identified Missing Comments, Required per SOP"/>
    <s v="The primary root cause is determined to be the Facilities Alarm Summary screen not showing all of the alarms that should have been responded to and acknowledged."/>
    <s v="A corrective action will be initiated for facilities to perform a periodic alarm review to ensure that alarms are being responded to, acknowledged and commented as required by SOP-00935. "/>
    <s v="R. Fournier"/>
    <d v="2021-09-30T00:00:00"/>
    <d v="2021-09-30T00:00:00"/>
    <s v="Closed"/>
    <n v="2021"/>
    <n v="7"/>
    <x v="2"/>
    <x v="12"/>
    <s v="2021-07"/>
    <n v="62"/>
    <n v="62"/>
    <s v="Yes"/>
    <n v="0"/>
  </r>
  <r>
    <n v="202"/>
    <s v="Critical Alarm or Sensor "/>
    <m/>
    <m/>
    <m/>
    <d v="2021-08-25T00:00:00"/>
    <s v="Safety"/>
    <x v="2"/>
    <s v="2021 ALNY Incident 108"/>
    <m/>
    <m/>
    <m/>
    <m/>
    <s v="Tier 2"/>
    <s v="Carbon Bed Vent System Oxygen high and high-high alarms"/>
    <s v="Procedure Insufficient"/>
    <s v="Update procedure; close out EH&amp;S incident"/>
    <s v="J. Carter"/>
    <d v="2021-09-30T00:00:00"/>
    <d v="2021-09-30T00:00:00"/>
    <s v="Closed"/>
    <n v="2021"/>
    <n v="8"/>
    <x v="3"/>
    <x v="2"/>
    <s v="2021-08"/>
    <n v="36"/>
    <n v="36"/>
    <m/>
    <n v="0"/>
  </r>
  <r>
    <n v="203"/>
    <m/>
    <m/>
    <m/>
    <m/>
    <d v="2021-08-29T00:00:00"/>
    <s v="Quality"/>
    <x v="7"/>
    <s v="N/A"/>
    <m/>
    <m/>
    <m/>
    <s v="Minor"/>
    <m/>
    <s v="Deviation QE-004142 Extended"/>
    <s v="Additional time needed to finalize the review of all non-process quality alarms to determine impact"/>
    <s v="N/A"/>
    <s v="R. Fournier"/>
    <d v="2021-08-30T00:00:00"/>
    <d v="2021-09-30T00:00:00"/>
    <s v="Closed"/>
    <n v="2021"/>
    <n v="8"/>
    <x v="3"/>
    <x v="10"/>
    <s v="2021-08"/>
    <n v="1"/>
    <n v="32"/>
    <m/>
    <m/>
  </r>
  <r>
    <n v="211"/>
    <m/>
    <m/>
    <s v="Equipment"/>
    <s v="Equipment not available"/>
    <d v="2021-09-07T00:00:00"/>
    <s v="Quality"/>
    <x v="0"/>
    <s v="QE-004319"/>
    <s v="X-9800"/>
    <s v="Utilities"/>
    <m/>
    <s v="Minor"/>
    <m/>
    <s v="Lab Water low resistivity quality alarm"/>
    <s v="Loss of power caused the alarm condition"/>
    <s v="Modify electrical power configuration in panel"/>
    <s v="B. Van Luinen"/>
    <d v="2021-10-07T00:00:00"/>
    <d v="2021-10-04T00:00:00"/>
    <s v="Closed"/>
    <n v="2021"/>
    <n v="9"/>
    <x v="4"/>
    <x v="28"/>
    <s v="2021-09"/>
    <n v="30"/>
    <n v="27"/>
    <m/>
    <m/>
  </r>
  <r>
    <n v="214"/>
    <s v="Hazardous Material Spill/Release (Indoors) "/>
    <m/>
    <m/>
    <m/>
    <d v="2021-09-10T00:00:00"/>
    <s v="Safety"/>
    <x v="2"/>
    <s v="2021 ALNY Incident 118 "/>
    <s v="X-1010"/>
    <s v="Synthesis"/>
    <m/>
    <m/>
    <m/>
    <s v="During Functional Tests on the Synthesizer, an alarm occurred and operators could smell Deblock vapors. Operators immediately left the room and contacted safety. It was observed that XV-049 and/or XV-050 had blown (Valves on the outlet line of P201 and P2020), and there seemed to be orange residue on the ground underneath and at other spots on the Synthesizer, some of which had been there previously."/>
    <s v="Reference 2021 ALNY Incident 131"/>
    <s v="Reference 2021 ALNY Incident 131"/>
    <s v="Z. Foster"/>
    <d v="2021-10-08T00:00:00"/>
    <d v="2021-10-08T00:00:00"/>
    <s v="Closed"/>
    <n v="2021"/>
    <n v="9"/>
    <x v="4"/>
    <x v="3"/>
    <s v="2021-09"/>
    <n v="28"/>
    <n v="28"/>
    <m/>
    <m/>
  </r>
  <r>
    <n v="217"/>
    <s v="Hazardous Material Spill/Release (Indoors) "/>
    <m/>
    <m/>
    <m/>
    <d v="2021-09-15T00:00:00"/>
    <s v="Safety"/>
    <x v="2"/>
    <s v="2021 ALNY Incident 121 "/>
    <s v="X-1010"/>
    <s v="Synthesis"/>
    <m/>
    <m/>
    <s v="Tier 1"/>
    <s v="Dilute ACN leak when opening header for PM"/>
    <s v="Expected result (PPE worn and collection containers used)"/>
    <s v="No actions needed"/>
    <s v="J. Kubiak"/>
    <d v="2021-10-08T00:00:00"/>
    <d v="2021-10-08T00:00:00"/>
    <s v="Closed"/>
    <n v="2021"/>
    <n v="9"/>
    <x v="4"/>
    <x v="5"/>
    <s v="2021-09"/>
    <n v="23"/>
    <n v="23"/>
    <m/>
    <m/>
  </r>
  <r>
    <n v="222"/>
    <m/>
    <m/>
    <m/>
    <m/>
    <d v="2021-09-20T00:00:00"/>
    <s v="Safety"/>
    <x v="2"/>
    <s v="2021 ALNY Incident 124 "/>
    <m/>
    <m/>
    <m/>
    <m/>
    <m/>
    <s v="At 1002 facilities received an Oxygen High-High Alarm on the Carbon Bed Vent System. Manufacturing resin defining at the time the alarms started coming in. "/>
    <s v="Reference 2021 ALNY Incident 131"/>
    <s v="Reference 2021 ALNY Incident 131"/>
    <s v="Z. Foster"/>
    <d v="2021-10-08T00:00:00"/>
    <d v="2021-10-08T00:00:00"/>
    <s v="Closed"/>
    <n v="2021"/>
    <n v="9"/>
    <x v="4"/>
    <x v="24"/>
    <s v="2021-09"/>
    <n v="18"/>
    <n v="18"/>
    <m/>
    <m/>
  </r>
  <r>
    <n v="223"/>
    <m/>
    <m/>
    <m/>
    <m/>
    <d v="2021-09-21T00:00:00"/>
    <s v="N/A"/>
    <x v="1"/>
    <m/>
    <m/>
    <m/>
    <m/>
    <m/>
    <m/>
    <s v="Vacuum pump alarm due to delay at beginning on concentration step. "/>
    <s v="The pump did not start due to a hardwired aux interlock on the VFD. "/>
    <s v="Correct condition"/>
    <s v="R. Fournier"/>
    <d v="2021-10-08T00:00:00"/>
    <d v="2021-10-08T00:00:00"/>
    <s v="Closed"/>
    <n v="2021"/>
    <n v="9"/>
    <x v="4"/>
    <x v="7"/>
    <s v="2021-09"/>
    <n v="17"/>
    <n v="17"/>
    <m/>
    <m/>
  </r>
  <r>
    <n v="224"/>
    <m/>
    <m/>
    <m/>
    <m/>
    <d v="2021-09-21T00:00:00"/>
    <s v="N/A"/>
    <x v="1"/>
    <m/>
    <m/>
    <m/>
    <m/>
    <m/>
    <m/>
    <s v="Watchdog timer alarms and N2 supply vent malfunction during Start Up recipe when trying to reach it's process value."/>
    <s v="Automation issue "/>
    <s v="WO- 46776 "/>
    <s v="R. Fournier"/>
    <d v="2021-10-08T00:00:00"/>
    <d v="2021-10-08T00:00:00"/>
    <s v="Closed"/>
    <n v="2021"/>
    <n v="9"/>
    <x v="4"/>
    <x v="7"/>
    <s v="2021-09"/>
    <n v="17"/>
    <n v="17"/>
    <m/>
    <m/>
  </r>
  <r>
    <n v="225"/>
    <s v="Critical Alarm or Sensor "/>
    <m/>
    <m/>
    <m/>
    <d v="2021-09-24T00:00:00"/>
    <s v="Safety"/>
    <x v="2"/>
    <s v="2021 ALNY Incident 130 "/>
    <m/>
    <m/>
    <m/>
    <m/>
    <m/>
    <s v="At 1626 on 24SEP2021 facilities received a Carbon Bed Vent System Oxygen High-High Alarm which has a alarm point alarming at 10% oxygen"/>
    <s v="Reference 2021 ALNY Incident 131"/>
    <s v="Reference 2021 ALNY Incident 131"/>
    <s v="M. Menard"/>
    <d v="2021-10-08T00:00:00"/>
    <d v="2021-10-08T00:00:00"/>
    <s v="Closed"/>
    <n v="2021"/>
    <n v="9"/>
    <x v="4"/>
    <x v="30"/>
    <s v="2021-09"/>
    <n v="14"/>
    <n v="14"/>
    <m/>
    <m/>
  </r>
  <r>
    <n v="215"/>
    <m/>
    <m/>
    <s v="Method"/>
    <s v="Restricted Parameter"/>
    <d v="2021-09-13T00:00:00"/>
    <s v="Quality"/>
    <x v="0"/>
    <s v="QE-004344"/>
    <n v="100696"/>
    <s v="QC Micro"/>
    <m/>
    <s v="Minor"/>
    <m/>
    <s v="OOT for QC 22.5C incubator (100696) located in room 1224"/>
    <s v="The initial incorrect value was an oversight when the calibration requirements were first established for the equipment."/>
    <s v="No CAPA is required. A WO was opened to revise the calibration tolerance."/>
    <s v="M. Poch"/>
    <d v="2021-10-13T00:00:00"/>
    <d v="2021-10-12T00:00:00"/>
    <s v="Closed"/>
    <n v="2021"/>
    <n v="9"/>
    <x v="4"/>
    <x v="4"/>
    <s v="2021-09"/>
    <n v="30"/>
    <n v="29"/>
    <m/>
    <m/>
  </r>
  <r>
    <n v="207"/>
    <m/>
    <m/>
    <s v="Personnel"/>
    <s v="Inattention to Detail"/>
    <d v="2021-09-01T00:00:00"/>
    <s v="Quality"/>
    <x v="0"/>
    <s v="QE-004305"/>
    <s v="X-1010"/>
    <s v="Synthesis"/>
    <m/>
    <s v="Minor"/>
    <m/>
    <s v="Effectiveness Check EFF-000139 Deemed Ineffective"/>
    <s v="Task missed to edit and review methods to remove unnecessary delays "/>
    <s v="WO to correct delays; extended to 15oct21"/>
    <s v="M. Farrell"/>
    <d v="2021-10-15T00:00:00"/>
    <d v="2021-10-14T00:00:00"/>
    <s v="Closed"/>
    <n v="2021"/>
    <n v="9"/>
    <x v="4"/>
    <x v="25"/>
    <s v="2021-09"/>
    <n v="44"/>
    <n v="43"/>
    <m/>
    <m/>
  </r>
  <r>
    <n v="231"/>
    <m/>
    <m/>
    <m/>
    <m/>
    <d v="2021-09-30T00:00:00"/>
    <s v="Quality"/>
    <x v="7"/>
    <s v="N/A"/>
    <m/>
    <m/>
    <m/>
    <m/>
    <m/>
    <s v="Deviation QE-004305 Extended"/>
    <s v="Additional time needed for impact assessment and investigation"/>
    <s v="N/A"/>
    <s v="M. Farrell"/>
    <d v="2021-09-30T00:00:00"/>
    <d v="2021-10-14T00:00:00"/>
    <s v="Closed"/>
    <n v="2021"/>
    <n v="9"/>
    <x v="4"/>
    <x v="12"/>
    <s v="2021-09"/>
    <m/>
    <m/>
    <m/>
    <m/>
  </r>
  <r>
    <n v="239"/>
    <m/>
    <m/>
    <s v="Material"/>
    <s v="Material Defective"/>
    <d v="2021-09-01T00:00:00"/>
    <s v="Quality"/>
    <x v="0"/>
    <s v="QE-004308"/>
    <m/>
    <s v="Crude UF"/>
    <m/>
    <s v="Minor"/>
    <m/>
    <s v="DDRM-Sartorius, Part Number 60000440, Batch 201948: Membrane cassettes leak during the rinse of the Crude UF rinse phase."/>
    <s v="External issue - supplier"/>
    <s v="DDRM Notification Sent Out"/>
    <s v="Robin Lavoie"/>
    <d v="2021-10-22T00:00:00"/>
    <d v="2021-10-22T00:00:00"/>
    <s v="Closed"/>
    <n v="2021"/>
    <n v="9"/>
    <x v="4"/>
    <x v="25"/>
    <s v="2021-09"/>
    <m/>
    <m/>
    <m/>
    <m/>
  </r>
  <r>
    <n v="284"/>
    <m/>
    <m/>
    <m/>
    <m/>
    <d v="2021-10-22T00:00:00"/>
    <s v="Delivery"/>
    <x v="3"/>
    <s v="N/A"/>
    <m/>
    <m/>
    <m/>
    <m/>
    <m/>
    <s v="Delay - did not complete pre-use synthesis COP runs on the amidite vessels "/>
    <s v="Leak on the dry-link that could not be repaired that day; The “rinse only” cycle automation glitch had not been addressed"/>
    <s v="Leak corrected and automation cycle addressed"/>
    <s v="J. Kubiak"/>
    <d v="2021-10-26T00:00:00"/>
    <d v="2021-10-26T00:00:00"/>
    <s v="Closed"/>
    <n v="2021"/>
    <n v="10"/>
    <x v="5"/>
    <x v="8"/>
    <s v="2021-10"/>
    <m/>
    <m/>
    <m/>
    <m/>
  </r>
  <r>
    <n v="228"/>
    <s v="Critical Alarm or Sensor "/>
    <m/>
    <m/>
    <m/>
    <d v="2021-09-28T00:00:00"/>
    <s v="Safety"/>
    <x v="2"/>
    <s v="2021 ALNY Incident 131"/>
    <m/>
    <m/>
    <m/>
    <m/>
    <m/>
    <s v="At 1120 on 28SEP2021 facilities received a Carbon Bed Vent System Oxygen High-High Alarm which has an alarm point alarming at 10% oxygen"/>
    <s v="Compressed air used instead of N2 during operation"/>
    <s v="HAZOP update"/>
    <s v="J. Kaminski"/>
    <d v="2021-10-29T00:00:00"/>
    <d v="2021-10-27T00:00:00"/>
    <s v="Closed"/>
    <n v="2021"/>
    <n v="9"/>
    <x v="4"/>
    <x v="14"/>
    <s v="2021-09"/>
    <n v="31"/>
    <n v="29"/>
    <m/>
    <m/>
  </r>
  <r>
    <n v="192"/>
    <s v="Product Processing"/>
    <m/>
    <s v="Equipment"/>
    <s v="Automation"/>
    <d v="2021-08-05T00:00:00"/>
    <s v="Quality"/>
    <x v="0"/>
    <s v="QE-004170"/>
    <s v="X-1530"/>
    <s v="Purification"/>
    <s v="300161-16"/>
    <s v="Minor"/>
    <m/>
    <s v="Purification UF Skid Did not Transition  from Concentration 1 Step to Diafiltration Step as Expected"/>
    <s v="The automation as programmed would not allow the phase to continue to the Diafiltration portion of the recipe"/>
    <s v="1) Alter parameter Permeate Bag Max Volume parameter to be greater than the volume which will be processed on either the Crude or Purification UF skid_x000a_2) Alter the logic of the Concentration and Diafiltration Phase (for both the Crude and Purification UF) to disable the continuous logic condition at various points within the recipe."/>
    <s v="Z. Foster"/>
    <d v="2021-10-29T00:00:00"/>
    <d v="2021-10-28T00:00:00"/>
    <s v="Closed"/>
    <n v="2021"/>
    <n v="8"/>
    <x v="3"/>
    <x v="21"/>
    <s v="2021-08"/>
    <n v="85"/>
    <n v="84"/>
    <s v="Yes"/>
    <n v="-1"/>
  </r>
  <r>
    <n v="209"/>
    <m/>
    <m/>
    <m/>
    <m/>
    <d v="2021-09-04T00:00:00"/>
    <s v="Quality"/>
    <x v="7"/>
    <s v="N/A"/>
    <m/>
    <m/>
    <m/>
    <s v="Minor"/>
    <m/>
    <s v="Deviation QE-004170 Extended"/>
    <s v="Additional time needed to complete QC testing of the complimentary strand"/>
    <s v="N/A"/>
    <s v="Z. Foster"/>
    <d v="2021-09-04T00:00:00"/>
    <d v="2021-10-28T00:00:00"/>
    <s v="Closed"/>
    <n v="2021"/>
    <n v="9"/>
    <x v="4"/>
    <x v="26"/>
    <s v="2021-09"/>
    <n v="0"/>
    <n v="54"/>
    <m/>
    <m/>
  </r>
  <r>
    <n v="219"/>
    <m/>
    <m/>
    <s v="Method"/>
    <s v="Insufficient Instruction"/>
    <d v="2021-10-01T00:00:00"/>
    <s v="Quality"/>
    <x v="0"/>
    <s v="QE-004461"/>
    <s v="V-1400; V-1410"/>
    <s v="Buffer Prep"/>
    <n v="300161"/>
    <s v="Minor"/>
    <s v="N/A"/>
    <s v="Buffer vessel visual inspection not performed per cleaning verification form"/>
    <s v="Change in form contents; misinterpretation of form"/>
    <s v="No CAPA required. Mitigation was addressed during investigation."/>
    <s v="J. Anderson"/>
    <d v="2021-10-31T00:00:00"/>
    <d v="2021-10-28T00:00:00"/>
    <s v="Closed"/>
    <n v="2021"/>
    <n v="10"/>
    <x v="5"/>
    <x v="25"/>
    <s v="2021-10"/>
    <n v="30"/>
    <n v="27"/>
    <m/>
    <m/>
  </r>
  <r>
    <n v="285"/>
    <m/>
    <m/>
    <m/>
    <m/>
    <d v="2021-10-27T00:00:00"/>
    <s v="Delivery"/>
    <x v="3"/>
    <s v="N/A"/>
    <m/>
    <m/>
    <m/>
    <m/>
    <m/>
    <s v="Delay synthesis"/>
    <s v="Power outage concern during operations"/>
    <s v="Wait for weather to subside"/>
    <s v="J. Kelliher"/>
    <d v="2021-10-28T00:00:00"/>
    <d v="2021-10-28T00:00:00"/>
    <s v="Closed"/>
    <n v="2021"/>
    <n v="10"/>
    <x v="5"/>
    <x v="15"/>
    <s v="2021-10"/>
    <m/>
    <m/>
    <m/>
    <m/>
  </r>
  <r>
    <n v="182"/>
    <s v="Alarm"/>
    <s v="CIP"/>
    <s v="Unknown"/>
    <m/>
    <d v="2021-07-09T00:00:00"/>
    <s v="Quality"/>
    <x v="0"/>
    <s v="QE-004050"/>
    <s v="X-1010"/>
    <s v="Synthesis"/>
    <n v="300162"/>
    <s v="Major"/>
    <s v="N/A"/>
    <s v="Synthesis Extended Exposure to DEA"/>
    <s v="Internal changes in pressure within the synthesizer could trigger a  redundant No Air Supply Alarm"/>
    <s v="CAPA QE-004605 to disable the alarm"/>
    <s v="M. Farrell"/>
    <d v="2021-10-29T00:00:00"/>
    <d v="2021-10-29T00:00:00"/>
    <s v="Closed"/>
    <n v="2021"/>
    <n v="7"/>
    <x v="2"/>
    <x v="1"/>
    <s v="2021-07"/>
    <n v="112"/>
    <n v="112"/>
    <s v="Yes"/>
    <n v="0"/>
  </r>
  <r>
    <n v="229"/>
    <m/>
    <m/>
    <s v="Method"/>
    <s v="No Instruction"/>
    <d v="2021-10-07T00:00:00"/>
    <s v="Quality"/>
    <x v="0"/>
    <s v="QE-004497"/>
    <s v="V-1210; V-1270; V-1260; _x000a_V-1220; V-1230"/>
    <s v="Synthesis"/>
    <n v="300181"/>
    <s v="Minor"/>
    <s v="N/A"/>
    <s v="Oxidation Surge Vessel Failed Startup Procedure Pressure Test"/>
    <s v="SOP-01093 insufficient"/>
    <s v="CAPA: QE-004604: _x000a_SOP-01093, Solvent Systems Purging, Flushing Forms Update"/>
    <s v="Z. Foster"/>
    <d v="2021-11-06T00:00:00"/>
    <d v="2021-11-05T00:00:00"/>
    <s v="Closed"/>
    <n v="2021"/>
    <n v="10"/>
    <x v="5"/>
    <x v="28"/>
    <s v="2021-10"/>
    <n v="30"/>
    <n v="29"/>
    <m/>
    <m/>
  </r>
  <r>
    <m/>
    <m/>
    <m/>
    <s v="N/A"/>
    <s v="N/A"/>
    <d v="2021-11-06T00:00:00"/>
    <s v="Quality"/>
    <x v="7"/>
    <s v="N/A"/>
    <s v="N/A"/>
    <s v="N/A"/>
    <s v="N/A"/>
    <s v="N/A"/>
    <s v="N/A"/>
    <s v="Deviation QE-004492 Extended"/>
    <s v="Additional time needed to assess the failure and how it impacts collected data"/>
    <s v="N/A"/>
    <s v="M. Poch"/>
    <d v="2021-11-06T00:00:00"/>
    <d v="2021-11-06T00:00:00"/>
    <s v="Closed"/>
    <n v="2021"/>
    <n v="11"/>
    <x v="6"/>
    <x v="22"/>
    <s v="2021-11"/>
    <m/>
    <m/>
    <m/>
    <m/>
  </r>
  <r>
    <n v="235"/>
    <m/>
    <m/>
    <m/>
    <m/>
    <d v="2021-10-14T00:00:00"/>
    <s v="Safety"/>
    <x v="2"/>
    <s v="2021 ALNY Incident 139 "/>
    <m/>
    <m/>
    <m/>
    <m/>
    <m/>
    <s v="While contractor was performing PM task on chiller 8702 he reached through piping and was cut by insulation strap."/>
    <s v="Reference 2021 ALNY Incident 139"/>
    <s v="Condition corrected"/>
    <s v="M. Menard"/>
    <d v="2021-11-08T00:00:00"/>
    <d v="2021-11-08T00:00:00"/>
    <s v="Closed"/>
    <n v="2021"/>
    <n v="10"/>
    <x v="5"/>
    <x v="20"/>
    <s v="2021-10"/>
    <m/>
    <m/>
    <m/>
    <m/>
  </r>
  <r>
    <n v="232"/>
    <m/>
    <m/>
    <s v="Personnel"/>
    <s v="Personnel – Inattention to detail"/>
    <d v="2021-10-12T00:00:00"/>
    <s v="Quality"/>
    <x v="0"/>
    <s v="QE-004513"/>
    <s v="N/A"/>
    <s v="N/A"/>
    <s v="N/A"/>
    <s v="Minor"/>
    <m/>
    <s v="Invalid Assay open for longer than the 30 Day allotted amount of time per SOP-00269 Documentation and Trending of Invalid Assays"/>
    <s v="Invalid documentation was overlooked / thought to be previously completed. "/>
    <s v="Review invalids at QC MDI"/>
    <s v="M. Poch"/>
    <d v="2021-11-12T00:00:00"/>
    <d v="2021-11-09T00:00:00"/>
    <s v="Closed"/>
    <n v="2021"/>
    <n v="10"/>
    <x v="5"/>
    <x v="16"/>
    <s v="2021-10"/>
    <m/>
    <m/>
    <m/>
    <m/>
  </r>
  <r>
    <m/>
    <m/>
    <m/>
    <m/>
    <m/>
    <d v="2021-11-08T00:00:00"/>
    <s v="Safety"/>
    <x v="2"/>
    <s v="2021 ALNY Incident 151 "/>
    <m/>
    <m/>
    <m/>
    <m/>
    <m/>
    <s v="While removing a high pressure clamp for the flow meter calibrations at the tank farm, knuckle and two thumbs cut on the plating that surrounds the clamp."/>
    <s v="Sharp point near clamp"/>
    <s v="Reference 2021 ALNY Incident 151"/>
    <s v="J. Kaminski"/>
    <d v="2021-11-09T00:00:00"/>
    <d v="2021-11-09T00:00:00"/>
    <s v="Closed"/>
    <n v="2021"/>
    <n v="11"/>
    <x v="6"/>
    <x v="23"/>
    <s v="2021-11"/>
    <m/>
    <m/>
    <m/>
    <m/>
  </r>
  <r>
    <n v="234"/>
    <m/>
    <m/>
    <s v="Method"/>
    <s v="Insufficient Instruction"/>
    <d v="2021-10-09T00:00:00"/>
    <s v="Quality"/>
    <x v="0"/>
    <s v="QE-004523"/>
    <s v="V-9860; X-9870; X-9890"/>
    <s v="WFI System"/>
    <s v="N/A"/>
    <s v="Minor"/>
    <s v="N/A"/>
    <s v="Metal particulates in WFI system"/>
    <s v="Metal shavings derived from welding debris present from start-up. WFI flush per SP-15204 failed to remove particulates."/>
    <s v="Add task of removing and inspecting spray balls to equiptment PM to confirm no material is caught within them"/>
    <s v="Z. Foster"/>
    <d v="2021-11-13T00:00:00"/>
    <d v="2021-11-12T00:00:00"/>
    <s v="Closed"/>
    <n v="2021"/>
    <n v="10"/>
    <x v="5"/>
    <x v="1"/>
    <s v="2021-10"/>
    <m/>
    <m/>
    <m/>
    <m/>
  </r>
  <r>
    <n v="286"/>
    <m/>
    <m/>
    <s v="Measurement"/>
    <s v="Failure"/>
    <d v="2021-10-12T00:00:00"/>
    <s v="Quality"/>
    <x v="0"/>
    <s v="QE-004619"/>
    <m/>
    <m/>
    <m/>
    <m/>
    <m/>
    <s v="Metrology Out of Tolerance - Conductivity Analyzer/Sensor - AE-9890-62"/>
    <s v="Bad seal on sensor shaft"/>
    <s v="Replace with identical probe"/>
    <s v="Mitchell Menard"/>
    <d v="2021-12-01T00:00:00"/>
    <d v="2021-11-30T00:00:00"/>
    <s v="Closed"/>
    <n v="2021"/>
    <n v="10"/>
    <x v="5"/>
    <x v="16"/>
    <s v="2021-10"/>
    <m/>
    <m/>
    <m/>
    <m/>
  </r>
  <r>
    <n v="287"/>
    <m/>
    <m/>
    <s v="Personnel"/>
    <s v="Inattention to Detail"/>
    <d v="2021-09-16T00:00:00"/>
    <s v="Quality"/>
    <x v="0"/>
    <s v="QE-004675"/>
    <m/>
    <m/>
    <n v="300182"/>
    <s v="Minor"/>
    <m/>
    <s v="Missed Verification"/>
    <s v="Failure to confirm that the step was signed by both the performer and verifier before continuing with titration "/>
    <s v="N/A"/>
    <s v="Joe Maganda"/>
    <d v="2021-12-09T00:00:00"/>
    <d v="2021-12-03T00:00:00"/>
    <s v="Closed"/>
    <n v="2021"/>
    <n v="9"/>
    <x v="4"/>
    <x v="6"/>
    <s v="2021-09"/>
    <m/>
    <m/>
    <m/>
    <m/>
  </r>
  <r>
    <n v="288"/>
    <m/>
    <m/>
    <s v="Equipment"/>
    <s v="Material Damaged"/>
    <d v="2021-11-10T00:00:00"/>
    <s v="Quality"/>
    <x v="0"/>
    <s v="QE-004689"/>
    <m/>
    <m/>
    <m/>
    <s v="Minor"/>
    <m/>
    <s v="Adverse pest event in room 1318"/>
    <s v="The building shell system’s exterior door of train 1 was identified as the access point for the pests due to the lack of door seal integrity."/>
    <s v="PM plan updated, new door sweeps and weather stripping added"/>
    <s v="Joseph Kubiak"/>
    <d v="2021-12-11T00:00:00"/>
    <d v="2021-12-07T00:00:00"/>
    <s v="Closed"/>
    <n v="2021"/>
    <n v="11"/>
    <x v="6"/>
    <x v="3"/>
    <s v="2021-11"/>
    <m/>
    <m/>
    <m/>
    <m/>
  </r>
  <r>
    <n v="168"/>
    <s v="Delay"/>
    <s v="Manufacturing"/>
    <s v="Modification Needed"/>
    <m/>
    <d v="2021-06-10T00:00:00"/>
    <s v="Delivery"/>
    <x v="11"/>
    <m/>
    <m/>
    <s v="Purification UF"/>
    <m/>
    <m/>
    <m/>
    <s v="Delay completion Final UF"/>
    <s v="Multiple batch alams / holds during operation"/>
    <s v="Checked PCV before instaling membranes; _x000a_replace GEMU limit switch"/>
    <s v="Z. Foster"/>
    <d v="2021-07-12T00:00:00"/>
    <d v="2021-12-07T00:00:00"/>
    <s v="Closed"/>
    <n v="2021"/>
    <n v="6"/>
    <x v="1"/>
    <x v="3"/>
    <s v="2021-06"/>
    <n v="32"/>
    <n v="180"/>
    <s v="No"/>
    <n v="148"/>
  </r>
  <r>
    <n v="10"/>
    <s v="Equipment Defect"/>
    <s v="COP"/>
    <s v="Unknown"/>
    <m/>
    <d v="2020-07-20T00:00:00"/>
    <s v="N/A"/>
    <x v="1"/>
    <m/>
    <m/>
    <s v="Synthesis"/>
    <m/>
    <m/>
    <m/>
    <s v="Post-COP visual inspection failures amidite vessels "/>
    <s v="Investigation in progress"/>
    <s v="Cycle development"/>
    <s v="J. Diyora"/>
    <s v="N/A"/>
    <s v="N/A"/>
    <s v="Closed"/>
    <n v="2020"/>
    <n v="7"/>
    <x v="2"/>
    <x v="24"/>
    <s v="2020-07"/>
    <s v="N/A"/>
    <s v="N/A"/>
    <s v="N/A"/>
    <s v=""/>
  </r>
  <r>
    <n v="289"/>
    <m/>
    <m/>
    <s v="Other"/>
    <s v="No Instruction"/>
    <d v="2021-11-15T00:00:00"/>
    <s v="Quality"/>
    <x v="0"/>
    <s v="QE-004708"/>
    <m/>
    <m/>
    <m/>
    <s v="Minor"/>
    <m/>
    <s v="Annual Operational Qualification for FTIR instrument QC-4049 exceeded due date of 31OCT21.Instrument was not taken out of service and used for testing"/>
    <s v="Lack of work order for annual OQ"/>
    <s v="Annual WO created"/>
    <s v="Vasu Garikapati"/>
    <d v="2021-12-15T00:00:00"/>
    <d v="2021-12-08T00:00:00"/>
    <s v="Closed"/>
    <n v="2021"/>
    <n v="11"/>
    <x v="6"/>
    <x v="5"/>
    <s v="2021-11"/>
    <m/>
    <m/>
    <m/>
    <m/>
  </r>
  <r>
    <n v="289"/>
    <s v=""/>
    <s v=""/>
    <m/>
    <m/>
    <d v="2021-11-18T00:00:00"/>
    <s v="Safety"/>
    <x v="2"/>
    <s v="2021 ALNY Incident 165 "/>
    <s v=""/>
    <s v=""/>
    <s v=""/>
    <s v=""/>
    <s v=""/>
    <s v="Acetonitrile suppy drylink coupler 105-SP-011 on the Synthesis Prep Station was not in use and moved in order to connect DMF to the organic waste header. Approx. 1mL of Acetonitrile dripped on the floor. "/>
    <m/>
    <s v="The acetonitrile was wiped with a Kimwipe and the wipe discarded in a Hazardous Waste bucket. "/>
    <s v="Jeff Kaminski"/>
    <d v="2021-12-18T00:00:00"/>
    <m/>
    <s v="Open"/>
    <n v="2021"/>
    <n v="11"/>
    <x v="6"/>
    <x v="19"/>
    <s v="2021-11"/>
    <m/>
    <m/>
    <m/>
    <m/>
  </r>
  <r>
    <n v="281"/>
    <m/>
    <m/>
    <m/>
    <m/>
    <d v="2021-10-25T00:00:00"/>
    <s v="Quality"/>
    <x v="0"/>
    <s v="QE-004584"/>
    <m/>
    <m/>
    <m/>
    <s v="Minor"/>
    <m/>
    <s v="Training not confirmed prior to granting badge access to Train 1"/>
    <m/>
    <m/>
    <s v="Greg Hattoy"/>
    <d v="2021-12-20T00:00:00"/>
    <m/>
    <s v="Open"/>
    <n v="2021"/>
    <n v="10"/>
    <x v="5"/>
    <x v="2"/>
    <s v="2021-10"/>
    <m/>
    <m/>
    <m/>
    <m/>
  </r>
  <r>
    <n v="193"/>
    <s v="Product Processing"/>
    <s v="Low Liquid Level"/>
    <m/>
    <m/>
    <d v="2021-08-05T00:00:00"/>
    <s v="Proactive Measure"/>
    <x v="1"/>
    <s v="N/A"/>
    <m/>
    <s v="Purification"/>
    <m/>
    <m/>
    <m/>
    <s v="WFI drop issue during Final UF"/>
    <s v="The EM goes into an Operator Lock state that causes phase alarms on the WFI Distribution system"/>
    <s v="QE-004701"/>
    <s v="R. Fournier"/>
    <d v="2022-01-31T00:00:00"/>
    <d v="2021-11-15T00:00:00"/>
    <s v="Closed"/>
    <n v="2021"/>
    <n v="8"/>
    <x v="3"/>
    <x v="21"/>
    <s v="2021-08"/>
    <n v="179"/>
    <n v="102"/>
    <s v="Yes"/>
    <n v="-77"/>
  </r>
  <r>
    <n v="289"/>
    <s v="Hazardous Material Spill/Release (Indoors)"/>
    <m/>
    <s v=""/>
    <s v=""/>
    <d v="2021-11-22T00:00:00"/>
    <s v="Safety"/>
    <x v="2"/>
    <s v="2021 ALNY Incident 167 "/>
    <s v=""/>
    <s v="Crude UF"/>
    <s v=""/>
    <s v=""/>
    <s v=""/>
    <s v="The triclamp was disconnected prior to closing the bottom outlet valve which resulted in appoximately 2L of caustic flowing out of the vessel onto the floor"/>
    <s v="Operators erroneously disconnected the transfer tubing from the reducer that was connected to the bottom outlet of the vessel. "/>
    <m/>
    <s v="Jeff Anderson"/>
    <d v="2021-12-20T00:00:00"/>
    <m/>
    <s v="Open"/>
    <n v="2021"/>
    <n v="11"/>
    <x v="6"/>
    <x v="8"/>
    <s v="2021-11"/>
    <m/>
    <m/>
    <m/>
    <m/>
  </r>
  <r>
    <m/>
    <m/>
    <m/>
    <m/>
    <m/>
    <d v="2021-11-11T00:00:00"/>
    <s v="Safety"/>
    <x v="2"/>
    <s v="2021 ALNY Incident 156 "/>
    <m/>
    <m/>
    <m/>
    <m/>
    <m/>
    <s v="Large oil spot on the ground in the parking lot on the side of Train 2. "/>
    <s v="N/A"/>
    <s v="Oil cleaned and vehicle owner notified"/>
    <s v="J. Kaminski"/>
    <d v="2021-11-12T00:00:00"/>
    <d v="2021-11-12T00:00:00"/>
    <s v="Closed"/>
    <n v="2021"/>
    <n v="11"/>
    <x v="6"/>
    <x v="18"/>
    <s v="2021-11"/>
    <m/>
    <m/>
    <m/>
    <m/>
  </r>
  <r>
    <m/>
    <m/>
    <m/>
    <m/>
    <m/>
    <d v="2021-11-10T00:00:00"/>
    <s v="Safety"/>
    <x v="2"/>
    <s v="2021 ALNY Incident 155 "/>
    <m/>
    <m/>
    <m/>
    <m/>
    <m/>
    <s v="Oil spots found in parking lot"/>
    <s v="N/A"/>
    <s v="Used the oil-only spill pads to remove any free liquid"/>
    <s v="J. Kaminski"/>
    <d v="2021-11-12T00:00:00"/>
    <d v="2021-11-12T00:00:00"/>
    <s v="Closed"/>
    <n v="2021"/>
    <n v="11"/>
    <x v="6"/>
    <x v="3"/>
    <s v="2021-11"/>
    <m/>
    <m/>
    <m/>
    <m/>
  </r>
  <r>
    <n v="230"/>
    <m/>
    <m/>
    <m/>
    <m/>
    <d v="2021-10-06T00:00:00"/>
    <s v="Quality"/>
    <x v="0"/>
    <s v="QE-004492"/>
    <m/>
    <m/>
    <m/>
    <m/>
    <m/>
    <s v="Out of Tolerance of 0.5 um particle size Counting Efficiency and Size Calibration and Verification of Size Setting for the E0346 Particle Counter"/>
    <m/>
    <m/>
    <s v="M. Poch"/>
    <d v="2021-12-22T00:00:00"/>
    <m/>
    <s v="Open"/>
    <n v="2021"/>
    <n v="10"/>
    <x v="5"/>
    <x v="22"/>
    <s v="2021-10"/>
    <n v="77"/>
    <s v="N/A"/>
    <m/>
    <m/>
  </r>
  <r>
    <n v="290"/>
    <m/>
    <m/>
    <m/>
    <m/>
    <d v="2021-11-24T00:00:00"/>
    <s v="Quality"/>
    <x v="0"/>
    <s v="QE-004764"/>
    <m/>
    <m/>
    <m/>
    <s v="Minor"/>
    <m/>
    <s v="Incorrect batch number on manufacturing label in batch record"/>
    <m/>
    <m/>
    <s v="Mara Broberg"/>
    <d v="2021-12-24T00:00:00"/>
    <m/>
    <s v="Open"/>
    <n v="2021"/>
    <n v="11"/>
    <x v="6"/>
    <x v="30"/>
    <s v="2021-11"/>
    <m/>
    <m/>
    <m/>
    <m/>
  </r>
  <r>
    <n v="187"/>
    <s v="Delay"/>
    <s v="HPLC"/>
    <s v="Insufficient Instruction"/>
    <m/>
    <d v="2021-07-20T00:00:00"/>
    <s v="Delivery"/>
    <x v="4"/>
    <s v="N/A"/>
    <s v="V-1400"/>
    <s v="Buffer Prep"/>
    <m/>
    <m/>
    <m/>
    <s v="Delay: AS Strand HPLC 1 Buffer A prep "/>
    <s v="Filter not removed during CIP"/>
    <s v="SOP update / date will chage change control delayed until December"/>
    <s v="M. Roulleau"/>
    <d v="2022-01-31T00:00:00"/>
    <m/>
    <s v="Open"/>
    <n v="2021"/>
    <n v="7"/>
    <x v="2"/>
    <x v="24"/>
    <s v="2021-07"/>
    <n v="195"/>
    <s v="N/A"/>
    <s v="N/A"/>
    <s v=""/>
  </r>
  <r>
    <m/>
    <m/>
    <m/>
    <m/>
    <m/>
    <d v="2021-11-10T00:00:00"/>
    <s v="Delivery"/>
    <x v="3"/>
    <s v="N/A"/>
    <m/>
    <m/>
    <m/>
    <m/>
    <m/>
    <s v="Delay - Post use cleaning final UF"/>
    <s v="Leaks identified during run (rupture disk &amp; jacket); leak Crude UF retentate vessel. Gasket material of construction (encapsulated PTFE) does not provide  adequate seal "/>
    <s v="EPDM funtional equivalent; replace where applicable"/>
    <s v="Z. Foster"/>
    <d v="2022-03-01T00:00:00"/>
    <m/>
    <s v="Open"/>
    <n v="2021"/>
    <n v="11"/>
    <x v="6"/>
    <x v="3"/>
    <s v="2021-11"/>
    <m/>
    <m/>
    <m/>
    <m/>
  </r>
  <r>
    <n v="289"/>
    <s v="Hazardous Material Spill/Release (Outdoors) "/>
    <s v=""/>
    <s v=""/>
    <s v=""/>
    <d v="2021-11-22T00:00:00"/>
    <s v="Safety"/>
    <x v="2"/>
    <s v="2021 ALNY Incident 166"/>
    <s v=""/>
    <s v=""/>
    <s v=""/>
    <s v=""/>
    <s v=""/>
    <s v="Large oil type slick at the back loading dox exterior lot of 20 commerce way."/>
    <s v="Contractor truck belonging to LBG. "/>
    <s v="Cleanup spill"/>
    <s v="Jeff Kaminski"/>
    <d v="2021-11-23T00:00:00"/>
    <d v="2021-11-23T00:00:00"/>
    <s v="Closed"/>
    <n v="2021"/>
    <n v="11"/>
    <x v="6"/>
    <x v="8"/>
    <s v="2021-11"/>
    <m/>
    <m/>
    <m/>
    <m/>
  </r>
  <r>
    <n v="30"/>
    <s v="Storage Hazard"/>
    <s v="Labelling"/>
    <m/>
    <m/>
    <d v="2020-08-12T00:00:00"/>
    <s v="Safety"/>
    <x v="2"/>
    <m/>
    <m/>
    <m/>
    <m/>
    <m/>
    <m/>
    <s v="HazComm Labelling "/>
    <m/>
    <m/>
    <s v="J. Kaminski"/>
    <d v="2020-08-12T00:00:00"/>
    <d v="2020-08-12T00:00:00"/>
    <s v="Closed"/>
    <n v="2020"/>
    <n v="8"/>
    <x v="3"/>
    <x v="16"/>
    <s v="2020-08"/>
    <n v="0"/>
    <n v="0"/>
    <s v="Yes"/>
    <n v="0"/>
  </r>
  <r>
    <n v="237"/>
    <m/>
    <m/>
    <m/>
    <m/>
    <d v="2021-10-20T00:00:00"/>
    <s v="Proactive Measure"/>
    <x v="1"/>
    <s v="N/A"/>
    <m/>
    <m/>
    <m/>
    <m/>
    <m/>
    <s v="Synthesizer pump issue"/>
    <m/>
    <m/>
    <m/>
    <m/>
    <m/>
    <s v="Open"/>
    <n v="2021"/>
    <n v="10"/>
    <x v="5"/>
    <x v="24"/>
    <s v="2021-10"/>
    <m/>
    <m/>
    <m/>
    <m/>
  </r>
  <r>
    <n v="291"/>
    <m/>
    <m/>
    <m/>
    <m/>
    <d v="2021-10-22T00:00:00"/>
    <s v="Quality"/>
    <x v="0"/>
    <s v="QE-004791"/>
    <m/>
    <m/>
    <m/>
    <m/>
    <m/>
    <s v="Excursion notification not submitted within 7 days of identification for site 1740-5S(#3927)."/>
    <m/>
    <m/>
    <s v="Luis Galvez"/>
    <d v="2021-12-31T00:00:00"/>
    <m/>
    <s v="Open"/>
    <n v="2021"/>
    <n v="10"/>
    <x v="5"/>
    <x v="8"/>
    <s v="2021-10"/>
    <m/>
    <m/>
    <m/>
    <m/>
  </r>
  <r>
    <n v="291"/>
    <s v="Hazardous Material Spill/Release (Indoors) "/>
    <s v=""/>
    <s v=""/>
    <s v=""/>
    <d v="2021-12-03T00:00:00"/>
    <s v="Safety"/>
    <x v="2"/>
    <s v="2021 ALNY Incident 166 "/>
    <s v=""/>
    <s v=""/>
    <s v=""/>
    <s v=""/>
    <s v=""/>
    <s v="Spill 2L solution of 20mM Sodium Phosphate,10% Acetonitrile, pH 11.0 in a chemical fume hood. Contents spilled in the fume hood and leaked outside of the hood, coming in contact with employee's lab coat and shoes. "/>
    <s v="Prior to transferring the contents from a 2L volumetric flask to a 2L bottle for filtering, the bottom of the flask broke"/>
    <s v="Spill cleaned"/>
    <s v="Jeff Kaminski"/>
    <d v="2022-01-04T00:00:00"/>
    <m/>
    <s v="Open"/>
    <n v="2021"/>
    <n v="12"/>
    <x v="7"/>
    <x v="9"/>
    <s v="2021-12"/>
    <m/>
    <m/>
    <m/>
    <m/>
  </r>
  <r>
    <n v="292"/>
    <m/>
    <m/>
    <m/>
    <m/>
    <d v="2021-12-08T00:00:00"/>
    <s v="Quality"/>
    <x v="0"/>
    <s v="QE-004817"/>
    <m/>
    <m/>
    <m/>
    <s v="Minor"/>
    <m/>
    <s v="Annual Operational Qualification for HPLC-4065 exceeded due date of 30SEP21.Instrument was not taken out of service and used for testing."/>
    <m/>
    <m/>
    <s v="Meredith Fields"/>
    <d v="2022-01-07T00:00:00"/>
    <m/>
    <s v="Open"/>
    <n v="2021"/>
    <n v="12"/>
    <x v="7"/>
    <x v="23"/>
    <s v="2021-12"/>
    <m/>
    <m/>
    <m/>
    <m/>
  </r>
  <r>
    <n v="292"/>
    <s v="Hazardous Material Spill/Release (Indoors) "/>
    <s v=""/>
    <s v=""/>
    <s v=""/>
    <d v="2021-12-09T00:00:00"/>
    <s v="Safety"/>
    <x v="2"/>
    <s v="2021 ALNY Incident 174 "/>
    <s v="SC-1059"/>
    <s v="Synthesis"/>
    <s v=""/>
    <s v=""/>
    <s v=""/>
    <s v="During the preparation of 0.2M PADS solution for Synthesis operations (300198-02), a leak was observed on dry link connection 105-SP-018 (lutidine line) and 107-SP-001 (vessel diptube) for the addition of lutidine on vessel V-1070. The leak was observed as soon as the dry link connection was opened (slow drip from middle of dry link), and operators immediatley closed the dry link and evacuated the room. A total of approxmately 5 mLs of lutidine leaked out of the connection."/>
    <m/>
    <m/>
    <s v="Jeff Kaminski"/>
    <d v="2021-01-10T00:00:00"/>
    <m/>
    <s v="Open"/>
    <n v="2021"/>
    <n v="12"/>
    <x v="7"/>
    <x v="1"/>
    <s v="2021-12"/>
    <m/>
    <m/>
    <m/>
    <m/>
  </r>
  <r>
    <n v="292"/>
    <s v=""/>
    <s v=""/>
    <s v=""/>
    <s v=""/>
    <d v="2021-12-09T00:00:00"/>
    <s v="Delivery"/>
    <x v="3"/>
    <s v="N/A"/>
    <s v=""/>
    <s v=""/>
    <s v=""/>
    <s v=""/>
    <s v=""/>
    <s v="Delay evaporator/annealing vessel cleaning"/>
    <m/>
    <m/>
    <s v="Zach Foster"/>
    <d v="2021-12-17T00:00:00"/>
    <m/>
    <s v="Open"/>
    <n v="2021"/>
    <n v="12"/>
    <x v="7"/>
    <x v="1"/>
    <s v="2021-12"/>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s v="Issue Tier 1 Tag 1"/>
    <s v="Issue Tier 2 Tag 1"/>
    <s v="Cause Category 1"/>
    <x v="0"/>
    <x v="0"/>
    <x v="0"/>
    <s v="Quality KPI 1"/>
    <s v="Entry ID - 52"/>
    <s v=""/>
    <m/>
    <m/>
    <m/>
    <m/>
    <s v="Issue Descr 1"/>
    <s v="Cause Descr 1"/>
    <s v="Countermeasure Descr 1"/>
    <s v="Owner 1"/>
    <d v="2020-03-04T00:00:00"/>
    <d v="2020-03-04T00:00:00"/>
    <s v="Closed"/>
    <x v="0"/>
    <n v="2"/>
    <s v="February"/>
    <n v="2"/>
    <x v="0"/>
    <m/>
    <m/>
    <m/>
    <m/>
  </r>
  <r>
    <n v="3"/>
    <s v="Issue Tier 1 Tag 2"/>
    <s v="Issue Tier 2 Tag 2"/>
    <s v="Cause Category 2"/>
    <x v="1"/>
    <x v="1"/>
    <x v="1"/>
    <s v="N/A"/>
    <s v=""/>
    <s v=""/>
    <s v="Stage 1"/>
    <m/>
    <m/>
    <m/>
    <s v="Issue Descr 2"/>
    <s v="Cause Descr 2"/>
    <s v="Countermeasure Descr 2"/>
    <s v="Owner 2"/>
    <d v="2020-06-25T00:00:00"/>
    <d v="2020-06-25T00:00:00"/>
    <s v="Closed"/>
    <x v="0"/>
    <n v="6"/>
    <s v="June"/>
    <n v="9"/>
    <x v="1"/>
    <n v="16"/>
    <n v="16"/>
    <s v="Yes"/>
    <n v="0"/>
  </r>
  <r>
    <n v="279"/>
    <s v="Issue Tier 1 Tag 3"/>
    <s v="Issue Tier 2 Tag 3"/>
    <s v="Cause Category 3"/>
    <x v="2"/>
    <x v="2"/>
    <x v="0"/>
    <s v="Quality KPI 1"/>
    <s v="Entry ID - 53"/>
    <s v=""/>
    <m/>
    <m/>
    <s v="Minor"/>
    <m/>
    <s v="Issue Descr 3"/>
    <s v="Cause Descr 3"/>
    <s v="Countermeasure Descr 3"/>
    <s v="Owner 3"/>
    <d v="2020-07-26T00:00:00"/>
    <d v="2020-07-09T00:00:00"/>
    <s v="Closed"/>
    <x v="0"/>
    <n v="6"/>
    <s v="June"/>
    <n v="25"/>
    <x v="1"/>
    <m/>
    <m/>
    <m/>
    <m/>
  </r>
  <r>
    <n v="5"/>
    <s v="Issue Tier 1 Tag 4"/>
    <s v="Issue Tier 2 Tag 4"/>
    <s v="Cause Category 4"/>
    <x v="3"/>
    <x v="3"/>
    <x v="2"/>
    <s v="Safety KPI 1"/>
    <s v=""/>
    <s v="Primary Equipment 35"/>
    <m/>
    <m/>
    <m/>
    <m/>
    <s v="Issue Descr 4"/>
    <s v="Cause Descr 4"/>
    <s v="Countermeasure Descr 4"/>
    <s v="Owner 4"/>
    <d v="2020-07-24T00:00:00"/>
    <d v="2020-07-13T00:00:00"/>
    <s v="Closed"/>
    <x v="0"/>
    <n v="7"/>
    <s v="July"/>
    <n v="10"/>
    <x v="2"/>
    <n v="14"/>
    <n v="3"/>
    <s v="Yes"/>
    <n v="-11"/>
  </r>
  <r>
    <n v="6"/>
    <s v="Issue Tier 1 Tag 5"/>
    <s v="Issue Tier 2 Tag 5"/>
    <s v="Cause Category 5"/>
    <x v="4"/>
    <x v="4"/>
    <x v="3"/>
    <s v="Delivery KPI 1"/>
    <s v=""/>
    <s v="Primary Equipment 35"/>
    <s v="Stage 2"/>
    <m/>
    <m/>
    <m/>
    <s v="Issue Descr 5"/>
    <s v="Cause Descr 5"/>
    <s v="Countermeasure Descr 5"/>
    <s v="Owner 5"/>
    <d v="2020-07-17T00:00:00"/>
    <d v="2020-07-17T00:00:00"/>
    <s v="Closed"/>
    <x v="0"/>
    <n v="7"/>
    <s v="July"/>
    <n v="13"/>
    <x v="2"/>
    <n v="4"/>
    <n v="4"/>
    <s v="Yes"/>
    <n v="0"/>
  </r>
  <r>
    <n v="8"/>
    <s v="Issue Tier 1 Tag 6"/>
    <s v="Issue Tier 2 Tag 6"/>
    <s v="Cause Category 1"/>
    <x v="5"/>
    <x v="5"/>
    <x v="3"/>
    <s v="Delivery KPI 3"/>
    <s v=""/>
    <s v=""/>
    <s v="Stage 1"/>
    <m/>
    <m/>
    <m/>
    <s v="Issue Descr 6"/>
    <s v="Cause Descr 6"/>
    <s v="Countermeasure Descr 6"/>
    <s v="Owner 5"/>
    <d v="2020-07-17T00:00:00"/>
    <d v="2020-07-17T00:00:00"/>
    <s v="Closed"/>
    <x v="0"/>
    <n v="7"/>
    <s v="July"/>
    <n v="15"/>
    <x v="2"/>
    <n v="2"/>
    <n v="2"/>
    <s v="Yes"/>
    <n v="0"/>
  </r>
  <r>
    <n v="9"/>
    <s v="Issue Tier 1 Tag 7"/>
    <s v="Issue Tier 2 Tag 7"/>
    <s v="Cause Category 2"/>
    <x v="6"/>
    <x v="6"/>
    <x v="3"/>
    <s v="Delivery KPI 1"/>
    <s v=""/>
    <s v=""/>
    <s v="Stage 1"/>
    <m/>
    <m/>
    <m/>
    <s v="Issue Descr 7"/>
    <s v="Cause Descr 7"/>
    <s v="Countermeasure Descr 7"/>
    <s v="Owner 6"/>
    <d v="2020-07-24T00:00:00"/>
    <d v="2020-07-17T00:00:00"/>
    <s v="Closed"/>
    <x v="0"/>
    <n v="7"/>
    <s v="July"/>
    <n v="16"/>
    <x v="2"/>
    <n v="8"/>
    <n v="1"/>
    <s v="Yes"/>
    <n v="-7"/>
  </r>
  <r>
    <n v="12"/>
    <s v="Issue Tier 1 Tag 8"/>
    <s v="Issue Tier 2 Tag 8"/>
    <s v="Cause Category 3"/>
    <x v="7"/>
    <x v="7"/>
    <x v="3"/>
    <s v="Delivery KPI 1"/>
    <s v=""/>
    <s v=""/>
    <s v="Stage 1"/>
    <m/>
    <m/>
    <m/>
    <s v="Issue Descr 8"/>
    <s v="Cause Descr 8"/>
    <s v="Countermeasure Descr 8"/>
    <s v="Owner 8"/>
    <d v="2020-07-21T00:00:00"/>
    <d v="2020-07-21T00:00:00"/>
    <s v="Closed"/>
    <x v="0"/>
    <n v="7"/>
    <s v="July"/>
    <n v="21"/>
    <x v="2"/>
    <n v="0"/>
    <n v="0"/>
    <s v="Yes"/>
    <n v="0"/>
  </r>
  <r>
    <n v="7"/>
    <s v="Issue Tier 1 Tag 9"/>
    <s v="Issue Tier 2 Tag 9"/>
    <s v="Cause Category 4"/>
    <x v="0"/>
    <x v="5"/>
    <x v="2"/>
    <s v="Safety KPI 1"/>
    <s v=""/>
    <s v=""/>
    <s v="Stage 2"/>
    <m/>
    <m/>
    <m/>
    <s v="Issue Descr 9"/>
    <s v="Cause Descr 9"/>
    <s v="Countermeasure Descr 9"/>
    <s v="Owner 9"/>
    <d v="2020-07-22T00:00:00"/>
    <d v="2020-07-22T00:00:00"/>
    <s v="Closed"/>
    <x v="0"/>
    <n v="7"/>
    <s v="July"/>
    <n v="15"/>
    <x v="2"/>
    <n v="7"/>
    <n v="7"/>
    <s v="Yes"/>
    <n v="0"/>
  </r>
  <r>
    <n v="13"/>
    <s v="Issue Tier 1 Tag 10"/>
    <s v="Issue Tier 2 Tag 10"/>
    <s v="Cause Category 5"/>
    <x v="1"/>
    <x v="8"/>
    <x v="3"/>
    <s v="Delivery KPI 1"/>
    <s v=""/>
    <s v=""/>
    <s v="Stage 3"/>
    <m/>
    <m/>
    <m/>
    <s v="Issue Descr 10"/>
    <s v="Cause Descr 10"/>
    <s v="Countermeasure Descr 10"/>
    <s v="Owner 5"/>
    <d v="2020-07-22T00:00:00"/>
    <d v="2020-07-23T00:00:00"/>
    <s v="Closed"/>
    <x v="0"/>
    <n v="7"/>
    <s v="July"/>
    <n v="22"/>
    <x v="2"/>
    <n v="0"/>
    <n v="1"/>
    <s v="No"/>
    <n v="1"/>
  </r>
  <r>
    <n v="2"/>
    <s v="Issue Tier 1 Tag 1"/>
    <s v="Issue Tier 2 Tag 11"/>
    <s v="Cause Category 1"/>
    <x v="2"/>
    <x v="9"/>
    <x v="1"/>
    <s v="N/A"/>
    <s v=""/>
    <s v=""/>
    <s v="Stage 4"/>
    <m/>
    <m/>
    <m/>
    <s v="Issue Descr 11"/>
    <s v="Cause Descr 11"/>
    <s v="Countermeasure Descr 11"/>
    <s v="Owner 4"/>
    <d v="2020-07-24T00:00:00"/>
    <d v="2020-07-24T00:00:00"/>
    <s v="Closed"/>
    <x v="0"/>
    <n v="6"/>
    <s v="June"/>
    <n v="3"/>
    <x v="1"/>
    <n v="51"/>
    <n v="51"/>
    <s v="Yes"/>
    <n v="0"/>
  </r>
  <r>
    <n v="276"/>
    <s v="Issue Tier 1 Tag 2"/>
    <s v="Issue Tier 2 Tag 12"/>
    <s v="Cause Category 2"/>
    <x v="3"/>
    <x v="4"/>
    <x v="0"/>
    <s v="Quality KPI 1"/>
    <s v="Entry ID - 50"/>
    <s v=""/>
    <m/>
    <m/>
    <s v="Minor"/>
    <m/>
    <s v="Issue Descr 12"/>
    <s v="Cause Descr 12"/>
    <s v="Countermeasure Descr 12"/>
    <s v="Owner 10"/>
    <d v="2020-08-13T00:00:00"/>
    <d v="2020-07-27T00:00:00"/>
    <s v="Closed"/>
    <x v="0"/>
    <n v="7"/>
    <s v="July"/>
    <n v="13"/>
    <x v="2"/>
    <m/>
    <m/>
    <m/>
    <m/>
  </r>
  <r>
    <n v="277"/>
    <s v="Issue Tier 1 Tag 3"/>
    <s v="Issue Tier 2 Tag 13"/>
    <s v="Cause Category 3"/>
    <x v="4"/>
    <x v="10"/>
    <x v="0"/>
    <s v="Quality KPI 1"/>
    <s v="Entry ID - 51"/>
    <s v=""/>
    <m/>
    <m/>
    <s v="Minor"/>
    <m/>
    <s v="Issue Descr 13"/>
    <s v="Cause Descr 13"/>
    <s v="Countermeasure Descr 13"/>
    <s v="Owner 10"/>
    <d v="2020-07-30T00:00:00"/>
    <d v="2020-07-27T00:00:00"/>
    <s v="Closed"/>
    <x v="0"/>
    <n v="6"/>
    <s v="June"/>
    <n v="29"/>
    <x v="1"/>
    <m/>
    <m/>
    <m/>
    <m/>
  </r>
  <r>
    <n v="278"/>
    <s v="Issue Tier 1 Tag 4"/>
    <s v="Issue Tier 2 Tag 14"/>
    <s v="Cause Category 4"/>
    <x v="5"/>
    <x v="11"/>
    <x v="0"/>
    <s v="Quality KPI 1"/>
    <s v="Entry ID - 54"/>
    <s v=""/>
    <m/>
    <m/>
    <s v="Minor"/>
    <m/>
    <s v="Issue Descr 14"/>
    <s v="Cause Descr 14"/>
    <s v="Countermeasure Descr 14"/>
    <s v="Owner 10"/>
    <d v="2020-07-29T00:00:00"/>
    <d v="2020-07-27T00:00:00"/>
    <s v="Closed"/>
    <x v="0"/>
    <n v="6"/>
    <s v="June"/>
    <n v="26"/>
    <x v="1"/>
    <m/>
    <m/>
    <m/>
    <m/>
  </r>
  <r>
    <n v="18"/>
    <s v="Issue Tier 1 Tag 5"/>
    <s v="Issue Tier 2 Tag 15"/>
    <s v="Cause Category 5"/>
    <x v="6"/>
    <x v="12"/>
    <x v="2"/>
    <s v="Safety KPI 1"/>
    <s v=""/>
    <s v=""/>
    <s v="Stage 1"/>
    <m/>
    <m/>
    <m/>
    <s v="Issue Descr 15"/>
    <s v="Cause Descr 15"/>
    <s v="Countermeasure Descr 15"/>
    <s v="Owner 11"/>
    <d v="2020-07-30T00:00:00"/>
    <d v="2020-07-30T00:00:00"/>
    <s v="Closed"/>
    <x v="0"/>
    <n v="7"/>
    <s v="July"/>
    <n v="29"/>
    <x v="2"/>
    <n v="1"/>
    <n v="1"/>
    <s v="Yes"/>
    <n v="0"/>
  </r>
  <r>
    <n v="19"/>
    <s v="Issue Tier 1 Tag 6"/>
    <s v="Issue Tier 2 Tag 16"/>
    <s v="Cause Category 1"/>
    <x v="7"/>
    <x v="13"/>
    <x v="3"/>
    <s v="Delivery KPI 1"/>
    <s v=""/>
    <s v=""/>
    <s v="Stage 5"/>
    <m/>
    <m/>
    <m/>
    <s v="Issue Descr 16"/>
    <s v="Cause Descr 16"/>
    <s v="Countermeasure Descr 16"/>
    <s v="Owner 12"/>
    <d v="2020-07-31T00:00:00"/>
    <d v="2020-07-31T00:00:00"/>
    <s v="Closed"/>
    <x v="0"/>
    <n v="7"/>
    <s v="July"/>
    <n v="30"/>
    <x v="2"/>
    <n v="1"/>
    <n v="1"/>
    <s v="Yes"/>
    <n v="0"/>
  </r>
  <r>
    <n v="20"/>
    <s v="Issue Tier 1 Tag 7"/>
    <s v="Issue Tier 2 Tag 17"/>
    <s v="Cause Category 2"/>
    <x v="0"/>
    <x v="14"/>
    <x v="3"/>
    <s v="Delivery KPI 1"/>
    <s v=""/>
    <s v=""/>
    <s v="Stage 3"/>
    <m/>
    <m/>
    <m/>
    <s v="Issue Descr 17"/>
    <s v="Cause Descr 17"/>
    <s v="Countermeasure Descr 17"/>
    <s v="Owner 12"/>
    <d v="2020-07-31T00:00:00"/>
    <d v="2020-07-31T00:00:00"/>
    <s v="Closed"/>
    <x v="0"/>
    <n v="7"/>
    <s v="July"/>
    <n v="31"/>
    <x v="2"/>
    <n v="0"/>
    <n v="0"/>
    <s v="Yes"/>
    <n v="0"/>
  </r>
  <r>
    <n v="17"/>
    <s v="Issue Tier 1 Tag 8"/>
    <s v="Issue Tier 2 Tag 18"/>
    <s v="Cause Category 3"/>
    <x v="1"/>
    <x v="15"/>
    <x v="3"/>
    <s v="Delivery KPI 2"/>
    <s v=""/>
    <s v=""/>
    <m/>
    <m/>
    <m/>
    <m/>
    <s v="Issue Descr 18"/>
    <s v="Cause Descr 18"/>
    <s v="Countermeasure Descr 18"/>
    <s v="Owner 13"/>
    <d v="2020-08-08T00:00:00"/>
    <d v="2020-08-06T00:00:00"/>
    <s v="Closed"/>
    <x v="0"/>
    <n v="7"/>
    <s v="July"/>
    <n v="28"/>
    <x v="2"/>
    <n v="11"/>
    <n v="9"/>
    <s v="Yes"/>
    <n v="-2"/>
  </r>
  <r>
    <n v="21"/>
    <s v="Issue Tier 1 Tag 9"/>
    <s v="Issue Tier 2 Tag 19"/>
    <s v="Cause Category 4"/>
    <x v="2"/>
    <x v="16"/>
    <x v="2"/>
    <s v="Safety KPI 1"/>
    <s v=""/>
    <s v="Primary Equipment 35"/>
    <m/>
    <m/>
    <m/>
    <m/>
    <s v="Issue Descr 19"/>
    <s v="Cause Descr 19"/>
    <s v="Countermeasure Descr 19"/>
    <s v="Owner 14"/>
    <d v="2020-08-07T00:00:00"/>
    <d v="2020-08-06T00:00:00"/>
    <s v="Closed"/>
    <x v="0"/>
    <n v="8"/>
    <s v="August"/>
    <n v="3"/>
    <x v="3"/>
    <n v="4"/>
    <n v="3"/>
    <s v="Yes"/>
    <n v="-1"/>
  </r>
  <r>
    <n v="24"/>
    <s v="Issue Tier 1 Tag 10"/>
    <s v="Issue Tier 2 Tag 20"/>
    <s v="Cause Category 5"/>
    <x v="3"/>
    <x v="17"/>
    <x v="2"/>
    <s v="Safety KPI 1"/>
    <s v=""/>
    <s v=""/>
    <m/>
    <m/>
    <m/>
    <m/>
    <s v="Issue Descr 20"/>
    <s v="Cause Descr 20"/>
    <s v="Countermeasure Descr 20"/>
    <s v="Owner 9"/>
    <d v="2020-08-10T00:00:00"/>
    <d v="2020-08-10T00:00:00"/>
    <s v="Closed"/>
    <x v="0"/>
    <n v="8"/>
    <s v="August"/>
    <n v="10"/>
    <x v="3"/>
    <n v="0"/>
    <n v="0"/>
    <s v="Yes"/>
    <n v="0"/>
  </r>
  <r>
    <n v="275"/>
    <s v="Issue Tier 1 Tag 1"/>
    <s v="Issue Tier 2 Tag 1"/>
    <s v="Cause Category 1"/>
    <x v="4"/>
    <x v="18"/>
    <x v="0"/>
    <s v="Quality KPI 1"/>
    <s v="Entry ID - 57"/>
    <s v=""/>
    <m/>
    <m/>
    <s v="Minor"/>
    <m/>
    <s v="Issue Descr 21"/>
    <s v="Cause Descr 21"/>
    <s v="Countermeasure Descr 21"/>
    <s v="Owner 10"/>
    <d v="2020-08-26T00:00:00"/>
    <d v="2020-08-10T00:00:00"/>
    <s v="Closed"/>
    <x v="0"/>
    <n v="7"/>
    <s v="July"/>
    <n v="27"/>
    <x v="2"/>
    <m/>
    <m/>
    <m/>
    <m/>
  </r>
  <r>
    <n v="25"/>
    <s v="Issue Tier 1 Tag 2"/>
    <s v="Issue Tier 2 Tag 2"/>
    <s v="Cause Category 2"/>
    <x v="5"/>
    <x v="17"/>
    <x v="2"/>
    <s v="Safety KPI 1"/>
    <s v=""/>
    <s v=""/>
    <s v="Stage 1"/>
    <m/>
    <m/>
    <m/>
    <s v="Issue Descr 22"/>
    <s v="Cause Descr 22"/>
    <s v="Countermeasure Descr 22"/>
    <s v="Owner 8"/>
    <d v="2020-08-11T00:00:00"/>
    <d v="2020-08-11T00:00:00"/>
    <s v="Closed"/>
    <x v="0"/>
    <n v="8"/>
    <s v="August"/>
    <n v="10"/>
    <x v="3"/>
    <n v="1"/>
    <n v="1"/>
    <s v="Yes"/>
    <n v="0"/>
  </r>
  <r>
    <n v="26"/>
    <s v="Issue Tier 1 Tag 3"/>
    <s v="Issue Tier 2 Tag 3"/>
    <s v="Cause Category 3"/>
    <x v="6"/>
    <x v="17"/>
    <x v="2"/>
    <s v="Safety KPI 1"/>
    <s v=""/>
    <s v=""/>
    <m/>
    <m/>
    <m/>
    <m/>
    <s v="Issue Descr 23"/>
    <s v="Cause Descr 23"/>
    <s v="Countermeasure Descr 23"/>
    <s v="Owner 15"/>
    <d v="2020-08-11T00:00:00"/>
    <d v="2020-08-11T00:00:00"/>
    <s v="Closed"/>
    <x v="0"/>
    <n v="8"/>
    <s v="August"/>
    <n v="10"/>
    <x v="3"/>
    <n v="1"/>
    <n v="1"/>
    <s v="Yes"/>
    <n v="0"/>
  </r>
  <r>
    <n v="274"/>
    <s v="Issue Tier 1 Tag 4"/>
    <s v="Issue Tier 2 Tag 4"/>
    <s v="Cause Category 4"/>
    <x v="7"/>
    <x v="16"/>
    <x v="0"/>
    <s v="Quality KPI 1"/>
    <s v="Entry ID - 58"/>
    <s v=""/>
    <m/>
    <m/>
    <s v="Minor"/>
    <m/>
    <s v="Issue Descr 24"/>
    <s v="Cause Descr 24"/>
    <s v="Countermeasure Descr 24"/>
    <s v="Owner 3"/>
    <d v="2020-09-02T00:00:00"/>
    <d v="2020-08-12T00:00:00"/>
    <s v="Closed"/>
    <x v="0"/>
    <n v="8"/>
    <s v="August"/>
    <n v="3"/>
    <x v="3"/>
    <m/>
    <m/>
    <m/>
    <m/>
  </r>
  <r>
    <n v="29"/>
    <s v="Issue Tier 1 Tag 5"/>
    <s v="Issue Tier 2 Tag 5"/>
    <s v="Cause Category 5"/>
    <x v="0"/>
    <x v="19"/>
    <x v="3"/>
    <s v="Delivery KPI 1"/>
    <s v=""/>
    <s v=""/>
    <s v="Stage 2"/>
    <m/>
    <m/>
    <m/>
    <s v="Issue Descr 25"/>
    <s v="Cause Descr 25"/>
    <s v="Countermeasure Descr 25"/>
    <s v="Owner 12"/>
    <d v="2020-08-14T00:00:00"/>
    <d v="2020-08-14T00:00:00"/>
    <s v="Closed"/>
    <x v="0"/>
    <n v="8"/>
    <s v="August"/>
    <n v="12"/>
    <x v="3"/>
    <n v="2"/>
    <n v="2"/>
    <s v="Yes"/>
    <n v="0"/>
  </r>
  <r>
    <n v="32"/>
    <s v="Issue Tier 1 Tag 6"/>
    <s v="Issue Tier 2 Tag 6"/>
    <s v="Cause Category 1"/>
    <x v="1"/>
    <x v="20"/>
    <x v="3"/>
    <s v="Delivery KPI 1"/>
    <s v=""/>
    <s v=""/>
    <s v="Stage 4"/>
    <m/>
    <m/>
    <m/>
    <s v="Issue Descr 26"/>
    <s v="Cause Descr 26"/>
    <s v="Countermeasure Descr 26"/>
    <s v="Owner 16"/>
    <d v="2020-08-14T00:00:00"/>
    <d v="2020-08-14T00:00:00"/>
    <s v="Closed"/>
    <x v="0"/>
    <n v="8"/>
    <s v="August"/>
    <n v="13"/>
    <x v="3"/>
    <n v="1"/>
    <n v="1"/>
    <s v="Yes"/>
    <n v="0"/>
  </r>
  <r>
    <n v="33"/>
    <s v="Issue Tier 1 Tag 7"/>
    <s v="Issue Tier 2 Tag 7"/>
    <s v="Cause Category 2"/>
    <x v="2"/>
    <x v="20"/>
    <x v="2"/>
    <s v="Safety KPI 1"/>
    <s v=""/>
    <s v=""/>
    <s v="Stage 2"/>
    <m/>
    <m/>
    <m/>
    <s v="Issue Descr 27"/>
    <s v="Cause Descr 27"/>
    <s v="Countermeasure Descr 27"/>
    <s v="Owner 17"/>
    <d v="2020-08-14T00:00:00"/>
    <d v="2020-08-14T00:00:00"/>
    <s v="Closed"/>
    <x v="0"/>
    <n v="8"/>
    <s v="August"/>
    <n v="13"/>
    <x v="3"/>
    <n v="1"/>
    <n v="1"/>
    <s v="Yes"/>
    <n v="0"/>
  </r>
  <r>
    <n v="15"/>
    <s v="Issue Tier 1 Tag 8"/>
    <s v="Issue Tier 2 Tag 8"/>
    <s v="Cause Category 3"/>
    <x v="3"/>
    <x v="21"/>
    <x v="2"/>
    <s v="Safety KPI 1"/>
    <s v=""/>
    <s v=""/>
    <s v="Stage 3"/>
    <m/>
    <m/>
    <m/>
    <s v="Issue Descr 28"/>
    <s v="Cause Descr 28"/>
    <s v="Countermeasure Descr 28"/>
    <s v="Owner 8"/>
    <d v="2020-08-24T00:00:00"/>
    <d v="2020-08-20T00:00:00"/>
    <s v="Closed"/>
    <x v="0"/>
    <n v="7"/>
    <s v="July"/>
    <n v="23"/>
    <x v="2"/>
    <n v="32"/>
    <n v="28"/>
    <s v="Yes"/>
    <n v="-4"/>
  </r>
  <r>
    <n v="28"/>
    <s v="Issue Tier 1 Tag 9"/>
    <s v="Issue Tier 2 Tag 9"/>
    <s v="Cause Category 4"/>
    <x v="4"/>
    <x v="19"/>
    <x v="3"/>
    <s v="Delivery KPI 1"/>
    <s v=""/>
    <s v=""/>
    <s v="Stage 4"/>
    <m/>
    <m/>
    <m/>
    <s v="Issue Descr 29"/>
    <s v="Cause Descr 29"/>
    <s v="Countermeasure Descr 29"/>
    <s v="Owner 6"/>
    <d v="2020-08-27T00:00:00"/>
    <d v="2020-08-20T00:00:00"/>
    <s v="Closed"/>
    <x v="0"/>
    <n v="8"/>
    <s v="August"/>
    <n v="12"/>
    <x v="3"/>
    <n v="15"/>
    <n v="8"/>
    <s v="Yes"/>
    <n v="-7"/>
  </r>
  <r>
    <n v="27"/>
    <s v="Issue Tier 1 Tag 10"/>
    <s v="Issue Tier 2 Tag 10"/>
    <s v="Cause Category 5"/>
    <x v="5"/>
    <x v="22"/>
    <x v="2"/>
    <s v="Safety KPI 1"/>
    <s v=""/>
    <s v=""/>
    <m/>
    <m/>
    <m/>
    <m/>
    <s v="Issue Descr 30"/>
    <s v="Cause Descr 30"/>
    <s v="Countermeasure Descr 30"/>
    <s v="Owner 9"/>
    <d v="2020-08-31T00:00:00"/>
    <d v="2020-08-21T00:00:00"/>
    <s v="Closed"/>
    <x v="0"/>
    <n v="8"/>
    <s v="August"/>
    <n v="11"/>
    <x v="3"/>
    <n v="20"/>
    <n v="10"/>
    <s v="Yes"/>
    <n v="-10"/>
  </r>
  <r>
    <n v="273"/>
    <s v="Issue Tier 1 Tag 1"/>
    <s v="Issue Tier 2 Tag 11"/>
    <s v="Cause Category 1"/>
    <x v="6"/>
    <x v="23"/>
    <x v="0"/>
    <s v="Quality KPI 1"/>
    <s v="Entry ID - 55"/>
    <s v=""/>
    <m/>
    <m/>
    <s v="Minor"/>
    <m/>
    <s v="Issue Descr 31"/>
    <s v="Cause Descr 31"/>
    <s v="Countermeasure Descr 31"/>
    <s v="Owner 10"/>
    <d v="2020-09-17T00:00:00"/>
    <d v="2020-08-21T00:00:00"/>
    <s v="Closed"/>
    <x v="0"/>
    <n v="8"/>
    <s v="August"/>
    <n v="18"/>
    <x v="3"/>
    <m/>
    <m/>
    <m/>
    <m/>
  </r>
  <r>
    <n v="4"/>
    <s v="Issue Tier 1 Tag 2"/>
    <s v="Issue Tier 2 Tag 12"/>
    <s v="Cause Category 2"/>
    <x v="7"/>
    <x v="3"/>
    <x v="2"/>
    <s v="Safety KPI 1"/>
    <s v=""/>
    <s v="Primary Equipment 19"/>
    <m/>
    <m/>
    <m/>
    <m/>
    <s v="Issue Descr 32"/>
    <s v="Cause Descr 32"/>
    <s v="Countermeasure Descr 32"/>
    <s v="Owner 6"/>
    <d v="2020-08-31T00:00:00"/>
    <d v="2020-08-27T00:00:00"/>
    <s v="Closed"/>
    <x v="0"/>
    <n v="7"/>
    <s v="July"/>
    <n v="10"/>
    <x v="2"/>
    <n v="52"/>
    <n v="48"/>
    <s v="Yes"/>
    <n v="-4"/>
  </r>
  <r>
    <n v="14"/>
    <s v="Issue Tier 1 Tag 3"/>
    <s v="Issue Tier 2 Tag 13"/>
    <s v="Cause Category 3"/>
    <x v="0"/>
    <x v="21"/>
    <x v="2"/>
    <s v="Safety KPI 1"/>
    <s v=""/>
    <s v=""/>
    <m/>
    <m/>
    <m/>
    <m/>
    <s v="Issue Descr 33"/>
    <s v="Cause Descr 33"/>
    <s v="Countermeasure Descr 33"/>
    <s v="Owner 6"/>
    <d v="2020-08-31T00:00:00"/>
    <d v="2020-08-27T00:00:00"/>
    <s v="Closed"/>
    <x v="0"/>
    <n v="7"/>
    <s v="July"/>
    <n v="23"/>
    <x v="2"/>
    <n v="39"/>
    <n v="35"/>
    <s v="Yes"/>
    <n v="-4"/>
  </r>
  <r>
    <n v="16"/>
    <s v="Issue Tier 1 Tag 4"/>
    <s v="Issue Tier 2 Tag 14"/>
    <s v="Cause Category 4"/>
    <x v="1"/>
    <x v="18"/>
    <x v="2"/>
    <s v="Safety KPI 1"/>
    <s v=""/>
    <s v="Primary Equipment 29"/>
    <m/>
    <m/>
    <m/>
    <m/>
    <s v="Issue Descr 34"/>
    <s v="Cause Descr 34"/>
    <s v="Countermeasure Descr 34"/>
    <s v="Owner 6"/>
    <d v="2020-08-31T00:00:00"/>
    <d v="2020-08-27T00:00:00"/>
    <s v="Closed"/>
    <x v="0"/>
    <n v="7"/>
    <s v="July"/>
    <n v="27"/>
    <x v="2"/>
    <n v="35"/>
    <n v="31"/>
    <s v="Yes"/>
    <n v="-4"/>
  </r>
  <r>
    <n v="36"/>
    <s v="Issue Tier 1 Tag 5"/>
    <s v="Issue Tier 2 Tag 15"/>
    <s v="Cause Category 5"/>
    <x v="2"/>
    <x v="24"/>
    <x v="3"/>
    <s v="Delivery KPI 3"/>
    <s v=""/>
    <s v=""/>
    <s v="Stage 3"/>
    <m/>
    <m/>
    <m/>
    <s v="Issue Descr 35"/>
    <s v="Cause Descr 35"/>
    <s v="Countermeasure Descr 35"/>
    <s v="Owner 5"/>
    <d v="2020-08-27T00:00:00"/>
    <d v="2020-08-27T00:00:00"/>
    <s v="Closed"/>
    <x v="0"/>
    <n v="8"/>
    <s v="August"/>
    <n v="26"/>
    <x v="3"/>
    <n v="1"/>
    <n v="1"/>
    <s v="Yes"/>
    <n v="0"/>
  </r>
  <r>
    <n v="37"/>
    <s v="Issue Tier 1 Tag 6"/>
    <s v="Issue Tier 2 Tag 16"/>
    <s v="Cause Category 1"/>
    <x v="3"/>
    <x v="25"/>
    <x v="2"/>
    <s v="Safety KPI 1"/>
    <s v=""/>
    <s v="Primary Equipment 68"/>
    <s v="Stage 2"/>
    <m/>
    <m/>
    <m/>
    <s v="Issue Descr 36"/>
    <s v="Cause Descr 36"/>
    <s v="Countermeasure Descr 36"/>
    <s v="Owner 8"/>
    <d v="2020-08-28T00:00:00"/>
    <d v="2020-08-28T00:00:00"/>
    <s v="Closed"/>
    <x v="0"/>
    <n v="8"/>
    <s v="August"/>
    <n v="27"/>
    <x v="3"/>
    <n v="1"/>
    <n v="1"/>
    <s v="Yes"/>
    <n v="0"/>
  </r>
  <r>
    <n v="34"/>
    <s v="Issue Tier 1 Tag 7"/>
    <s v="Issue Tier 2 Tag 17"/>
    <s v="Cause Category 2"/>
    <x v="4"/>
    <x v="26"/>
    <x v="3"/>
    <s v="Delivery KPI 1"/>
    <s v=""/>
    <s v=""/>
    <s v="Stage 4"/>
    <m/>
    <m/>
    <m/>
    <s v="Issue Descr 37"/>
    <s v="Cause Descr 37"/>
    <s v="Countermeasure Descr 37"/>
    <s v="Owner 17"/>
    <d v="2020-09-18T00:00:00"/>
    <d v="2020-09-01T00:00:00"/>
    <s v="Closed"/>
    <x v="0"/>
    <n v="8"/>
    <s v="August"/>
    <n v="14"/>
    <x v="3"/>
    <n v="35"/>
    <n v="18"/>
    <s v="Yes"/>
    <n v="-17"/>
  </r>
  <r>
    <n v="40"/>
    <s v="Issue Tier 1 Tag 8"/>
    <s v="Issue Tier 2 Tag 18"/>
    <s v="Cause Category 3"/>
    <x v="5"/>
    <x v="27"/>
    <x v="2"/>
    <s v="Safety KPI 1"/>
    <s v=""/>
    <s v=""/>
    <s v="Stage 1"/>
    <m/>
    <m/>
    <m/>
    <s v="Issue Descr 38"/>
    <s v="Cause Descr 38"/>
    <s v="Countermeasure Descr 38"/>
    <s v="Owner 5"/>
    <d v="2020-09-01T00:00:00"/>
    <d v="2020-09-01T00:00:00"/>
    <s v="Closed"/>
    <x v="0"/>
    <n v="8"/>
    <s v="August"/>
    <n v="31"/>
    <x v="3"/>
    <n v="1"/>
    <n v="1"/>
    <s v="Yes"/>
    <n v="0"/>
  </r>
  <r>
    <n v="22"/>
    <s v="Issue Tier 1 Tag 9"/>
    <s v="Issue Tier 2 Tag 19"/>
    <s v="Cause Category 4"/>
    <x v="6"/>
    <x v="28"/>
    <x v="2"/>
    <s v="Safety KPI 1"/>
    <s v=""/>
    <s v=""/>
    <s v="Stage 4"/>
    <m/>
    <m/>
    <m/>
    <s v="Issue Descr 39"/>
    <s v="Cause Descr 39"/>
    <s v="Countermeasure Descr 39"/>
    <s v="Owner 6"/>
    <d v="2020-09-30T00:00:00"/>
    <d v="2020-09-03T00:00:00"/>
    <s v="Closed"/>
    <x v="0"/>
    <n v="8"/>
    <s v="August"/>
    <n v="5"/>
    <x v="3"/>
    <n v="56"/>
    <n v="29"/>
    <s v="Yes"/>
    <n v="-27"/>
  </r>
  <r>
    <n v="23"/>
    <s v="Issue Tier 1 Tag 10"/>
    <s v="Issue Tier 2 Tag 20"/>
    <s v="Cause Category 5"/>
    <x v="7"/>
    <x v="29"/>
    <x v="2"/>
    <s v="Safety KPI 1"/>
    <s v=""/>
    <s v=""/>
    <s v="Stage 4"/>
    <m/>
    <m/>
    <m/>
    <s v="Issue Descr 40"/>
    <s v="Cause Descr 40"/>
    <s v="Countermeasure Descr 40"/>
    <s v="Owner 6"/>
    <d v="2020-09-30T00:00:00"/>
    <d v="2020-09-03T00:00:00"/>
    <s v="Closed"/>
    <x v="0"/>
    <n v="8"/>
    <s v="August"/>
    <n v="6"/>
    <x v="3"/>
    <n v="55"/>
    <n v="28"/>
    <s v="Yes"/>
    <n v="-27"/>
  </r>
  <r>
    <n v="41"/>
    <s v="Issue Tier 1 Tag 1"/>
    <s v="Issue Tier 2 Tag 1"/>
    <s v="Cause Category 1"/>
    <x v="0"/>
    <x v="27"/>
    <x v="2"/>
    <s v="Safety KPI 1"/>
    <s v=""/>
    <s v="Primary Equipment 34"/>
    <m/>
    <m/>
    <m/>
    <m/>
    <s v="Issue Descr 41"/>
    <s v="Cause Descr 41"/>
    <s v="Countermeasure Descr 41"/>
    <s v="Owner 17"/>
    <d v="2020-09-30T00:00:00"/>
    <d v="2020-09-03T00:00:00"/>
    <s v="Closed"/>
    <x v="0"/>
    <n v="8"/>
    <s v="August"/>
    <n v="31"/>
    <x v="3"/>
    <n v="30"/>
    <n v="3"/>
    <s v="Yes"/>
    <n v="-27"/>
  </r>
  <r>
    <n v="45"/>
    <s v="Issue Tier 1 Tag 2"/>
    <s v="Issue Tier 2 Tag 2"/>
    <s v="Cause Category 2"/>
    <x v="1"/>
    <x v="30"/>
    <x v="3"/>
    <s v="Delivery KPI 1"/>
    <s v=""/>
    <s v=""/>
    <s v="Stage 1"/>
    <m/>
    <m/>
    <m/>
    <s v="Issue Descr 42"/>
    <s v="Cause Descr 42"/>
    <s v="Countermeasure Descr 42"/>
    <s v="Owner 5"/>
    <d v="2020-09-09T00:00:00"/>
    <d v="2020-09-09T00:00:00"/>
    <s v="Closed"/>
    <x v="0"/>
    <n v="9"/>
    <s v="September"/>
    <n v="8"/>
    <x v="4"/>
    <n v="1"/>
    <n v="1"/>
    <s v="Yes"/>
    <n v="0"/>
  </r>
  <r>
    <n v="11"/>
    <s v="Issue Tier 1 Tag 3"/>
    <s v="Issue Tier 2 Tag 3"/>
    <s v="Cause Category 3"/>
    <x v="2"/>
    <x v="31"/>
    <x v="3"/>
    <s v="Delivery KPI 2"/>
    <s v=""/>
    <s v=""/>
    <s v="Stage 1"/>
    <m/>
    <m/>
    <m/>
    <s v="Issue Descr 43"/>
    <s v="Cause Descr 43"/>
    <s v="Countermeasure Descr 43"/>
    <s v="Owner 13"/>
    <d v="2020-09-10T00:00:00"/>
    <d v="2020-09-10T00:00:00"/>
    <s v="Closed"/>
    <x v="0"/>
    <n v="7"/>
    <s v="July"/>
    <n v="20"/>
    <x v="2"/>
    <n v="52"/>
    <n v="52"/>
    <s v="Yes"/>
    <n v="0"/>
  </r>
  <r>
    <n v="269"/>
    <s v="Issue Tier 1 Tag 4"/>
    <s v="Issue Tier 2 Tag 4"/>
    <s v="Cause Category 4"/>
    <x v="3"/>
    <x v="32"/>
    <x v="0"/>
    <s v="Quality KPI 1"/>
    <s v="Entry ID - 56"/>
    <s v=""/>
    <m/>
    <m/>
    <s v="Minor"/>
    <m/>
    <s v="Issue Descr 44"/>
    <s v="Cause Descr 44"/>
    <s v="Countermeasure Descr 44"/>
    <s v="Owner 10"/>
    <d v="2020-10-02T00:00:00"/>
    <d v="2020-09-10T00:00:00"/>
    <s v="Closed"/>
    <x v="0"/>
    <n v="9"/>
    <s v="September"/>
    <n v="1"/>
    <x v="4"/>
    <m/>
    <m/>
    <m/>
    <m/>
  </r>
  <r>
    <n v="43"/>
    <s v="Issue Tier 1 Tag 5"/>
    <s v="Issue Tier 2 Tag 5"/>
    <s v="Cause Category 5"/>
    <x v="4"/>
    <x v="33"/>
    <x v="2"/>
    <s v="Safety KPI 1"/>
    <s v="Entry ID - 49"/>
    <s v=""/>
    <m/>
    <m/>
    <m/>
    <m/>
    <s v="Issue Descr 45"/>
    <s v="Cause Descr 45"/>
    <s v="Countermeasure Descr 45"/>
    <s v="Owner 9"/>
    <d v="2020-09-11T00:00:00"/>
    <d v="2020-09-11T00:00:00"/>
    <s v="Closed"/>
    <x v="0"/>
    <n v="9"/>
    <s v="September"/>
    <n v="4"/>
    <x v="4"/>
    <n v="7"/>
    <n v="7"/>
    <s v="Yes"/>
    <n v="0"/>
  </r>
  <r>
    <n v="272"/>
    <s v="Issue Tier 1 Tag 6"/>
    <s v="Issue Tier 2 Tag 6"/>
    <s v="Cause Category 1"/>
    <x v="5"/>
    <x v="34"/>
    <x v="0"/>
    <s v="Quality KPI 1"/>
    <s v="Entry ID - 42"/>
    <s v=""/>
    <m/>
    <m/>
    <s v="Minor"/>
    <m/>
    <s v="Issue Descr 46"/>
    <s v="Cause Descr 46"/>
    <s v="Countermeasure Descr 46"/>
    <s v="Owner 18"/>
    <d v="2020-09-17T00:00:00"/>
    <d v="2020-09-14T00:00:00"/>
    <s v="Closed"/>
    <x v="0"/>
    <n v="8"/>
    <s v="August"/>
    <n v="17"/>
    <x v="3"/>
    <m/>
    <m/>
    <m/>
    <m/>
  </r>
  <r>
    <n v="46"/>
    <s v="Issue Tier 1 Tag 7"/>
    <s v="Issue Tier 2 Tag 7"/>
    <s v="Cause Category 2"/>
    <x v="6"/>
    <x v="35"/>
    <x v="3"/>
    <s v="Delivery KPI 1"/>
    <s v=""/>
    <s v=""/>
    <s v="Stage 1"/>
    <m/>
    <m/>
    <m/>
    <s v="Issue Descr 47"/>
    <s v="Cause Descr 47"/>
    <s v="Countermeasure Descr 47"/>
    <s v="Owner 6"/>
    <d v="2020-09-14T00:00:00"/>
    <d v="2020-09-15T00:00:00"/>
    <s v="Closed"/>
    <x v="0"/>
    <n v="9"/>
    <s v="September"/>
    <n v="9"/>
    <x v="4"/>
    <n v="5"/>
    <n v="6"/>
    <s v="No"/>
    <n v="1"/>
  </r>
  <r>
    <n v="270"/>
    <s v="Issue Tier 1 Tag 8"/>
    <s v="Issue Tier 2 Tag 8"/>
    <s v="Cause Category 3"/>
    <x v="7"/>
    <x v="27"/>
    <x v="0"/>
    <s v="Quality KPI 1"/>
    <s v="Entry ID - 43"/>
    <s v=""/>
    <m/>
    <m/>
    <s v="Minor"/>
    <m/>
    <s v="Issue Descr 48"/>
    <s v="Cause Descr 48"/>
    <s v="Countermeasure Descr 48"/>
    <s v="Owner 10"/>
    <d v="2020-10-01T00:00:00"/>
    <d v="2020-09-15T00:00:00"/>
    <s v="Closed"/>
    <x v="0"/>
    <n v="8"/>
    <s v="August"/>
    <n v="31"/>
    <x v="3"/>
    <m/>
    <m/>
    <m/>
    <m/>
  </r>
  <r>
    <n v="35"/>
    <s v="Issue Tier 1 Tag 9"/>
    <s v="Issue Tier 2 Tag 9"/>
    <s v="Cause Category 4"/>
    <x v="0"/>
    <x v="36"/>
    <x v="2"/>
    <s v="Safety KPI 1"/>
    <s v=""/>
    <s v=""/>
    <s v="Stage 3"/>
    <m/>
    <m/>
    <m/>
    <s v="Issue Descr 49"/>
    <s v="Cause Descr 49"/>
    <s v="Countermeasure Descr 49"/>
    <s v="Owner 14"/>
    <d v="2020-09-18T00:00:00"/>
    <d v="2020-09-16T00:00:00"/>
    <s v="Closed"/>
    <x v="0"/>
    <n v="8"/>
    <s v="August"/>
    <n v="25"/>
    <x v="3"/>
    <n v="24"/>
    <n v="22"/>
    <s v="Yes"/>
    <n v="-2"/>
  </r>
  <r>
    <n v="48"/>
    <s v="Issue Tier 1 Tag 10"/>
    <s v="Issue Tier 2 Tag 10"/>
    <s v="Cause Category 5"/>
    <x v="1"/>
    <x v="37"/>
    <x v="3"/>
    <s v="Delivery KPI 1"/>
    <s v=""/>
    <s v=""/>
    <s v="Stage 1"/>
    <m/>
    <m/>
    <m/>
    <s v="Issue Descr 50"/>
    <s v="Cause Descr 50"/>
    <s v="Countermeasure Descr 50"/>
    <s v="Owner 6"/>
    <d v="2020-09-15T00:00:00"/>
    <d v="2020-09-16T00:00:00"/>
    <s v="Closed"/>
    <x v="0"/>
    <n v="9"/>
    <s v="September"/>
    <n v="14"/>
    <x v="4"/>
    <n v="1"/>
    <n v="2"/>
    <s v="No"/>
    <n v="1"/>
  </r>
  <r>
    <n v="31"/>
    <s v="Issue Tier 1 Tag 1"/>
    <s v="Issue Tier 2 Tag 11"/>
    <s v="Cause Category 1"/>
    <x v="2"/>
    <x v="19"/>
    <x v="3"/>
    <s v="Delivery KPI 1"/>
    <s v=""/>
    <s v=""/>
    <s v="Stage 5"/>
    <m/>
    <m/>
    <m/>
    <s v="Issue Descr 51"/>
    <s v="Cause Descr 51"/>
    <s v="Countermeasure Descr 51"/>
    <s v="Owner 6"/>
    <d v="2020-09-18T00:00:00"/>
    <d v="2020-09-17T00:00:00"/>
    <s v="Closed"/>
    <x v="0"/>
    <n v="8"/>
    <s v="August"/>
    <n v="12"/>
    <x v="3"/>
    <n v="37"/>
    <n v="36"/>
    <s v="Yes"/>
    <n v="-1"/>
  </r>
  <r>
    <n v="38"/>
    <s v="Issue Tier 1 Tag 2"/>
    <s v="Issue Tier 2 Tag 12"/>
    <s v="Cause Category 2"/>
    <x v="3"/>
    <x v="25"/>
    <x v="2"/>
    <s v="Safety KPI 1"/>
    <s v=""/>
    <s v=""/>
    <s v="Stage 5"/>
    <m/>
    <m/>
    <m/>
    <s v="Issue Descr 52"/>
    <s v="Cause Descr 52"/>
    <s v="Countermeasure Descr 52"/>
    <s v="Owner 6"/>
    <d v="2020-09-18T00:00:00"/>
    <d v="2020-09-17T00:00:00"/>
    <s v="Closed"/>
    <x v="0"/>
    <n v="8"/>
    <s v="August"/>
    <n v="27"/>
    <x v="3"/>
    <n v="22"/>
    <n v="21"/>
    <s v="Yes"/>
    <n v="-1"/>
  </r>
  <r>
    <n v="39"/>
    <s v="Issue Tier 1 Tag 3"/>
    <s v="Issue Tier 2 Tag 13"/>
    <s v="Cause Category 3"/>
    <x v="4"/>
    <x v="25"/>
    <x v="3"/>
    <s v="Delivery KPI 1"/>
    <s v=""/>
    <s v=""/>
    <s v="Stage 5"/>
    <m/>
    <m/>
    <m/>
    <s v="Issue Descr 53"/>
    <s v="Cause Descr 53"/>
    <s v="Countermeasure Descr 53"/>
    <s v="Owner 6"/>
    <d v="2020-09-25T00:00:00"/>
    <d v="2020-09-17T00:00:00"/>
    <s v="Closed"/>
    <x v="0"/>
    <n v="8"/>
    <s v="August"/>
    <n v="27"/>
    <x v="3"/>
    <n v="29"/>
    <n v="21"/>
    <s v="Yes"/>
    <n v="-8"/>
  </r>
  <r>
    <n v="49"/>
    <s v="Issue Tier 1 Tag 4"/>
    <s v="Issue Tier 2 Tag 14"/>
    <s v="Cause Category 4"/>
    <x v="5"/>
    <x v="38"/>
    <x v="3"/>
    <s v="Delivery KPI 1"/>
    <s v=""/>
    <s v=""/>
    <s v="Stage 1"/>
    <m/>
    <m/>
    <m/>
    <s v="Issue Descr 54"/>
    <s v="Cause Descr 54"/>
    <s v="Countermeasure Descr 54"/>
    <s v="Owner 6"/>
    <d v="2020-09-17T00:00:00"/>
    <d v="2020-09-18T00:00:00"/>
    <s v="Closed"/>
    <x v="0"/>
    <n v="9"/>
    <s v="September"/>
    <n v="16"/>
    <x v="4"/>
    <n v="1"/>
    <n v="2"/>
    <s v="No"/>
    <n v="1"/>
  </r>
  <r>
    <n v="50"/>
    <s v="Issue Tier 1 Tag 5"/>
    <s v="Issue Tier 2 Tag 15"/>
    <s v="Cause Category 5"/>
    <x v="6"/>
    <x v="39"/>
    <x v="3"/>
    <s v="Delivery KPI 1"/>
    <s v=""/>
    <s v=""/>
    <s v="Stage 1"/>
    <m/>
    <m/>
    <m/>
    <s v="Issue Descr 55"/>
    <s v="Cause Descr 55"/>
    <s v="Countermeasure Descr 55"/>
    <s v="Owner 6"/>
    <d v="2020-09-21T00:00:00"/>
    <d v="2020-09-21T00:00:00"/>
    <s v="Closed"/>
    <x v="0"/>
    <n v="9"/>
    <s v="September"/>
    <n v="17"/>
    <x v="4"/>
    <n v="4"/>
    <n v="4"/>
    <s v="Yes"/>
    <n v="0"/>
  </r>
  <r>
    <n v="52"/>
    <s v="Issue Tier 1 Tag 6"/>
    <s v="Issue Tier 2 Tag 16"/>
    <s v="Cause Category 1"/>
    <x v="7"/>
    <x v="40"/>
    <x v="2"/>
    <s v="Safety KPI 1"/>
    <s v=""/>
    <s v="Primary Equipment 37"/>
    <m/>
    <m/>
    <m/>
    <m/>
    <s v="Issue Descr 56"/>
    <s v="Cause Descr 56"/>
    <s v="Countermeasure Descr 56"/>
    <s v="Owner 8"/>
    <d v="2020-09-23T00:00:00"/>
    <d v="2020-09-23T00:00:00"/>
    <s v="Closed"/>
    <x v="0"/>
    <n v="9"/>
    <s v="September"/>
    <n v="21"/>
    <x v="4"/>
    <n v="2"/>
    <n v="2"/>
    <s v="Yes"/>
    <n v="0"/>
  </r>
  <r>
    <n v="54"/>
    <s v="Issue Tier 1 Tag 7"/>
    <s v="Issue Tier 2 Tag 17"/>
    <s v="Cause Category 2"/>
    <x v="0"/>
    <x v="41"/>
    <x v="2"/>
    <s v="Safety KPI 1"/>
    <s v=""/>
    <s v=""/>
    <m/>
    <m/>
    <m/>
    <m/>
    <s v="Issue Descr 57"/>
    <s v="Cause Descr 57"/>
    <s v="Countermeasure Descr 57"/>
    <s v="Owner 19"/>
    <d v="2020-09-24T00:00:00"/>
    <d v="2020-09-24T00:00:00"/>
    <s v="Closed"/>
    <x v="0"/>
    <n v="9"/>
    <s v="September"/>
    <n v="23"/>
    <x v="4"/>
    <n v="1"/>
    <n v="1"/>
    <s v="Yes"/>
    <n v="0"/>
  </r>
  <r>
    <n v="44"/>
    <s v="Issue Tier 1 Tag 8"/>
    <s v="Issue Tier 2 Tag 18"/>
    <s v="Cause Category 3"/>
    <x v="1"/>
    <x v="33"/>
    <x v="2"/>
    <s v="Safety KPI 1"/>
    <s v=""/>
    <s v=""/>
    <m/>
    <m/>
    <m/>
    <m/>
    <s v="Issue Descr 58"/>
    <s v="Cause Descr 58"/>
    <s v="Countermeasure Descr 58"/>
    <s v="Owner 9"/>
    <d v="2020-09-25T00:00:00"/>
    <d v="2020-09-25T00:00:00"/>
    <s v="Closed"/>
    <x v="0"/>
    <n v="9"/>
    <s v="September"/>
    <n v="4"/>
    <x v="4"/>
    <n v="21"/>
    <n v="21"/>
    <s v="Yes"/>
    <n v="0"/>
  </r>
  <r>
    <n v="47"/>
    <s v="Issue Tier 1 Tag 9"/>
    <s v="Issue Tier 2 Tag 19"/>
    <s v="Cause Category 4"/>
    <x v="2"/>
    <x v="35"/>
    <x v="2"/>
    <s v="Safety KPI 1"/>
    <s v=""/>
    <s v=""/>
    <m/>
    <m/>
    <m/>
    <m/>
    <s v="Issue Descr 59"/>
    <s v="Cause Descr 59"/>
    <s v="Countermeasure Descr 59"/>
    <s v="Owner 9"/>
    <d v="2020-09-25T00:00:00"/>
    <d v="2020-09-25T00:00:00"/>
    <s v="Closed"/>
    <x v="0"/>
    <n v="9"/>
    <s v="September"/>
    <n v="9"/>
    <x v="4"/>
    <n v="16"/>
    <n v="16"/>
    <s v="Yes"/>
    <n v="0"/>
  </r>
  <r>
    <n v="53"/>
    <s v="Issue Tier 1 Tag 10"/>
    <s v="Issue Tier 2 Tag 20"/>
    <s v="Cause Category 5"/>
    <x v="3"/>
    <x v="42"/>
    <x v="2"/>
    <s v="Safety KPI 1"/>
    <s v=""/>
    <s v=""/>
    <s v="Stage 1"/>
    <m/>
    <m/>
    <m/>
    <s v="Issue Descr 60"/>
    <s v="Cause Descr 60"/>
    <s v="Countermeasure Descr 60"/>
    <s v="Owner 12"/>
    <d v="2020-09-25T00:00:00"/>
    <d v="2020-09-25T00:00:00"/>
    <s v="Closed"/>
    <x v="0"/>
    <n v="9"/>
    <s v="September"/>
    <n v="22"/>
    <x v="4"/>
    <n v="3"/>
    <n v="3"/>
    <s v="Yes"/>
    <n v="0"/>
  </r>
  <r>
    <n v="55"/>
    <s v="Issue Tier 1 Tag 1"/>
    <s v="Issue Tier 2 Tag 1"/>
    <s v="Cause Category 1"/>
    <x v="4"/>
    <x v="41"/>
    <x v="2"/>
    <s v="Safety KPI 1"/>
    <s v=""/>
    <s v="Primary Equipment 37"/>
    <m/>
    <m/>
    <m/>
    <m/>
    <s v="Issue Descr 61"/>
    <s v="Cause Descr 61"/>
    <s v="Countermeasure Descr 61"/>
    <s v="Owner 8"/>
    <d v="2020-09-29T00:00:00"/>
    <d v="2020-09-29T00:00:00"/>
    <s v="Closed"/>
    <x v="0"/>
    <n v="9"/>
    <s v="September"/>
    <n v="23"/>
    <x v="4"/>
    <n v="6"/>
    <n v="6"/>
    <s v="Yes"/>
    <n v="0"/>
  </r>
  <r>
    <n v="56"/>
    <s v="Issue Tier 1 Tag 2"/>
    <s v="Issue Tier 2 Tag 2"/>
    <s v="Cause Category 2"/>
    <x v="5"/>
    <x v="41"/>
    <x v="3"/>
    <s v="Delivery KPI 1"/>
    <s v=""/>
    <s v=""/>
    <s v="Stage 6"/>
    <m/>
    <m/>
    <m/>
    <s v="Issue Descr 62"/>
    <s v="Cause Descr 62"/>
    <s v="Countermeasure Descr 62"/>
    <s v="Owner 8"/>
    <d v="2020-10-01T00:00:00"/>
    <d v="2020-09-30T00:00:00"/>
    <s v="Closed"/>
    <x v="0"/>
    <n v="9"/>
    <s v="September"/>
    <n v="23"/>
    <x v="4"/>
    <n v="8"/>
    <n v="7"/>
    <s v="Yes"/>
    <n v="-1"/>
  </r>
  <r>
    <n v="57"/>
    <s v="Issue Tier 1 Tag 3"/>
    <s v="Issue Tier 2 Tag 3"/>
    <s v="Cause Category 3"/>
    <x v="6"/>
    <x v="43"/>
    <x v="2"/>
    <s v="Safety KPI 1"/>
    <s v=""/>
    <s v="Primary Equipment 35"/>
    <s v="Stage 2"/>
    <m/>
    <m/>
    <m/>
    <s v="Issue Descr 63"/>
    <s v="Cause Descr 63"/>
    <s v="Countermeasure Descr 63"/>
    <s v="Owner 8"/>
    <d v="2020-10-02T00:00:00"/>
    <d v="2020-09-30T00:00:00"/>
    <s v="Closed"/>
    <x v="0"/>
    <n v="9"/>
    <s v="September"/>
    <n v="25"/>
    <x v="4"/>
    <n v="7"/>
    <n v="5"/>
    <s v="Yes"/>
    <n v="-2"/>
  </r>
  <r>
    <n v="271"/>
    <s v="Issue Tier 1 Tag 4"/>
    <s v="Issue Tier 2 Tag 4"/>
    <s v="Cause Category 4"/>
    <x v="7"/>
    <x v="44"/>
    <x v="0"/>
    <s v="Quality KPI 1"/>
    <s v="Entry ID - 40"/>
    <s v=""/>
    <m/>
    <m/>
    <s v="Minor"/>
    <m/>
    <s v="Issue Descr 64"/>
    <s v="Cause Descr 64"/>
    <s v="Countermeasure Descr 64"/>
    <s v="Owner 20"/>
    <d v="2020-10-01T00:00:00"/>
    <d v="2020-10-01T00:00:00"/>
    <s v="Closed"/>
    <x v="0"/>
    <n v="8"/>
    <s v="August"/>
    <n v="28"/>
    <x v="3"/>
    <m/>
    <m/>
    <m/>
    <m/>
  </r>
  <r>
    <n v="58"/>
    <s v="Issue Tier 1 Tag 5"/>
    <s v="Issue Tier 2 Tag 5"/>
    <s v="Cause Category 5"/>
    <x v="0"/>
    <x v="45"/>
    <x v="2"/>
    <s v="Safety KPI 1"/>
    <s v=""/>
    <s v=""/>
    <m/>
    <m/>
    <m/>
    <m/>
    <s v="Issue Descr 65"/>
    <s v="Cause Descr 65"/>
    <s v="Countermeasure Descr 65"/>
    <s v="Owner 4"/>
    <d v="2020-10-02T00:00:00"/>
    <d v="2020-10-02T00:00:00"/>
    <s v="Closed"/>
    <x v="0"/>
    <n v="10"/>
    <s v="October"/>
    <n v="1"/>
    <x v="5"/>
    <n v="1"/>
    <n v="1"/>
    <s v="Yes"/>
    <n v="0"/>
  </r>
  <r>
    <n v="42"/>
    <s v="Issue Tier 1 Tag 6"/>
    <s v="Issue Tier 2 Tag 6"/>
    <s v="Cause Category 1"/>
    <x v="1"/>
    <x v="46"/>
    <x v="2"/>
    <s v="Safety KPI 1"/>
    <s v=""/>
    <s v=""/>
    <s v="Stage 5"/>
    <m/>
    <m/>
    <m/>
    <s v="Issue Descr 66"/>
    <s v="Cause Descr 66"/>
    <s v="Countermeasure Descr 66"/>
    <s v="Owner 5"/>
    <d v="2020-10-07T00:00:00"/>
    <d v="2020-10-06T00:00:00"/>
    <s v="Closed"/>
    <x v="0"/>
    <n v="9"/>
    <s v="September"/>
    <n v="3"/>
    <x v="4"/>
    <n v="34"/>
    <n v="33"/>
    <s v="Yes"/>
    <n v="-1"/>
  </r>
  <r>
    <n v="267"/>
    <s v="Issue Tier 1 Tag 7"/>
    <s v="Issue Tier 2 Tag 7"/>
    <s v="Cause Category 2"/>
    <x v="2"/>
    <x v="42"/>
    <x v="0"/>
    <s v="Quality KPI 1"/>
    <s v="Entry ID - 41"/>
    <s v=""/>
    <m/>
    <m/>
    <s v="Minor"/>
    <m/>
    <s v="Issue Descr 67"/>
    <s v="Cause Descr 67"/>
    <s v="Countermeasure Descr 67"/>
    <s v="Owner 3"/>
    <d v="2020-10-23T00:00:00"/>
    <d v="2020-10-09T00:00:00"/>
    <s v="Closed"/>
    <x v="0"/>
    <n v="9"/>
    <s v="September"/>
    <n v="22"/>
    <x v="4"/>
    <m/>
    <m/>
    <m/>
    <m/>
  </r>
  <r>
    <n v="59"/>
    <s v="Issue Tier 1 Tag 8"/>
    <s v="Issue Tier 2 Tag 8"/>
    <s v="Cause Category 3"/>
    <x v="3"/>
    <x v="47"/>
    <x v="2"/>
    <s v="Safety KPI 1"/>
    <s v=""/>
    <s v=""/>
    <m/>
    <m/>
    <m/>
    <m/>
    <s v="Issue Descr 68"/>
    <s v="Cause Descr 68"/>
    <s v="Countermeasure Descr 68"/>
    <s v="Owner 11"/>
    <d v="2020-10-10T00:00:00"/>
    <d v="2020-10-10T00:00:00"/>
    <s v="Closed"/>
    <x v="0"/>
    <n v="10"/>
    <s v="October"/>
    <n v="7"/>
    <x v="5"/>
    <n v="3"/>
    <n v="3"/>
    <s v="Yes"/>
    <n v="0"/>
  </r>
  <r>
    <n v="265"/>
    <s v="Issue Tier 1 Tag 9"/>
    <s v="Issue Tier 2 Tag 9"/>
    <s v="Cause Category 4"/>
    <x v="4"/>
    <x v="45"/>
    <x v="0"/>
    <s v="Quality KPI 1"/>
    <s v="Entry ID - 44"/>
    <s v=""/>
    <m/>
    <m/>
    <s v="Minor"/>
    <m/>
    <s v="Issue Descr 69"/>
    <s v="Cause Descr 69"/>
    <s v="Countermeasure Descr 69"/>
    <s v="Owner 10"/>
    <d v="2020-10-31T00:00:00"/>
    <d v="2020-10-12T00:00:00"/>
    <s v="Closed"/>
    <x v="0"/>
    <n v="10"/>
    <s v="October"/>
    <n v="1"/>
    <x v="5"/>
    <m/>
    <m/>
    <m/>
    <m/>
  </r>
  <r>
    <n v="266"/>
    <s v="Issue Tier 1 Tag 10"/>
    <s v="Issue Tier 2 Tag 10"/>
    <s v="Cause Category 5"/>
    <x v="5"/>
    <x v="48"/>
    <x v="0"/>
    <s v="Quality KPI 1"/>
    <s v="Entry ID - 47"/>
    <s v=""/>
    <m/>
    <m/>
    <s v="Minor"/>
    <m/>
    <s v="Issue Descr 70"/>
    <s v="Cause Descr 70"/>
    <s v="Countermeasure Descr 70"/>
    <s v="Owner 10"/>
    <d v="2020-10-29T00:00:00"/>
    <d v="2020-10-12T00:00:00"/>
    <s v="Closed"/>
    <x v="0"/>
    <n v="9"/>
    <s v="September"/>
    <n v="28"/>
    <x v="4"/>
    <m/>
    <m/>
    <m/>
    <m/>
  </r>
  <r>
    <n v="268"/>
    <s v="Issue Tier 1 Tag 1"/>
    <s v="Issue Tier 2 Tag 11"/>
    <s v="Cause Category 1"/>
    <x v="6"/>
    <x v="49"/>
    <x v="0"/>
    <s v="Quality KPI 1"/>
    <s v="Entry ID - 48"/>
    <s v=""/>
    <m/>
    <m/>
    <s v="Minor"/>
    <m/>
    <s v="Issue Descr 71"/>
    <s v="Cause Descr 71"/>
    <s v="Countermeasure Descr 71"/>
    <s v="Owner 10"/>
    <d v="2020-10-15T00:00:00"/>
    <d v="2020-10-12T00:00:00"/>
    <s v="Closed"/>
    <x v="0"/>
    <n v="9"/>
    <s v="September"/>
    <n v="15"/>
    <x v="4"/>
    <m/>
    <m/>
    <m/>
    <m/>
  </r>
  <r>
    <n v="61"/>
    <s v="Issue Tier 1 Tag 2"/>
    <s v="Issue Tier 2 Tag 12"/>
    <s v="Cause Category 2"/>
    <x v="7"/>
    <x v="50"/>
    <x v="2"/>
    <s v="Safety KPI 1"/>
    <s v=""/>
    <s v=""/>
    <m/>
    <m/>
    <m/>
    <m/>
    <s v="Issue Descr 72"/>
    <s v="Cause Descr 72"/>
    <s v="Countermeasure Descr 72"/>
    <s v="Owner 5"/>
    <d v="2020-10-15T00:00:00"/>
    <d v="2020-10-15T00:00:00"/>
    <s v="Closed"/>
    <x v="0"/>
    <n v="10"/>
    <s v="October"/>
    <n v="12"/>
    <x v="5"/>
    <n v="3"/>
    <n v="3"/>
    <s v="Yes"/>
    <n v="0"/>
  </r>
  <r>
    <n v="62"/>
    <s v="Issue Tier 1 Tag 3"/>
    <s v="Issue Tier 2 Tag 13"/>
    <s v="Cause Category 3"/>
    <x v="0"/>
    <x v="50"/>
    <x v="2"/>
    <s v="Safety KPI 1"/>
    <s v=""/>
    <s v=""/>
    <m/>
    <m/>
    <m/>
    <m/>
    <s v="Issue Descr 73"/>
    <s v="Cause Descr 73"/>
    <s v="Countermeasure Descr 73"/>
    <s v="Owner 11"/>
    <d v="2020-10-16T00:00:00"/>
    <d v="2020-10-15T00:00:00"/>
    <s v="Closed"/>
    <x v="0"/>
    <n v="10"/>
    <s v="October"/>
    <n v="12"/>
    <x v="5"/>
    <n v="4"/>
    <n v="3"/>
    <s v="Yes"/>
    <n v="-1"/>
  </r>
  <r>
    <n v="51"/>
    <s v="Issue Tier 1 Tag 4"/>
    <s v="Issue Tier 2 Tag 14"/>
    <s v="Cause Category 4"/>
    <x v="1"/>
    <x v="51"/>
    <x v="3"/>
    <s v="Delivery KPI 1"/>
    <s v=""/>
    <s v=""/>
    <s v="Stage 1"/>
    <m/>
    <m/>
    <m/>
    <s v="Issue Descr 74"/>
    <s v="Cause Descr 74"/>
    <s v="Countermeasure Descr 74"/>
    <s v="Owner 6"/>
    <d v="2020-10-20T00:00:00"/>
    <d v="2020-10-20T00:00:00"/>
    <s v="Closed"/>
    <x v="0"/>
    <n v="9"/>
    <s v="September"/>
    <n v="18"/>
    <x v="4"/>
    <n v="32"/>
    <n v="32"/>
    <s v="Yes"/>
    <n v="0"/>
  </r>
  <r>
    <n v="60"/>
    <s v="Issue Tier 1 Tag 5"/>
    <s v="Issue Tier 2 Tag 15"/>
    <s v="Cause Category 5"/>
    <x v="2"/>
    <x v="52"/>
    <x v="2"/>
    <s v="Safety KPI 1"/>
    <s v=""/>
    <s v=""/>
    <s v="Stage 7"/>
    <m/>
    <m/>
    <m/>
    <s v="Issue Descr 75"/>
    <s v="Cause Descr 75"/>
    <s v="Countermeasure Descr 75"/>
    <s v="Owner 6"/>
    <d v="2020-10-20T00:00:00"/>
    <d v="2020-10-20T00:00:00"/>
    <s v="Closed"/>
    <x v="0"/>
    <n v="10"/>
    <s v="October"/>
    <n v="9"/>
    <x v="5"/>
    <n v="11"/>
    <n v="11"/>
    <s v="Yes"/>
    <n v="0"/>
  </r>
  <r>
    <n v="63"/>
    <s v="Issue Tier 1 Tag 6"/>
    <s v="Issue Tier 2 Tag 16"/>
    <s v="Cause Category 1"/>
    <x v="3"/>
    <x v="50"/>
    <x v="2"/>
    <s v="Safety KPI 1"/>
    <s v=""/>
    <s v="Primary Equipment 35"/>
    <m/>
    <m/>
    <m/>
    <m/>
    <s v="Issue Descr 76"/>
    <s v="Cause Descr 76"/>
    <s v="Countermeasure Descr 76"/>
    <s v="Owner 21"/>
    <d v="2020-10-20T00:00:00"/>
    <d v="2020-10-20T00:00:00"/>
    <s v="Closed"/>
    <x v="0"/>
    <n v="10"/>
    <s v="October"/>
    <n v="12"/>
    <x v="5"/>
    <n v="8"/>
    <n v="8"/>
    <s v="Yes"/>
    <n v="0"/>
  </r>
  <r>
    <n v="68"/>
    <s v="Issue Tier 1 Tag 7"/>
    <s v="Issue Tier 2 Tag 17"/>
    <s v="Cause Category 2"/>
    <x v="4"/>
    <x v="53"/>
    <x v="2"/>
    <s v="Safety KPI 1"/>
    <s v=""/>
    <s v=""/>
    <m/>
    <m/>
    <m/>
    <m/>
    <s v="Issue Descr 77"/>
    <s v="Cause Descr 77"/>
    <s v="Countermeasure Descr 77"/>
    <s v="Owner 11"/>
    <d v="2020-10-23T00:00:00"/>
    <d v="2020-10-23T00:00:00"/>
    <s v="Closed"/>
    <x v="0"/>
    <n v="10"/>
    <s v="October"/>
    <n v="23"/>
    <x v="5"/>
    <n v="0"/>
    <n v="0"/>
    <s v="Yes"/>
    <n v="0"/>
  </r>
  <r>
    <n v="264"/>
    <s v="Issue Tier 1 Tag 8"/>
    <s v="Issue Tier 2 Tag 18"/>
    <s v="Cause Category 3"/>
    <x v="5"/>
    <x v="52"/>
    <x v="0"/>
    <s v="Quality KPI 1"/>
    <s v="Entry ID - 45"/>
    <s v=""/>
    <m/>
    <m/>
    <s v="Minor"/>
    <m/>
    <s v="Issue Descr 78"/>
    <s v="Cause Descr 78"/>
    <s v="Countermeasure Descr 78"/>
    <s v="Owner 22"/>
    <d v="2020-11-08T00:00:00"/>
    <d v="2020-10-28T00:00:00"/>
    <s v="Closed"/>
    <x v="0"/>
    <n v="10"/>
    <s v="October"/>
    <n v="9"/>
    <x v="5"/>
    <m/>
    <m/>
    <m/>
    <m/>
  </r>
  <r>
    <n v="64"/>
    <s v="Issue Tier 1 Tag 9"/>
    <s v="Issue Tier 2 Tag 19"/>
    <s v="Cause Category 4"/>
    <x v="6"/>
    <x v="54"/>
    <x v="2"/>
    <s v="Safety KPI 1"/>
    <s v=""/>
    <s v=""/>
    <m/>
    <m/>
    <m/>
    <m/>
    <s v="Issue Descr 79"/>
    <s v="Cause Descr 79"/>
    <s v="Countermeasure Descr 79"/>
    <s v="Owner 14"/>
    <d v="2020-10-30T00:00:00"/>
    <d v="2020-10-30T00:00:00"/>
    <s v="Closed"/>
    <x v="0"/>
    <n v="10"/>
    <s v="October"/>
    <n v="14"/>
    <x v="5"/>
    <n v="16"/>
    <n v="16"/>
    <s v="Yes"/>
    <n v="0"/>
  </r>
  <r>
    <n v="69"/>
    <s v="Issue Tier 1 Tag 10"/>
    <s v="Issue Tier 2 Tag 20"/>
    <s v="Cause Category 5"/>
    <x v="7"/>
    <x v="55"/>
    <x v="2"/>
    <s v="Safety KPI 1"/>
    <s v=""/>
    <s v=""/>
    <m/>
    <m/>
    <m/>
    <m/>
    <s v="Issue Descr 80"/>
    <s v="Cause Descr 80"/>
    <s v="Countermeasure Descr 80"/>
    <s v="Owner 21"/>
    <d v="2020-11-16T00:00:00"/>
    <d v="2020-10-30T00:00:00"/>
    <s v="Closed"/>
    <x v="0"/>
    <n v="10"/>
    <s v="October"/>
    <n v="28"/>
    <x v="5"/>
    <n v="19"/>
    <n v="2"/>
    <s v="Yes"/>
    <n v="-17"/>
  </r>
  <r>
    <n v="66"/>
    <s v="Issue Tier 1 Tag 1"/>
    <s v="Issue Tier 2 Tag 1"/>
    <s v="Cause Category 1"/>
    <x v="0"/>
    <x v="56"/>
    <x v="2"/>
    <s v="Safety KPI 1"/>
    <s v=""/>
    <s v=""/>
    <s v="Stage 1"/>
    <m/>
    <m/>
    <m/>
    <s v="Issue Descr 81"/>
    <s v="Cause Descr 81"/>
    <s v="Countermeasure Descr 81"/>
    <s v="Owner 12"/>
    <d v="2020-11-13T00:00:00"/>
    <d v="2020-11-04T00:00:00"/>
    <s v="Closed"/>
    <x v="0"/>
    <n v="10"/>
    <s v="October"/>
    <n v="20"/>
    <x v="5"/>
    <n v="24"/>
    <n v="15"/>
    <s v="Yes"/>
    <n v="-9"/>
  </r>
  <r>
    <n v="67"/>
    <s v="Issue Tier 1 Tag 2"/>
    <s v="Issue Tier 2 Tag 2"/>
    <s v="Cause Category 2"/>
    <x v="1"/>
    <x v="57"/>
    <x v="2"/>
    <s v="Safety KPI 1"/>
    <s v=""/>
    <s v=""/>
    <m/>
    <m/>
    <m/>
    <m/>
    <s v="Issue Descr 82"/>
    <s v="Cause Descr 82"/>
    <s v="Countermeasure Descr 82"/>
    <s v="Owner 4"/>
    <d v="2020-11-04T00:00:00"/>
    <d v="2020-11-04T00:00:00"/>
    <s v="Closed"/>
    <x v="0"/>
    <n v="10"/>
    <s v="October"/>
    <n v="22"/>
    <x v="5"/>
    <n v="13"/>
    <n v="13"/>
    <s v="Yes"/>
    <n v="0"/>
  </r>
  <r>
    <n v="71"/>
    <s v="Issue Tier 1 Tag 3"/>
    <s v="Issue Tier 2 Tag 3"/>
    <s v="Cause Category 3"/>
    <x v="2"/>
    <x v="58"/>
    <x v="2"/>
    <s v="Safety KPI 1"/>
    <s v=""/>
    <s v=""/>
    <s v="Stage 3"/>
    <m/>
    <m/>
    <m/>
    <s v="Issue Descr 83"/>
    <s v="Cause Descr 83"/>
    <s v="Countermeasure Descr 83"/>
    <s v="Owner 8"/>
    <d v="2020-11-09T00:00:00"/>
    <d v="2020-11-09T00:00:00"/>
    <s v="Closed"/>
    <x v="0"/>
    <n v="11"/>
    <s v="November"/>
    <n v="6"/>
    <x v="6"/>
    <n v="3"/>
    <n v="3"/>
    <s v="Yes"/>
    <n v="0"/>
  </r>
  <r>
    <n v="72"/>
    <s v="Issue Tier 1 Tag 4"/>
    <s v="Issue Tier 2 Tag 4"/>
    <s v="Cause Category 4"/>
    <x v="3"/>
    <x v="58"/>
    <x v="2"/>
    <s v="Safety KPI 1"/>
    <s v=""/>
    <s v=""/>
    <m/>
    <m/>
    <m/>
    <m/>
    <s v="Issue Descr 84"/>
    <s v="Cause Descr 84"/>
    <s v="Countermeasure Descr 84"/>
    <s v="Owner 14"/>
    <d v="2020-11-09T00:00:00"/>
    <d v="2020-11-09T00:00:00"/>
    <s v="Closed"/>
    <x v="0"/>
    <n v="11"/>
    <s v="November"/>
    <n v="6"/>
    <x v="6"/>
    <n v="3"/>
    <n v="3"/>
    <s v="Yes"/>
    <n v="0"/>
  </r>
  <r>
    <n v="65"/>
    <s v="Issue Tier 1 Tag 5"/>
    <s v="Issue Tier 2 Tag 5"/>
    <s v="Cause Category 5"/>
    <x v="4"/>
    <x v="54"/>
    <x v="2"/>
    <s v="Safety KPI 1"/>
    <s v=""/>
    <s v="Primary Equipment 29"/>
    <m/>
    <m/>
    <m/>
    <m/>
    <s v="Issue Descr 85"/>
    <s v="Cause Descr 85"/>
    <s v="Countermeasure Descr 85"/>
    <s v="Owner 6"/>
    <d v="2020-11-16T00:00:00"/>
    <d v="2020-11-10T00:00:00"/>
    <s v="Closed"/>
    <x v="0"/>
    <n v="10"/>
    <s v="October"/>
    <n v="14"/>
    <x v="5"/>
    <n v="33"/>
    <n v="27"/>
    <s v="Yes"/>
    <n v="-6"/>
  </r>
  <r>
    <n v="75"/>
    <s v="Issue Tier 1 Tag 6"/>
    <s v="Issue Tier 2 Tag 6"/>
    <s v="Cause Category 1"/>
    <x v="5"/>
    <x v="59"/>
    <x v="3"/>
    <s v="Delivery KPI 1"/>
    <s v=""/>
    <s v=""/>
    <s v="Stage 5"/>
    <m/>
    <m/>
    <m/>
    <s v="Issue Descr 86"/>
    <s v="Cause Descr 86"/>
    <s v="Countermeasure Descr 86"/>
    <s v="Owner 6"/>
    <d v="2020-11-16T00:00:00"/>
    <d v="2020-11-16T00:00:00"/>
    <s v="Closed"/>
    <x v="0"/>
    <n v="11"/>
    <s v="November"/>
    <n v="13"/>
    <x v="6"/>
    <n v="3"/>
    <n v="3"/>
    <s v="Yes"/>
    <n v="0"/>
  </r>
  <r>
    <n v="77"/>
    <s v="Issue Tier 1 Tag 7"/>
    <s v="Issue Tier 2 Tag 7"/>
    <s v="Cause Category 2"/>
    <x v="6"/>
    <x v="60"/>
    <x v="2"/>
    <s v="Safety KPI 1"/>
    <s v=""/>
    <s v=""/>
    <m/>
    <m/>
    <m/>
    <m/>
    <s v="Issue Descr 87"/>
    <s v="Cause Descr 87"/>
    <s v="Countermeasure Descr 87"/>
    <s v="Owner 16"/>
    <d v="2020-11-20T00:00:00"/>
    <d v="2020-11-20T00:00:00"/>
    <s v="Closed"/>
    <x v="0"/>
    <n v="11"/>
    <s v="November"/>
    <n v="19"/>
    <x v="6"/>
    <n v="1"/>
    <n v="1"/>
    <s v="Yes"/>
    <n v="0"/>
  </r>
  <r>
    <n v="261"/>
    <s v="Issue Tier 1 Tag 8"/>
    <s v="Issue Tier 2 Tag 8"/>
    <s v="Cause Category 3"/>
    <x v="7"/>
    <x v="61"/>
    <x v="0"/>
    <s v="Quality KPI 1"/>
    <s v="Entry ID - 46"/>
    <s v=""/>
    <m/>
    <m/>
    <s v="Minor"/>
    <m/>
    <s v="Issue Descr 88"/>
    <s v="Cause Descr 88"/>
    <s v="Countermeasure Descr 88"/>
    <s v="Owner 3"/>
    <d v="2020-12-02T00:00:00"/>
    <d v="2020-11-20T00:00:00"/>
    <s v="Closed"/>
    <x v="0"/>
    <n v="11"/>
    <s v="November"/>
    <n v="2"/>
    <x v="6"/>
    <m/>
    <m/>
    <m/>
    <m/>
  </r>
  <r>
    <n v="263"/>
    <s v="Issue Tier 1 Tag 9"/>
    <s v="Issue Tier 2 Tag 9"/>
    <s v="Cause Category 4"/>
    <x v="0"/>
    <x v="62"/>
    <x v="0"/>
    <s v="Quality KPI 1"/>
    <s v="Entry ID - 59"/>
    <s v=""/>
    <m/>
    <m/>
    <s v="Minor"/>
    <m/>
    <s v="Issue Descr 89"/>
    <s v="Cause Descr 89"/>
    <s v="Countermeasure Descr 89"/>
    <s v="Owner 10"/>
    <d v="2020-11-25T00:00:00"/>
    <d v="2020-11-20T00:00:00"/>
    <s v="Closed"/>
    <x v="0"/>
    <n v="10"/>
    <s v="October"/>
    <n v="26"/>
    <x v="5"/>
    <m/>
    <m/>
    <m/>
    <m/>
  </r>
  <r>
    <n v="79"/>
    <s v="Issue Tier 1 Tag 10"/>
    <s v="Issue Tier 2 Tag 10"/>
    <s v="Cause Category 5"/>
    <x v="1"/>
    <x v="63"/>
    <x v="3"/>
    <s v="Delivery KPI 3"/>
    <s v=""/>
    <s v=""/>
    <s v="Stage 7"/>
    <m/>
    <m/>
    <m/>
    <s v="Issue Descr 90"/>
    <s v="Cause Descr 90"/>
    <s v="Countermeasure Descr 90"/>
    <s v="Owner 5"/>
    <d v="2020-12-01T00:00:00"/>
    <d v="2020-12-01T00:00:00"/>
    <s v="Closed"/>
    <x v="0"/>
    <n v="11"/>
    <s v="November"/>
    <n v="30"/>
    <x v="6"/>
    <n v="1"/>
    <n v="1"/>
    <s v="Yes"/>
    <n v="0"/>
  </r>
  <r>
    <n v="260"/>
    <s v="Issue Tier 1 Tag 1"/>
    <s v="Issue Tier 2 Tag 11"/>
    <s v="Cause Category 1"/>
    <x v="2"/>
    <x v="59"/>
    <x v="0"/>
    <s v="Quality KPI 1"/>
    <s v="Entry ID - 72"/>
    <s v=""/>
    <m/>
    <m/>
    <s v="Minor"/>
    <m/>
    <s v="Issue Descr 91"/>
    <s v="Cause Descr 91"/>
    <s v="Countermeasure Descr 91"/>
    <s v="Owner 23"/>
    <d v="2020-12-16T00:00:00"/>
    <d v="2020-12-01T00:00:00"/>
    <s v="Closed"/>
    <x v="0"/>
    <n v="11"/>
    <s v="November"/>
    <n v="13"/>
    <x v="6"/>
    <m/>
    <m/>
    <m/>
    <m/>
  </r>
  <r>
    <n v="262"/>
    <s v="Issue Tier 1 Tag 2"/>
    <s v="Issue Tier 2 Tag 12"/>
    <s v="Cause Category 2"/>
    <x v="3"/>
    <x v="61"/>
    <x v="0"/>
    <s v="Quality KPI 1"/>
    <s v="Entry ID - 73"/>
    <s v=""/>
    <m/>
    <m/>
    <s v="Minor"/>
    <m/>
    <s v="Issue Descr 92"/>
    <s v="Cause Descr 92"/>
    <s v="Countermeasure Descr 92"/>
    <s v="Owner 3"/>
    <d v="2020-12-02T00:00:00"/>
    <d v="2020-12-02T00:00:00"/>
    <s v="Closed"/>
    <x v="0"/>
    <n v="11"/>
    <s v="November"/>
    <n v="2"/>
    <x v="6"/>
    <m/>
    <m/>
    <m/>
    <m/>
  </r>
  <r>
    <n v="70"/>
    <s v="Issue Tier 1 Tag 3"/>
    <s v="Issue Tier 2 Tag 13"/>
    <s v="Cause Category 3"/>
    <x v="4"/>
    <x v="64"/>
    <x v="1"/>
    <s v="N/A"/>
    <s v=""/>
    <s v=""/>
    <s v="Stage 8"/>
    <m/>
    <m/>
    <m/>
    <s v="Issue Descr 93"/>
    <s v="Cause Descr 93"/>
    <s v="Countermeasure Descr 93"/>
    <s v="Owner 12"/>
    <d v="2020-12-04T00:00:00"/>
    <d v="2020-12-04T00:00:00"/>
    <s v="Closed"/>
    <x v="0"/>
    <n v="11"/>
    <s v="November"/>
    <n v="5"/>
    <x v="6"/>
    <n v="29"/>
    <n v="29"/>
    <s v="Yes"/>
    <n v="0"/>
  </r>
  <r>
    <n v="76"/>
    <s v="Issue Tier 1 Tag 4"/>
    <s v="Issue Tier 2 Tag 14"/>
    <s v="Cause Category 4"/>
    <x v="5"/>
    <x v="65"/>
    <x v="2"/>
    <s v="Safety KPI 1"/>
    <s v=""/>
    <s v=""/>
    <s v="Stage 2"/>
    <m/>
    <m/>
    <m/>
    <s v="Issue Descr 94"/>
    <s v="Cause Descr 94"/>
    <s v="Countermeasure Descr 94"/>
    <s v="Owner 6"/>
    <d v="2020-12-04T00:00:00"/>
    <d v="2020-12-04T00:00:00"/>
    <s v="Closed"/>
    <x v="0"/>
    <n v="11"/>
    <s v="November"/>
    <n v="18"/>
    <x v="6"/>
    <n v="16"/>
    <n v="16"/>
    <s v="Yes"/>
    <n v="0"/>
  </r>
  <r>
    <n v="81"/>
    <s v="Issue Tier 1 Tag 5"/>
    <s v="Issue Tier 2 Tag 15"/>
    <s v="Cause Category 5"/>
    <x v="6"/>
    <x v="66"/>
    <x v="2"/>
    <s v="Safety KPI 2"/>
    <s v=""/>
    <s v=""/>
    <m/>
    <m/>
    <m/>
    <m/>
    <s v="Issue Descr 95"/>
    <s v="Cause Descr 95"/>
    <s v="Countermeasure Descr 95"/>
    <s v="Owner 11"/>
    <d v="2020-12-04T00:00:00"/>
    <d v="2020-12-04T00:00:00"/>
    <s v="Closed"/>
    <x v="0"/>
    <n v="12"/>
    <s v="December"/>
    <n v="3"/>
    <x v="7"/>
    <n v="1"/>
    <n v="1"/>
    <s v="Yes"/>
    <n v="0"/>
  </r>
  <r>
    <n v="83"/>
    <s v="Issue Tier 1 Tag 6"/>
    <s v="Issue Tier 2 Tag 16"/>
    <s v="Cause Category 1"/>
    <x v="7"/>
    <x v="66"/>
    <x v="3"/>
    <s v="Delivery KPI 2"/>
    <s v=""/>
    <s v=""/>
    <m/>
    <m/>
    <m/>
    <m/>
    <s v="Issue Descr 96"/>
    <s v="Cause Descr 96"/>
    <s v="Countermeasure Descr 96"/>
    <s v="Owner 13"/>
    <d v="2020-12-09T00:00:00"/>
    <d v="2020-12-08T00:00:00"/>
    <s v="Closed"/>
    <x v="0"/>
    <n v="12"/>
    <s v="December"/>
    <n v="3"/>
    <x v="7"/>
    <n v="6"/>
    <n v="5"/>
    <s v="Yes"/>
    <n v="-1"/>
  </r>
  <r>
    <n v="1"/>
    <s v="Issue Tier 1 Tag 7"/>
    <s v="Issue Tier 2 Tag 17"/>
    <s v="Cause Category 2"/>
    <x v="0"/>
    <x v="67"/>
    <x v="2"/>
    <s v="Safety KPI 1"/>
    <s v=""/>
    <s v=""/>
    <s v="Stage 2"/>
    <m/>
    <m/>
    <m/>
    <s v="Issue Descr 97"/>
    <s v="Cause Descr 97"/>
    <s v="Countermeasure Descr 97"/>
    <s v="Owner 4"/>
    <d v="2020-12-11T00:00:00"/>
    <d v="2020-12-10T00:00:00"/>
    <s v="Closed"/>
    <x v="0"/>
    <n v="1"/>
    <s v="January"/>
    <n v="9"/>
    <x v="8"/>
    <n v="337"/>
    <n v="336"/>
    <s v="Yes"/>
    <n v="-1"/>
  </r>
  <r>
    <n v="74"/>
    <s v="Issue Tier 1 Tag 8"/>
    <s v="Issue Tier 2 Tag 18"/>
    <s v="Cause Category 3"/>
    <x v="1"/>
    <x v="68"/>
    <x v="2"/>
    <s v="Safety KPI 1"/>
    <s v=""/>
    <s v=""/>
    <m/>
    <m/>
    <m/>
    <m/>
    <s v="Issue Descr 98"/>
    <s v="Cause Descr 98"/>
    <s v="Countermeasure Descr 98"/>
    <s v="Owner 6"/>
    <d v="2020-12-11T00:00:00"/>
    <d v="2020-12-11T00:00:00"/>
    <s v="Closed"/>
    <x v="0"/>
    <n v="11"/>
    <s v="November"/>
    <n v="10"/>
    <x v="6"/>
    <n v="31"/>
    <n v="31"/>
    <s v="Yes"/>
    <n v="0"/>
  </r>
  <r>
    <n v="78"/>
    <s v="Issue Tier 1 Tag 9"/>
    <s v="Issue Tier 2 Tag 19"/>
    <s v="Cause Category 4"/>
    <x v="2"/>
    <x v="69"/>
    <x v="2"/>
    <s v="Safety KPI 1"/>
    <s v=""/>
    <s v=""/>
    <s v="Stage 5"/>
    <m/>
    <m/>
    <m/>
    <s v="Issue Descr 99"/>
    <s v="Cause Descr 99"/>
    <s v="Countermeasure Descr 99"/>
    <s v="Owner 8"/>
    <d v="2020-12-22T00:00:00"/>
    <d v="2020-12-11T00:00:00"/>
    <s v="Closed"/>
    <x v="0"/>
    <n v="11"/>
    <s v="November"/>
    <n v="24"/>
    <x v="6"/>
    <n v="28"/>
    <n v="17"/>
    <s v="Yes"/>
    <n v="-11"/>
  </r>
  <r>
    <n v="258"/>
    <s v="Issue Tier 1 Tag 10"/>
    <s v="Issue Tier 2 Tag 20"/>
    <s v="Cause Category 5"/>
    <x v="3"/>
    <x v="60"/>
    <x v="0"/>
    <s v="Quality KPI 1"/>
    <s v="Entry ID - 70"/>
    <s v=""/>
    <m/>
    <m/>
    <s v="Minor"/>
    <m/>
    <s v="Issue Descr 100"/>
    <s v="Cause Descr 100"/>
    <s v="Countermeasure Descr 100"/>
    <s v="Owner 22"/>
    <d v="2020-12-19T00:00:00"/>
    <d v="2020-12-15T00:00:00"/>
    <s v="Closed"/>
    <x v="0"/>
    <n v="11"/>
    <s v="November"/>
    <n v="19"/>
    <x v="6"/>
    <m/>
    <m/>
    <m/>
    <m/>
  </r>
  <r>
    <n v="259"/>
    <s v="Issue Tier 1 Tag 1"/>
    <s v="Issue Tier 2 Tag 1"/>
    <s v="Cause Category 1"/>
    <x v="4"/>
    <x v="70"/>
    <x v="0"/>
    <s v="Quality KPI 1"/>
    <s v="Entry ID - 71"/>
    <s v=""/>
    <m/>
    <m/>
    <s v="Minor"/>
    <m/>
    <s v="Issue Descr 101"/>
    <s v="Cause Descr 101"/>
    <s v="Countermeasure Descr 101"/>
    <s v="Owner 24"/>
    <d v="2020-12-17T00:00:00"/>
    <d v="2020-12-15T00:00:00"/>
    <s v="Closed"/>
    <x v="0"/>
    <n v="11"/>
    <s v="November"/>
    <n v="11"/>
    <x v="6"/>
    <m/>
    <m/>
    <m/>
    <m/>
  </r>
  <r>
    <n v="87"/>
    <s v="Issue Tier 1 Tag 2"/>
    <s v="Issue Tier 2 Tag 2"/>
    <s v="Cause Category 2"/>
    <x v="5"/>
    <x v="71"/>
    <x v="2"/>
    <s v="Safety KPI 1"/>
    <s v=""/>
    <s v="Primary Equipment 35"/>
    <m/>
    <m/>
    <m/>
    <m/>
    <s v="Issue Descr 102"/>
    <s v="Cause Descr 102"/>
    <s v="Countermeasure Descr 102"/>
    <s v="Owner 16"/>
    <d v="2020-12-16T00:00:00"/>
    <d v="2020-12-16T00:00:00"/>
    <s v="Closed"/>
    <x v="0"/>
    <n v="12"/>
    <s v="December"/>
    <n v="16"/>
    <x v="7"/>
    <n v="0"/>
    <n v="0"/>
    <s v="Yes"/>
    <n v="0"/>
  </r>
  <r>
    <n v="73"/>
    <s v="Issue Tier 1 Tag 3"/>
    <s v="Issue Tier 2 Tag 3"/>
    <s v="Cause Category 3"/>
    <x v="6"/>
    <x v="72"/>
    <x v="2"/>
    <s v="Safety KPI 1"/>
    <s v=""/>
    <s v=""/>
    <m/>
    <m/>
    <m/>
    <m/>
    <s v="Issue Descr 103"/>
    <s v="Cause Descr 103"/>
    <s v="Countermeasure Descr 103"/>
    <s v="Owner 14"/>
    <d v="2020-12-14T00:00:00"/>
    <d v="2020-12-17T00:00:00"/>
    <s v="Closed"/>
    <x v="0"/>
    <n v="11"/>
    <s v="November"/>
    <n v="9"/>
    <x v="6"/>
    <n v="35"/>
    <n v="38"/>
    <s v="No"/>
    <n v="3"/>
  </r>
  <r>
    <n v="257"/>
    <s v="Issue Tier 1 Tag 4"/>
    <s v="Issue Tier 2 Tag 4"/>
    <s v="Cause Category 4"/>
    <x v="7"/>
    <x v="66"/>
    <x v="0"/>
    <s v="Quality KPI 1"/>
    <s v="Entry ID - 74"/>
    <s v=""/>
    <m/>
    <m/>
    <s v="Minor"/>
    <m/>
    <s v="Issue Descr 104"/>
    <s v="Cause Descr 104"/>
    <s v="Countermeasure Descr 104"/>
    <s v="Owner 22"/>
    <d v="2021-01-02T00:00:00"/>
    <d v="2020-12-17T00:00:00"/>
    <s v="Closed"/>
    <x v="0"/>
    <n v="12"/>
    <s v="December"/>
    <n v="3"/>
    <x v="7"/>
    <m/>
    <m/>
    <m/>
    <m/>
  </r>
  <r>
    <n v="88"/>
    <s v="Issue Tier 1 Tag 5"/>
    <s v="Issue Tier 2 Tag 5"/>
    <s v="Cause Category 5"/>
    <x v="0"/>
    <x v="73"/>
    <x v="2"/>
    <s v="Safety KPI 1"/>
    <s v=""/>
    <s v=""/>
    <m/>
    <m/>
    <m/>
    <m/>
    <s v="Issue Descr 105"/>
    <s v="Cause Descr 105"/>
    <s v="Countermeasure Descr 105"/>
    <s v="Owner 8"/>
    <d v="2020-12-21T00:00:00"/>
    <d v="2020-12-21T00:00:00"/>
    <s v="Closed"/>
    <x v="0"/>
    <n v="12"/>
    <s v="December"/>
    <n v="21"/>
    <x v="7"/>
    <n v="0"/>
    <n v="0"/>
    <s v="Yes"/>
    <n v="0"/>
  </r>
  <r>
    <n v="89"/>
    <s v="Issue Tier 1 Tag 6"/>
    <s v="Issue Tier 2 Tag 6"/>
    <s v="Cause Category 1"/>
    <x v="1"/>
    <x v="74"/>
    <x v="2"/>
    <s v="Safety KPI 1"/>
    <s v=""/>
    <s v=""/>
    <m/>
    <m/>
    <m/>
    <m/>
    <s v="Issue Descr 106"/>
    <s v="Cause Descr 106"/>
    <s v="Countermeasure Descr 106"/>
    <s v="Owner 14"/>
    <d v="2020-12-28T00:00:00"/>
    <d v="2020-12-28T00:00:00"/>
    <s v="Closed"/>
    <x v="0"/>
    <n v="12"/>
    <s v="December"/>
    <n v="28"/>
    <x v="7"/>
    <n v="0"/>
    <n v="0"/>
    <s v="Yes"/>
    <n v="0"/>
  </r>
  <r>
    <n v="90"/>
    <s v="Issue Tier 1 Tag 7"/>
    <s v="Issue Tier 2 Tag 7"/>
    <s v="Cause Category 2"/>
    <x v="2"/>
    <x v="75"/>
    <x v="2"/>
    <s v="Safety KPI 2"/>
    <s v=""/>
    <s v=""/>
    <m/>
    <m/>
    <m/>
    <m/>
    <s v="Issue Descr 107"/>
    <s v="Cause Descr 107"/>
    <s v="Countermeasure Descr 107"/>
    <s v="Owner 11"/>
    <d v="2020-12-30T00:00:00"/>
    <d v="2020-12-30T00:00:00"/>
    <s v="Closed"/>
    <x v="0"/>
    <n v="12"/>
    <s v="December"/>
    <n v="30"/>
    <x v="7"/>
    <n v="0"/>
    <n v="0"/>
    <s v="Yes"/>
    <n v="0"/>
  </r>
  <r>
    <n v="80"/>
    <s v="Issue Tier 1 Tag 8"/>
    <s v="Issue Tier 2 Tag 8"/>
    <s v="Cause Category 3"/>
    <x v="3"/>
    <x v="76"/>
    <x v="3"/>
    <s v="Delivery KPI 1"/>
    <s v=""/>
    <s v=""/>
    <s v="Stage 3"/>
    <m/>
    <m/>
    <m/>
    <s v="Issue Descr 108"/>
    <s v="Cause Descr 108"/>
    <s v="Countermeasure Descr 108"/>
    <s v="Owner 6"/>
    <d v="2021-01-15T00:00:00"/>
    <d v="2021-01-06T00:00:00"/>
    <s v="Closed"/>
    <x v="0"/>
    <n v="12"/>
    <s v="December"/>
    <n v="2"/>
    <x v="7"/>
    <n v="44"/>
    <n v="35"/>
    <s v="Yes"/>
    <n v="-9"/>
  </r>
  <r>
    <n v="85"/>
    <s v="Issue Tier 1 Tag 9"/>
    <s v="Issue Tier 2 Tag 9"/>
    <s v="Cause Category 4"/>
    <x v="4"/>
    <x v="77"/>
    <x v="3"/>
    <s v="Delivery KPI 3"/>
    <s v=""/>
    <s v=""/>
    <m/>
    <m/>
    <m/>
    <m/>
    <s v="Issue Descr 109"/>
    <s v="Cause Descr 109"/>
    <s v="Countermeasure Descr 109"/>
    <s v="Owner 5"/>
    <d v="2021-01-15T00:00:00"/>
    <d v="2021-01-06T00:00:00"/>
    <s v="Closed"/>
    <x v="0"/>
    <n v="12"/>
    <s v="December"/>
    <n v="14"/>
    <x v="7"/>
    <n v="32"/>
    <n v="23"/>
    <s v="Yes"/>
    <n v="-9"/>
  </r>
  <r>
    <n v="82"/>
    <s v="Issue Tier 1 Tag 10"/>
    <s v="Issue Tier 2 Tag 10"/>
    <s v="Cause Category 5"/>
    <x v="5"/>
    <x v="66"/>
    <x v="2"/>
    <s v="Safety KPI 1"/>
    <s v=""/>
    <s v=""/>
    <s v="Stage 1"/>
    <m/>
    <m/>
    <m/>
    <s v="Issue Descr 110"/>
    <s v="Cause Descr 110"/>
    <s v="Countermeasure Descr 110"/>
    <s v="Owner 21"/>
    <d v="2021-01-15T00:00:00"/>
    <d v="2021-01-08T00:00:00"/>
    <s v="Closed"/>
    <x v="0"/>
    <n v="12"/>
    <s v="December"/>
    <n v="3"/>
    <x v="7"/>
    <n v="43"/>
    <n v="36"/>
    <s v="Yes"/>
    <n v="-7"/>
  </r>
  <r>
    <n v="86"/>
    <s v="Issue Tier 1 Tag 1"/>
    <s v="Issue Tier 2 Tag 11"/>
    <s v="Cause Category 1"/>
    <x v="6"/>
    <x v="71"/>
    <x v="2"/>
    <s v="Safety KPI 1"/>
    <s v=""/>
    <s v=""/>
    <m/>
    <m/>
    <m/>
    <m/>
    <s v="Issue Descr 111"/>
    <s v="Cause Descr 111"/>
    <s v="Countermeasure Descr 111"/>
    <s v="Owner 21"/>
    <d v="2021-01-15T00:00:00"/>
    <d v="2021-01-08T00:00:00"/>
    <s v="Closed"/>
    <x v="0"/>
    <n v="12"/>
    <s v="December"/>
    <n v="16"/>
    <x v="7"/>
    <n v="30"/>
    <n v="23"/>
    <s v="Yes"/>
    <n v="-7"/>
  </r>
  <r>
    <n v="93"/>
    <s v="Issue Tier 1 Tag 2"/>
    <s v="Issue Tier 2 Tag 12"/>
    <s v="Cause Category 2"/>
    <x v="7"/>
    <x v="78"/>
    <x v="2"/>
    <s v="Safety KPI 1"/>
    <s v=""/>
    <s v="Primary Equipment 29"/>
    <m/>
    <m/>
    <m/>
    <m/>
    <s v="Issue Descr 112"/>
    <s v="Cause Descr 112"/>
    <s v="Countermeasure Descr 112"/>
    <s v="Owner 4"/>
    <d v="2021-01-13T00:00:00"/>
    <d v="2021-01-13T00:00:00"/>
    <s v="Closed"/>
    <x v="1"/>
    <n v="1"/>
    <s v="January"/>
    <n v="12"/>
    <x v="9"/>
    <n v="1"/>
    <n v="1"/>
    <s v="Yes"/>
    <n v="0"/>
  </r>
  <r>
    <n v="256"/>
    <s v="Issue Tier 1 Tag 3"/>
    <s v="Issue Tier 2 Tag 13"/>
    <s v="Cause Category 3"/>
    <x v="0"/>
    <x v="71"/>
    <x v="0"/>
    <s v="Quality KPI 1"/>
    <s v="Entry ID - 77"/>
    <s v=""/>
    <m/>
    <m/>
    <s v="Minor"/>
    <m/>
    <s v="Issue Descr 113"/>
    <s v="Cause Descr 113"/>
    <s v="Countermeasure Descr 113"/>
    <s v="Owner 18"/>
    <d v="2021-01-16T00:00:00"/>
    <d v="2021-01-15T00:00:00"/>
    <s v="Closed"/>
    <x v="0"/>
    <n v="12"/>
    <s v="December"/>
    <n v="16"/>
    <x v="7"/>
    <m/>
    <m/>
    <m/>
    <m/>
  </r>
  <r>
    <n v="91"/>
    <s v="Issue Tier 1 Tag 4"/>
    <s v="Issue Tier 2 Tag 14"/>
    <s v="Cause Category 4"/>
    <x v="1"/>
    <x v="79"/>
    <x v="1"/>
    <s v="N/A"/>
    <s v=""/>
    <s v=""/>
    <s v="Stage 3"/>
    <m/>
    <m/>
    <m/>
    <s v="Issue Descr 114"/>
    <s v="Cause Descr 114"/>
    <s v="Countermeasure Descr 114"/>
    <s v="Owner 6"/>
    <d v="2021-02-08T00:00:00"/>
    <d v="2021-01-19T00:00:00"/>
    <s v="Closed"/>
    <x v="1"/>
    <n v="1"/>
    <s v="January"/>
    <n v="7"/>
    <x v="9"/>
    <n v="32"/>
    <n v="12"/>
    <s v="Yes"/>
    <n v="-20"/>
  </r>
  <r>
    <n v="255"/>
    <s v="Issue Tier 1 Tag 5"/>
    <s v="Issue Tier 2 Tag 15"/>
    <s v="Cause Category 5"/>
    <x v="2"/>
    <x v="80"/>
    <x v="0"/>
    <s v="Quality KPI 1"/>
    <s v="Entry ID - 78"/>
    <s v=""/>
    <m/>
    <m/>
    <s v="Minor"/>
    <m/>
    <s v="Issue Descr 115"/>
    <s v="Cause Descr 115"/>
    <s v="Countermeasure Descr 115"/>
    <s v="Owner 10"/>
    <d v="2021-01-21T00:00:00"/>
    <d v="2021-01-19T00:00:00"/>
    <s v="Closed"/>
    <x v="0"/>
    <n v="12"/>
    <s v="December"/>
    <n v="22"/>
    <x v="7"/>
    <m/>
    <m/>
    <m/>
    <m/>
  </r>
  <r>
    <n v="92"/>
    <s v="Issue Tier 1 Tag 6"/>
    <s v="Issue Tier 2 Tag 16"/>
    <s v="Cause Category 1"/>
    <x v="3"/>
    <x v="81"/>
    <x v="2"/>
    <s v="Safety KPI 1"/>
    <s v=""/>
    <s v=""/>
    <m/>
    <m/>
    <m/>
    <m/>
    <s v="Issue Descr 116"/>
    <s v="Cause Descr 116"/>
    <s v="Countermeasure Descr 116"/>
    <s v="Owner 8"/>
    <d v="2021-01-22T00:00:00"/>
    <d v="2021-01-25T00:00:00"/>
    <s v="Closed"/>
    <x v="1"/>
    <n v="1"/>
    <s v="January"/>
    <n v="11"/>
    <x v="9"/>
    <n v="11"/>
    <n v="14"/>
    <s v="No"/>
    <n v="3"/>
  </r>
  <r>
    <n v="95"/>
    <s v="Issue Tier 1 Tag 7"/>
    <s v="Issue Tier 2 Tag 17"/>
    <s v="Cause Category 2"/>
    <x v="4"/>
    <x v="82"/>
    <x v="1"/>
    <s v="N/A"/>
    <s v=""/>
    <s v=""/>
    <m/>
    <m/>
    <m/>
    <m/>
    <s v="Issue Descr 117"/>
    <s v="Cause Descr 117"/>
    <s v="Countermeasure Descr 117"/>
    <s v="Owner 12"/>
    <d v="2021-03-01T00:00:00"/>
    <d v="2021-01-27T00:00:00"/>
    <s v="Closed"/>
    <x v="1"/>
    <n v="1"/>
    <s v="January"/>
    <n v="14"/>
    <x v="9"/>
    <n v="46"/>
    <n v="13"/>
    <s v="Yes"/>
    <n v="-33"/>
  </r>
  <r>
    <n v="94"/>
    <s v="Issue Tier 1 Tag 8"/>
    <s v="Issue Tier 2 Tag 18"/>
    <s v="Cause Category 3"/>
    <x v="5"/>
    <x v="82"/>
    <x v="1"/>
    <s v="N/A"/>
    <s v=""/>
    <s v=""/>
    <s v="Stage 7"/>
    <m/>
    <m/>
    <m/>
    <s v="Issue Descr 118"/>
    <s v="Cause Descr 118"/>
    <s v="Countermeasure Descr 118"/>
    <s v="Owner 12"/>
    <d v="2021-03-01T00:00:00"/>
    <d v="2021-02-05T00:00:00"/>
    <s v="Closed"/>
    <x v="1"/>
    <n v="1"/>
    <s v="January"/>
    <n v="14"/>
    <x v="9"/>
    <n v="46"/>
    <n v="22"/>
    <s v="Yes"/>
    <n v="-24"/>
  </r>
  <r>
    <n v="99"/>
    <s v="Issue Tier 1 Tag 9"/>
    <s v="Issue Tier 2 Tag 19"/>
    <s v="Cause Category 4"/>
    <x v="6"/>
    <x v="83"/>
    <x v="3"/>
    <s v="Delivery KPI 2"/>
    <s v=""/>
    <s v=""/>
    <s v="Stage 3"/>
    <m/>
    <m/>
    <m/>
    <s v="Issue Descr 119"/>
    <s v="Cause Descr 119"/>
    <s v="Countermeasure Descr 119"/>
    <s v="Owner 21"/>
    <d v="2021-02-26T00:00:00"/>
    <d v="2021-02-05T00:00:00"/>
    <s v="Closed"/>
    <x v="1"/>
    <n v="1"/>
    <s v="January"/>
    <n v="26"/>
    <x v="9"/>
    <n v="31"/>
    <n v="10"/>
    <s v="Yes"/>
    <n v="-21"/>
  </r>
  <r>
    <n v="103"/>
    <s v="Issue Tier 1 Tag 10"/>
    <s v="Issue Tier 2 Tag 20"/>
    <s v="Cause Category 5"/>
    <x v="7"/>
    <x v="84"/>
    <x v="2"/>
    <m/>
    <s v=""/>
    <s v=""/>
    <m/>
    <m/>
    <m/>
    <m/>
    <s v="Issue Descr 120"/>
    <s v="Cause Descr 120"/>
    <s v="Countermeasure Descr 120"/>
    <s v="Owner 8"/>
    <d v="2021-02-10T00:00:00"/>
    <d v="2021-02-10T00:00:00"/>
    <s v="Closed"/>
    <x v="1"/>
    <n v="2"/>
    <s v="February"/>
    <n v="2"/>
    <x v="10"/>
    <n v="8"/>
    <n v="8"/>
    <s v="Yes"/>
    <n v="0"/>
  </r>
  <r>
    <n v="254"/>
    <s v="Issue Tier 1 Tag 1"/>
    <s v="Issue Tier 2 Tag 1"/>
    <s v="Cause Category 1"/>
    <x v="0"/>
    <x v="85"/>
    <x v="0"/>
    <s v="Quality KPI 1"/>
    <s v="Entry ID - 75"/>
    <s v=""/>
    <m/>
    <m/>
    <s v="Minor"/>
    <m/>
    <s v="Issue Descr 121"/>
    <s v="Cause Descr 121"/>
    <s v="Countermeasure Descr 121"/>
    <s v="Owner 22"/>
    <d v="2021-02-19T00:00:00"/>
    <d v="2021-02-10T00:00:00"/>
    <s v="Closed"/>
    <x v="1"/>
    <n v="1"/>
    <s v="January"/>
    <n v="20"/>
    <x v="9"/>
    <m/>
    <m/>
    <m/>
    <m/>
  </r>
  <r>
    <n v="108"/>
    <s v="Issue Tier 1 Tag 2"/>
    <s v="Issue Tier 2 Tag 2"/>
    <s v="Cause Category 2"/>
    <x v="1"/>
    <x v="86"/>
    <x v="0"/>
    <s v="Quality KPI 1"/>
    <s v="Entry ID - 76"/>
    <s v=""/>
    <m/>
    <m/>
    <s v="Minor"/>
    <m/>
    <s v="Issue Descr 122"/>
    <s v="Cause Descr 122"/>
    <s v="Countermeasure Descr 122"/>
    <s v="Owner 8"/>
    <d v="2021-03-11T00:00:00"/>
    <d v="2021-02-23T00:00:00"/>
    <s v="Closed"/>
    <x v="1"/>
    <n v="2"/>
    <s v="February"/>
    <n v="8"/>
    <x v="10"/>
    <n v="31"/>
    <n v="15"/>
    <s v="Yes"/>
    <n v="-16"/>
  </r>
  <r>
    <n v="102"/>
    <s v="Issue Tier 1 Tag 3"/>
    <s v="Issue Tier 2 Tag 3"/>
    <s v="Cause Category 3"/>
    <x v="2"/>
    <x v="87"/>
    <x v="0"/>
    <s v="Quality KPI 1"/>
    <s v="Entry ID - 69"/>
    <s v="Primary Equipment 68"/>
    <s v="Stage 5"/>
    <s v="300129-12"/>
    <s v="Minor"/>
    <m/>
    <s v="Issue Descr 123"/>
    <s v="Cause Descr 123"/>
    <s v="Countermeasure Descr 123"/>
    <s v="Owner 21"/>
    <d v="2021-02-28T00:00:00"/>
    <d v="2021-02-24T00:00:00"/>
    <s v="Closed"/>
    <x v="1"/>
    <n v="1"/>
    <s v="January"/>
    <n v="28"/>
    <x v="9"/>
    <n v="31"/>
    <n v="27"/>
    <s v="Yes"/>
    <n v="-4"/>
  </r>
  <r>
    <n v="253"/>
    <s v="Issue Tier 1 Tag 4"/>
    <s v="Issue Tier 2 Tag 4"/>
    <s v="Cause Category 4"/>
    <x v="3"/>
    <x v="83"/>
    <x v="0"/>
    <s v="Quality KPI 1"/>
    <s v="Entry ID - 62"/>
    <s v=""/>
    <m/>
    <m/>
    <s v="Minor"/>
    <m/>
    <s v="Issue Descr 124"/>
    <s v="Cause Descr 124"/>
    <s v="Countermeasure Descr 124"/>
    <s v="Owner 18"/>
    <d v="2021-02-26T00:00:00"/>
    <d v="2021-02-24T00:00:00"/>
    <s v="Closed"/>
    <x v="1"/>
    <n v="1"/>
    <s v="January"/>
    <n v="26"/>
    <x v="9"/>
    <m/>
    <m/>
    <m/>
    <m/>
  </r>
  <r>
    <n v="84"/>
    <s v="Issue Tier 1 Tag 5"/>
    <s v="Issue Tier 2 Tag 5"/>
    <s v="Cause Category 5"/>
    <x v="4"/>
    <x v="88"/>
    <x v="2"/>
    <s v="Safety KPI 1"/>
    <s v=""/>
    <s v="Primary Equipment 35"/>
    <s v="Stage 2"/>
    <m/>
    <m/>
    <m/>
    <s v="Issue Descr 125"/>
    <s v="Cause Descr 125"/>
    <s v="Countermeasure Descr 125"/>
    <s v="Owner 8"/>
    <d v="2021-02-26T00:00:00"/>
    <d v="2021-02-25T00:00:00"/>
    <s v="Closed"/>
    <x v="0"/>
    <n v="12"/>
    <s v="December"/>
    <n v="8"/>
    <x v="7"/>
    <n v="80"/>
    <n v="79"/>
    <s v="Yes"/>
    <n v="-1"/>
  </r>
  <r>
    <n v="113"/>
    <s v="Issue Tier 1 Tag 6"/>
    <s v="Issue Tier 2 Tag 6"/>
    <s v="Cause Category 1"/>
    <x v="5"/>
    <x v="89"/>
    <x v="0"/>
    <s v="Quality KPI 1"/>
    <s v="Entry ID - 63"/>
    <s v="Primary Equipment 35"/>
    <s v="Stage 5"/>
    <s v="300129-14"/>
    <s v="Minor"/>
    <m/>
    <s v="Issue Descr 126"/>
    <s v="Cause Descr 126"/>
    <s v="Countermeasure Descr 126"/>
    <s v="Owner 21"/>
    <d v="2021-03-14T00:00:00"/>
    <d v="2021-02-25T00:00:00"/>
    <s v="Closed"/>
    <x v="1"/>
    <n v="2"/>
    <s v="February"/>
    <n v="11"/>
    <x v="10"/>
    <n v="31"/>
    <n v="14"/>
    <s v="Yes"/>
    <n v="-17"/>
  </r>
  <r>
    <n v="111"/>
    <s v="Issue Tier 1 Tag 7"/>
    <s v="Issue Tier 2 Tag 7"/>
    <s v="Cause Category 2"/>
    <x v="6"/>
    <x v="90"/>
    <x v="2"/>
    <s v="Safety KPI 1"/>
    <s v=""/>
    <s v=""/>
    <m/>
    <m/>
    <m/>
    <m/>
    <s v="Issue Descr 127"/>
    <s v="Cause Descr 127"/>
    <s v="Countermeasure Descr 127"/>
    <s v="Owner 25"/>
    <d v="2021-03-10T00:00:00"/>
    <d v="2021-03-01T00:00:00"/>
    <s v="Closed"/>
    <x v="1"/>
    <n v="2"/>
    <s v="February"/>
    <n v="10"/>
    <x v="10"/>
    <n v="28"/>
    <n v="19"/>
    <s v="Yes"/>
    <n v="-9"/>
  </r>
  <r>
    <n v="101"/>
    <s v="Issue Tier 1 Tag 8"/>
    <s v="Issue Tier 2 Tag 8"/>
    <s v="Cause Category 3"/>
    <x v="7"/>
    <x v="91"/>
    <x v="1"/>
    <s v="N/A"/>
    <s v=""/>
    <s v=""/>
    <s v="Stage 4"/>
    <m/>
    <m/>
    <m/>
    <s v="Issue Descr 128"/>
    <s v="Cause Descr 128"/>
    <s v="Countermeasure Descr 128"/>
    <s v="Owner 12"/>
    <d v="2021-03-15T00:00:00"/>
    <d v="2021-03-03T00:00:00"/>
    <s v="Closed"/>
    <x v="1"/>
    <n v="1"/>
    <s v="January"/>
    <n v="27"/>
    <x v="9"/>
    <n v="47"/>
    <n v="35"/>
    <s v="Yes"/>
    <n v="-12"/>
  </r>
  <r>
    <n v="104"/>
    <s v="Issue Tier 1 Tag 9"/>
    <s v="Issue Tier 2 Tag 9"/>
    <s v="Cause Category 4"/>
    <x v="0"/>
    <x v="92"/>
    <x v="2"/>
    <s v="Safety KPI 1"/>
    <s v=""/>
    <s v="Primary Equipment 68"/>
    <s v="Stage 2"/>
    <m/>
    <m/>
    <m/>
    <s v="Issue Descr 129"/>
    <s v="Cause Descr 129"/>
    <s v="Countermeasure Descr 129"/>
    <s v="Owner 8"/>
    <d v="2021-03-15T00:00:00"/>
    <d v="2021-03-03T00:00:00"/>
    <s v="Closed"/>
    <x v="1"/>
    <n v="2"/>
    <s v="February"/>
    <n v="3"/>
    <x v="10"/>
    <n v="40"/>
    <n v="28"/>
    <s v="Yes"/>
    <n v="-12"/>
  </r>
  <r>
    <n v="105"/>
    <s v="Issue Tier 1 Tag 10"/>
    <s v="Issue Tier 2 Tag 10"/>
    <s v="Cause Category 5"/>
    <x v="1"/>
    <x v="93"/>
    <x v="0"/>
    <s v="Quality KPI 1"/>
    <s v="Entry ID - 60"/>
    <s v="Primary Equipment 29"/>
    <s v="Stage 4"/>
    <s v="N/A"/>
    <s v="Minor"/>
    <m/>
    <s v="Issue Descr 130"/>
    <s v="Cause Descr 130"/>
    <s v="Countermeasure Descr 130"/>
    <s v="Owner 6"/>
    <d v="2021-03-07T00:00:00"/>
    <d v="2021-03-03T00:00:00"/>
    <s v="Closed"/>
    <x v="1"/>
    <n v="2"/>
    <s v="February"/>
    <n v="5"/>
    <x v="10"/>
    <n v="30"/>
    <n v="26"/>
    <s v="Yes"/>
    <n v="-4"/>
  </r>
  <r>
    <n v="106"/>
    <s v="Issue Tier 1 Tag 1"/>
    <s v="Issue Tier 2 Tag 11"/>
    <s v="Cause Category 1"/>
    <x v="2"/>
    <x v="86"/>
    <x v="2"/>
    <s v="Safety KPI 1"/>
    <s v=""/>
    <s v=""/>
    <m/>
    <m/>
    <m/>
    <m/>
    <s v="Issue Descr 131"/>
    <s v="Cause Descr 131"/>
    <s v="Countermeasure Descr 131"/>
    <s v="Owner 14"/>
    <d v="2021-03-08T00:00:00"/>
    <d v="2021-03-03T00:00:00"/>
    <s v="Closed"/>
    <x v="1"/>
    <n v="2"/>
    <s v="February"/>
    <n v="8"/>
    <x v="10"/>
    <n v="28"/>
    <n v="23"/>
    <s v="Yes"/>
    <n v="-5"/>
  </r>
  <r>
    <n v="109"/>
    <s v="Issue Tier 1 Tag 2"/>
    <s v="Issue Tier 2 Tag 12"/>
    <s v="Cause Category 2"/>
    <x v="3"/>
    <x v="86"/>
    <x v="2"/>
    <s v="Safety KPI 1"/>
    <s v=""/>
    <s v="Primary Equipment 35"/>
    <m/>
    <m/>
    <m/>
    <m/>
    <s v="Issue Descr 132"/>
    <s v="Cause Descr 132"/>
    <s v="Countermeasure Descr 132"/>
    <s v="Owner 6"/>
    <d v="2021-03-15T00:00:00"/>
    <d v="2021-03-03T00:00:00"/>
    <s v="Closed"/>
    <x v="1"/>
    <n v="2"/>
    <s v="February"/>
    <n v="8"/>
    <x v="10"/>
    <n v="35"/>
    <n v="23"/>
    <s v="Yes"/>
    <n v="-12"/>
  </r>
  <r>
    <n v="116"/>
    <s v="Issue Tier 1 Tag 3"/>
    <s v="Issue Tier 2 Tag 13"/>
    <s v="Cause Category 3"/>
    <x v="4"/>
    <x v="94"/>
    <x v="2"/>
    <s v="Safety KPI 1"/>
    <s v=""/>
    <s v=""/>
    <s v="Stage 1"/>
    <m/>
    <m/>
    <m/>
    <s v="Issue Descr 133"/>
    <s v="Cause Descr 133"/>
    <s v="Countermeasure Descr 133"/>
    <s v="Owner 6"/>
    <d v="2021-03-03T00:00:00"/>
    <d v="2021-03-03T00:00:00"/>
    <s v="Closed"/>
    <x v="1"/>
    <n v="2"/>
    <s v="February"/>
    <n v="18"/>
    <x v="10"/>
    <n v="13"/>
    <n v="13"/>
    <s v="Yes"/>
    <n v="0"/>
  </r>
  <r>
    <n v="117"/>
    <s v="Issue Tier 1 Tag 4"/>
    <s v="Issue Tier 2 Tag 14"/>
    <s v="Cause Category 4"/>
    <x v="5"/>
    <x v="95"/>
    <x v="2"/>
    <s v="Safety KPI 1"/>
    <s v="Entry ID - 61"/>
    <s v=""/>
    <s v="Stage 1"/>
    <m/>
    <m/>
    <m/>
    <s v="Issue Descr 134"/>
    <s v="Cause Descr 134"/>
    <s v="Countermeasure Descr 134"/>
    <s v="Owner 6"/>
    <d v="2021-03-03T00:00:00"/>
    <d v="2021-03-03T00:00:00"/>
    <s v="Closed"/>
    <x v="1"/>
    <n v="2"/>
    <s v="February"/>
    <n v="24"/>
    <x v="10"/>
    <n v="7"/>
    <n v="7"/>
    <s v="Yes"/>
    <n v="0"/>
  </r>
  <r>
    <n v="97"/>
    <s v="Issue Tier 1 Tag 5"/>
    <s v="Issue Tier 2 Tag 15"/>
    <s v="Cause Category 5"/>
    <x v="6"/>
    <x v="96"/>
    <x v="3"/>
    <s v="Delivery KPI 1"/>
    <s v=""/>
    <s v=""/>
    <s v="Stage 9"/>
    <m/>
    <m/>
    <m/>
    <s v="Issue Descr 135"/>
    <s v="Cause Descr 135"/>
    <s v="Countermeasure Descr 135"/>
    <s v="Owner 6"/>
    <d v="2021-03-31T00:00:00"/>
    <d v="2021-03-04T00:00:00"/>
    <s v="Closed"/>
    <x v="1"/>
    <n v="1"/>
    <s v="January"/>
    <n v="25"/>
    <x v="9"/>
    <n v="65"/>
    <n v="38"/>
    <s v="Yes"/>
    <n v="-27"/>
  </r>
  <r>
    <n v="110"/>
    <s v="Issue Tier 1 Tag 6"/>
    <s v="Issue Tier 2 Tag 16"/>
    <s v="Cause Category 1"/>
    <x v="7"/>
    <x v="97"/>
    <x v="0"/>
    <s v="Quality KPI 1"/>
    <s v="Entry ID - 64"/>
    <s v=""/>
    <m/>
    <s v="202507; 202508"/>
    <s v="Minor"/>
    <m/>
    <s v="Issue Descr 136"/>
    <s v="Cause Descr 136"/>
    <s v="Countermeasure Descr 136"/>
    <s v="Owner 26"/>
    <d v="2021-03-12T00:00:00"/>
    <d v="2021-03-04T00:00:00"/>
    <s v="Closed"/>
    <x v="1"/>
    <n v="2"/>
    <s v="February"/>
    <n v="9"/>
    <x v="10"/>
    <n v="31"/>
    <n v="23"/>
    <s v="Yes"/>
    <n v="-8"/>
  </r>
  <r>
    <n v="112"/>
    <s v="Issue Tier 1 Tag 7"/>
    <s v="Issue Tier 2 Tag 17"/>
    <s v="Cause Category 2"/>
    <x v="0"/>
    <x v="89"/>
    <x v="0"/>
    <s v="Quality KPI 1"/>
    <s v="Entry ID - 67"/>
    <s v="Primary Equipment 35"/>
    <s v="Stage 5"/>
    <s v="300129-15"/>
    <s v="Minor"/>
    <m/>
    <s v="Issue Descr 137"/>
    <s v="Cause Descr 137"/>
    <s v="Countermeasure Descr 137"/>
    <s v="Owner 21"/>
    <d v="2021-03-14T00:00:00"/>
    <d v="2021-03-04T00:00:00"/>
    <s v="Closed"/>
    <x v="1"/>
    <n v="2"/>
    <s v="February"/>
    <n v="11"/>
    <x v="10"/>
    <n v="31"/>
    <n v="21"/>
    <s v="Yes"/>
    <n v="-10"/>
  </r>
  <r>
    <n v="251"/>
    <s v="Issue Tier 1 Tag 8"/>
    <s v="Issue Tier 2 Tag 18"/>
    <s v="Cause Category 3"/>
    <x v="1"/>
    <x v="97"/>
    <x v="0"/>
    <s v="Quality KPI 1"/>
    <s v="Entry ID - 68"/>
    <s v=""/>
    <m/>
    <m/>
    <s v="Minor"/>
    <m/>
    <s v="Issue Descr 138"/>
    <s v="Cause Descr 138"/>
    <s v="Countermeasure Descr 138"/>
    <s v="Owner 3"/>
    <d v="2021-03-11T00:00:00"/>
    <d v="2021-03-04T00:00:00"/>
    <s v="Closed"/>
    <x v="1"/>
    <n v="2"/>
    <s v="February"/>
    <n v="9"/>
    <x v="10"/>
    <m/>
    <m/>
    <m/>
    <m/>
  </r>
  <r>
    <n v="252"/>
    <s v="Issue Tier 1 Tag 9"/>
    <s v="Issue Tier 2 Tag 19"/>
    <s v="Cause Category 4"/>
    <x v="2"/>
    <x v="71"/>
    <x v="0"/>
    <s v="Quality KPI 1"/>
    <s v="Entry ID - 65"/>
    <s v=""/>
    <m/>
    <m/>
    <s v="Minor"/>
    <m/>
    <s v="Issue Descr 139"/>
    <s v="Cause Descr 139"/>
    <s v="Countermeasure Descr 139"/>
    <s v="Owner 27"/>
    <d v="2021-03-05T00:00:00"/>
    <d v="2021-03-04T00:00:00"/>
    <s v="Closed"/>
    <x v="0"/>
    <n v="12"/>
    <s v="December"/>
    <n v="16"/>
    <x v="7"/>
    <m/>
    <m/>
    <m/>
    <m/>
  </r>
  <r>
    <n v="121"/>
    <s v="Issue Tier 1 Tag 10"/>
    <s v="Issue Tier 2 Tag 20"/>
    <s v="Cause Category 5"/>
    <x v="3"/>
    <x v="98"/>
    <x v="2"/>
    <s v="Safety KPI 1"/>
    <s v="Entry ID - 66"/>
    <s v=""/>
    <m/>
    <m/>
    <m/>
    <m/>
    <s v="Issue Descr 140"/>
    <s v="Cause Descr 140"/>
    <s v="Countermeasure Descr 140"/>
    <s v="Owner 11"/>
    <d v="2021-03-09T00:00:00"/>
    <d v="2021-03-09T00:00:00"/>
    <s v="Closed"/>
    <x v="1"/>
    <n v="3"/>
    <s v="March"/>
    <n v="4"/>
    <x v="11"/>
    <n v="5"/>
    <n v="5"/>
    <s v="Yes"/>
    <n v="0"/>
  </r>
  <r>
    <n v="115"/>
    <s v="Issue Tier 1 Tag 1"/>
    <s v="Issue Tier 2 Tag 1"/>
    <s v="Cause Category 1"/>
    <x v="4"/>
    <x v="94"/>
    <x v="0"/>
    <s v="Quality KPI 1"/>
    <s v="Entry ID - 13"/>
    <s v="Primary Equipment 35"/>
    <s v="Stage 3"/>
    <s v="300129-17"/>
    <s v="Minor"/>
    <m/>
    <s v="Issue Descr 141"/>
    <s v="Cause Descr 141"/>
    <s v="Countermeasure Descr 141"/>
    <s v="Owner 5"/>
    <d v="2021-03-20T00:00:00"/>
    <d v="2021-03-10T00:00:00"/>
    <s v="Closed"/>
    <x v="1"/>
    <n v="2"/>
    <s v="February"/>
    <n v="18"/>
    <x v="10"/>
    <n v="30"/>
    <n v="20"/>
    <s v="Yes"/>
    <n v="-10"/>
  </r>
  <r>
    <n v="107"/>
    <s v="Issue Tier 1 Tag 2"/>
    <s v="Issue Tier 2 Tag 2"/>
    <s v="Cause Category 2"/>
    <x v="5"/>
    <x v="86"/>
    <x v="2"/>
    <s v="Safety KPI 1"/>
    <s v="Entry ID - 14"/>
    <s v="Primary Equipment 37"/>
    <m/>
    <m/>
    <m/>
    <m/>
    <s v="Issue Descr 142"/>
    <s v="Cause Descr 142"/>
    <s v="Countermeasure Descr 142"/>
    <s v="Owner 16"/>
    <d v="2021-03-15T00:00:00"/>
    <d v="2021-03-15T00:00:00"/>
    <s v="Closed"/>
    <x v="1"/>
    <n v="2"/>
    <s v="February"/>
    <n v="8"/>
    <x v="10"/>
    <n v="35"/>
    <n v="35"/>
    <s v="Yes"/>
    <n v="0"/>
  </r>
  <r>
    <n v="249"/>
    <s v="Issue Tier 1 Tag 3"/>
    <s v="Issue Tier 2 Tag 3"/>
    <s v="Cause Category 3"/>
    <x v="6"/>
    <x v="94"/>
    <x v="0"/>
    <s v="Quality KPI 1"/>
    <s v="Entry ID - 11"/>
    <s v=""/>
    <m/>
    <m/>
    <s v="Minor"/>
    <m/>
    <s v="Issue Descr 143"/>
    <s v="Cause Descr 143"/>
    <s v="Countermeasure Descr 143"/>
    <s v="Owner 22"/>
    <d v="2021-03-20T00:00:00"/>
    <d v="2021-03-15T00:00:00"/>
    <s v="Closed"/>
    <x v="1"/>
    <n v="2"/>
    <s v="February"/>
    <n v="18"/>
    <x v="10"/>
    <m/>
    <m/>
    <m/>
    <m/>
  </r>
  <r>
    <n v="250"/>
    <s v="Issue Tier 1 Tag 4"/>
    <s v="Issue Tier 2 Tag 4"/>
    <s v="Cause Category 4"/>
    <x v="7"/>
    <x v="99"/>
    <x v="0"/>
    <s v="Quality KPI 1"/>
    <s v="Entry ID - 12"/>
    <s v=""/>
    <m/>
    <m/>
    <s v="Minor"/>
    <m/>
    <s v="Issue Descr 144"/>
    <s v="Cause Descr 144"/>
    <s v="Countermeasure Descr 144"/>
    <s v="Owner 18"/>
    <d v="2021-03-18T00:00:00"/>
    <d v="2021-03-15T00:00:00"/>
    <s v="Closed"/>
    <x v="1"/>
    <n v="2"/>
    <s v="February"/>
    <n v="16"/>
    <x v="10"/>
    <m/>
    <m/>
    <m/>
    <m/>
  </r>
  <r>
    <n v="119"/>
    <s v="Issue Tier 1 Tag 5"/>
    <s v="Issue Tier 2 Tag 5"/>
    <s v="Cause Category 5"/>
    <x v="0"/>
    <x v="95"/>
    <x v="2"/>
    <s v="Safety KPI 1"/>
    <s v="Entry ID - 15"/>
    <s v=""/>
    <m/>
    <m/>
    <m/>
    <m/>
    <s v="Issue Descr 145"/>
    <s v="Cause Descr 145"/>
    <s v="Countermeasure Descr 145"/>
    <s v="Owner 4"/>
    <d v="2021-03-16T00:00:00"/>
    <d v="2021-03-16T00:00:00"/>
    <s v="Closed"/>
    <x v="1"/>
    <n v="2"/>
    <s v="February"/>
    <n v="24"/>
    <x v="10"/>
    <n v="20"/>
    <n v="20"/>
    <s v="Yes"/>
    <n v="0"/>
  </r>
  <r>
    <n v="96"/>
    <s v="Issue Tier 1 Tag 6"/>
    <s v="Issue Tier 2 Tag 6"/>
    <s v="Cause Category 1"/>
    <x v="1"/>
    <x v="100"/>
    <x v="1"/>
    <s v="N/A"/>
    <s v=""/>
    <s v=""/>
    <s v="Stage 8"/>
    <m/>
    <m/>
    <m/>
    <s v="Issue Descr 146"/>
    <s v="Cause Descr 146"/>
    <s v="Countermeasure Descr 146"/>
    <s v="Owner 16"/>
    <d v="2021-02-22T00:00:00"/>
    <d v="2021-03-17T00:00:00"/>
    <s v="Closed"/>
    <x v="1"/>
    <n v="1"/>
    <s v="January"/>
    <n v="21"/>
    <x v="9"/>
    <n v="32"/>
    <n v="55"/>
    <s v="No"/>
    <n v="23"/>
  </r>
  <r>
    <n v="126"/>
    <s v="Issue Tier 1 Tag 7"/>
    <s v="Issue Tier 2 Tag 7"/>
    <s v="Cause Category 2"/>
    <x v="2"/>
    <x v="101"/>
    <x v="0"/>
    <s v="Quality KPI 1"/>
    <s v="Entry ID - 18"/>
    <s v="Primary Equipment 35"/>
    <s v="Stage 7"/>
    <s v="300129-23"/>
    <s v="Minor"/>
    <m/>
    <s v="Issue Descr 147"/>
    <s v="Cause Descr 147"/>
    <s v="Countermeasure Descr 147"/>
    <s v="Owner 5"/>
    <d v="2021-04-17T00:00:00"/>
    <d v="2021-03-18T00:00:00"/>
    <s v="Closed"/>
    <x v="1"/>
    <n v="3"/>
    <s v="March"/>
    <n v="18"/>
    <x v="11"/>
    <n v="30"/>
    <n v="0"/>
    <s v="Yes"/>
    <n v="-30"/>
  </r>
  <r>
    <n v="118"/>
    <s v="Issue Tier 1 Tag 8"/>
    <s v="Issue Tier 2 Tag 8"/>
    <s v="Cause Category 3"/>
    <x v="3"/>
    <x v="95"/>
    <x v="0"/>
    <s v="Quality KPI 1"/>
    <s v="Entry ID - 19"/>
    <s v="Primary Equipment 35"/>
    <s v="Stage 3"/>
    <m/>
    <s v="Minor"/>
    <m/>
    <s v="Issue Descr 148"/>
    <s v="Cause Descr 148"/>
    <s v="Countermeasure Descr 148"/>
    <s v="Owner 5"/>
    <d v="2021-03-27T00:00:00"/>
    <d v="2021-03-22T00:00:00"/>
    <s v="Closed"/>
    <x v="1"/>
    <n v="2"/>
    <s v="February"/>
    <n v="24"/>
    <x v="10"/>
    <n v="31"/>
    <n v="26"/>
    <s v="Yes"/>
    <n v="-5"/>
  </r>
  <r>
    <n v="124"/>
    <s v="Issue Tier 1 Tag 9"/>
    <s v="Issue Tier 2 Tag 9"/>
    <s v="Cause Category 4"/>
    <x v="4"/>
    <x v="102"/>
    <x v="0"/>
    <s v="Quality KPI 1"/>
    <s v="Entry ID - 16"/>
    <s v=""/>
    <m/>
    <s v="N/A"/>
    <s v="Minor"/>
    <m/>
    <s v="Issue Descr 149"/>
    <s v="Cause Descr 149"/>
    <s v="Countermeasure Descr 149"/>
    <s v="Owner 8"/>
    <d v="2021-04-15T00:00:00"/>
    <d v="2021-03-22T00:00:00"/>
    <s v="Closed"/>
    <x v="1"/>
    <n v="3"/>
    <s v="March"/>
    <n v="16"/>
    <x v="11"/>
    <n v="30"/>
    <n v="6"/>
    <s v="Yes"/>
    <n v="-24"/>
  </r>
  <r>
    <n v="100"/>
    <s v="Issue Tier 1 Tag 10"/>
    <s v="Issue Tier 2 Tag 10"/>
    <s v="Cause Category 5"/>
    <x v="5"/>
    <x v="91"/>
    <x v="1"/>
    <s v="N/A"/>
    <s v=""/>
    <s v="Primary Equipment 29"/>
    <m/>
    <m/>
    <m/>
    <m/>
    <s v="Issue Descr 150"/>
    <s v="Cause Descr 150"/>
    <s v="Countermeasure Descr 150"/>
    <s v="Owner 6"/>
    <d v="2021-03-31T00:00:00"/>
    <d v="2021-03-24T00:00:00"/>
    <s v="Closed"/>
    <x v="1"/>
    <n v="1"/>
    <s v="January"/>
    <n v="27"/>
    <x v="9"/>
    <n v="63"/>
    <n v="56"/>
    <s v="Yes"/>
    <n v="-7"/>
  </r>
  <r>
    <n v="248"/>
    <s v="Issue Tier 1 Tag 1"/>
    <s v="Issue Tier 2 Tag 11"/>
    <s v="Cause Category 1"/>
    <x v="6"/>
    <x v="103"/>
    <x v="0"/>
    <s v="Quality KPI 1"/>
    <s v="Entry ID - 17"/>
    <s v=""/>
    <m/>
    <m/>
    <s v="Minor"/>
    <m/>
    <s v="Issue Descr 151"/>
    <s v="Cause Descr 151"/>
    <s v="Countermeasure Descr 151"/>
    <s v="Owner 3"/>
    <d v="2021-03-31T00:00:00"/>
    <d v="2021-03-24T00:00:00"/>
    <s v="Closed"/>
    <x v="1"/>
    <n v="2"/>
    <s v="February"/>
    <n v="26"/>
    <x v="10"/>
    <m/>
    <m/>
    <m/>
    <m/>
  </r>
  <r>
    <n v="129"/>
    <s v="Issue Tier 1 Tag 2"/>
    <s v="Issue Tier 2 Tag 12"/>
    <s v="Cause Category 2"/>
    <x v="7"/>
    <x v="104"/>
    <x v="2"/>
    <s v="Safety KPI 1"/>
    <s v="Entry ID - 10"/>
    <s v=""/>
    <s v="Stage 2"/>
    <m/>
    <m/>
    <m/>
    <s v="Issue Descr 152"/>
    <s v="Cause Descr 152"/>
    <s v="Countermeasure Descr 152"/>
    <s v="Owner 8"/>
    <d v="2021-04-02T00:00:00"/>
    <d v="2021-03-26T00:00:00"/>
    <s v="Closed"/>
    <x v="1"/>
    <n v="3"/>
    <s v="March"/>
    <n v="22"/>
    <x v="11"/>
    <n v="11"/>
    <n v="4"/>
    <s v="Yes"/>
    <n v="-7"/>
  </r>
  <r>
    <n v="134"/>
    <s v="Issue Tier 1 Tag 3"/>
    <s v="Issue Tier 2 Tag 13"/>
    <s v="Cause Category 3"/>
    <x v="0"/>
    <x v="105"/>
    <x v="2"/>
    <s v="Safety KPI 1"/>
    <s v="Entry ID - 4"/>
    <s v=""/>
    <m/>
    <m/>
    <m/>
    <m/>
    <s v="Issue Descr 153"/>
    <s v="Cause Descr 153"/>
    <s v="Countermeasure Descr 153"/>
    <s v="Owner 8"/>
    <d v="2021-04-02T00:00:00"/>
    <d v="2021-04-02T00:00:00"/>
    <s v="Closed"/>
    <x v="1"/>
    <n v="3"/>
    <s v="March"/>
    <n v="26"/>
    <x v="11"/>
    <n v="7"/>
    <n v="7"/>
    <s v="Yes"/>
    <n v="0"/>
  </r>
  <r>
    <n v="122"/>
    <s v="Issue Tier 1 Tag 4"/>
    <s v="Issue Tier 2 Tag 14"/>
    <s v="Cause Category 4"/>
    <x v="1"/>
    <x v="106"/>
    <x v="0"/>
    <s v="Quality KPI 1"/>
    <s v="Entry ID - 5"/>
    <s v=""/>
    <m/>
    <s v="202544; 202242; 202546; 202244; 202545; 202240; 202237"/>
    <s v="Minor"/>
    <m/>
    <s v="Issue Descr 154"/>
    <s v="Cause Descr 154"/>
    <s v="Countermeasure Descr 154"/>
    <s v="Owner 15"/>
    <d v="2021-04-10T00:00:00"/>
    <d v="2021-04-06T00:00:00"/>
    <s v="Closed"/>
    <x v="1"/>
    <n v="3"/>
    <s v="March"/>
    <n v="9"/>
    <x v="11"/>
    <n v="32"/>
    <n v="28"/>
    <s v="Yes"/>
    <n v="-4"/>
  </r>
  <r>
    <n v="132"/>
    <s v="Issue Tier 1 Tag 5"/>
    <s v="Issue Tier 2 Tag 15"/>
    <s v="Cause Category 5"/>
    <x v="2"/>
    <x v="107"/>
    <x v="0"/>
    <s v="Quality KPI 1"/>
    <s v="Entry ID - 3"/>
    <s v="Primary Equipment 35"/>
    <s v="Stage 3"/>
    <s v="3000136-13"/>
    <s v="Minor"/>
    <m/>
    <s v="Issue Descr 155"/>
    <s v="Cause Descr 155"/>
    <s v="Countermeasure Descr 155"/>
    <s v="Owner 5"/>
    <d v="2021-04-25T00:00:00"/>
    <d v="2021-04-06T00:00:00"/>
    <s v="Closed"/>
    <x v="1"/>
    <n v="3"/>
    <s v="March"/>
    <n v="25"/>
    <x v="11"/>
    <n v="31"/>
    <n v="12"/>
    <s v="Yes"/>
    <n v="-19"/>
  </r>
  <r>
    <n v="130"/>
    <s v="Issue Tier 1 Tag 6"/>
    <s v="Issue Tier 2 Tag 16"/>
    <s v="Cause Category 1"/>
    <x v="3"/>
    <x v="108"/>
    <x v="1"/>
    <s v="N/A"/>
    <s v="Entry ID - 2"/>
    <s v="Primary Equipment 35"/>
    <m/>
    <m/>
    <m/>
    <m/>
    <s v="Issue Descr 156"/>
    <s v="Cause Descr 156"/>
    <s v="Countermeasure Descr 156"/>
    <s v="Owner 16"/>
    <d v="2021-04-23T00:00:00"/>
    <d v="2021-04-07T00:00:00"/>
    <s v="Closed"/>
    <x v="1"/>
    <n v="3"/>
    <s v="March"/>
    <n v="24"/>
    <x v="11"/>
    <n v="30"/>
    <n v="14"/>
    <s v="Yes"/>
    <n v="-16"/>
  </r>
  <r>
    <n v="114"/>
    <s v="Issue Tier 1 Tag 7"/>
    <s v="Issue Tier 2 Tag 17"/>
    <s v="Cause Category 2"/>
    <x v="4"/>
    <x v="109"/>
    <x v="0"/>
    <s v="Quality KPI 1"/>
    <s v="Entry ID - 8"/>
    <s v="Primary Equipment 29"/>
    <s v="Stage 4"/>
    <s v="300129-04; 300136-07"/>
    <s v="Minor"/>
    <m/>
    <s v="Issue Descr 157"/>
    <s v="Cause Descr 157"/>
    <s v="Countermeasure Descr 157"/>
    <s v="Owner 6"/>
    <d v="2021-04-09T00:00:00"/>
    <d v="2021-04-08T00:00:00"/>
    <s v="Closed"/>
    <x v="1"/>
    <n v="2"/>
    <s v="February"/>
    <n v="12"/>
    <x v="10"/>
    <n v="56"/>
    <n v="55"/>
    <s v="Yes"/>
    <n v="-1"/>
  </r>
  <r>
    <n v="123"/>
    <s v="Issue Tier 1 Tag 8"/>
    <s v="Issue Tier 2 Tag 18"/>
    <s v="Cause Category 3"/>
    <x v="5"/>
    <x v="110"/>
    <x v="0"/>
    <s v="Quality KPI 2"/>
    <s v="Entry ID - 1"/>
    <s v=""/>
    <m/>
    <m/>
    <s v="Minor"/>
    <m/>
    <s v="Issue Descr 158"/>
    <s v="Cause Descr 158"/>
    <s v="Countermeasure Descr 158"/>
    <s v="Owner 6"/>
    <d v="2021-03-15T00:00:00"/>
    <d v="2021-04-08T00:00:00"/>
    <s v="Closed"/>
    <x v="1"/>
    <n v="3"/>
    <s v="March"/>
    <n v="14"/>
    <x v="11"/>
    <n v="1"/>
    <n v="25"/>
    <s v="No"/>
    <n v="24"/>
  </r>
  <r>
    <n v="128"/>
    <s v="Issue Tier 1 Tag 9"/>
    <s v="Issue Tier 2 Tag 19"/>
    <s v="Cause Category 4"/>
    <x v="6"/>
    <x v="101"/>
    <x v="0"/>
    <s v="Quality KPI 1"/>
    <s v="Entry ID - 9"/>
    <s v="Primary Equipment 35"/>
    <s v="Stage 7"/>
    <m/>
    <s v="Minor"/>
    <m/>
    <s v="Issue Descr 159"/>
    <s v="Cause Descr 159"/>
    <s v="Countermeasure Descr 159"/>
    <s v="Owner 12"/>
    <d v="2021-04-23T00:00:00"/>
    <d v="2021-04-12T00:00:00"/>
    <s v="Closed"/>
    <x v="1"/>
    <n v="3"/>
    <s v="March"/>
    <n v="18"/>
    <x v="11"/>
    <n v="36"/>
    <n v="25"/>
    <s v="Yes"/>
    <n v="-11"/>
  </r>
  <r>
    <n v="125"/>
    <s v="Issue Tier 1 Tag 10"/>
    <s v="Issue Tier 2 Tag 20"/>
    <s v="Cause Category 5"/>
    <x v="7"/>
    <x v="111"/>
    <x v="0"/>
    <s v="Quality KPI 1"/>
    <s v="Entry ID - 6"/>
    <s v="Primary Equipment 35"/>
    <s v="Stage 4"/>
    <s v="300136-07"/>
    <s v="Minor"/>
    <m/>
    <s v="Issue Descr 160"/>
    <s v="Cause Descr 160"/>
    <s v="Countermeasure Descr 160"/>
    <s v="Owner 16"/>
    <d v="2021-04-18T00:00:00"/>
    <d v="2021-04-14T00:00:00"/>
    <s v="Closed"/>
    <x v="1"/>
    <n v="3"/>
    <s v="March"/>
    <n v="17"/>
    <x v="11"/>
    <n v="32"/>
    <n v="28"/>
    <s v="Yes"/>
    <n v="-4"/>
  </r>
  <r>
    <n v="133"/>
    <s v="Issue Tier 1 Tag 1"/>
    <s v="Issue Tier 2 Tag 1"/>
    <s v="Cause Category 1"/>
    <x v="0"/>
    <x v="107"/>
    <x v="2"/>
    <s v="Safety KPI 1"/>
    <s v="Entry ID - 7"/>
    <s v=""/>
    <s v="Stage 3"/>
    <m/>
    <m/>
    <m/>
    <s v="Issue Descr 161"/>
    <s v="Cause Descr 161"/>
    <s v="Countermeasure Descr 161"/>
    <s v="Owner 5"/>
    <d v="2021-04-26T00:00:00"/>
    <d v="2021-04-15T00:00:00"/>
    <s v="Closed"/>
    <x v="1"/>
    <n v="3"/>
    <s v="March"/>
    <n v="25"/>
    <x v="11"/>
    <n v="32"/>
    <n v="21"/>
    <s v="Yes"/>
    <n v="-11"/>
  </r>
  <r>
    <n v="138"/>
    <s v="Issue Tier 1 Tag 2"/>
    <s v="Issue Tier 2 Tag 2"/>
    <s v="Cause Category 2"/>
    <x v="1"/>
    <x v="112"/>
    <x v="3"/>
    <s v="Delivery KPI 1"/>
    <s v=""/>
    <s v=""/>
    <s v="Stage 8 Stage 7"/>
    <m/>
    <m/>
    <m/>
    <s v="Issue Descr 162"/>
    <s v="Cause Descr 162"/>
    <s v="Countermeasure Descr 162"/>
    <s v="Owner 8"/>
    <d v="2021-04-30T00:00:00"/>
    <d v="2021-04-15T00:00:00"/>
    <s v="Closed"/>
    <x v="1"/>
    <n v="4"/>
    <s v="April"/>
    <n v="5"/>
    <x v="12"/>
    <n v="25"/>
    <n v="10"/>
    <s v="Yes"/>
    <n v="-15"/>
  </r>
  <r>
    <n v="139"/>
    <s v="Issue Tier 1 Tag 3"/>
    <s v="Issue Tier 2 Tag 3"/>
    <s v="Cause Category 3"/>
    <x v="2"/>
    <x v="112"/>
    <x v="2"/>
    <s v="Safety KPI 1"/>
    <s v="Entry ID - 20"/>
    <s v="Primary Equipment 35"/>
    <s v="Stage 1"/>
    <m/>
    <m/>
    <m/>
    <s v="Issue Descr 163"/>
    <s v="Cause Descr 163"/>
    <s v="Countermeasure Descr 163"/>
    <s v="Owner 8"/>
    <d v="2021-04-30T00:00:00"/>
    <d v="2021-04-15T00:00:00"/>
    <s v="Closed"/>
    <x v="1"/>
    <n v="4"/>
    <s v="April"/>
    <n v="5"/>
    <x v="12"/>
    <n v="25"/>
    <n v="10"/>
    <s v="Yes"/>
    <n v="-15"/>
  </r>
  <r>
    <n v="143"/>
    <s v="Issue Tier 1 Tag 4"/>
    <s v="Issue Tier 2 Tag 4"/>
    <s v="Cause Category 4"/>
    <x v="3"/>
    <x v="113"/>
    <x v="2"/>
    <s v="Safety KPI 1"/>
    <s v="Entry ID - 33"/>
    <s v=""/>
    <m/>
    <m/>
    <m/>
    <m/>
    <s v="Issue Descr 164"/>
    <s v="Cause Descr 164"/>
    <s v="Countermeasure Descr 164"/>
    <s v="Owner 28"/>
    <d v="2021-04-15T00:00:00"/>
    <d v="2021-04-15T00:00:00"/>
    <s v="Closed"/>
    <x v="1"/>
    <n v="4"/>
    <s v="April"/>
    <n v="7"/>
    <x v="12"/>
    <n v="8"/>
    <n v="8"/>
    <s v="Yes"/>
    <n v="0"/>
  </r>
  <r>
    <n v="247"/>
    <s v="Issue Tier 1 Tag 5"/>
    <s v="Issue Tier 2 Tag 5"/>
    <s v="Cause Category 5"/>
    <x v="4"/>
    <x v="114"/>
    <x v="0"/>
    <s v="Quality KPI 1"/>
    <s v="Entry ID - 34"/>
    <s v=""/>
    <m/>
    <m/>
    <s v="Minor"/>
    <m/>
    <s v="Issue Descr 165"/>
    <s v="Cause Descr 165"/>
    <s v="Countermeasure Descr 165"/>
    <s v="Owner 10"/>
    <d v="2021-04-21T00:00:00"/>
    <d v="2021-04-15T00:00:00"/>
    <s v="Closed"/>
    <x v="1"/>
    <n v="3"/>
    <s v="March"/>
    <n v="19"/>
    <x v="11"/>
    <m/>
    <m/>
    <m/>
    <m/>
  </r>
  <r>
    <n v="98"/>
    <s v="Issue Tier 1 Tag 6"/>
    <s v="Issue Tier 2 Tag 6"/>
    <s v="Cause Category 1"/>
    <x v="5"/>
    <x v="96"/>
    <x v="1"/>
    <s v="N/A"/>
    <s v=""/>
    <s v=""/>
    <s v="Stage 5"/>
    <m/>
    <m/>
    <m/>
    <s v="Issue Descr 166"/>
    <s v="Cause Descr 166"/>
    <s v="Countermeasure Descr 166"/>
    <s v="Owner 8"/>
    <d v="2021-04-20T00:00:00"/>
    <d v="2021-04-16T00:00:00"/>
    <s v="Closed"/>
    <x v="1"/>
    <n v="1"/>
    <s v="January"/>
    <n v="25"/>
    <x v="9"/>
    <n v="85"/>
    <n v="81"/>
    <s v="Yes"/>
    <n v="-4"/>
  </r>
  <r>
    <n v="146"/>
    <s v="Issue Tier 1 Tag 7"/>
    <s v="Issue Tier 2 Tag 7"/>
    <s v="Cause Category 2"/>
    <x v="6"/>
    <x v="115"/>
    <x v="2"/>
    <s v="Safety KPI 1"/>
    <s v="Entry ID - 31"/>
    <s v=""/>
    <m/>
    <m/>
    <m/>
    <m/>
    <s v="Issue Descr 167"/>
    <s v="Cause Descr 167"/>
    <s v="Countermeasure Descr 167"/>
    <s v="Owner 8"/>
    <d v="2021-04-21T00:00:00"/>
    <d v="2021-04-19T00:00:00"/>
    <s v="Closed"/>
    <x v="1"/>
    <n v="4"/>
    <s v="April"/>
    <n v="15"/>
    <x v="12"/>
    <n v="6"/>
    <n v="4"/>
    <s v="Yes"/>
    <n v="-2"/>
  </r>
  <r>
    <n v="142"/>
    <s v="Issue Tier 1 Tag 8"/>
    <s v="Issue Tier 2 Tag 8"/>
    <s v="Cause Category 3"/>
    <x v="7"/>
    <x v="113"/>
    <x v="2"/>
    <s v="Safety KPI 1"/>
    <s v="Entry ID - 32"/>
    <s v=""/>
    <m/>
    <m/>
    <m/>
    <m/>
    <s v="Issue Descr 168"/>
    <s v="Cause Descr 168"/>
    <s v="Countermeasure Descr 168"/>
    <s v="Owner 11"/>
    <d v="2021-04-20T00:00:00"/>
    <d v="2021-04-20T00:00:00"/>
    <s v="Closed"/>
    <x v="1"/>
    <n v="4"/>
    <s v="April"/>
    <n v="7"/>
    <x v="12"/>
    <n v="13"/>
    <n v="13"/>
    <s v="Yes"/>
    <n v="0"/>
  </r>
  <r>
    <n v="120"/>
    <s v="Issue Tier 1 Tag 9"/>
    <s v="Issue Tier 2 Tag 9"/>
    <s v="Cause Category 4"/>
    <x v="0"/>
    <x v="116"/>
    <x v="2"/>
    <s v="Safety KPI 1"/>
    <s v="Entry ID - 35"/>
    <s v=""/>
    <s v="Stage 1"/>
    <m/>
    <m/>
    <m/>
    <s v="Issue Descr 169"/>
    <s v="Cause Descr 169"/>
    <s v="Countermeasure Descr 169"/>
    <s v="Owner 5"/>
    <d v="2021-04-26T00:00:00"/>
    <d v="2021-04-26T00:00:00"/>
    <s v="Closed"/>
    <x v="1"/>
    <n v="2"/>
    <s v="February"/>
    <n v="25"/>
    <x v="10"/>
    <n v="60"/>
    <n v="60"/>
    <s v="Yes"/>
    <n v="0"/>
  </r>
  <r>
    <n v="136"/>
    <s v="Issue Tier 1 Tag 10"/>
    <s v="Issue Tier 2 Tag 10"/>
    <s v="Cause Category 5"/>
    <x v="1"/>
    <x v="117"/>
    <x v="1"/>
    <s v="N/A"/>
    <s v="Entry ID - 38"/>
    <s v="Primary Equipment 35"/>
    <m/>
    <m/>
    <m/>
    <m/>
    <s v="Issue Descr 170"/>
    <s v="Cause Descr 170"/>
    <s v="Countermeasure Descr 170"/>
    <s v="Owner 5"/>
    <d v="2021-04-30T00:00:00"/>
    <d v="2021-04-26T00:00:00"/>
    <s v="Closed"/>
    <x v="1"/>
    <n v="3"/>
    <s v="March"/>
    <n v="31"/>
    <x v="11"/>
    <n v="30"/>
    <n v="26"/>
    <s v="Yes"/>
    <n v="-4"/>
  </r>
  <r>
    <n v="137"/>
    <s v="Issue Tier 1 Tag 1"/>
    <s v="Issue Tier 2 Tag 11"/>
    <s v="Cause Category 1"/>
    <x v="2"/>
    <x v="117"/>
    <x v="1"/>
    <s v="N/A"/>
    <s v="Entry ID - 39"/>
    <s v="Primary Equipment 35"/>
    <m/>
    <m/>
    <m/>
    <m/>
    <s v="Issue Descr 171"/>
    <s v="Cause Descr 171"/>
    <s v="Countermeasure Descr 171"/>
    <s v="Owner 5"/>
    <d v="2021-04-30T00:00:00"/>
    <d v="2021-04-26T00:00:00"/>
    <s v="Closed"/>
    <x v="1"/>
    <n v="3"/>
    <s v="March"/>
    <n v="31"/>
    <x v="11"/>
    <n v="30"/>
    <n v="26"/>
    <s v="Yes"/>
    <n v="-4"/>
  </r>
  <r>
    <n v="140"/>
    <s v="Issue Tier 1 Tag 2"/>
    <s v="Issue Tier 2 Tag 12"/>
    <s v="Cause Category 2"/>
    <x v="3"/>
    <x v="112"/>
    <x v="1"/>
    <s v="N/A"/>
    <s v="Entry ID - 36"/>
    <s v="Primary Equipment 35"/>
    <m/>
    <m/>
    <m/>
    <m/>
    <s v="Issue Descr 172"/>
    <s v="Cause Descr 172"/>
    <s v="Countermeasure Descr 172"/>
    <s v="Owner 5"/>
    <d v="2021-05-05T00:00:00"/>
    <d v="2021-04-29T00:00:00"/>
    <s v="Closed"/>
    <x v="1"/>
    <n v="4"/>
    <s v="April"/>
    <n v="5"/>
    <x v="12"/>
    <n v="30"/>
    <n v="24"/>
    <s v="Yes"/>
    <n v="-6"/>
  </r>
  <r>
    <n v="144"/>
    <s v="Issue Tier 1 Tag 3"/>
    <s v="Issue Tier 2 Tag 13"/>
    <s v="Cause Category 3"/>
    <x v="4"/>
    <x v="118"/>
    <x v="0"/>
    <s v="Quality KPI 1"/>
    <s v="Entry ID - 37"/>
    <s v="Primary Equipment 68"/>
    <s v="Stage 7"/>
    <m/>
    <m/>
    <m/>
    <s v="Issue Descr 173"/>
    <s v="Cause Descr 173"/>
    <s v="Countermeasure Descr 173"/>
    <s v="Owner 29"/>
    <d v="2021-05-12T00:00:00"/>
    <d v="2021-05-05T00:00:00"/>
    <s v="Closed"/>
    <x v="1"/>
    <n v="4"/>
    <s v="April"/>
    <n v="8"/>
    <x v="12"/>
    <n v="34"/>
    <n v="27"/>
    <s v="Yes"/>
    <n v="-7"/>
  </r>
  <r>
    <n v="145"/>
    <s v="Issue Tier 1 Tag 4"/>
    <s v="Issue Tier 2 Tag 14"/>
    <s v="Cause Category 4"/>
    <x v="5"/>
    <x v="119"/>
    <x v="3"/>
    <s v="Delivery KPI 3"/>
    <s v=""/>
    <s v=""/>
    <s v="Stage 1"/>
    <m/>
    <m/>
    <m/>
    <s v="Issue Descr 174"/>
    <s v="Cause Descr 174"/>
    <s v="Countermeasure Descr 174"/>
    <s v="Owner 5"/>
    <d v="2021-05-12T00:00:00"/>
    <d v="2021-05-05T00:00:00"/>
    <s v="Closed"/>
    <x v="1"/>
    <n v="4"/>
    <s v="April"/>
    <n v="12"/>
    <x v="12"/>
    <n v="30"/>
    <n v="23"/>
    <s v="Yes"/>
    <n v="-7"/>
  </r>
  <r>
    <n v="156"/>
    <s v="Issue Tier 1 Tag 5"/>
    <s v="Issue Tier 2 Tag 15"/>
    <s v="Cause Category 5"/>
    <x v="6"/>
    <x v="120"/>
    <x v="0"/>
    <s v="Quality KPI 1"/>
    <s v="Entry ID - 30"/>
    <s v=""/>
    <s v="Stage 11"/>
    <m/>
    <s v="Minor"/>
    <m/>
    <s v="Issue Descr 175"/>
    <s v="Cause Descr 175"/>
    <s v="Countermeasure Descr 175"/>
    <s v="Owner 8"/>
    <d v="2021-05-05T00:00:00"/>
    <d v="2021-05-11T00:00:00"/>
    <s v="Closed"/>
    <x v="1"/>
    <n v="5"/>
    <s v="May"/>
    <n v="6"/>
    <x v="13"/>
    <s v="N/A"/>
    <n v="5"/>
    <s v="N/A"/>
    <s v=""/>
  </r>
  <r>
    <n v="135"/>
    <s v="Issue Tier 1 Tag 6"/>
    <s v="Issue Tier 2 Tag 16"/>
    <s v="Cause Category 1"/>
    <x v="7"/>
    <x v="117"/>
    <x v="0"/>
    <s v="Quality KPI 1"/>
    <s v="Entry ID - 23"/>
    <s v="Primary Equipment 35"/>
    <s v="Stage 3"/>
    <s v="300136-14"/>
    <s v="Minor"/>
    <m/>
    <s v="Issue Descr 176"/>
    <s v="Cause Descr 176"/>
    <s v="Countermeasure Descr 176"/>
    <s v="Owner 5"/>
    <d v="2021-05-14T00:00:00"/>
    <d v="2021-05-13T00:00:00"/>
    <s v="Closed"/>
    <x v="1"/>
    <n v="3"/>
    <s v="March"/>
    <n v="31"/>
    <x v="11"/>
    <n v="44"/>
    <n v="43"/>
    <s v="Yes"/>
    <n v="-1"/>
  </r>
  <r>
    <n v="151"/>
    <s v="Issue Tier 1 Tag 7"/>
    <s v="Issue Tier 2 Tag 17"/>
    <s v="Cause Category 2"/>
    <x v="0"/>
    <x v="121"/>
    <x v="0"/>
    <s v="Quality KPI 2"/>
    <s v="Entry ID - 1"/>
    <s v=""/>
    <m/>
    <m/>
    <s v="Minor"/>
    <m/>
    <s v="Issue Descr 177"/>
    <s v="Cause Descr 177"/>
    <s v="Countermeasure Descr 177"/>
    <s v="Owner 5"/>
    <d v="2021-04-30T00:00:00"/>
    <d v="2021-05-13T00:00:00"/>
    <s v="Closed"/>
    <x v="1"/>
    <n v="4"/>
    <s v="April"/>
    <n v="30"/>
    <x v="12"/>
    <n v="0"/>
    <n v="13"/>
    <s v="No"/>
    <n v="13"/>
  </r>
  <r>
    <n v="153"/>
    <s v="Issue Tier 1 Tag 8"/>
    <s v="Issue Tier 2 Tag 18"/>
    <s v="Cause Category 3"/>
    <x v="1"/>
    <x v="122"/>
    <x v="2"/>
    <s v="Safety KPI 1"/>
    <s v="Entry ID - 24"/>
    <s v=""/>
    <s v="Stage 4"/>
    <m/>
    <m/>
    <m/>
    <s v="Issue Descr 178"/>
    <s v="Cause Descr 178"/>
    <s v="Countermeasure Descr 178"/>
    <s v="Owner 29"/>
    <d v="2021-06-03T00:00:00"/>
    <d v="2021-05-13T00:00:00"/>
    <s v="Closed"/>
    <x v="1"/>
    <n v="5"/>
    <s v="May"/>
    <n v="4"/>
    <x v="13"/>
    <n v="30"/>
    <n v="9"/>
    <s v="Yes"/>
    <n v="-21"/>
  </r>
  <r>
    <n v="150"/>
    <s v="Issue Tier 1 Tag 9"/>
    <s v="Issue Tier 2 Tag 19"/>
    <s v="Cause Category 4"/>
    <x v="2"/>
    <x v="123"/>
    <x v="3"/>
    <s v="Delivery KPI 1"/>
    <s v=""/>
    <s v=""/>
    <s v="Stage 4"/>
    <m/>
    <m/>
    <m/>
    <s v="Issue Descr 179"/>
    <s v="Cause Descr 179"/>
    <s v="Countermeasure Descr 179"/>
    <s v="Owner 8"/>
    <d v="2021-05-26T00:00:00"/>
    <d v="2021-05-17T00:00:00"/>
    <s v="Closed"/>
    <x v="1"/>
    <n v="4"/>
    <s v="April"/>
    <n v="28"/>
    <x v="12"/>
    <n v="28"/>
    <n v="19"/>
    <s v="Yes"/>
    <n v="-9"/>
  </r>
  <r>
    <n v="155"/>
    <s v="Issue Tier 1 Tag 10"/>
    <s v="Issue Tier 2 Tag 20"/>
    <s v="Cause Category 5"/>
    <x v="3"/>
    <x v="124"/>
    <x v="2"/>
    <s v="Safety KPI 1"/>
    <s v="Entry ID - 21"/>
    <s v=""/>
    <m/>
    <m/>
    <m/>
    <m/>
    <s v="Issue Descr 180"/>
    <s v="Cause Descr 180"/>
    <s v="Countermeasure Descr 180"/>
    <s v="Owner 6"/>
    <d v="2021-06-04T00:00:00"/>
    <d v="2021-05-17T00:00:00"/>
    <s v="Closed"/>
    <x v="1"/>
    <n v="5"/>
    <s v="May"/>
    <n v="5"/>
    <x v="13"/>
    <n v="30"/>
    <n v="12"/>
    <s v="Yes"/>
    <n v="-18"/>
  </r>
  <r>
    <n v="148"/>
    <s v="Issue Tier 1 Tag 1"/>
    <s v="Issue Tier 2 Tag 1"/>
    <s v="Cause Category 1"/>
    <x v="4"/>
    <x v="125"/>
    <x v="1"/>
    <s v="N/A"/>
    <s v=""/>
    <s v=""/>
    <m/>
    <m/>
    <m/>
    <m/>
    <s v="Issue Descr 181"/>
    <s v="Cause Descr 181"/>
    <s v="Countermeasure Descr 181"/>
    <s v="Owner 6"/>
    <d v="2021-05-26T00:00:00"/>
    <d v="2021-05-19T00:00:00"/>
    <s v="Closed"/>
    <x v="1"/>
    <n v="4"/>
    <s v="April"/>
    <n v="27"/>
    <x v="12"/>
    <n v="29"/>
    <n v="22"/>
    <s v="Yes"/>
    <n v="-7"/>
  </r>
  <r>
    <n v="127"/>
    <s v="Issue Tier 1 Tag 2"/>
    <s v="Issue Tier 2 Tag 2"/>
    <s v="Cause Category 2"/>
    <x v="5"/>
    <x v="101"/>
    <x v="1"/>
    <s v="N/A"/>
    <s v=""/>
    <s v=""/>
    <m/>
    <m/>
    <m/>
    <m/>
    <s v="Issue Descr 182"/>
    <s v="Cause Descr 182"/>
    <s v="Countermeasure Descr 182"/>
    <s v="Owner 6"/>
    <d v="2021-05-20T00:00:00"/>
    <d v="2021-05-20T00:00:00"/>
    <s v="Closed"/>
    <x v="1"/>
    <n v="3"/>
    <s v="March"/>
    <n v="18"/>
    <x v="11"/>
    <n v="63"/>
    <n v="63"/>
    <s v="Yes"/>
    <n v="0"/>
  </r>
  <r>
    <n v="157"/>
    <s v="Issue Tier 1 Tag 3"/>
    <s v="Issue Tier 2 Tag 3"/>
    <s v="Cause Category 3"/>
    <x v="6"/>
    <x v="126"/>
    <x v="1"/>
    <s v="N/A"/>
    <s v=""/>
    <s v=""/>
    <m/>
    <m/>
    <m/>
    <m/>
    <s v="Issue Descr 183"/>
    <s v="Cause Descr 183"/>
    <s v="Countermeasure Descr 183"/>
    <s v="Owner 13"/>
    <d v="2021-05-30T00:00:00"/>
    <d v="2021-05-26T00:00:00"/>
    <s v="Closed"/>
    <x v="1"/>
    <n v="5"/>
    <s v="May"/>
    <n v="10"/>
    <x v="13"/>
    <n v="20"/>
    <n v="16"/>
    <s v="Yes"/>
    <n v="-4"/>
  </r>
  <r>
    <n v="163"/>
    <s v="Issue Tier 1 Tag 4"/>
    <s v="Issue Tier 2 Tag 4"/>
    <s v="Cause Category 4"/>
    <x v="7"/>
    <x v="127"/>
    <x v="0"/>
    <s v="Quality KPI 1"/>
    <s v="Entry ID - 22"/>
    <s v=""/>
    <s v="Stage 10"/>
    <m/>
    <s v="Minor"/>
    <m/>
    <s v="Issue Descr 184"/>
    <s v="Cause Descr 184"/>
    <s v="Countermeasure Descr 184"/>
    <s v="Owner 19"/>
    <d v="2021-06-18T00:00:00"/>
    <d v="2021-05-27T00:00:00"/>
    <s v="Closed"/>
    <x v="1"/>
    <n v="5"/>
    <s v="May"/>
    <n v="18"/>
    <x v="13"/>
    <n v="31"/>
    <n v="9"/>
    <s v="Yes"/>
    <n v="-22"/>
  </r>
  <r>
    <n v="149"/>
    <s v="Issue Tier 1 Tag 5"/>
    <s v="Issue Tier 2 Tag 5"/>
    <s v="Cause Category 5"/>
    <x v="0"/>
    <x v="125"/>
    <x v="2"/>
    <s v="Safety KPI 1"/>
    <s v="Entry ID - 25"/>
    <s v="Primary Equipment 29"/>
    <m/>
    <m/>
    <m/>
    <m/>
    <s v="Issue Descr 185"/>
    <s v="Cause Descr 185"/>
    <s v="Countermeasure Descr 185"/>
    <s v="Owner 8"/>
    <d v="2021-05-26T00:00:00"/>
    <d v="2021-05-28T00:00:00"/>
    <s v="Closed"/>
    <x v="1"/>
    <n v="4"/>
    <s v="April"/>
    <n v="27"/>
    <x v="12"/>
    <n v="29"/>
    <n v="31"/>
    <s v="No"/>
    <n v="2"/>
  </r>
  <r>
    <n v="164"/>
    <s v="Issue Tier 1 Tag 6"/>
    <s v="Issue Tier 2 Tag 6"/>
    <s v="Cause Category 1"/>
    <x v="1"/>
    <x v="128"/>
    <x v="2"/>
    <s v="Safety KPI 1"/>
    <s v="Entry ID - 28"/>
    <s v=""/>
    <m/>
    <m/>
    <m/>
    <m/>
    <s v="Issue Descr 186"/>
    <s v="Cause Descr 186"/>
    <s v="Countermeasure Descr 186"/>
    <s v="Owner 14"/>
    <d v="2021-05-28T00:00:00"/>
    <d v="2021-05-28T00:00:00"/>
    <s v="Closed"/>
    <x v="1"/>
    <n v="5"/>
    <s v="May"/>
    <n v="19"/>
    <x v="13"/>
    <n v="9"/>
    <n v="9"/>
    <s v="Yes"/>
    <n v="0"/>
  </r>
  <r>
    <n v="245"/>
    <s v="Issue Tier 1 Tag 7"/>
    <s v="Issue Tier 2 Tag 7"/>
    <s v="Cause Category 2"/>
    <x v="2"/>
    <x v="124"/>
    <x v="0"/>
    <s v="Quality KPI 1"/>
    <s v="Entry ID - 29"/>
    <s v=""/>
    <m/>
    <m/>
    <s v="Minor"/>
    <m/>
    <s v="Issue Descr 187"/>
    <s v="Cause Descr 187"/>
    <s v="Countermeasure Descr 187"/>
    <s v="Owner 3"/>
    <d v="2021-06-04T00:00:00"/>
    <d v="2021-05-28T00:00:00"/>
    <s v="Closed"/>
    <x v="1"/>
    <n v="5"/>
    <s v="May"/>
    <n v="5"/>
    <x v="13"/>
    <m/>
    <m/>
    <m/>
    <m/>
  </r>
  <r>
    <n v="246"/>
    <s v="Issue Tier 1 Tag 8"/>
    <s v="Issue Tier 2 Tag 8"/>
    <s v="Cause Category 3"/>
    <x v="3"/>
    <x v="122"/>
    <x v="0"/>
    <s v="Quality KPI 1"/>
    <s v="Entry ID - 26"/>
    <s v=""/>
    <m/>
    <m/>
    <s v="Minor"/>
    <m/>
    <s v="Issue Descr 188"/>
    <s v="Cause Descr 188"/>
    <s v="Countermeasure Descr 188"/>
    <s v="Owner 22"/>
    <d v="2021-06-03T00:00:00"/>
    <d v="2021-06-01T00:00:00"/>
    <s v="Closed"/>
    <x v="1"/>
    <n v="5"/>
    <s v="May"/>
    <n v="4"/>
    <x v="13"/>
    <m/>
    <m/>
    <m/>
    <m/>
  </r>
  <r>
    <n v="154"/>
    <s v="Issue Tier 1 Tag 9"/>
    <s v="Issue Tier 2 Tag 9"/>
    <s v="Cause Category 4"/>
    <x v="4"/>
    <x v="122"/>
    <x v="0"/>
    <s v="Quality KPI 1"/>
    <s v="Entry ID - 27"/>
    <s v=""/>
    <s v="Stage 11"/>
    <n v="300137"/>
    <s v="Minor"/>
    <m/>
    <s v="Issue Descr 189"/>
    <s v="Cause Descr 189"/>
    <s v="Countermeasure Descr 189"/>
    <s v="Owner 15"/>
    <d v="2021-06-04T00:00:00"/>
    <d v="2021-06-02T00:00:00"/>
    <s v="Closed"/>
    <x v="1"/>
    <n v="5"/>
    <s v="May"/>
    <n v="4"/>
    <x v="13"/>
    <n v="31"/>
    <n v="29"/>
    <s v="Yes"/>
    <n v="-2"/>
  </r>
  <r>
    <n v="160"/>
    <s v="Issue Tier 1 Tag 10"/>
    <s v="Issue Tier 2 Tag 10"/>
    <s v="Cause Category 5"/>
    <x v="5"/>
    <x v="129"/>
    <x v="3"/>
    <s v="Delivery KPI 1"/>
    <s v=""/>
    <s v=""/>
    <s v="Stage 6"/>
    <m/>
    <m/>
    <m/>
    <s v="Issue Descr 190"/>
    <s v="Cause Descr 190"/>
    <s v="Countermeasure Descr 190"/>
    <s v="Owner 5"/>
    <d v="2021-06-03T00:00:00"/>
    <d v="2021-06-03T00:00:00"/>
    <s v="Closed"/>
    <x v="1"/>
    <n v="5"/>
    <s v="May"/>
    <n v="14"/>
    <x v="13"/>
    <n v="20"/>
    <n v="20"/>
    <s v="Yes"/>
    <n v="0"/>
  </r>
  <r>
    <n v="131"/>
    <s v="Issue Tier 1 Tag 1"/>
    <s v="Issue Tier 2 Tag 11"/>
    <s v="Cause Category 1"/>
    <x v="6"/>
    <x v="108"/>
    <x v="0"/>
    <s v="Quality KPI 1"/>
    <s v="Entry ID - 79"/>
    <s v=""/>
    <s v="Stage 8"/>
    <s v="300136-01"/>
    <s v="Minor"/>
    <m/>
    <s v="Issue Descr 191"/>
    <s v="Cause Descr 191"/>
    <s v="Countermeasure Descr 191"/>
    <s v="Owner 16"/>
    <d v="2021-06-17T00:00:00"/>
    <d v="2021-06-09T00:00:00"/>
    <s v="Closed"/>
    <x v="1"/>
    <n v="3"/>
    <s v="March"/>
    <n v="24"/>
    <x v="11"/>
    <n v="85"/>
    <n v="77"/>
    <s v="Yes"/>
    <n v="-8"/>
  </r>
  <r>
    <n v="147"/>
    <s v="Issue Tier 1 Tag 2"/>
    <s v="Issue Tier 2 Tag 12"/>
    <s v="Cause Category 2"/>
    <x v="7"/>
    <x v="130"/>
    <x v="2"/>
    <s v="Safety KPI 1"/>
    <s v=""/>
    <s v="Primary Equipment 19"/>
    <m/>
    <m/>
    <m/>
    <m/>
    <s v="Issue Descr 192"/>
    <s v="Cause Descr 192"/>
    <s v="Countermeasure Descr 192"/>
    <s v="Owner 5"/>
    <d v="2021-06-20T00:00:00"/>
    <d v="2021-06-09T00:00:00"/>
    <s v="Closed"/>
    <x v="1"/>
    <n v="4"/>
    <s v="April"/>
    <n v="21"/>
    <x v="12"/>
    <n v="60"/>
    <n v="49"/>
    <s v="Yes"/>
    <n v="-11"/>
  </r>
  <r>
    <n v="158"/>
    <s v="Issue Tier 1 Tag 3"/>
    <s v="Issue Tier 2 Tag 13"/>
    <s v="Cause Category 3"/>
    <x v="0"/>
    <x v="126"/>
    <x v="2"/>
    <s v="Safety KPI 1"/>
    <s v="Entry ID - 131"/>
    <s v=""/>
    <m/>
    <m/>
    <m/>
    <m/>
    <s v="Issue Descr 193"/>
    <s v="Cause Descr 193"/>
    <s v="Countermeasure Descr 193"/>
    <s v="Owner 5"/>
    <d v="2021-06-09T00:00:00"/>
    <d v="2021-06-09T00:00:00"/>
    <s v="Closed"/>
    <x v="1"/>
    <n v="5"/>
    <s v="May"/>
    <n v="10"/>
    <x v="13"/>
    <n v="30"/>
    <n v="30"/>
    <s v="Yes"/>
    <n v="0"/>
  </r>
  <r>
    <n v="159"/>
    <s v="Issue Tier 1 Tag 4"/>
    <s v="Issue Tier 2 Tag 14"/>
    <s v="Cause Category 4"/>
    <x v="1"/>
    <x v="126"/>
    <x v="2"/>
    <s v="Safety KPI 1"/>
    <s v="Entry ID - 132"/>
    <s v=""/>
    <s v="Stage 3"/>
    <m/>
    <m/>
    <m/>
    <s v="Issue Descr 194"/>
    <s v="Cause Descr 194"/>
    <s v="Countermeasure Descr 194"/>
    <s v="Owner 5"/>
    <d v="2021-06-09T00:00:00"/>
    <d v="2021-06-09T00:00:00"/>
    <s v="Closed"/>
    <x v="1"/>
    <n v="5"/>
    <s v="May"/>
    <n v="10"/>
    <x v="13"/>
    <n v="30"/>
    <n v="30"/>
    <s v="Yes"/>
    <n v="0"/>
  </r>
  <r>
    <n v="165"/>
    <s v="Issue Tier 1 Tag 5"/>
    <s v="Issue Tier 2 Tag 15"/>
    <s v="Cause Category 5"/>
    <x v="2"/>
    <x v="131"/>
    <x v="2"/>
    <s v="Safety KPI 1"/>
    <s v="Entry ID - 129"/>
    <s v="Primary Equipment 69"/>
    <m/>
    <m/>
    <m/>
    <m/>
    <s v="Issue Descr 195"/>
    <s v="Cause Descr 195"/>
    <s v="Countermeasure Descr 195"/>
    <s v="Owner 6"/>
    <d v="2021-09-01T00:00:00"/>
    <d v="2021-06-09T00:00:00"/>
    <s v="Closed"/>
    <x v="1"/>
    <n v="5"/>
    <s v="May"/>
    <n v="24"/>
    <x v="13"/>
    <n v="100"/>
    <n v="16"/>
    <s v="Yes"/>
    <n v="-84"/>
  </r>
  <r>
    <n v="166"/>
    <s v="Issue Tier 1 Tag 6"/>
    <s v="Issue Tier 2 Tag 16"/>
    <s v="Cause Category 1"/>
    <x v="3"/>
    <x v="132"/>
    <x v="2"/>
    <s v="Safety KPI 1"/>
    <s v="Entry ID - 130"/>
    <s v="Primary Equipment 35"/>
    <m/>
    <m/>
    <m/>
    <m/>
    <s v="Issue Descr 196"/>
    <s v="Cause Descr 196"/>
    <s v="Countermeasure Descr 196"/>
    <s v="Owner 8"/>
    <d v="2021-06-26T00:00:00"/>
    <d v="2021-06-09T00:00:00"/>
    <s v="Closed"/>
    <x v="1"/>
    <n v="5"/>
    <s v="May"/>
    <n v="25"/>
    <x v="13"/>
    <n v="32"/>
    <n v="15"/>
    <s v="Yes"/>
    <n v="-17"/>
  </r>
  <r>
    <n v="141"/>
    <s v="Issue Tier 1 Tag 7"/>
    <s v="Issue Tier 2 Tag 17"/>
    <s v="Cause Category 2"/>
    <x v="4"/>
    <x v="133"/>
    <x v="2"/>
    <s v="Safety KPI 1"/>
    <s v="Entry ID - 133"/>
    <s v=""/>
    <m/>
    <m/>
    <m/>
    <m/>
    <s v="Issue Descr 197"/>
    <s v="Cause Descr 197"/>
    <s v="Countermeasure Descr 197"/>
    <s v="Owner 16"/>
    <d v="2021-06-17T00:00:00"/>
    <d v="2021-06-17T00:00:00"/>
    <s v="Closed"/>
    <x v="1"/>
    <n v="4"/>
    <s v="April"/>
    <n v="6"/>
    <x v="12"/>
    <n v="72"/>
    <n v="72"/>
    <s v="Yes"/>
    <n v="0"/>
  </r>
  <r>
    <n v="161"/>
    <s v="Issue Tier 1 Tag 8"/>
    <s v="Issue Tier 2 Tag 18"/>
    <s v="Cause Category 3"/>
    <x v="5"/>
    <x v="134"/>
    <x v="3"/>
    <s v="Delivery KPI 3"/>
    <s v=""/>
    <s v=""/>
    <s v="Stage 1"/>
    <m/>
    <m/>
    <m/>
    <s v="Issue Descr 198"/>
    <s v="Cause Descr 198"/>
    <s v="Countermeasure Descr 198"/>
    <s v="Owner 16"/>
    <d v="2021-06-17T00:00:00"/>
    <d v="2021-06-17T00:00:00"/>
    <s v="Closed"/>
    <x v="1"/>
    <n v="5"/>
    <s v="May"/>
    <n v="17"/>
    <x v="13"/>
    <n v="31"/>
    <n v="31"/>
    <s v="Yes"/>
    <n v="0"/>
  </r>
  <r>
    <n v="162"/>
    <s v="Issue Tier 1 Tag 9"/>
    <s v="Issue Tier 2 Tag 19"/>
    <s v="Cause Category 4"/>
    <x v="6"/>
    <x v="127"/>
    <x v="3"/>
    <s v="Delivery KPI 3"/>
    <s v=""/>
    <s v=""/>
    <s v="Stage 1"/>
    <m/>
    <m/>
    <m/>
    <s v="Issue Descr 199"/>
    <s v="Cause Descr 199"/>
    <s v="Countermeasure Descr 199"/>
    <s v="Owner 5"/>
    <d v="2021-06-17T00:00:00"/>
    <d v="2021-06-17T00:00:00"/>
    <s v="Closed"/>
    <x v="1"/>
    <n v="5"/>
    <s v="May"/>
    <n v="18"/>
    <x v="13"/>
    <n v="30"/>
    <n v="30"/>
    <s v="Yes"/>
    <n v="0"/>
  </r>
  <r>
    <n v="244"/>
    <s v="Issue Tier 1 Tag 10"/>
    <s v="Issue Tier 2 Tag 20"/>
    <s v="Cause Category 5"/>
    <x v="7"/>
    <x v="131"/>
    <x v="0"/>
    <s v="Quality KPI 1"/>
    <s v="Entry ID - 136"/>
    <s v=""/>
    <m/>
    <m/>
    <s v="Minor"/>
    <m/>
    <s v="Issue Descr 200"/>
    <s v="Cause Descr 200"/>
    <s v="Countermeasure Descr 200"/>
    <s v="Owner 22"/>
    <d v="2021-06-23T00:00:00"/>
    <d v="2021-06-18T00:00:00"/>
    <s v="Closed"/>
    <x v="1"/>
    <n v="5"/>
    <s v="May"/>
    <n v="24"/>
    <x v="13"/>
    <m/>
    <m/>
    <m/>
    <m/>
  </r>
  <r>
    <n v="174"/>
    <s v="Issue Tier 1 Tag 1"/>
    <s v="Issue Tier 2 Tag 1"/>
    <s v="Cause Category 1"/>
    <x v="0"/>
    <x v="135"/>
    <x v="0"/>
    <s v="Quality KPI 3"/>
    <s v="Entry ID - 137"/>
    <s v=""/>
    <m/>
    <m/>
    <m/>
    <m/>
    <s v="Issue Descr 201"/>
    <s v="Cause Descr 201"/>
    <s v="Countermeasure Descr 201"/>
    <s v="Owner 30"/>
    <d v="2021-06-23T00:00:00"/>
    <d v="2021-06-23T00:00:00"/>
    <s v="Closed"/>
    <x v="1"/>
    <n v="6"/>
    <s v="June"/>
    <n v="23"/>
    <x v="14"/>
    <n v="0"/>
    <n v="0"/>
    <s v="Yes"/>
    <n v="0"/>
  </r>
  <r>
    <n v="170"/>
    <s v="Issue Tier 1 Tag 2"/>
    <s v="Issue Tier 2 Tag 2"/>
    <s v="Cause Category 2"/>
    <x v="1"/>
    <x v="136"/>
    <x v="1"/>
    <s v="N/A"/>
    <s v=""/>
    <s v=""/>
    <s v="Stage 7"/>
    <m/>
    <m/>
    <m/>
    <s v="Issue Descr 202"/>
    <s v="Cause Descr 202"/>
    <s v="Countermeasure Descr 202"/>
    <s v="Owner 8"/>
    <d v="2021-06-21T00:00:00"/>
    <d v="2021-06-25T00:00:00"/>
    <s v="Closed"/>
    <x v="1"/>
    <n v="6"/>
    <s v="June"/>
    <n v="15"/>
    <x v="14"/>
    <n v="6"/>
    <n v="10"/>
    <s v="No"/>
    <n v="4"/>
  </r>
  <r>
    <n v="173"/>
    <s v="Issue Tier 1 Tag 3"/>
    <s v="Issue Tier 2 Tag 3"/>
    <s v="Cause Category 3"/>
    <x v="2"/>
    <x v="137"/>
    <x v="2"/>
    <s v="Safety KPI 1"/>
    <s v="Entry ID - 134"/>
    <s v="Primary Equipment 29"/>
    <m/>
    <m/>
    <m/>
    <m/>
    <s v="Issue Descr 203"/>
    <s v="Cause Descr 203"/>
    <s v="Countermeasure Descr 203"/>
    <s v="Owner 6"/>
    <d v="2021-07-21T00:00:00"/>
    <d v="2021-06-28T00:00:00"/>
    <s v="Closed"/>
    <x v="1"/>
    <n v="6"/>
    <s v="June"/>
    <n v="22"/>
    <x v="14"/>
    <n v="29"/>
    <n v="6"/>
    <s v="Yes"/>
    <n v="-23"/>
  </r>
  <r>
    <n v="175"/>
    <s v="Issue Tier 1 Tag 4"/>
    <s v="Issue Tier 2 Tag 4"/>
    <s v="Cause Category 4"/>
    <x v="3"/>
    <x v="138"/>
    <x v="2"/>
    <s v="Safety KPI 1"/>
    <s v="Entry ID - 135"/>
    <s v="Primary Equipment 29"/>
    <m/>
    <m/>
    <m/>
    <m/>
    <s v="Issue Descr 204"/>
    <s v="Cause Descr 204"/>
    <s v="Countermeasure Descr 204"/>
    <s v="Owner 6"/>
    <d v="2021-07-21T00:00:00"/>
    <d v="2021-06-28T00:00:00"/>
    <s v="Closed"/>
    <x v="1"/>
    <n v="6"/>
    <s v="June"/>
    <n v="25"/>
    <x v="14"/>
    <n v="26"/>
    <n v="3"/>
    <s v="Yes"/>
    <n v="-23"/>
  </r>
  <r>
    <n v="176"/>
    <s v="Issue Tier 1 Tag 5"/>
    <s v="Issue Tier 2 Tag 5"/>
    <s v="Cause Category 5"/>
    <x v="4"/>
    <x v="139"/>
    <x v="2"/>
    <s v="Safety KPI 1"/>
    <s v="Entry ID - 128"/>
    <s v=""/>
    <s v="Stage 2"/>
    <m/>
    <m/>
    <m/>
    <s v="Issue Descr 205"/>
    <s v="Cause Descr 205"/>
    <s v="Countermeasure Descr 205"/>
    <s v="Owner 11"/>
    <d v="2021-06-28T00:00:00"/>
    <d v="2021-06-28T00:00:00"/>
    <s v="Closed"/>
    <x v="1"/>
    <n v="6"/>
    <s v="June"/>
    <n v="28"/>
    <x v="14"/>
    <n v="0"/>
    <n v="0"/>
    <s v="Yes"/>
    <n v="0"/>
  </r>
  <r>
    <n v="152"/>
    <s v="Issue Tier 1 Tag 6"/>
    <s v="Issue Tier 2 Tag 6"/>
    <s v="Cause Category 1"/>
    <x v="5"/>
    <x v="121"/>
    <x v="0"/>
    <s v="Quality KPI 1"/>
    <s v="Entry ID - 121"/>
    <s v="Primary Equipment 35"/>
    <s v="Stage 1"/>
    <n v="300150"/>
    <s v="Minor"/>
    <m/>
    <s v="Issue Descr 206"/>
    <s v="Cause Descr 206"/>
    <s v="Countermeasure Descr 206"/>
    <s v="Owner 6"/>
    <d v="2021-07-01T00:00:00"/>
    <d v="2021-06-30T00:00:00"/>
    <s v="Closed"/>
    <x v="1"/>
    <n v="4"/>
    <s v="April"/>
    <n v="30"/>
    <x v="12"/>
    <n v="62"/>
    <n v="61"/>
    <s v="Yes"/>
    <n v="-1"/>
  </r>
  <r>
    <n v="167"/>
    <s v="Issue Tier 1 Tag 7"/>
    <s v="Issue Tier 2 Tag 7"/>
    <s v="Cause Category 2"/>
    <x v="6"/>
    <x v="140"/>
    <x v="0"/>
    <s v="Quality KPI 2"/>
    <s v="Entry ID - 1"/>
    <s v=""/>
    <m/>
    <m/>
    <s v="Minor"/>
    <m/>
    <s v="Issue Descr 207"/>
    <s v="Cause Descr 207"/>
    <s v="Countermeasure Descr 207"/>
    <s v="Owner 6"/>
    <d v="2021-06-04T00:00:00"/>
    <d v="2021-06-30T00:00:00"/>
    <s v="Closed"/>
    <x v="1"/>
    <n v="6"/>
    <s v="June"/>
    <n v="2"/>
    <x v="14"/>
    <n v="2"/>
    <n v="28"/>
    <s v="No"/>
    <n v="26"/>
  </r>
  <r>
    <n v="171"/>
    <s v="Issue Tier 1 Tag 8"/>
    <s v="Issue Tier 2 Tag 8"/>
    <s v="Cause Category 3"/>
    <x v="7"/>
    <x v="141"/>
    <x v="2"/>
    <s v="Safety KPI 1"/>
    <s v="Entry ID - 122"/>
    <s v=""/>
    <m/>
    <m/>
    <m/>
    <m/>
    <s v="Issue Descr 208"/>
    <s v="Cause Descr 208"/>
    <s v="Countermeasure Descr 208"/>
    <m/>
    <m/>
    <d v="2021-06-30T00:00:00"/>
    <s v="Closed"/>
    <x v="1"/>
    <n v="6"/>
    <s v="June"/>
    <n v="21"/>
    <x v="14"/>
    <s v="N/A"/>
    <n v="9"/>
    <s v="N/A"/>
    <s v=""/>
  </r>
  <r>
    <n v="169"/>
    <s v="Issue Tier 1 Tag 9"/>
    <s v="Issue Tier 2 Tag 9"/>
    <s v="Cause Category 4"/>
    <x v="0"/>
    <x v="142"/>
    <x v="2"/>
    <s v="Safety KPI 1"/>
    <s v="Entry ID - 119"/>
    <s v="Primary Equipment 35"/>
    <m/>
    <m/>
    <m/>
    <m/>
    <s v="Issue Descr 209"/>
    <s v="Cause Descr 209"/>
    <s v="Countermeasure Descr 209"/>
    <s v="Owner 8"/>
    <d v="2021-07-09T00:00:00"/>
    <d v="2021-07-09T00:00:00"/>
    <s v="Closed"/>
    <x v="1"/>
    <n v="6"/>
    <s v="June"/>
    <n v="11"/>
    <x v="14"/>
    <n v="28"/>
    <n v="28"/>
    <s v="Yes"/>
    <n v="0"/>
  </r>
  <r>
    <n v="243"/>
    <s v="Issue Tier 1 Tag 10"/>
    <s v="Issue Tier 2 Tag 10"/>
    <s v="Cause Category 5"/>
    <x v="0"/>
    <x v="143"/>
    <x v="0"/>
    <s v="Quality KPI 1"/>
    <s v="Entry ID - 120"/>
    <s v=""/>
    <m/>
    <m/>
    <s v="Minor"/>
    <m/>
    <s v="Issue Descr 210"/>
    <s v="Cause Descr 210"/>
    <s v="Countermeasure Descr 210"/>
    <s v="Owner 22"/>
    <d v="2021-07-16T00:00:00"/>
    <d v="2021-07-15T00:00:00"/>
    <s v="Closed"/>
    <x v="1"/>
    <n v="6"/>
    <s v="June"/>
    <n v="16"/>
    <x v="14"/>
    <m/>
    <m/>
    <m/>
    <m/>
  </r>
  <r>
    <n v="172"/>
    <s v="Issue Tier 1 Tag 1"/>
    <s v="Issue Tier 2 Tag 11"/>
    <s v="Cause Category 1"/>
    <x v="1"/>
    <x v="141"/>
    <x v="0"/>
    <s v="Quality KPI 1"/>
    <s v="Entry ID - 123"/>
    <s v="Primary Equipment 35"/>
    <m/>
    <m/>
    <s v="Minor"/>
    <m/>
    <s v="Issue Descr 211"/>
    <s v="Cause Descr 211"/>
    <s v="Countermeasure Descr 211"/>
    <s v="Owner 8"/>
    <d v="2021-07-23T00:00:00"/>
    <d v="2021-07-16T00:00:00"/>
    <s v="Closed"/>
    <x v="1"/>
    <n v="6"/>
    <s v="June"/>
    <n v="21"/>
    <x v="14"/>
    <n v="32"/>
    <n v="25"/>
    <s v="Yes"/>
    <n v="-7"/>
  </r>
  <r>
    <n v="177"/>
    <s v="Issue Tier 1 Tag 2"/>
    <s v="Issue Tier 2 Tag 12"/>
    <s v="Cause Category 2"/>
    <x v="2"/>
    <x v="144"/>
    <x v="0"/>
    <s v="Quality KPI 1"/>
    <s v="Entry ID - 126"/>
    <s v="Primary Equipment 35"/>
    <s v="Stage 11"/>
    <m/>
    <s v="Minor"/>
    <m/>
    <s v="Issue Descr 212"/>
    <s v="Cause Descr 212"/>
    <s v="Countermeasure Descr 212"/>
    <s v="Owner 8"/>
    <d v="2021-07-30T00:00:00"/>
    <d v="2021-07-16T00:00:00"/>
    <s v="Closed"/>
    <x v="1"/>
    <n v="6"/>
    <s v="June"/>
    <n v="30"/>
    <x v="14"/>
    <n v="30"/>
    <n v="16"/>
    <s v="Yes"/>
    <n v="-14"/>
  </r>
  <r>
    <n v="179"/>
    <s v="Issue Tier 1 Tag 3"/>
    <s v="Issue Tier 2 Tag 13"/>
    <s v="Cause Category 3"/>
    <x v="3"/>
    <x v="145"/>
    <x v="0"/>
    <s v="Quality KPI 1"/>
    <s v="Entry ID - 127"/>
    <s v="Primary Equipment 68"/>
    <s v="Stage 12"/>
    <m/>
    <s v="Minor"/>
    <m/>
    <s v="Issue Descr 213"/>
    <s v="Cause Descr 213"/>
    <s v="Countermeasure Descr 213"/>
    <s v="Owner 8"/>
    <d v="2021-07-31T00:00:00"/>
    <d v="2021-07-20T00:00:00"/>
    <s v="Closed"/>
    <x v="1"/>
    <n v="7"/>
    <s v="July"/>
    <n v="1"/>
    <x v="15"/>
    <n v="30"/>
    <n v="19"/>
    <s v="Yes"/>
    <n v="-11"/>
  </r>
  <r>
    <n v="181"/>
    <s v="Issue Tier 1 Tag 4"/>
    <s v="Issue Tier 2 Tag 14"/>
    <s v="Cause Category 4"/>
    <x v="4"/>
    <x v="146"/>
    <x v="2"/>
    <s v="Safety KPI 1"/>
    <s v="Entry ID - 124"/>
    <s v="Primary Equipment 19"/>
    <m/>
    <m/>
    <m/>
    <m/>
    <s v="Issue Descr 214"/>
    <s v="Cause Descr 214"/>
    <s v="Countermeasure Descr 214"/>
    <s v="Owner 31"/>
    <d v="2021-08-11T00:00:00"/>
    <d v="2021-07-20T00:00:00"/>
    <s v="Closed"/>
    <x v="1"/>
    <n v="7"/>
    <s v="July"/>
    <n v="8"/>
    <x v="15"/>
    <n v="34"/>
    <n v="12"/>
    <s v="Yes"/>
    <n v="-22"/>
  </r>
  <r>
    <n v="186"/>
    <s v="Issue Tier 1 Tag 5"/>
    <s v="Issue Tier 2 Tag 15"/>
    <s v="Cause Category 5"/>
    <x v="5"/>
    <x v="147"/>
    <x v="3"/>
    <s v="Delivery KPI 1"/>
    <s v=""/>
    <s v=""/>
    <m/>
    <m/>
    <m/>
    <m/>
    <s v="Issue Descr 215"/>
    <s v="Cause Descr 215"/>
    <s v="Countermeasure Descr 215"/>
    <s v="Owner 5"/>
    <d v="2021-07-20T00:00:00"/>
    <d v="2021-07-20T00:00:00"/>
    <s v="Closed"/>
    <x v="1"/>
    <n v="7"/>
    <s v="July"/>
    <n v="19"/>
    <x v="15"/>
    <n v="1"/>
    <n v="1"/>
    <s v="Yes"/>
    <n v="0"/>
  </r>
  <r>
    <n v="188"/>
    <s v="Issue Tier 1 Tag 6"/>
    <s v="Issue Tier 2 Tag 16"/>
    <s v="Cause Category 1"/>
    <x v="6"/>
    <x v="148"/>
    <x v="3"/>
    <s v="Delivery KPI 1"/>
    <s v=""/>
    <s v=""/>
    <s v="Stage 5"/>
    <m/>
    <m/>
    <m/>
    <s v="Issue Descr 216"/>
    <s v="Cause Descr 216"/>
    <s v="Countermeasure Descr 216"/>
    <s v="Owner 8"/>
    <d v="2021-07-21T00:00:00"/>
    <d v="2021-07-21T00:00:00"/>
    <s v="Closed"/>
    <x v="1"/>
    <n v="7"/>
    <s v="July"/>
    <n v="20"/>
    <x v="15"/>
    <n v="1"/>
    <n v="1"/>
    <s v="Yes"/>
    <n v="0"/>
  </r>
  <r>
    <n v="242"/>
    <s v="Issue Tier 1 Tag 7"/>
    <s v="Issue Tier 2 Tag 17"/>
    <s v="Cause Category 2"/>
    <x v="7"/>
    <x v="144"/>
    <x v="0"/>
    <s v="Quality KPI 1"/>
    <s v="Entry ID - 125"/>
    <s v=""/>
    <m/>
    <m/>
    <s v="Minor"/>
    <m/>
    <s v="Issue Descr 217"/>
    <s v="Cause Descr 217"/>
    <s v="Countermeasure Descr 217"/>
    <s v="Owner 10"/>
    <d v="2021-07-30T00:00:00"/>
    <d v="2021-07-26T00:00:00"/>
    <s v="Closed"/>
    <x v="1"/>
    <n v="6"/>
    <s v="June"/>
    <n v="30"/>
    <x v="14"/>
    <m/>
    <m/>
    <m/>
    <m/>
  </r>
  <r>
    <n v="184"/>
    <s v="Issue Tier 1 Tag 8"/>
    <s v="Issue Tier 2 Tag 18"/>
    <s v="Cause Category 3"/>
    <x v="0"/>
    <x v="149"/>
    <x v="2"/>
    <s v="Safety KPI 1"/>
    <s v=""/>
    <s v=""/>
    <m/>
    <m/>
    <m/>
    <m/>
    <s v="Issue Descr 218"/>
    <s v="Cause Descr 218"/>
    <s v="Countermeasure Descr 218"/>
    <s v="Owner 8"/>
    <d v="2021-08-12T00:00:00"/>
    <d v="2021-07-30T00:00:00"/>
    <s v="Closed"/>
    <x v="1"/>
    <n v="7"/>
    <s v="July"/>
    <n v="13"/>
    <x v="15"/>
    <n v="30"/>
    <n v="17"/>
    <s v="Yes"/>
    <n v="-13"/>
  </r>
  <r>
    <n v="241"/>
    <s v="Issue Tier 1 Tag 9"/>
    <s v="Issue Tier 2 Tag 19"/>
    <s v="Cause Category 4"/>
    <x v="1"/>
    <x v="148"/>
    <x v="0"/>
    <s v="Quality KPI 1"/>
    <s v="Entry ID - 138"/>
    <s v=""/>
    <m/>
    <m/>
    <s v="Minor"/>
    <m/>
    <s v="Issue Descr 219"/>
    <s v="Cause Descr 219"/>
    <s v="Countermeasure Descr 219"/>
    <s v="Owner 10"/>
    <d v="2021-08-19T00:00:00"/>
    <d v="2021-08-03T00:00:00"/>
    <s v="Closed"/>
    <x v="1"/>
    <n v="7"/>
    <s v="July"/>
    <n v="20"/>
    <x v="15"/>
    <m/>
    <m/>
    <m/>
    <m/>
  </r>
  <r>
    <n v="180"/>
    <s v="Issue Tier 1 Tag 10"/>
    <s v="Issue Tier 2 Tag 20"/>
    <s v="Cause Category 5"/>
    <x v="2"/>
    <x v="150"/>
    <x v="0"/>
    <s v="Quality KPI 1"/>
    <s v="Entry ID - 151"/>
    <s v="Primary Equipment 35"/>
    <s v="Stage 1"/>
    <s v="300162-07"/>
    <s v="Minor"/>
    <m/>
    <s v="Issue Descr 220"/>
    <s v="Cause Descr 220"/>
    <s v="Countermeasure Descr 220"/>
    <s v="Owner 16"/>
    <d v="2021-08-06T00:00:00"/>
    <d v="2021-08-04T00:00:00"/>
    <s v="Closed"/>
    <x v="1"/>
    <n v="7"/>
    <s v="July"/>
    <n v="7"/>
    <x v="15"/>
    <n v="30"/>
    <n v="28"/>
    <s v="Yes"/>
    <n v="-2"/>
  </r>
  <r>
    <n v="185"/>
    <s v="Issue Tier 1 Tag 1"/>
    <s v="Issue Tier 2 Tag 1"/>
    <s v="Cause Category 1"/>
    <x v="3"/>
    <x v="151"/>
    <x v="0"/>
    <s v="Quality KPI 1"/>
    <s v="Entry ID - 152"/>
    <s v="Primary Equipment 68"/>
    <s v="Stage 5"/>
    <n v="300161"/>
    <s v="Minor"/>
    <m/>
    <s v="Issue Descr 221"/>
    <s v="Cause Descr 221"/>
    <s v="Countermeasure Descr 221"/>
    <s v="Owner 35"/>
    <d v="2021-08-14T00:00:00"/>
    <d v="2021-08-10T00:00:00"/>
    <s v="Closed"/>
    <x v="1"/>
    <n v="7"/>
    <s v="July"/>
    <n v="14"/>
    <x v="15"/>
    <n v="31"/>
    <n v="27"/>
    <s v="Yes"/>
    <n v="-4"/>
  </r>
  <r>
    <n v="189"/>
    <s v="Issue Tier 1 Tag 2"/>
    <s v="Issue Tier 2 Tag 2"/>
    <s v="Cause Category 2"/>
    <x v="4"/>
    <x v="152"/>
    <x v="0"/>
    <s v="Quality KPI 1"/>
    <s v="Entry ID - 149"/>
    <s v=""/>
    <m/>
    <m/>
    <s v="Minor"/>
    <m/>
    <s v="Issue Descr 222"/>
    <s v="Cause Descr 222"/>
    <s v="Countermeasure Descr 222"/>
    <s v="Owner 35"/>
    <d v="2021-08-21T00:00:00"/>
    <d v="2021-08-11T00:00:00"/>
    <s v="Closed"/>
    <x v="1"/>
    <n v="7"/>
    <s v="July"/>
    <n v="21"/>
    <x v="15"/>
    <n v="31"/>
    <n v="21"/>
    <s v="Yes"/>
    <n v="-10"/>
  </r>
  <r>
    <n v="194"/>
    <s v="Issue Tier 1 Tag 3"/>
    <s v="Issue Tier 2 Tag 3"/>
    <s v="Cause Category 3"/>
    <x v="5"/>
    <x v="153"/>
    <x v="3"/>
    <s v="Delivery KPI 1"/>
    <s v=""/>
    <s v=""/>
    <s v="Stage 5"/>
    <m/>
    <m/>
    <m/>
    <s v="Issue Descr 223"/>
    <s v="Cause Descr 223"/>
    <s v="Countermeasure Descr 223"/>
    <s v="Owner 5"/>
    <d v="2021-08-12T00:00:00"/>
    <d v="2021-08-12T00:00:00"/>
    <s v="Closed"/>
    <x v="1"/>
    <n v="8"/>
    <s v="August"/>
    <n v="12"/>
    <x v="16"/>
    <n v="0"/>
    <n v="0"/>
    <s v="Yes"/>
    <n v="0"/>
  </r>
  <r>
    <n v="183"/>
    <s v="Issue Tier 1 Tag 4"/>
    <s v="Issue Tier 2 Tag 4"/>
    <s v="Cause Category 4"/>
    <x v="6"/>
    <x v="149"/>
    <x v="0"/>
    <s v="Quality KPI 1"/>
    <s v="Entry ID - 150"/>
    <s v=""/>
    <m/>
    <m/>
    <s v="Minor"/>
    <m/>
    <s v="Issue Descr 224"/>
    <s v="Cause Descr 224"/>
    <s v="Countermeasure Descr 224"/>
    <s v="Owner 31"/>
    <d v="2021-08-18T00:00:00"/>
    <d v="2021-08-17T00:00:00"/>
    <s v="Closed"/>
    <x v="1"/>
    <n v="7"/>
    <s v="July"/>
    <n v="13"/>
    <x v="15"/>
    <n v="36"/>
    <n v="35"/>
    <s v="Yes"/>
    <n v="-1"/>
  </r>
  <r>
    <n v="196"/>
    <s v="Issue Tier 1 Tag 5"/>
    <s v="Issue Tier 2 Tag 5"/>
    <s v="Cause Category 5"/>
    <x v="7"/>
    <x v="154"/>
    <x v="0"/>
    <s v="Quality KPI 4"/>
    <s v=""/>
    <s v=""/>
    <m/>
    <m/>
    <m/>
    <m/>
    <s v="Issue Descr 225"/>
    <s v="Cause Descr 225"/>
    <s v="Countermeasure Descr 225"/>
    <s v="Owner 5"/>
    <d v="2021-08-18T00:00:00"/>
    <d v="2021-08-18T00:00:00"/>
    <s v="Closed"/>
    <x v="1"/>
    <n v="8"/>
    <s v="August"/>
    <n v="18"/>
    <x v="16"/>
    <n v="0"/>
    <n v="0"/>
    <m/>
    <n v="0"/>
  </r>
  <r>
    <n v="190"/>
    <s v="Issue Tier 1 Tag 6"/>
    <s v="Issue Tier 2 Tag 6"/>
    <s v="Cause Category 1"/>
    <x v="0"/>
    <x v="155"/>
    <x v="0"/>
    <s v="Quality KPI 1"/>
    <s v="Entry ID - 153"/>
    <s v=""/>
    <m/>
    <m/>
    <s v="Minor"/>
    <m/>
    <s v="Issue Descr 226"/>
    <s v="Cause Descr 226"/>
    <s v="Countermeasure Descr 226"/>
    <s v="Owner 29"/>
    <d v="2021-08-27T00:00:00"/>
    <d v="2021-08-23T00:00:00"/>
    <s v="Closed"/>
    <x v="1"/>
    <n v="7"/>
    <s v="July"/>
    <n v="22"/>
    <x v="15"/>
    <n v="36"/>
    <n v="32"/>
    <s v="Yes"/>
    <n v="-4"/>
  </r>
  <r>
    <n v="204"/>
    <s v="Issue Tier 1 Tag 7"/>
    <s v="Issue Tier 2 Tag 7"/>
    <s v="Cause Category 2"/>
    <x v="1"/>
    <x v="156"/>
    <x v="0"/>
    <s v="Quality KPI 4"/>
    <s v=""/>
    <s v=""/>
    <m/>
    <m/>
    <m/>
    <m/>
    <s v="Issue Descr 227"/>
    <s v="Cause Descr 227"/>
    <s v="Countermeasure Descr 227"/>
    <s v="Owner 6"/>
    <d v="2021-08-27T00:00:00"/>
    <d v="2021-08-27T00:00:00"/>
    <s v="Closed"/>
    <x v="1"/>
    <n v="8"/>
    <s v="August"/>
    <n v="27"/>
    <x v="16"/>
    <n v="0"/>
    <n v="0"/>
    <m/>
    <m/>
  </r>
  <r>
    <n v="205"/>
    <s v="Issue Tier 1 Tag 8"/>
    <s v="Issue Tier 2 Tag 8"/>
    <s v="Cause Category 3"/>
    <x v="2"/>
    <x v="157"/>
    <x v="0"/>
    <s v="Quality KPI 5"/>
    <s v=""/>
    <s v=""/>
    <m/>
    <m/>
    <m/>
    <m/>
    <s v="Issue Descr 228"/>
    <s v="Cause Descr 228"/>
    <s v="Countermeasure Descr 228"/>
    <s v="Owner 32"/>
    <d v="2021-09-06T00:00:00"/>
    <d v="2021-09-06T00:00:00"/>
    <s v="Closed"/>
    <x v="1"/>
    <n v="8"/>
    <s v="August"/>
    <n v="29"/>
    <x v="16"/>
    <n v="8"/>
    <n v="8"/>
    <m/>
    <m/>
  </r>
  <r>
    <n v="197"/>
    <s v="Issue Tier 1 Tag 9"/>
    <s v="Issue Tier 2 Tag 9"/>
    <s v="Cause Category 4"/>
    <x v="3"/>
    <x v="158"/>
    <x v="0"/>
    <s v="Quality KPI 1"/>
    <s v="Entry ID - 156"/>
    <s v="Primary Equipment 35"/>
    <s v="Stage 13"/>
    <m/>
    <s v="Minor"/>
    <m/>
    <s v="Issue Descr 229"/>
    <s v="Cause Descr 229"/>
    <s v="Countermeasure Descr 229"/>
    <s v="Owner 4"/>
    <d v="2021-09-11T00:00:00"/>
    <d v="2021-09-08T00:00:00"/>
    <s v="Closed"/>
    <x v="1"/>
    <n v="8"/>
    <s v="August"/>
    <n v="11"/>
    <x v="16"/>
    <n v="31"/>
    <n v="28"/>
    <m/>
    <n v="-3"/>
  </r>
  <r>
    <n v="206"/>
    <s v="Issue Tier 1 Tag 10"/>
    <s v="Issue Tier 2 Tag 10"/>
    <s v="Cause Category 5"/>
    <x v="4"/>
    <x v="159"/>
    <x v="3"/>
    <s v="Delivery KPI 1"/>
    <s v=""/>
    <s v=""/>
    <m/>
    <m/>
    <m/>
    <m/>
    <s v="Issue Descr 230"/>
    <s v="Cause Descr 230"/>
    <s v="Countermeasure Descr 230"/>
    <s v="Owner 33"/>
    <d v="2021-09-09T00:00:00"/>
    <d v="2021-09-08T00:00:00"/>
    <s v="Closed"/>
    <x v="1"/>
    <n v="8"/>
    <s v="August"/>
    <n v="31"/>
    <x v="16"/>
    <n v="9"/>
    <n v="8"/>
    <m/>
    <m/>
  </r>
  <r>
    <n v="213"/>
    <s v="Issue Tier 1 Tag 1"/>
    <s v="Issue Tier 2 Tag 11"/>
    <s v="Cause Category 1"/>
    <x v="5"/>
    <x v="160"/>
    <x v="2"/>
    <s v="Safety KPI 1"/>
    <s v=""/>
    <s v=""/>
    <s v="Stage 14"/>
    <m/>
    <m/>
    <s v="Tier 2"/>
    <s v="Issue Descr 231"/>
    <s v="Cause Descr 231"/>
    <s v="Countermeasure Descr 231"/>
    <s v="Owner 8"/>
    <d v="2021-09-09T00:00:00"/>
    <d v="2021-09-09T00:00:00"/>
    <s v="Closed"/>
    <x v="1"/>
    <n v="9"/>
    <s v="September"/>
    <n v="8"/>
    <x v="17"/>
    <n v="1"/>
    <n v="1"/>
    <m/>
    <m/>
  </r>
  <r>
    <n v="240"/>
    <s v="Issue Tier 1 Tag 2"/>
    <s v="Issue Tier 2 Tag 12"/>
    <s v="Cause Category 2"/>
    <x v="6"/>
    <x v="150"/>
    <x v="0"/>
    <s v="Quality KPI 1"/>
    <s v="Entry ID - 154"/>
    <s v=""/>
    <m/>
    <s v="300162-03"/>
    <s v="Minor"/>
    <m/>
    <s v="Issue Descr 232"/>
    <s v="Cause Descr 232"/>
    <s v="Countermeasure Descr 232"/>
    <s v="Owner 32"/>
    <d v="2021-09-09T00:00:00"/>
    <d v="2021-09-09T00:00:00"/>
    <s v="Closed"/>
    <x v="1"/>
    <n v="7"/>
    <s v="July"/>
    <n v="7"/>
    <x v="15"/>
    <m/>
    <m/>
    <m/>
    <m/>
  </r>
  <r>
    <n v="238"/>
    <s v="Issue Tier 1 Tag 3"/>
    <s v="Issue Tier 2 Tag 13"/>
    <s v="Cause Category 3"/>
    <x v="7"/>
    <x v="161"/>
    <x v="0"/>
    <s v="Quality KPI 1"/>
    <s v="Entry ID - 155"/>
    <s v=""/>
    <m/>
    <n v="300163"/>
    <s v="Minor"/>
    <m/>
    <s v="Issue Descr 233"/>
    <s v="Cause Descr 233"/>
    <s v="Countermeasure Descr 233"/>
    <s v="Owner 27"/>
    <d v="2021-11-19T00:00:00"/>
    <d v="2021-11-16T00:00:00"/>
    <s v="Closed"/>
    <x v="1"/>
    <n v="10"/>
    <s v="October"/>
    <n v="20"/>
    <x v="18"/>
    <m/>
    <m/>
    <m/>
    <m/>
  </r>
  <r>
    <n v="289"/>
    <s v="Issue Tier 1 Tag 4"/>
    <s v="Issue Tier 2 Tag 14"/>
    <s v="Cause Category 4"/>
    <x v="0"/>
    <x v="162"/>
    <x v="2"/>
    <s v="Safety KPI 1"/>
    <s v="Entry ID - 148"/>
    <s v=""/>
    <s v=""/>
    <s v=""/>
    <s v=""/>
    <s v=""/>
    <s v="Issue Descr 234"/>
    <s v="Cause Descr 234"/>
    <s v="Countermeasure Descr 234"/>
    <s v="Owner 33"/>
    <d v="2021-11-18T00:00:00"/>
    <d v="2021-11-19T00:00:00"/>
    <s v="Closed"/>
    <x v="1"/>
    <n v="11"/>
    <s v="November"/>
    <n v="17"/>
    <x v="19"/>
    <m/>
    <m/>
    <m/>
    <m/>
  </r>
  <r>
    <n v="282"/>
    <s v="Issue Tier 1 Tag 5"/>
    <s v="Issue Tier 2 Tag 15"/>
    <s v="Cause Category 5"/>
    <x v="1"/>
    <x v="163"/>
    <x v="0"/>
    <s v="Quality KPI 1"/>
    <s v="Entry ID - 141"/>
    <s v=""/>
    <m/>
    <m/>
    <s v="Minor"/>
    <m/>
    <s v="Issue Descr 235"/>
    <s v="Cause Descr 235"/>
    <s v="Countermeasure Descr 235"/>
    <s v="Owner 1"/>
    <d v="2021-11-27T00:00:00"/>
    <d v="2021-11-22T00:00:00"/>
    <s v="Closed"/>
    <x v="1"/>
    <n v="10"/>
    <s v="October"/>
    <n v="27"/>
    <x v="18"/>
    <m/>
    <m/>
    <m/>
    <m/>
  </r>
  <r>
    <n v="283"/>
    <s v="Issue Tier 1 Tag 6"/>
    <s v="Issue Tier 2 Tag 16"/>
    <s v="Cause Category 1"/>
    <x v="2"/>
    <x v="164"/>
    <x v="0"/>
    <s v="Quality KPI 1"/>
    <s v="Entry ID - 142"/>
    <s v="Primary Equipment 68"/>
    <m/>
    <m/>
    <s v="Minor"/>
    <m/>
    <s v="Issue Descr 236"/>
    <s v="Cause Descr 236"/>
    <s v="Countermeasure Descr 236"/>
    <s v="Owner 6"/>
    <d v="2021-11-28T00:00:00"/>
    <d v="2021-11-17T00:00:00"/>
    <s v="Closed"/>
    <x v="1"/>
    <n v="10"/>
    <s v="October"/>
    <n v="19"/>
    <x v="18"/>
    <m/>
    <m/>
    <m/>
    <m/>
  </r>
  <r>
    <n v="198"/>
    <s v="Issue Tier 1 Tag 7"/>
    <s v="Issue Tier 2 Tag 17"/>
    <s v="Cause Category 2"/>
    <x v="3"/>
    <x v="165"/>
    <x v="2"/>
    <s v="Safety KPI 1"/>
    <s v="Entry ID - 139"/>
    <s v=""/>
    <s v="Stage 3"/>
    <m/>
    <m/>
    <m/>
    <s v="Issue Descr 237"/>
    <s v="Cause Descr 237"/>
    <s v="Countermeasure Descr 237"/>
    <s v="Owner 8"/>
    <d v="2021-09-15T00:00:00"/>
    <d v="2021-09-15T00:00:00"/>
    <s v="Closed"/>
    <x v="1"/>
    <n v="8"/>
    <s v="August"/>
    <n v="19"/>
    <x v="16"/>
    <n v="27"/>
    <n v="27"/>
    <m/>
    <n v="0"/>
  </r>
  <r>
    <n v="208"/>
    <s v="Issue Tier 1 Tag 8"/>
    <s v="Issue Tier 2 Tag 18"/>
    <s v="Cause Category 3"/>
    <x v="4"/>
    <x v="166"/>
    <x v="2"/>
    <s v="Safety KPI 1"/>
    <s v="Entry ID - 140"/>
    <s v="Primary Equipment 37"/>
    <s v="Stage 5"/>
    <m/>
    <m/>
    <m/>
    <s v="Issue Descr 238"/>
    <s v="Cause Descr 238"/>
    <s v="Countermeasure Descr 238"/>
    <s v="Owner 8"/>
    <d v="2021-09-15T00:00:00"/>
    <d v="2021-09-15T00:00:00"/>
    <s v="Closed"/>
    <x v="1"/>
    <n v="9"/>
    <s v="September"/>
    <n v="2"/>
    <x v="17"/>
    <n v="13"/>
    <n v="13"/>
    <m/>
    <m/>
  </r>
  <r>
    <n v="210"/>
    <s v="Issue Tier 1 Tag 9"/>
    <s v="Issue Tier 2 Tag 19"/>
    <s v="Cause Category 4"/>
    <x v="5"/>
    <x v="167"/>
    <x v="2"/>
    <s v="Safety KPI 1"/>
    <s v="Entry ID - 143"/>
    <s v="Primary Equipment 37"/>
    <s v="Stage 5"/>
    <m/>
    <m/>
    <m/>
    <s v="Issue Descr 239"/>
    <s v="Cause Descr 239"/>
    <s v="Countermeasure Descr 239"/>
    <s v="Owner 8"/>
    <d v="2021-09-15T00:00:00"/>
    <d v="2021-09-15T00:00:00"/>
    <s v="Closed"/>
    <x v="1"/>
    <n v="9"/>
    <s v="September"/>
    <n v="7"/>
    <x v="17"/>
    <n v="8"/>
    <n v="8"/>
    <m/>
    <m/>
  </r>
  <r>
    <n v="199"/>
    <s v="Issue Tier 1 Tag 10"/>
    <s v="Issue Tier 2 Tag 20"/>
    <s v="Cause Category 5"/>
    <x v="6"/>
    <x v="165"/>
    <x v="0"/>
    <s v="Quality KPI 1"/>
    <s v="Entry ID - 146"/>
    <s v="Primary Equipment 68"/>
    <s v="Stage 3"/>
    <m/>
    <m/>
    <m/>
    <s v="Issue Descr 240"/>
    <s v="Cause Descr 240"/>
    <s v="Countermeasure Descr 240"/>
    <s v="Owner 6"/>
    <d v="2021-09-19T00:00:00"/>
    <d v="2021-09-17T00:00:00"/>
    <s v="Closed"/>
    <x v="1"/>
    <n v="8"/>
    <s v="August"/>
    <n v="19"/>
    <x v="16"/>
    <n v="31"/>
    <n v="29"/>
    <m/>
    <n v="-2"/>
  </r>
  <r>
    <n v="220"/>
    <s v="Issue Tier 1 Tag 1"/>
    <s v="Issue Tier 2 Tag 1"/>
    <s v="Cause Category 1"/>
    <x v="7"/>
    <x v="168"/>
    <x v="0"/>
    <s v="Quality KPI 2"/>
    <s v="Entry ID - 1"/>
    <s v=""/>
    <m/>
    <m/>
    <s v="Major"/>
    <m/>
    <s v="Issue Descr 241"/>
    <s v="Cause Descr 241"/>
    <s v="Countermeasure Descr 241"/>
    <s v="Owner 31"/>
    <d v="2021-09-17T00:00:00"/>
    <d v="2021-09-17T00:00:00"/>
    <s v="Closed"/>
    <x v="1"/>
    <n v="9"/>
    <s v="September"/>
    <n v="17"/>
    <x v="17"/>
    <n v="0"/>
    <n v="0"/>
    <m/>
    <m/>
  </r>
  <r>
    <n v="212"/>
    <s v="Issue Tier 1 Tag 2"/>
    <s v="Issue Tier 2 Tag 2"/>
    <s v="Cause Category 2"/>
    <x v="0"/>
    <x v="169"/>
    <x v="0"/>
    <s v="Quality KPI 2"/>
    <s v="Entry ID - 1"/>
    <s v=""/>
    <m/>
    <m/>
    <s v="Minor"/>
    <m/>
    <s v="Issue Descr 242"/>
    <s v="Cause Descr 242"/>
    <s v="Countermeasure Descr 242"/>
    <s v="Owner 15"/>
    <d v="2021-09-09T00:00:00"/>
    <d v="2021-09-21T00:00:00"/>
    <s v="Closed"/>
    <x v="1"/>
    <n v="9"/>
    <s v="September"/>
    <n v="9"/>
    <x v="17"/>
    <n v="0"/>
    <n v="12"/>
    <m/>
    <m/>
  </r>
  <r>
    <n v="218"/>
    <s v="Issue Tier 1 Tag 3"/>
    <s v="Issue Tier 2 Tag 3"/>
    <s v="Cause Category 3"/>
    <x v="1"/>
    <x v="170"/>
    <x v="0"/>
    <s v="Quality KPI 1"/>
    <s v="Entry ID - 147"/>
    <s v=""/>
    <s v="Stage 15"/>
    <m/>
    <m/>
    <m/>
    <s v="Issue Descr 243"/>
    <s v="Cause Descr 243"/>
    <s v="Countermeasure Descr 243"/>
    <s v="Owner 15"/>
    <d v="2021-10-15T00:00:00"/>
    <d v="2021-09-21T00:00:00"/>
    <s v="Closed"/>
    <x v="1"/>
    <n v="8"/>
    <s v="August"/>
    <n v="10"/>
    <x v="16"/>
    <n v="66"/>
    <n v="42"/>
    <m/>
    <m/>
  </r>
  <r>
    <n v="201"/>
    <s v="Issue Tier 1 Tag 4"/>
    <s v="Issue Tier 2 Tag 4"/>
    <s v="Cause Category 4"/>
    <x v="2"/>
    <x v="171"/>
    <x v="0"/>
    <s v="Quality KPI 1"/>
    <s v="Entry ID - 144"/>
    <s v="Primary Equipment 68"/>
    <s v="Stage 1"/>
    <n v="300162"/>
    <s v="Minor"/>
    <m/>
    <s v="Issue Descr 244"/>
    <s v="Cause Descr 244"/>
    <s v="Countermeasure Descr 244"/>
    <s v="Owner 30"/>
    <d v="2021-09-24T00:00:00"/>
    <d v="2021-09-24T00:00:00"/>
    <s v="Closed"/>
    <x v="1"/>
    <n v="8"/>
    <s v="August"/>
    <n v="24"/>
    <x v="16"/>
    <n v="31"/>
    <n v="31"/>
    <m/>
    <n v="0"/>
  </r>
  <r>
    <n v="226"/>
    <s v="Issue Tier 1 Tag 5"/>
    <s v="Issue Tier 2 Tag 5"/>
    <s v="Cause Category 5"/>
    <x v="3"/>
    <x v="172"/>
    <x v="2"/>
    <s v="Safety KPI 1"/>
    <s v="Entry ID - 145"/>
    <s v=""/>
    <m/>
    <m/>
    <m/>
    <m/>
    <s v="Issue Descr 245"/>
    <s v="Cause Descr 245"/>
    <s v="Countermeasure Descr 245"/>
    <s v="Owner 11"/>
    <d v="2021-09-27T00:00:00"/>
    <d v="2021-09-27T00:00:00"/>
    <s v="Closed"/>
    <x v="1"/>
    <n v="9"/>
    <s v="September"/>
    <n v="27"/>
    <x v="17"/>
    <n v="0"/>
    <n v="0"/>
    <m/>
    <m/>
  </r>
  <r>
    <n v="227"/>
    <s v="Issue Tier 1 Tag 6"/>
    <s v="Issue Tier 2 Tag 6"/>
    <s v="Cause Category 1"/>
    <x v="4"/>
    <x v="172"/>
    <x v="2"/>
    <s v="Safety KPI 1"/>
    <s v="Entry ID - 92"/>
    <s v=""/>
    <m/>
    <m/>
    <m/>
    <m/>
    <s v="Issue Descr 246"/>
    <s v="Cause Descr 246"/>
    <s v="Countermeasure Descr 246"/>
    <s v="Owner 11"/>
    <d v="2021-09-27T00:00:00"/>
    <d v="2021-09-27T00:00:00"/>
    <s v="Closed"/>
    <x v="1"/>
    <n v="9"/>
    <s v="September"/>
    <n v="27"/>
    <x v="17"/>
    <n v="0"/>
    <n v="0"/>
    <m/>
    <m/>
  </r>
  <r>
    <n v="178"/>
    <s v="Issue Tier 1 Tag 7"/>
    <s v="Issue Tier 2 Tag 7"/>
    <s v="Cause Category 2"/>
    <x v="5"/>
    <x v="144"/>
    <x v="0"/>
    <s v="Quality KPI 1"/>
    <s v="Entry ID - 93"/>
    <s v=""/>
    <s v="Stage 16"/>
    <s v="300161; 300162"/>
    <s v="Major"/>
    <m/>
    <s v="Issue Descr 247"/>
    <s v="Cause Descr 247"/>
    <s v="Countermeasure Descr 247"/>
    <s v="Owner 6"/>
    <d v="2021-09-28T00:00:00"/>
    <d v="2021-09-28T00:00:00"/>
    <s v="Closed"/>
    <x v="1"/>
    <n v="6"/>
    <s v="June"/>
    <n v="30"/>
    <x v="14"/>
    <n v="90"/>
    <m/>
    <s v="Yes"/>
    <m/>
  </r>
  <r>
    <n v="195"/>
    <s v="Issue Tier 1 Tag 8"/>
    <s v="Issue Tier 2 Tag 8"/>
    <s v="Cause Category 3"/>
    <x v="6"/>
    <x v="173"/>
    <x v="0"/>
    <s v="Quality KPI 2"/>
    <s v="Entry ID - 1"/>
    <s v=""/>
    <m/>
    <m/>
    <s v="Major"/>
    <m/>
    <s v="Issue Descr 248"/>
    <s v="Cause Descr 248"/>
    <s v="Countermeasure Descr 248"/>
    <s v="Owner 6"/>
    <d v="2021-08-15T00:00:00"/>
    <d v="2021-09-28T00:00:00"/>
    <s v="Closed"/>
    <x v="1"/>
    <n v="8"/>
    <s v="August"/>
    <n v="15"/>
    <x v="16"/>
    <n v="0"/>
    <n v="44"/>
    <s v="No"/>
    <n v="44"/>
  </r>
  <r>
    <n v="200"/>
    <s v="Issue Tier 1 Tag 9"/>
    <s v="Issue Tier 2 Tag 9"/>
    <s v="Cause Category 4"/>
    <x v="7"/>
    <x v="165"/>
    <x v="0"/>
    <s v="Quality KPI 1"/>
    <s v="Entry ID - 90"/>
    <s v="Primary Equipment 68"/>
    <s v="Stage 3"/>
    <n v="300162"/>
    <s v="Minor"/>
    <m/>
    <s v="Issue Descr 249"/>
    <s v="Cause Descr 249"/>
    <s v="Countermeasure Descr 249"/>
    <s v="Owner 31"/>
    <d v="2021-09-29T00:00:00"/>
    <d v="2021-09-29T00:00:00"/>
    <s v="Closed"/>
    <x v="1"/>
    <n v="8"/>
    <s v="August"/>
    <n v="19"/>
    <x v="16"/>
    <n v="41"/>
    <n v="41"/>
    <m/>
    <n v="0"/>
  </r>
  <r>
    <n v="216"/>
    <s v="Issue Tier 1 Tag 10"/>
    <s v="Issue Tier 2 Tag 10"/>
    <s v="Cause Category 5"/>
    <x v="0"/>
    <x v="174"/>
    <x v="2"/>
    <s v="Safety KPI 1"/>
    <s v="Entry ID - 91"/>
    <s v=""/>
    <m/>
    <m/>
    <m/>
    <m/>
    <s v="Issue Descr 250"/>
    <s v="Cause Descr 250"/>
    <s v="Countermeasure Descr 250"/>
    <s v="Owner 11"/>
    <d v="2021-09-28T00:00:00"/>
    <d v="2021-09-29T00:00:00"/>
    <s v="Closed"/>
    <x v="1"/>
    <n v="9"/>
    <s v="September"/>
    <n v="13"/>
    <x v="17"/>
    <n v="15"/>
    <n v="16"/>
    <m/>
    <m/>
  </r>
  <r>
    <n v="221"/>
    <s v="Issue Tier 1 Tag 1"/>
    <s v="Issue Tier 2 Tag 11"/>
    <s v="Cause Category 1"/>
    <x v="1"/>
    <x v="175"/>
    <x v="0"/>
    <s v="Quality KPI 2"/>
    <s v="Entry ID - 1"/>
    <s v=""/>
    <m/>
    <m/>
    <s v="Minor"/>
    <m/>
    <s v="Issue Descr 251"/>
    <s v="Cause Descr 251"/>
    <s v="Countermeasure Descr 251"/>
    <s v="Owner 31"/>
    <d v="2021-09-19T00:00:00"/>
    <d v="2021-09-29T00:00:00"/>
    <s v="Closed"/>
    <x v="1"/>
    <n v="9"/>
    <s v="September"/>
    <n v="19"/>
    <x v="17"/>
    <n v="0"/>
    <n v="10"/>
    <m/>
    <m/>
  </r>
  <r>
    <n v="191"/>
    <s v="Issue Tier 1 Tag 2"/>
    <s v="Issue Tier 2 Tag 12"/>
    <s v="Cause Category 2"/>
    <x v="2"/>
    <x v="176"/>
    <x v="0"/>
    <s v="Quality KPI 1"/>
    <s v="Entry ID - 94"/>
    <s v=""/>
    <m/>
    <m/>
    <s v="Minor"/>
    <m/>
    <s v="Issue Descr 252"/>
    <s v="Cause Descr 252"/>
    <s v="Countermeasure Descr 252"/>
    <s v="Owner 29"/>
    <d v="2021-09-30T00:00:00"/>
    <d v="2021-09-30T00:00:00"/>
    <s v="Closed"/>
    <x v="1"/>
    <n v="7"/>
    <s v="July"/>
    <n v="30"/>
    <x v="15"/>
    <n v="62"/>
    <n v="62"/>
    <s v="Yes"/>
    <n v="0"/>
  </r>
  <r>
    <n v="202"/>
    <s v="Issue Tier 1 Tag 3"/>
    <s v="Issue Tier 2 Tag 13"/>
    <s v="Cause Category 3"/>
    <x v="3"/>
    <x v="177"/>
    <x v="2"/>
    <s v="Safety KPI 1"/>
    <s v="Entry ID - 97"/>
    <s v=""/>
    <m/>
    <m/>
    <m/>
    <s v="Tier 2"/>
    <s v="Issue Descr 253"/>
    <s v="Cause Descr 253"/>
    <s v="Countermeasure Descr 253"/>
    <s v="Owner 34"/>
    <d v="2021-09-30T00:00:00"/>
    <d v="2021-09-30T00:00:00"/>
    <s v="Closed"/>
    <x v="1"/>
    <n v="8"/>
    <s v="August"/>
    <n v="25"/>
    <x v="16"/>
    <n v="36"/>
    <n v="36"/>
    <m/>
    <n v="0"/>
  </r>
  <r>
    <n v="203"/>
    <s v="Issue Tier 1 Tag 4"/>
    <s v="Issue Tier 2 Tag 14"/>
    <s v="Cause Category 4"/>
    <x v="4"/>
    <x v="157"/>
    <x v="0"/>
    <s v="Quality KPI 2"/>
    <s v="Entry ID - 1"/>
    <s v=""/>
    <m/>
    <m/>
    <s v="Minor"/>
    <m/>
    <s v="Issue Descr 254"/>
    <s v="Cause Descr 254"/>
    <s v="Countermeasure Descr 254"/>
    <s v="Owner 29"/>
    <d v="2021-08-30T00:00:00"/>
    <d v="2021-09-30T00:00:00"/>
    <s v="Closed"/>
    <x v="1"/>
    <n v="8"/>
    <s v="August"/>
    <n v="29"/>
    <x v="16"/>
    <n v="1"/>
    <n v="32"/>
    <m/>
    <m/>
  </r>
  <r>
    <n v="211"/>
    <s v="Issue Tier 1 Tag 5"/>
    <s v="Issue Tier 2 Tag 15"/>
    <s v="Cause Category 5"/>
    <x v="5"/>
    <x v="167"/>
    <x v="0"/>
    <s v="Quality KPI 1"/>
    <s v="Entry ID - 98"/>
    <s v="Primary Equipment 68"/>
    <s v="Utilities"/>
    <m/>
    <s v="Minor"/>
    <m/>
    <s v="Issue Descr 255"/>
    <s v="Cause Descr 255"/>
    <s v="Countermeasure Descr 255"/>
    <s v="Owner 35"/>
    <d v="2021-10-07T00:00:00"/>
    <d v="2021-10-04T00:00:00"/>
    <s v="Closed"/>
    <x v="1"/>
    <n v="9"/>
    <s v="September"/>
    <n v="7"/>
    <x v="17"/>
    <n v="30"/>
    <n v="27"/>
    <m/>
    <m/>
  </r>
  <r>
    <n v="214"/>
    <s v="Issue Tier 1 Tag 6"/>
    <s v="Issue Tier 2 Tag 16"/>
    <s v="Cause Category 1"/>
    <x v="6"/>
    <x v="178"/>
    <x v="2"/>
    <s v="Safety KPI 1"/>
    <s v="Entry ID - 95"/>
    <s v="Primary Equipment 68"/>
    <s v="Stage 2"/>
    <m/>
    <m/>
    <m/>
    <s v="Issue Descr 256"/>
    <s v="Cause Descr 256"/>
    <s v="Countermeasure Descr 256"/>
    <s v="Owner 6"/>
    <d v="2021-10-08T00:00:00"/>
    <d v="2021-10-08T00:00:00"/>
    <s v="Closed"/>
    <x v="1"/>
    <n v="9"/>
    <s v="September"/>
    <n v="10"/>
    <x v="17"/>
    <n v="28"/>
    <n v="28"/>
    <m/>
    <m/>
  </r>
  <r>
    <n v="217"/>
    <s v="Issue Tier 1 Tag 7"/>
    <s v="Issue Tier 2 Tag 17"/>
    <s v="Cause Category 2"/>
    <x v="7"/>
    <x v="179"/>
    <x v="2"/>
    <s v="Safety KPI 1"/>
    <s v="Entry ID - 96"/>
    <s v="Primary Equipment 68"/>
    <s v="Stage 2"/>
    <m/>
    <m/>
    <s v="Tier 1"/>
    <s v="Issue Descr 257"/>
    <s v="Cause Descr 257"/>
    <s v="Countermeasure Descr 257"/>
    <s v="Owner 8"/>
    <d v="2021-10-08T00:00:00"/>
    <d v="2021-10-08T00:00:00"/>
    <s v="Closed"/>
    <x v="1"/>
    <n v="9"/>
    <s v="September"/>
    <n v="15"/>
    <x v="17"/>
    <n v="23"/>
    <n v="23"/>
    <m/>
    <m/>
  </r>
  <r>
    <n v="222"/>
    <s v="Issue Tier 1 Tag 8"/>
    <s v="Issue Tier 2 Tag 18"/>
    <s v="Cause Category 3"/>
    <x v="0"/>
    <x v="180"/>
    <x v="2"/>
    <s v="Safety KPI 1"/>
    <s v="Entry ID - 89"/>
    <s v=""/>
    <m/>
    <m/>
    <m/>
    <m/>
    <s v="Issue Descr 258"/>
    <s v="Cause Descr 258"/>
    <s v="Countermeasure Descr 258"/>
    <s v="Owner 6"/>
    <d v="2021-10-08T00:00:00"/>
    <d v="2021-10-08T00:00:00"/>
    <s v="Closed"/>
    <x v="1"/>
    <n v="9"/>
    <s v="September"/>
    <n v="20"/>
    <x v="17"/>
    <n v="18"/>
    <n v="18"/>
    <m/>
    <m/>
  </r>
  <r>
    <n v="223"/>
    <s v="Issue Tier 1 Tag 9"/>
    <s v="Issue Tier 2 Tag 19"/>
    <s v="Cause Category 4"/>
    <x v="1"/>
    <x v="181"/>
    <x v="1"/>
    <s v="N/A"/>
    <s v=""/>
    <s v=""/>
    <m/>
    <m/>
    <m/>
    <m/>
    <s v="Issue Descr 259"/>
    <s v="Cause Descr 259"/>
    <s v="Countermeasure Descr 259"/>
    <s v="Owner 29"/>
    <d v="2021-10-08T00:00:00"/>
    <d v="2021-10-08T00:00:00"/>
    <s v="Closed"/>
    <x v="1"/>
    <n v="9"/>
    <s v="September"/>
    <n v="21"/>
    <x v="17"/>
    <n v="17"/>
    <n v="17"/>
    <m/>
    <m/>
  </r>
  <r>
    <n v="224"/>
    <s v="Issue Tier 1 Tag 10"/>
    <s v="Issue Tier 2 Tag 20"/>
    <s v="Cause Category 5"/>
    <x v="2"/>
    <x v="181"/>
    <x v="1"/>
    <s v="N/A"/>
    <s v=""/>
    <s v=""/>
    <m/>
    <m/>
    <m/>
    <m/>
    <s v="Issue Descr 260"/>
    <s v="Cause Descr 260"/>
    <s v="Countermeasure Descr 260"/>
    <s v="Owner 29"/>
    <d v="2021-10-08T00:00:00"/>
    <d v="2021-10-08T00:00:00"/>
    <s v="Closed"/>
    <x v="1"/>
    <n v="9"/>
    <s v="September"/>
    <n v="21"/>
    <x v="17"/>
    <n v="17"/>
    <n v="17"/>
    <m/>
    <m/>
  </r>
  <r>
    <n v="225"/>
    <s v="Issue Tier 1 Tag 1"/>
    <s v="Issue Tier 2 Tag 1"/>
    <s v="Cause Category 1"/>
    <x v="3"/>
    <x v="182"/>
    <x v="2"/>
    <s v="Safety KPI 1"/>
    <s v="Entry ID - 82"/>
    <s v=""/>
    <m/>
    <m/>
    <m/>
    <m/>
    <s v="Issue Descr 261"/>
    <s v="Cause Descr 261"/>
    <s v="Countermeasure Descr 261"/>
    <s v="Owner 4"/>
    <d v="2021-10-08T00:00:00"/>
    <d v="2021-10-08T00:00:00"/>
    <s v="Closed"/>
    <x v="1"/>
    <n v="9"/>
    <s v="September"/>
    <n v="24"/>
    <x v="17"/>
    <n v="14"/>
    <n v="14"/>
    <m/>
    <m/>
  </r>
  <r>
    <n v="215"/>
    <s v="Issue Tier 1 Tag 2"/>
    <s v="Issue Tier 2 Tag 2"/>
    <s v="Cause Category 2"/>
    <x v="4"/>
    <x v="174"/>
    <x v="0"/>
    <s v="Quality KPI 1"/>
    <s v="Entry ID - 83"/>
    <s v="Primary Equipment 42"/>
    <s v="Stage 15"/>
    <m/>
    <s v="Minor"/>
    <m/>
    <s v="Issue Descr 262"/>
    <s v="Cause Descr 262"/>
    <s v="Countermeasure Descr 262"/>
    <s v="Owner 15"/>
    <d v="2021-10-13T00:00:00"/>
    <d v="2021-10-12T00:00:00"/>
    <s v="Closed"/>
    <x v="1"/>
    <n v="9"/>
    <s v="September"/>
    <n v="13"/>
    <x v="17"/>
    <n v="30"/>
    <n v="29"/>
    <m/>
    <m/>
  </r>
  <r>
    <n v="207"/>
    <s v="Issue Tier 1 Tag 3"/>
    <s v="Issue Tier 2 Tag 3"/>
    <s v="Cause Category 3"/>
    <x v="5"/>
    <x v="183"/>
    <x v="0"/>
    <s v="Quality KPI 1"/>
    <s v="Entry ID - 80"/>
    <s v="Primary Equipment 68"/>
    <s v="Stage 1"/>
    <m/>
    <s v="Minor"/>
    <m/>
    <s v="Issue Descr 263"/>
    <s v="Cause Descr 263"/>
    <s v="Countermeasure Descr 263"/>
    <s v="Owner 31"/>
    <d v="2021-10-15T00:00:00"/>
    <d v="2021-10-14T00:00:00"/>
    <s v="Closed"/>
    <x v="1"/>
    <n v="9"/>
    <s v="September"/>
    <n v="1"/>
    <x v="17"/>
    <n v="44"/>
    <n v="43"/>
    <m/>
    <m/>
  </r>
  <r>
    <n v="231"/>
    <s v="Issue Tier 1 Tag 4"/>
    <s v="Issue Tier 2 Tag 4"/>
    <s v="Cause Category 4"/>
    <x v="6"/>
    <x v="184"/>
    <x v="0"/>
    <s v="Quality KPI 2"/>
    <s v="Entry ID - 1"/>
    <s v=""/>
    <m/>
    <m/>
    <m/>
    <m/>
    <s v="Issue Descr 264"/>
    <s v="Cause Descr 264"/>
    <s v="Countermeasure Descr 264"/>
    <s v="Owner 31"/>
    <d v="2021-09-30T00:00:00"/>
    <d v="2021-10-14T00:00:00"/>
    <s v="Closed"/>
    <x v="1"/>
    <n v="9"/>
    <s v="September"/>
    <n v="30"/>
    <x v="17"/>
    <m/>
    <m/>
    <m/>
    <m/>
  </r>
  <r>
    <n v="239"/>
    <s v="Issue Tier 1 Tag 5"/>
    <s v="Issue Tier 2 Tag 5"/>
    <s v="Cause Category 5"/>
    <x v="7"/>
    <x v="183"/>
    <x v="0"/>
    <s v="Quality KPI 1"/>
    <s v="Entry ID - 81"/>
    <s v=""/>
    <s v="Stage 5"/>
    <m/>
    <s v="Minor"/>
    <m/>
    <s v="Issue Descr 265"/>
    <s v="Cause Descr 265"/>
    <s v="Countermeasure Descr 265"/>
    <s v="Owner 32"/>
    <d v="2021-10-22T00:00:00"/>
    <d v="2021-10-22T00:00:00"/>
    <s v="Closed"/>
    <x v="1"/>
    <n v="9"/>
    <s v="September"/>
    <n v="1"/>
    <x v="17"/>
    <m/>
    <m/>
    <m/>
    <m/>
  </r>
  <r>
    <n v="284"/>
    <s v="Issue Tier 1 Tag 6"/>
    <s v="Issue Tier 2 Tag 6"/>
    <s v="Cause Category 1"/>
    <x v="0"/>
    <x v="185"/>
    <x v="3"/>
    <s v="Delivery KPI 1"/>
    <s v="Entry ID - 1"/>
    <s v=""/>
    <m/>
    <m/>
    <m/>
    <m/>
    <s v="Issue Descr 266"/>
    <s v="Cause Descr 266"/>
    <s v="Countermeasure Descr 266"/>
    <s v="Owner 8"/>
    <d v="2021-10-26T00:00:00"/>
    <d v="2021-10-26T00:00:00"/>
    <s v="Closed"/>
    <x v="1"/>
    <n v="10"/>
    <s v="October"/>
    <n v="22"/>
    <x v="18"/>
    <m/>
    <m/>
    <m/>
    <m/>
  </r>
  <r>
    <n v="228"/>
    <s v="Issue Tier 1 Tag 7"/>
    <s v="Issue Tier 2 Tag 7"/>
    <s v="Cause Category 2"/>
    <x v="1"/>
    <x v="186"/>
    <x v="2"/>
    <s v="Safety KPI 1"/>
    <s v="Entry ID - 84"/>
    <s v=""/>
    <m/>
    <m/>
    <m/>
    <m/>
    <s v="Issue Descr 267"/>
    <s v="Cause Descr 267"/>
    <s v="Countermeasure Descr 267"/>
    <s v="Owner 11"/>
    <d v="2021-10-29T00:00:00"/>
    <d v="2021-10-27T00:00:00"/>
    <s v="Closed"/>
    <x v="1"/>
    <n v="9"/>
    <s v="September"/>
    <n v="28"/>
    <x v="17"/>
    <n v="31"/>
    <n v="29"/>
    <m/>
    <m/>
  </r>
  <r>
    <n v="192"/>
    <s v="Issue Tier 1 Tag 8"/>
    <s v="Issue Tier 2 Tag 8"/>
    <s v="Cause Category 3"/>
    <x v="2"/>
    <x v="187"/>
    <x v="0"/>
    <s v="Quality KPI 1"/>
    <s v="Entry ID - 87"/>
    <s v="Primary Equipment 68"/>
    <s v="Stage 8"/>
    <s v="300161-16"/>
    <s v="Minor"/>
    <m/>
    <s v="Issue Descr 268"/>
    <s v="Cause Descr 268"/>
    <s v="Countermeasure Descr 268"/>
    <s v="Owner 6"/>
    <d v="2021-10-29T00:00:00"/>
    <d v="2021-10-28T00:00:00"/>
    <s v="Closed"/>
    <x v="1"/>
    <n v="8"/>
    <s v="August"/>
    <n v="5"/>
    <x v="16"/>
    <n v="85"/>
    <n v="84"/>
    <s v="Yes"/>
    <n v="-1"/>
  </r>
  <r>
    <n v="209"/>
    <s v="Issue Tier 1 Tag 9"/>
    <s v="Issue Tier 2 Tag 9"/>
    <s v="Cause Category 4"/>
    <x v="3"/>
    <x v="188"/>
    <x v="0"/>
    <s v="Quality KPI 2"/>
    <s v="Entry ID - 1"/>
    <s v=""/>
    <m/>
    <m/>
    <s v="Minor"/>
    <m/>
    <s v="Issue Descr 269"/>
    <s v="Cause Descr 269"/>
    <s v="Countermeasure Descr 269"/>
    <s v="Owner 6"/>
    <d v="2021-09-04T00:00:00"/>
    <d v="2021-10-28T00:00:00"/>
    <s v="Closed"/>
    <x v="1"/>
    <n v="9"/>
    <s v="September"/>
    <n v="4"/>
    <x v="17"/>
    <n v="0"/>
    <n v="54"/>
    <m/>
    <m/>
  </r>
  <r>
    <n v="219"/>
    <s v="Issue Tier 1 Tag 10"/>
    <s v="Issue Tier 2 Tag 10"/>
    <s v="Cause Category 5"/>
    <x v="4"/>
    <x v="189"/>
    <x v="0"/>
    <s v="Quality KPI 1"/>
    <s v="Entry ID - 88"/>
    <s v="Primary Equipment 37"/>
    <s v="Stage 6"/>
    <n v="300161"/>
    <s v="Minor"/>
    <s v="N/A"/>
    <s v="Issue Descr 270"/>
    <s v="Cause Descr 270"/>
    <s v="Countermeasure Descr 270"/>
    <s v="Owner 16"/>
    <d v="2021-10-31T00:00:00"/>
    <d v="2021-10-28T00:00:00"/>
    <s v="Closed"/>
    <x v="1"/>
    <n v="10"/>
    <s v="October"/>
    <n v="1"/>
    <x v="18"/>
    <n v="30"/>
    <n v="27"/>
    <m/>
    <m/>
  </r>
  <r>
    <n v="285"/>
    <s v="Issue Tier 1 Tag 1"/>
    <s v="Issue Tier 2 Tag 11"/>
    <s v="Cause Category 1"/>
    <x v="5"/>
    <x v="163"/>
    <x v="3"/>
    <s v="Delivery KPI 1"/>
    <s v="Entry ID - 1"/>
    <s v=""/>
    <m/>
    <m/>
    <m/>
    <m/>
    <s v="Issue Descr 271"/>
    <s v="Cause Descr 271"/>
    <s v="Countermeasure Descr 271"/>
    <s v="Owner 14"/>
    <d v="2021-10-28T00:00:00"/>
    <d v="2021-10-28T00:00:00"/>
    <s v="Closed"/>
    <x v="1"/>
    <n v="10"/>
    <s v="October"/>
    <n v="27"/>
    <x v="18"/>
    <m/>
    <m/>
    <m/>
    <m/>
  </r>
  <r>
    <n v="182"/>
    <s v="Issue Tier 1 Tag 2"/>
    <s v="Issue Tier 2 Tag 12"/>
    <s v="Cause Category 2"/>
    <x v="6"/>
    <x v="190"/>
    <x v="0"/>
    <s v="Quality KPI 1"/>
    <s v="Entry ID - 85"/>
    <s v="Primary Equipment 68"/>
    <s v="Stage 1"/>
    <n v="300162"/>
    <s v="Major"/>
    <s v="N/A"/>
    <s v="Issue Descr 272"/>
    <s v="Cause Descr 272"/>
    <s v="Countermeasure Descr 272"/>
    <s v="Owner 31"/>
    <d v="2021-10-29T00:00:00"/>
    <d v="2021-10-29T00:00:00"/>
    <s v="Closed"/>
    <x v="1"/>
    <n v="7"/>
    <s v="July"/>
    <n v="9"/>
    <x v="15"/>
    <n v="112"/>
    <n v="112"/>
    <s v="Yes"/>
    <n v="0"/>
  </r>
  <r>
    <n v="229"/>
    <s v="Issue Tier 1 Tag 3"/>
    <s v="Issue Tier 2 Tag 13"/>
    <s v="Cause Category 3"/>
    <x v="7"/>
    <x v="191"/>
    <x v="0"/>
    <s v="Quality KPI 1"/>
    <s v="Entry ID - 86"/>
    <s v="Primary Equipment 35"/>
    <s v="Stage 1"/>
    <n v="300181"/>
    <s v="Minor"/>
    <s v="N/A"/>
    <s v="Issue Descr 273"/>
    <s v="Cause Descr 273"/>
    <s v="Countermeasure Descr 273"/>
    <s v="Owner 6"/>
    <d v="2021-11-06T00:00:00"/>
    <d v="2021-11-05T00:00:00"/>
    <s v="Closed"/>
    <x v="1"/>
    <n v="10"/>
    <s v="October"/>
    <n v="7"/>
    <x v="18"/>
    <n v="30"/>
    <n v="29"/>
    <m/>
    <m/>
  </r>
  <r>
    <m/>
    <s v="Issue Tier 1 Tag 4"/>
    <s v="Issue Tier 2 Tag 14"/>
    <s v="Cause Category 4"/>
    <x v="0"/>
    <x v="192"/>
    <x v="0"/>
    <s v="Quality KPI 2"/>
    <s v="Entry ID - 1"/>
    <s v="Primary Equipment 35"/>
    <s v="N/A"/>
    <s v="N/A"/>
    <s v="N/A"/>
    <s v="N/A"/>
    <s v="Issue Descr 274"/>
    <s v="Cause Descr 274"/>
    <s v="Countermeasure Descr 274"/>
    <s v="Owner 15"/>
    <d v="2021-11-06T00:00:00"/>
    <d v="2021-11-06T00:00:00"/>
    <s v="Closed"/>
    <x v="1"/>
    <n v="11"/>
    <s v="November"/>
    <n v="6"/>
    <x v="19"/>
    <m/>
    <m/>
    <m/>
    <m/>
  </r>
  <r>
    <n v="235"/>
    <s v="Issue Tier 1 Tag 5"/>
    <s v="Issue Tier 2 Tag 15"/>
    <s v="Cause Category 5"/>
    <x v="1"/>
    <x v="193"/>
    <x v="2"/>
    <s v="Safety KPI 1"/>
    <s v="Entry ID - 99"/>
    <s v=""/>
    <m/>
    <m/>
    <m/>
    <m/>
    <s v="Issue Descr 275"/>
    <s v="Cause Descr 275"/>
    <s v="Countermeasure Descr 275"/>
    <s v="Owner 4"/>
    <d v="2021-11-08T00:00:00"/>
    <d v="2021-11-08T00:00:00"/>
    <s v="Closed"/>
    <x v="1"/>
    <n v="10"/>
    <s v="October"/>
    <n v="14"/>
    <x v="18"/>
    <m/>
    <m/>
    <m/>
    <m/>
  </r>
  <r>
    <n v="232"/>
    <s v="Issue Tier 1 Tag 6"/>
    <s v="Issue Tier 2 Tag 16"/>
    <s v="Cause Category 1"/>
    <x v="2"/>
    <x v="194"/>
    <x v="0"/>
    <s v="Quality KPI 1"/>
    <s v="Entry ID - 112"/>
    <s v="Primary Equipment 35"/>
    <s v="N/A"/>
    <s v="N/A"/>
    <s v="Minor"/>
    <m/>
    <s v="Issue Descr 276"/>
    <s v="Cause Descr 276"/>
    <s v="Countermeasure Descr 276"/>
    <s v="Owner 15"/>
    <d v="2021-11-12T00:00:00"/>
    <d v="2021-11-09T00:00:00"/>
    <s v="Closed"/>
    <x v="1"/>
    <n v="10"/>
    <s v="October"/>
    <n v="12"/>
    <x v="18"/>
    <m/>
    <m/>
    <m/>
    <m/>
  </r>
  <r>
    <m/>
    <s v="Issue Tier 1 Tag 7"/>
    <s v="Issue Tier 2 Tag 17"/>
    <s v="Cause Category 2"/>
    <x v="3"/>
    <x v="195"/>
    <x v="2"/>
    <s v="Safety KPI 1"/>
    <s v="Entry ID - 113"/>
    <s v=""/>
    <m/>
    <m/>
    <m/>
    <m/>
    <s v="Issue Descr 277"/>
    <s v="Cause Descr 277"/>
    <s v="Countermeasure Descr 277"/>
    <s v="Owner 11"/>
    <d v="2021-11-09T00:00:00"/>
    <d v="2021-11-09T00:00:00"/>
    <s v="Closed"/>
    <x v="1"/>
    <n v="11"/>
    <s v="November"/>
    <n v="8"/>
    <x v="19"/>
    <m/>
    <m/>
    <m/>
    <m/>
  </r>
  <r>
    <n v="234"/>
    <s v="Issue Tier 1 Tag 8"/>
    <s v="Issue Tier 2 Tag 18"/>
    <s v="Cause Category 3"/>
    <x v="4"/>
    <x v="196"/>
    <x v="0"/>
    <s v="Quality KPI 1"/>
    <s v="Entry ID - 110"/>
    <s v="Primary Equipment 68"/>
    <s v="Stage 18"/>
    <s v="N/A"/>
    <s v="Minor"/>
    <s v="N/A"/>
    <s v="Issue Descr 278"/>
    <s v="Cause Descr 278"/>
    <s v="Countermeasure Descr 278"/>
    <s v="Owner 6"/>
    <d v="2021-11-13T00:00:00"/>
    <d v="2021-11-12T00:00:00"/>
    <s v="Closed"/>
    <x v="1"/>
    <n v="10"/>
    <s v="October"/>
    <n v="9"/>
    <x v="18"/>
    <m/>
    <m/>
    <m/>
    <m/>
  </r>
  <r>
    <n v="286"/>
    <s v="Issue Tier 1 Tag 9"/>
    <s v="Issue Tier 2 Tag 19"/>
    <s v="Cause Category 4"/>
    <x v="5"/>
    <x v="194"/>
    <x v="0"/>
    <s v="Quality KPI 1"/>
    <s v="Entry ID - 111"/>
    <s v=""/>
    <m/>
    <m/>
    <m/>
    <m/>
    <s v="Issue Descr 279"/>
    <s v="Cause Descr 279"/>
    <s v="Countermeasure Descr 279"/>
    <s v="Owner 36"/>
    <d v="2021-12-01T00:00:00"/>
    <d v="2021-11-30T00:00:00"/>
    <s v="Closed"/>
    <x v="1"/>
    <n v="10"/>
    <s v="October"/>
    <n v="12"/>
    <x v="18"/>
    <m/>
    <m/>
    <m/>
    <m/>
  </r>
  <r>
    <n v="287"/>
    <s v="Issue Tier 1 Tag 10"/>
    <s v="Issue Tier 2 Tag 20"/>
    <s v="Cause Category 5"/>
    <x v="6"/>
    <x v="197"/>
    <x v="0"/>
    <s v="Quality KPI 1"/>
    <s v="Entry ID - 114"/>
    <s v=""/>
    <m/>
    <n v="300182"/>
    <s v="Minor"/>
    <m/>
    <s v="Issue Descr 280"/>
    <s v="Cause Descr 280"/>
    <s v="Countermeasure Descr 280"/>
    <s v="Owner 37"/>
    <d v="2021-12-09T00:00:00"/>
    <d v="2021-12-03T00:00:00"/>
    <s v="Closed"/>
    <x v="1"/>
    <n v="9"/>
    <s v="September"/>
    <n v="16"/>
    <x v="17"/>
    <m/>
    <m/>
    <m/>
    <m/>
  </r>
  <r>
    <n v="288"/>
    <s v="Issue Tier 1 Tag 1"/>
    <s v="Issue Tier 2 Tag 1"/>
    <s v="Cause Category 1"/>
    <x v="7"/>
    <x v="198"/>
    <x v="0"/>
    <s v="Quality KPI 1"/>
    <s v="Entry ID - 117"/>
    <s v=""/>
    <m/>
    <m/>
    <s v="Minor"/>
    <m/>
    <s v="Issue Descr 281"/>
    <s v="Cause Descr 281"/>
    <s v="Countermeasure Descr 281"/>
    <s v="Owner 38"/>
    <d v="2021-12-11T00:00:00"/>
    <d v="2021-12-07T00:00:00"/>
    <s v="Closed"/>
    <x v="1"/>
    <n v="11"/>
    <s v="November"/>
    <n v="10"/>
    <x v="19"/>
    <m/>
    <m/>
    <m/>
    <m/>
  </r>
  <r>
    <n v="168"/>
    <s v="Issue Tier 1 Tag 2"/>
    <s v="Issue Tier 2 Tag 2"/>
    <s v="Cause Category 2"/>
    <x v="0"/>
    <x v="199"/>
    <x v="3"/>
    <m/>
    <s v=""/>
    <s v=""/>
    <s v="Stage 8 Stage 7"/>
    <m/>
    <m/>
    <m/>
    <s v="Issue Descr 282"/>
    <s v="Cause Descr 282"/>
    <s v="Countermeasure Descr 282"/>
    <s v="Owner 6"/>
    <d v="2021-07-12T00:00:00"/>
    <d v="2021-12-07T00:00:00"/>
    <s v="Closed"/>
    <x v="1"/>
    <n v="6"/>
    <s v="June"/>
    <n v="10"/>
    <x v="14"/>
    <n v="32"/>
    <n v="180"/>
    <s v="No"/>
    <n v="148"/>
  </r>
  <r>
    <n v="10"/>
    <s v="Issue Tier 1 Tag 3"/>
    <s v="Issue Tier 2 Tag 3"/>
    <s v="Cause Category 3"/>
    <x v="1"/>
    <x v="31"/>
    <x v="1"/>
    <s v="N/A"/>
    <s v=""/>
    <s v=""/>
    <s v="Stage 1"/>
    <m/>
    <m/>
    <m/>
    <s v="Issue Descr 283"/>
    <s v="Cause Descr 283"/>
    <s v="Countermeasure Descr 283"/>
    <s v="Owner 17"/>
    <s v="N/A"/>
    <s v="N/A"/>
    <s v="Closed"/>
    <x v="0"/>
    <n v="7"/>
    <s v="July"/>
    <n v="20"/>
    <x v="2"/>
    <s v="N/A"/>
    <s v="N/A"/>
    <s v="N/A"/>
    <s v=""/>
  </r>
  <r>
    <n v="289"/>
    <s v="Issue Tier 1 Tag 4"/>
    <s v="Issue Tier 2 Tag 4"/>
    <s v="Cause Category 4"/>
    <x v="2"/>
    <x v="200"/>
    <x v="0"/>
    <s v="Quality KPI 1"/>
    <s v="Entry ID - 118"/>
    <s v=""/>
    <m/>
    <m/>
    <s v="Minor"/>
    <m/>
    <s v="Issue Descr 284"/>
    <s v="Cause Descr 284"/>
    <s v="Countermeasure Descr 284"/>
    <s v="Owner 39"/>
    <d v="2021-12-15T00:00:00"/>
    <d v="2021-12-08T00:00:00"/>
    <s v="Closed"/>
    <x v="1"/>
    <n v="11"/>
    <s v="November"/>
    <n v="15"/>
    <x v="19"/>
    <m/>
    <m/>
    <m/>
    <m/>
  </r>
  <r>
    <n v="289"/>
    <s v="Issue Tier 1 Tag 5"/>
    <s v="Issue Tier 2 Tag 5"/>
    <s v="Cause Category 5"/>
    <x v="3"/>
    <x v="201"/>
    <x v="2"/>
    <s v="Safety KPI 1"/>
    <s v="Entry ID - 115"/>
    <s v=""/>
    <s v=""/>
    <s v=""/>
    <s v=""/>
    <s v=""/>
    <s v="Issue Descr 285"/>
    <s v="Cause Descr 285"/>
    <s v="Countermeasure Descr 285"/>
    <s v="Owner 33"/>
    <d v="2021-12-18T00:00:00"/>
    <m/>
    <s v="Open"/>
    <x v="1"/>
    <n v="11"/>
    <s v="November"/>
    <n v="18"/>
    <x v="19"/>
    <m/>
    <m/>
    <m/>
    <m/>
  </r>
  <r>
    <n v="281"/>
    <s v="Issue Tier 1 Tag 6"/>
    <s v="Issue Tier 2 Tag 6"/>
    <s v="Cause Category 1"/>
    <x v="4"/>
    <x v="202"/>
    <x v="0"/>
    <s v="Quality KPI 1"/>
    <s v="Entry ID - 116"/>
    <s v=""/>
    <m/>
    <m/>
    <s v="Minor"/>
    <m/>
    <s v="Issue Descr 286"/>
    <s v="Cause Descr 286"/>
    <s v="Countermeasure Descr 286"/>
    <s v="Owner 40"/>
    <d v="2021-12-20T00:00:00"/>
    <m/>
    <s v="Open"/>
    <x v="1"/>
    <n v="10"/>
    <s v="October"/>
    <n v="25"/>
    <x v="18"/>
    <m/>
    <m/>
    <m/>
    <m/>
  </r>
  <r>
    <n v="193"/>
    <s v="Issue Tier 1 Tag 7"/>
    <s v="Issue Tier 2 Tag 7"/>
    <s v="Cause Category 2"/>
    <x v="5"/>
    <x v="187"/>
    <x v="4"/>
    <s v="N/A"/>
    <s v="Entry ID - 1"/>
    <s v=""/>
    <s v="Stage 8"/>
    <m/>
    <m/>
    <m/>
    <s v="Issue Descr 287"/>
    <s v="Cause Descr 287"/>
    <s v="Countermeasure Descr 287"/>
    <s v="Owner 29"/>
    <d v="2022-01-31T00:00:00"/>
    <d v="2021-11-15T00:00:00"/>
    <s v="Closed"/>
    <x v="1"/>
    <n v="8"/>
    <s v="August"/>
    <n v="5"/>
    <x v="16"/>
    <n v="179"/>
    <n v="102"/>
    <s v="Yes"/>
    <n v="-77"/>
  </r>
  <r>
    <n v="289"/>
    <s v="Issue Tier 1 Tag 8"/>
    <s v="Issue Tier 2 Tag 8"/>
    <s v="Cause Category 3"/>
    <x v="6"/>
    <x v="203"/>
    <x v="2"/>
    <s v="Safety KPI 1"/>
    <s v="Entry ID - 109"/>
    <s v=""/>
    <s v="Stage 5"/>
    <s v=""/>
    <s v=""/>
    <s v=""/>
    <s v="Issue Descr 288"/>
    <s v="Cause Descr 288"/>
    <s v="Countermeasure Descr 288"/>
    <s v="Owner 41"/>
    <d v="2021-12-20T00:00:00"/>
    <m/>
    <s v="Open"/>
    <x v="1"/>
    <n v="11"/>
    <s v="November"/>
    <n v="22"/>
    <x v="19"/>
    <m/>
    <m/>
    <m/>
    <m/>
  </r>
  <r>
    <m/>
    <s v="Issue Tier 1 Tag 9"/>
    <s v="Issue Tier 2 Tag 9"/>
    <s v="Cause Category 4"/>
    <x v="7"/>
    <x v="204"/>
    <x v="2"/>
    <s v="Safety KPI 1"/>
    <s v="Entry ID - 102"/>
    <s v=""/>
    <m/>
    <m/>
    <m/>
    <m/>
    <s v="Issue Descr 289"/>
    <s v="Cause Descr 289"/>
    <s v="Countermeasure Descr 289"/>
    <s v="Owner 11"/>
    <d v="2021-11-12T00:00:00"/>
    <d v="2021-11-12T00:00:00"/>
    <s v="Closed"/>
    <x v="1"/>
    <n v="11"/>
    <s v="November"/>
    <n v="11"/>
    <x v="19"/>
    <m/>
    <m/>
    <m/>
    <m/>
  </r>
  <r>
    <m/>
    <s v="Issue Tier 1 Tag 10"/>
    <s v="Issue Tier 2 Tag 10"/>
    <s v="Cause Category 5"/>
    <x v="0"/>
    <x v="198"/>
    <x v="2"/>
    <s v="Safety KPI 1"/>
    <s v="Entry ID - 103"/>
    <s v=""/>
    <m/>
    <m/>
    <m/>
    <m/>
    <s v="Issue Descr 290"/>
    <s v="Cause Descr 290"/>
    <s v="Countermeasure Descr 290"/>
    <s v="Owner 11"/>
    <d v="2021-11-12T00:00:00"/>
    <d v="2021-11-12T00:00:00"/>
    <s v="Closed"/>
    <x v="1"/>
    <n v="11"/>
    <s v="November"/>
    <n v="10"/>
    <x v="19"/>
    <m/>
    <m/>
    <m/>
    <m/>
  </r>
  <r>
    <n v="230"/>
    <s v="Issue Tier 1 Tag 1"/>
    <s v="Issue Tier 2 Tag 11"/>
    <s v="Cause Category 1"/>
    <x v="1"/>
    <x v="205"/>
    <x v="0"/>
    <s v="Quality KPI 1"/>
    <s v="Entry ID - 100"/>
    <s v=""/>
    <m/>
    <m/>
    <m/>
    <m/>
    <s v="Issue Descr 291"/>
    <s v="Cause Descr 291"/>
    <s v="Countermeasure Descr 291"/>
    <s v="Owner 15"/>
    <d v="2021-12-22T00:00:00"/>
    <m/>
    <s v="Open"/>
    <x v="1"/>
    <n v="10"/>
    <s v="October"/>
    <n v="6"/>
    <x v="18"/>
    <n v="77"/>
    <s v="N/A"/>
    <m/>
    <m/>
  </r>
  <r>
    <n v="290"/>
    <s v="Issue Tier 1 Tag 2"/>
    <s v="Issue Tier 2 Tag 12"/>
    <s v="Cause Category 2"/>
    <x v="2"/>
    <x v="206"/>
    <x v="0"/>
    <s v="Quality KPI 1"/>
    <s v="Entry ID - 101"/>
    <s v=""/>
    <m/>
    <m/>
    <s v="Minor"/>
    <m/>
    <s v="Issue Descr 292"/>
    <s v="Cause Descr 292"/>
    <s v="Countermeasure Descr 292"/>
    <s v="Owner 42"/>
    <d v="2021-12-24T00:00:00"/>
    <m/>
    <s v="Open"/>
    <x v="1"/>
    <n v="11"/>
    <s v="November"/>
    <n v="24"/>
    <x v="19"/>
    <m/>
    <m/>
    <m/>
    <m/>
  </r>
  <r>
    <n v="187"/>
    <s v="Issue Tier 1 Tag 3"/>
    <s v="Issue Tier 2 Tag 13"/>
    <s v="Cause Category 3"/>
    <x v="3"/>
    <x v="148"/>
    <x v="3"/>
    <s v="Delivery KPI 3"/>
    <s v="Entry ID - 1"/>
    <s v="Primary Equipment 37"/>
    <s v="Stage 6"/>
    <m/>
    <m/>
    <m/>
    <s v="Issue Descr 293"/>
    <s v="Cause Descr 293"/>
    <s v="Countermeasure Descr 293"/>
    <s v="Owner 5"/>
    <d v="2022-01-31T00:00:00"/>
    <m/>
    <s v="Open"/>
    <x v="1"/>
    <n v="7"/>
    <s v="July"/>
    <n v="20"/>
    <x v="15"/>
    <n v="195"/>
    <s v="N/A"/>
    <s v="N/A"/>
    <s v=""/>
  </r>
  <r>
    <m/>
    <s v="Issue Tier 1 Tag 4"/>
    <s v="Issue Tier 2 Tag 14"/>
    <s v="Cause Category 4"/>
    <x v="4"/>
    <x v="198"/>
    <x v="3"/>
    <s v="Delivery KPI 1"/>
    <s v="Entry ID - 1"/>
    <s v=""/>
    <m/>
    <m/>
    <m/>
    <m/>
    <s v="Issue Descr 294"/>
    <s v="Cause Descr 294"/>
    <s v="Countermeasure Descr 294"/>
    <s v="Owner 6"/>
    <d v="2022-03-01T00:00:00"/>
    <m/>
    <s v="Open"/>
    <x v="1"/>
    <n v="11"/>
    <s v="November"/>
    <n v="10"/>
    <x v="19"/>
    <m/>
    <m/>
    <m/>
    <m/>
  </r>
  <r>
    <n v="289"/>
    <s v="Issue Tier 1 Tag 5"/>
    <s v="Issue Tier 2 Tag 15"/>
    <s v="Cause Category 5"/>
    <x v="5"/>
    <x v="203"/>
    <x v="2"/>
    <s v="Safety KPI 1"/>
    <s v="Entry ID - 104"/>
    <s v=""/>
    <s v=""/>
    <s v=""/>
    <s v=""/>
    <s v=""/>
    <s v="Issue Descr 295"/>
    <s v="Cause Descr 295"/>
    <s v="Countermeasure Descr 295"/>
    <s v="Owner 33"/>
    <d v="2021-11-23T00:00:00"/>
    <d v="2021-11-23T00:00:00"/>
    <s v="Closed"/>
    <x v="1"/>
    <n v="11"/>
    <s v="November"/>
    <n v="22"/>
    <x v="19"/>
    <m/>
    <m/>
    <m/>
    <m/>
  </r>
  <r>
    <n v="30"/>
    <s v="Issue Tier 1 Tag 6"/>
    <s v="Issue Tier 2 Tag 16"/>
    <s v="Cause Category 1"/>
    <x v="6"/>
    <x v="19"/>
    <x v="2"/>
    <s v="Safety KPI 1"/>
    <s v=""/>
    <s v=""/>
    <m/>
    <m/>
    <m/>
    <m/>
    <s v="Issue Descr 296"/>
    <s v="Cause Descr 296"/>
    <s v="Countermeasure Descr 296"/>
    <s v="Owner 11"/>
    <d v="2020-08-12T00:00:00"/>
    <d v="2020-08-12T00:00:00"/>
    <s v="Closed"/>
    <x v="0"/>
    <n v="8"/>
    <s v="August"/>
    <n v="12"/>
    <x v="3"/>
    <n v="0"/>
    <n v="0"/>
    <s v="Yes"/>
    <n v="0"/>
  </r>
  <r>
    <n v="237"/>
    <s v="Issue Tier 1 Tag 7"/>
    <s v="Issue Tier 2 Tag 17"/>
    <s v="Cause Category 2"/>
    <x v="7"/>
    <x v="161"/>
    <x v="4"/>
    <s v="N/A"/>
    <s v="Entry ID - 1"/>
    <s v=""/>
    <m/>
    <m/>
    <m/>
    <m/>
    <s v="Issue Descr 297"/>
    <s v="Cause Descr 297"/>
    <s v="Countermeasure Descr 297"/>
    <m/>
    <m/>
    <m/>
    <s v="Open"/>
    <x v="1"/>
    <n v="10"/>
    <s v="October"/>
    <n v="20"/>
    <x v="18"/>
    <m/>
    <m/>
    <m/>
    <m/>
  </r>
  <r>
    <n v="291"/>
    <s v="Issue Tier 1 Tag 8"/>
    <s v="Issue Tier 2 Tag 18"/>
    <s v="Cause Category 3"/>
    <x v="0"/>
    <x v="185"/>
    <x v="0"/>
    <s v="Quality KPI 1"/>
    <s v="Entry ID - 107"/>
    <s v=""/>
    <m/>
    <m/>
    <m/>
    <m/>
    <s v="Issue Descr 298"/>
    <s v="Cause Descr 298"/>
    <s v="Countermeasure Descr 298"/>
    <s v="Owner 43"/>
    <d v="2021-12-31T00:00:00"/>
    <m/>
    <s v="Open"/>
    <x v="1"/>
    <n v="10"/>
    <s v="October"/>
    <n v="22"/>
    <x v="18"/>
    <m/>
    <m/>
    <m/>
    <m/>
  </r>
  <r>
    <n v="291"/>
    <s v="Issue Tier 1 Tag 9"/>
    <s v="Issue Tier 2 Tag 19"/>
    <s v="Cause Category 4"/>
    <x v="1"/>
    <x v="207"/>
    <x v="2"/>
    <s v="Safety KPI 1"/>
    <s v="Entry ID - 108"/>
    <s v=""/>
    <s v=""/>
    <s v=""/>
    <s v=""/>
    <s v=""/>
    <s v="Issue Descr 299"/>
    <s v="Cause Descr 299"/>
    <s v="Countermeasure Descr 299"/>
    <s v="Owner 33"/>
    <d v="2022-01-04T00:00:00"/>
    <m/>
    <s v="Open"/>
    <x v="1"/>
    <n v="12"/>
    <s v="December"/>
    <n v="3"/>
    <x v="20"/>
    <m/>
    <m/>
    <m/>
    <m/>
  </r>
  <r>
    <n v="292"/>
    <s v="Issue Tier 1 Tag 10"/>
    <s v="Issue Tier 2 Tag 20"/>
    <s v="Cause Category 5"/>
    <x v="2"/>
    <x v="208"/>
    <x v="0"/>
    <s v="Quality KPI 1"/>
    <s v="Entry ID - 105"/>
    <s v=""/>
    <m/>
    <m/>
    <s v="Minor"/>
    <m/>
    <s v="Issue Descr 300"/>
    <s v="Cause Descr 300"/>
    <s v="Countermeasure Descr 300"/>
    <s v="Owner 44"/>
    <d v="2022-01-07T00:00:00"/>
    <m/>
    <s v="Open"/>
    <x v="1"/>
    <n v="12"/>
    <s v="December"/>
    <n v="8"/>
    <x v="20"/>
    <m/>
    <m/>
    <m/>
    <m/>
  </r>
  <r>
    <n v="292"/>
    <s v="Issue Tier 1 Tag 1"/>
    <s v="Issue Tier 2 Tag 1"/>
    <s v="Cause Category 1"/>
    <x v="3"/>
    <x v="209"/>
    <x v="2"/>
    <s v="Safety KPI 1"/>
    <s v="Entry ID - 106"/>
    <s v="Primary Equipment 35"/>
    <s v="Stage 2"/>
    <s v=""/>
    <s v=""/>
    <s v=""/>
    <s v="Issue Descr 301"/>
    <s v="Cause Descr 301"/>
    <s v="Countermeasure Descr 301"/>
    <s v="Owner 33"/>
    <d v="2021-01-10T00:00:00"/>
    <m/>
    <s v="Open"/>
    <x v="1"/>
    <n v="12"/>
    <s v="December"/>
    <n v="9"/>
    <x v="20"/>
    <m/>
    <m/>
    <m/>
    <m/>
  </r>
  <r>
    <n v="292"/>
    <s v="Issue Tier 1 Tag 2"/>
    <s v="Issue Tier 2 Tag 2"/>
    <s v="Cause Category 2"/>
    <x v="4"/>
    <x v="209"/>
    <x v="3"/>
    <s v="Delivery KPI 1"/>
    <s v="Entry ID - 1"/>
    <s v=""/>
    <s v=""/>
    <s v=""/>
    <s v=""/>
    <s v=""/>
    <s v="Issue Descr 302"/>
    <s v="Cause Descr 302"/>
    <s v="Countermeasure Descr 302"/>
    <s v="Owner 45"/>
    <d v="2021-12-17T00:00:00"/>
    <m/>
    <s v="Open"/>
    <x v="1"/>
    <n v="12"/>
    <s v="December"/>
    <n v="9"/>
    <x v="20"/>
    <m/>
    <m/>
    <m/>
    <m/>
  </r>
  <r>
    <m/>
    <m/>
    <m/>
    <m/>
    <x v="8"/>
    <x v="210"/>
    <x v="5"/>
    <m/>
    <m/>
    <m/>
    <m/>
    <m/>
    <m/>
    <m/>
    <m/>
    <m/>
    <m/>
    <m/>
    <m/>
    <m/>
    <m/>
    <x v="2"/>
    <m/>
    <m/>
    <m/>
    <x v="21"/>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x v="0"/>
    <s v="Issue Tier 2 Tag 1"/>
    <s v="Cause Category 1"/>
    <s v="Cause Detail 1"/>
    <d v="2020-02-02T00:00:00"/>
    <x v="0"/>
    <s v="Quality KPI 1"/>
    <s v="Entry ID - 52"/>
    <s v=""/>
    <m/>
    <m/>
    <m/>
    <m/>
    <s v="Issue Descr 1"/>
    <s v="Cause Descr 1"/>
    <s v="Countermeasure Descr 1"/>
    <s v="Owner 1"/>
    <d v="2020-03-04T00:00:00"/>
    <d v="2020-03-04T00:00:00"/>
    <s v="Closed"/>
    <x v="0"/>
    <x v="0"/>
    <s v="February"/>
    <n v="2"/>
    <s v="2020-02"/>
    <n v="31"/>
    <n v="31"/>
    <s v="Yes"/>
    <n v="0"/>
  </r>
  <r>
    <n v="3"/>
    <x v="1"/>
    <s v="Issue Tier 2 Tag 2"/>
    <s v="Cause Category 2"/>
    <s v="Cause Detail 2"/>
    <d v="2020-06-09T00:00:00"/>
    <x v="1"/>
    <s v="N/A"/>
    <s v=""/>
    <s v=""/>
    <s v="Stage 1"/>
    <m/>
    <m/>
    <m/>
    <s v="Issue Descr 2"/>
    <s v="Cause Descr 2"/>
    <s v="Countermeasure Descr 2"/>
    <s v="Owner 2"/>
    <d v="2020-06-25T00:00:00"/>
    <d v="2020-06-25T00:00:00"/>
    <s v="Closed"/>
    <x v="0"/>
    <x v="1"/>
    <s v="June"/>
    <n v="9"/>
    <s v="2020-06"/>
    <n v="16"/>
    <n v="16"/>
    <s v="Yes"/>
    <n v="0"/>
  </r>
  <r>
    <n v="279"/>
    <x v="2"/>
    <s v="Issue Tier 2 Tag 3"/>
    <s v="Cause Category 3"/>
    <s v="Cause Detail 3"/>
    <d v="2020-06-25T00:00:00"/>
    <x v="0"/>
    <s v="Quality KPI 1"/>
    <s v="Entry ID - 53"/>
    <s v=""/>
    <m/>
    <m/>
    <s v="Minor"/>
    <m/>
    <s v="Issue Descr 3"/>
    <s v="Cause Descr 3"/>
    <s v="Countermeasure Descr 3"/>
    <s v="Owner 3"/>
    <d v="2020-07-26T00:00:00"/>
    <d v="2020-07-09T00:00:00"/>
    <s v="Closed"/>
    <x v="0"/>
    <x v="1"/>
    <s v="June"/>
    <n v="25"/>
    <s v="2020-06"/>
    <n v="31"/>
    <n v="14"/>
    <s v="Yes"/>
    <n v="-17"/>
  </r>
  <r>
    <n v="5"/>
    <x v="3"/>
    <s v="Issue Tier 2 Tag 4"/>
    <s v="Cause Category 4"/>
    <s v="Cause Detail 4"/>
    <d v="2020-07-10T00:00:00"/>
    <x v="2"/>
    <s v="Safety KPI 1"/>
    <s v=""/>
    <s v="Primary Equipment 35"/>
    <m/>
    <m/>
    <m/>
    <m/>
    <s v="Issue Descr 4"/>
    <s v="Cause Descr 4"/>
    <s v="Countermeasure Descr 4"/>
    <s v="Owner 4"/>
    <d v="2020-07-24T00:00:00"/>
    <d v="2020-07-13T00:00:00"/>
    <s v="Closed"/>
    <x v="0"/>
    <x v="2"/>
    <s v="July"/>
    <n v="10"/>
    <s v="2020-07"/>
    <n v="14"/>
    <n v="3"/>
    <s v="Yes"/>
    <n v="-11"/>
  </r>
  <r>
    <n v="6"/>
    <x v="4"/>
    <s v="Issue Tier 2 Tag 5"/>
    <s v="Cause Category 5"/>
    <s v="Cause Detail 5"/>
    <d v="2020-07-13T00:00:00"/>
    <x v="3"/>
    <s v="Delivery KPI 1"/>
    <s v=""/>
    <s v="Primary Equipment 35"/>
    <s v="Stage 2"/>
    <m/>
    <m/>
    <m/>
    <s v="Issue Descr 5"/>
    <s v="Cause Descr 5"/>
    <s v="Countermeasure Descr 5"/>
    <s v="Owner 5"/>
    <d v="2020-07-17T00:00:00"/>
    <d v="2020-07-17T00:00:00"/>
    <s v="Closed"/>
    <x v="0"/>
    <x v="2"/>
    <s v="July"/>
    <n v="13"/>
    <s v="2020-07"/>
    <n v="4"/>
    <n v="4"/>
    <s v="Yes"/>
    <n v="0"/>
  </r>
  <r>
    <n v="8"/>
    <x v="5"/>
    <s v="Issue Tier 2 Tag 6"/>
    <s v="Cause Category 1"/>
    <s v="Cause Detail 6"/>
    <d v="2020-07-15T00:00:00"/>
    <x v="3"/>
    <s v="Delivery KPI 3"/>
    <s v=""/>
    <s v=""/>
    <s v="Stage 1"/>
    <m/>
    <m/>
    <m/>
    <s v="Issue Descr 6"/>
    <s v="Cause Descr 6"/>
    <s v="Countermeasure Descr 6"/>
    <s v="Owner 5"/>
    <d v="2020-07-17T00:00:00"/>
    <d v="2020-07-17T00:00:00"/>
    <s v="Closed"/>
    <x v="0"/>
    <x v="2"/>
    <s v="July"/>
    <n v="15"/>
    <s v="2020-07"/>
    <n v="2"/>
    <n v="2"/>
    <s v="Yes"/>
    <n v="0"/>
  </r>
  <r>
    <n v="9"/>
    <x v="6"/>
    <s v="Issue Tier 2 Tag 7"/>
    <s v="Cause Category 2"/>
    <s v="Cause Detail 7"/>
    <d v="2020-07-16T00:00:00"/>
    <x v="3"/>
    <s v="Delivery KPI 1"/>
    <s v=""/>
    <s v="Primary Equiptment New1; Primary Equipment New2"/>
    <s v="Stage 1"/>
    <m/>
    <m/>
    <m/>
    <s v="Issue Descr 7"/>
    <s v="Cause Descr 7"/>
    <s v="Countermeasure Descr 7"/>
    <s v="Owner 6"/>
    <d v="2020-07-24T00:00:00"/>
    <d v="2020-07-17T00:00:00"/>
    <s v="Closed"/>
    <x v="0"/>
    <x v="2"/>
    <s v="July"/>
    <n v="16"/>
    <s v="2020-07"/>
    <n v="8"/>
    <n v="1"/>
    <s v="Yes"/>
    <n v="-7"/>
  </r>
  <r>
    <n v="12"/>
    <x v="7"/>
    <s v="Issue Tier 2 Tag 8"/>
    <s v="Cause Category 3"/>
    <s v="Cause Detail 8"/>
    <d v="2020-07-21T00:00:00"/>
    <x v="3"/>
    <s v="Delivery KPI 1"/>
    <s v=""/>
    <m/>
    <s v="Stage 1"/>
    <m/>
    <m/>
    <m/>
    <s v="Issue Descr 8"/>
    <s v="Cause Descr 8"/>
    <s v="Countermeasure Descr 8"/>
    <s v="Owner 8"/>
    <d v="2020-07-21T00:00:00"/>
    <d v="2020-07-21T00:00:00"/>
    <s v="Closed"/>
    <x v="0"/>
    <x v="2"/>
    <s v="July"/>
    <n v="21"/>
    <s v="2020-07"/>
    <n v="0"/>
    <n v="0"/>
    <s v="Yes"/>
    <n v="0"/>
  </r>
  <r>
    <n v="7"/>
    <x v="8"/>
    <s v="Issue Tier 2 Tag 9"/>
    <s v="Cause Category 4"/>
    <s v="Cause Detail 1"/>
    <d v="2020-07-15T00:00:00"/>
    <x v="2"/>
    <m/>
    <s v=""/>
    <s v=""/>
    <s v="Stage 2"/>
    <m/>
    <m/>
    <m/>
    <s v="Issue Descr 9"/>
    <s v="Cause Descr 9"/>
    <s v="Countermeasure Descr 9"/>
    <s v="Owner 9"/>
    <d v="2020-07-22T00:00:00"/>
    <d v="2020-07-22T00:00:00"/>
    <s v="Closed"/>
    <x v="0"/>
    <x v="2"/>
    <s v="July"/>
    <n v="15"/>
    <s v="2020-07"/>
    <n v="7"/>
    <n v="7"/>
    <s v="Yes"/>
    <n v="0"/>
  </r>
  <r>
    <n v="13"/>
    <x v="9"/>
    <s v="Issue Tier 2 Tag 10"/>
    <s v="Cause Category 5"/>
    <s v="Cause Detail 2"/>
    <d v="2020-07-22T00:00:00"/>
    <x v="3"/>
    <s v="Delivery KPI 1"/>
    <s v=""/>
    <s v=""/>
    <s v="Stage 3"/>
    <m/>
    <m/>
    <m/>
    <s v="Issue Descr 10"/>
    <s v="Cause Descr 10"/>
    <s v="Countermeasure Descr 10"/>
    <s v="Owner 5"/>
    <d v="2020-07-22T00:00:00"/>
    <d v="2020-07-23T00:00:00"/>
    <s v="Closed"/>
    <x v="0"/>
    <x v="2"/>
    <s v="July"/>
    <n v="22"/>
    <s v="2020-07"/>
    <n v="0"/>
    <n v="1"/>
    <s v="No"/>
    <n v="1"/>
  </r>
  <r>
    <n v="2"/>
    <x v="0"/>
    <s v="Issue Tier 2 Tag 11"/>
    <s v="Cause Category 1"/>
    <s v="Cause Detail 3"/>
    <d v="2020-06-03T00:00:00"/>
    <x v="1"/>
    <s v="N/A"/>
    <s v=""/>
    <s v=""/>
    <s v="Stage 4"/>
    <m/>
    <m/>
    <m/>
    <s v="Issue Descr 11"/>
    <s v="Cause Descr 11"/>
    <s v="Countermeasure Descr 11"/>
    <s v="Owner 4"/>
    <d v="2020-07-24T00:00:00"/>
    <d v="2020-07-24T00:00:00"/>
    <s v="Closed"/>
    <x v="0"/>
    <x v="1"/>
    <s v="June"/>
    <n v="3"/>
    <s v="2020-06"/>
    <n v="51"/>
    <n v="51"/>
    <s v="Yes"/>
    <n v="0"/>
  </r>
  <r>
    <n v="276"/>
    <x v="1"/>
    <s v="Issue Tier 2 Tag 12"/>
    <s v="Cause Category 2"/>
    <s v="Cause Detail 4"/>
    <d v="2020-07-13T00:00:00"/>
    <x v="0"/>
    <s v="Quality KPI 1"/>
    <s v="Entry ID - 50"/>
    <s v=""/>
    <m/>
    <m/>
    <s v="Minor"/>
    <m/>
    <s v="Issue Descr 12"/>
    <s v="Cause Descr 12"/>
    <s v="Countermeasure Descr 12"/>
    <s v="Owner 10"/>
    <d v="2020-08-13T00:00:00"/>
    <d v="2020-07-27T00:00:00"/>
    <s v="Closed"/>
    <x v="0"/>
    <x v="2"/>
    <s v="July"/>
    <n v="13"/>
    <s v="2020-07"/>
    <n v="31"/>
    <n v="14"/>
    <s v="Yes"/>
    <n v="-17"/>
  </r>
  <r>
    <n v="277"/>
    <x v="10"/>
    <s v="Issue Tier 2 Tag 13"/>
    <s v="Cause Category 3"/>
    <s v="Cause Detail 5"/>
    <d v="2020-06-29T00:00:00"/>
    <x v="0"/>
    <s v="Quality KPI 1"/>
    <s v="Entry ID - 51"/>
    <s v=""/>
    <m/>
    <m/>
    <s v="Minor"/>
    <m/>
    <s v="Issue Descr 13"/>
    <s v="Cause Descr 13"/>
    <s v="Countermeasure Descr 13"/>
    <s v="Owner 10"/>
    <d v="2020-07-30T00:00:00"/>
    <d v="2020-07-27T00:00:00"/>
    <s v="Closed"/>
    <x v="0"/>
    <x v="1"/>
    <s v="June"/>
    <n v="29"/>
    <s v="2020-06"/>
    <n v="31"/>
    <n v="28"/>
    <s v="Yes"/>
    <n v="-3"/>
  </r>
  <r>
    <n v="278"/>
    <x v="3"/>
    <s v="Issue Tier 2 Tag 14"/>
    <s v="Cause Category 4"/>
    <s v="Cause Detail 6"/>
    <d v="2020-06-26T00:00:00"/>
    <x v="0"/>
    <s v="Quality KPI 1"/>
    <s v="Entry ID - 54"/>
    <s v=""/>
    <m/>
    <m/>
    <s v="Minor"/>
    <m/>
    <s v="Issue Descr 14"/>
    <s v="Cause Descr 14"/>
    <s v="Countermeasure Descr 14"/>
    <s v="Owner 10"/>
    <d v="2020-07-29T00:00:00"/>
    <d v="2020-07-27T00:00:00"/>
    <s v="Closed"/>
    <x v="0"/>
    <x v="1"/>
    <s v="June"/>
    <n v="26"/>
    <s v="2020-06"/>
    <n v="33"/>
    <n v="31"/>
    <s v="Yes"/>
    <n v="-2"/>
  </r>
  <r>
    <n v="18"/>
    <x v="11"/>
    <s v="Issue Tier 2 Tag 15"/>
    <s v="Cause Category 5"/>
    <s v="Cause Detail 7"/>
    <d v="2020-07-29T00:00:00"/>
    <x v="2"/>
    <s v="Safety KPI 1"/>
    <s v=""/>
    <s v=""/>
    <s v="Stage 1"/>
    <m/>
    <m/>
    <m/>
    <s v="Issue Descr 15"/>
    <s v="Cause Descr 15"/>
    <s v="Countermeasure Descr 15"/>
    <s v="Owner 11"/>
    <d v="2020-07-30T00:00:00"/>
    <d v="2020-07-30T00:00:00"/>
    <s v="Closed"/>
    <x v="0"/>
    <x v="2"/>
    <s v="July"/>
    <n v="29"/>
    <s v="2020-07"/>
    <n v="1"/>
    <n v="1"/>
    <s v="Yes"/>
    <n v="0"/>
  </r>
  <r>
    <n v="19"/>
    <x v="5"/>
    <s v="Issue Tier 2 Tag 16"/>
    <s v="Cause Category 1"/>
    <s v="Cause Detail 8"/>
    <d v="2020-07-30T00:00:00"/>
    <x v="3"/>
    <s v="Delivery KPI 1"/>
    <s v=""/>
    <s v=""/>
    <s v="Stage 5"/>
    <m/>
    <m/>
    <m/>
    <s v="Issue Descr 16"/>
    <s v="Cause Descr 16"/>
    <s v="Countermeasure Descr 16"/>
    <s v="Owner 12"/>
    <d v="2020-07-31T00:00:00"/>
    <d v="2020-07-31T00:00:00"/>
    <s v="Closed"/>
    <x v="0"/>
    <x v="2"/>
    <s v="July"/>
    <n v="30"/>
    <s v="2020-07"/>
    <n v="1"/>
    <n v="1"/>
    <s v="Yes"/>
    <n v="0"/>
  </r>
  <r>
    <n v="20"/>
    <x v="6"/>
    <s v="Issue Tier 2 Tag 17"/>
    <s v="Cause Category 2"/>
    <s v="Cause Detail 1"/>
    <d v="2020-07-31T00:00:00"/>
    <x v="3"/>
    <s v="Delivery KPI 1"/>
    <s v=""/>
    <s v=""/>
    <s v="Stage 3"/>
    <m/>
    <m/>
    <m/>
    <s v="Issue Descr 17"/>
    <s v="Cause Descr 17"/>
    <s v="Countermeasure Descr 17"/>
    <s v="Owner 12"/>
    <d v="2020-07-31T00:00:00"/>
    <d v="2020-07-31T00:00:00"/>
    <s v="Closed"/>
    <x v="0"/>
    <x v="2"/>
    <s v="July"/>
    <n v="31"/>
    <s v="2020-07"/>
    <n v="0"/>
    <n v="0"/>
    <s v="Yes"/>
    <n v="0"/>
  </r>
  <r>
    <n v="17"/>
    <x v="7"/>
    <s v="Issue Tier 2 Tag 18"/>
    <s v="Cause Category 3"/>
    <s v="Cause Detail 2"/>
    <d v="2020-07-28T00:00:00"/>
    <x v="3"/>
    <s v="Delivery KPI 2"/>
    <s v=""/>
    <s v=""/>
    <m/>
    <m/>
    <m/>
    <m/>
    <s v="Issue Descr 18"/>
    <s v="Cause Descr 18"/>
    <s v="Countermeasure Descr 18"/>
    <s v="Owner 13"/>
    <d v="2020-08-08T00:00:00"/>
    <d v="2020-08-06T00:00:00"/>
    <s v="Closed"/>
    <x v="0"/>
    <x v="2"/>
    <s v="July"/>
    <n v="28"/>
    <s v="2020-07"/>
    <n v="11"/>
    <n v="9"/>
    <s v="Yes"/>
    <n v="-2"/>
  </r>
  <r>
    <n v="21"/>
    <x v="8"/>
    <s v="Issue Tier 2 Tag 19"/>
    <s v="Cause Category 4"/>
    <s v="Cause Detail 3"/>
    <d v="2020-08-03T00:00:00"/>
    <x v="2"/>
    <s v="Safety KPI 1"/>
    <s v=""/>
    <s v="Primary Equipment 35"/>
    <m/>
    <m/>
    <m/>
    <m/>
    <s v="Issue Descr 19"/>
    <s v="Cause Descr 19"/>
    <s v="Countermeasure Descr 19"/>
    <s v="Owner 14"/>
    <d v="2020-08-07T00:00:00"/>
    <d v="2020-08-06T00:00:00"/>
    <s v="Closed"/>
    <x v="0"/>
    <x v="3"/>
    <s v="August"/>
    <n v="3"/>
    <s v="2020-08"/>
    <n v="4"/>
    <n v="3"/>
    <s v="Yes"/>
    <n v="-1"/>
  </r>
  <r>
    <n v="24"/>
    <x v="9"/>
    <s v="Issue Tier 2 Tag 20"/>
    <s v="Cause Category 5"/>
    <s v="Cause Detail 4"/>
    <d v="2020-08-10T00:00:00"/>
    <x v="2"/>
    <s v="Safety KPI 1"/>
    <s v=""/>
    <s v=""/>
    <m/>
    <m/>
    <m/>
    <m/>
    <s v="Issue Descr 20"/>
    <s v="Cause Descr 20"/>
    <s v="Countermeasure Descr 20"/>
    <s v="Owner 9"/>
    <d v="2020-08-10T00:00:00"/>
    <d v="2020-08-10T00:00:00"/>
    <s v="Closed"/>
    <x v="0"/>
    <x v="3"/>
    <s v="August"/>
    <n v="10"/>
    <s v="2020-08"/>
    <n v="0"/>
    <n v="0"/>
    <s v="Yes"/>
    <n v="0"/>
  </r>
  <r>
    <n v="275"/>
    <x v="0"/>
    <s v="Issue Tier 2 Tag 1"/>
    <s v="Cause Category 1"/>
    <s v="Cause Detail 5"/>
    <d v="2020-07-27T00:00:00"/>
    <x v="0"/>
    <s v="Quality KPI 1"/>
    <s v="Entry ID - 57"/>
    <s v=""/>
    <m/>
    <m/>
    <s v="Minor"/>
    <m/>
    <s v="Issue Descr 21"/>
    <s v="Cause Descr 21"/>
    <s v="Countermeasure Descr 21"/>
    <s v="Owner 10"/>
    <d v="2020-08-26T00:00:00"/>
    <d v="2020-08-10T00:00:00"/>
    <s v="Closed"/>
    <x v="0"/>
    <x v="2"/>
    <s v="July"/>
    <n v="27"/>
    <s v="2020-07"/>
    <n v="30"/>
    <n v="14"/>
    <s v="Yes"/>
    <n v="-16"/>
  </r>
  <r>
    <n v="25"/>
    <x v="1"/>
    <s v="Issue Tier 2 Tag 2"/>
    <s v="Cause Category 2"/>
    <s v="Cause Detail 6"/>
    <d v="2020-08-10T00:00:00"/>
    <x v="2"/>
    <s v="Safety KPI 1"/>
    <s v=""/>
    <s v=""/>
    <s v="Stage 1"/>
    <m/>
    <m/>
    <m/>
    <s v="Issue Descr 22"/>
    <s v="Cause Descr 22"/>
    <s v="Countermeasure Descr 22"/>
    <s v="Owner 8"/>
    <d v="2020-08-11T00:00:00"/>
    <d v="2020-08-11T00:00:00"/>
    <s v="Closed"/>
    <x v="0"/>
    <x v="3"/>
    <s v="August"/>
    <n v="10"/>
    <s v="2020-08"/>
    <n v="1"/>
    <n v="1"/>
    <s v="Yes"/>
    <n v="0"/>
  </r>
  <r>
    <n v="26"/>
    <x v="2"/>
    <s v="Issue Tier 2 Tag 3"/>
    <s v="Cause Category 3"/>
    <s v="Cause Detail 7"/>
    <d v="2020-08-10T00:00:00"/>
    <x v="2"/>
    <s v="Safety KPI 1"/>
    <s v=""/>
    <s v=""/>
    <m/>
    <m/>
    <m/>
    <m/>
    <s v="Issue Descr 23"/>
    <s v="Cause Descr 23"/>
    <s v="Countermeasure Descr 23"/>
    <s v="Owner 15"/>
    <d v="2020-08-11T00:00:00"/>
    <d v="2020-08-11T00:00:00"/>
    <s v="Closed"/>
    <x v="0"/>
    <x v="3"/>
    <s v="August"/>
    <n v="10"/>
    <s v="2020-08"/>
    <n v="1"/>
    <n v="1"/>
    <s v="Yes"/>
    <n v="0"/>
  </r>
  <r>
    <n v="274"/>
    <x v="3"/>
    <s v="Issue Tier 2 Tag 4"/>
    <s v="Cause Category 4"/>
    <s v="Cause Detail 8"/>
    <d v="2020-08-03T00:00:00"/>
    <x v="0"/>
    <s v="Quality KPI 1"/>
    <s v="Entry ID - 58"/>
    <s v=""/>
    <m/>
    <m/>
    <s v="Minor"/>
    <m/>
    <s v="Issue Descr 24"/>
    <s v="Cause Descr 24"/>
    <s v="Countermeasure Descr 24"/>
    <s v="Owner 3"/>
    <d v="2020-09-02T00:00:00"/>
    <d v="2020-08-12T00:00:00"/>
    <s v="Closed"/>
    <x v="0"/>
    <x v="3"/>
    <s v="August"/>
    <n v="3"/>
    <s v="2020-08"/>
    <n v="30"/>
    <n v="9"/>
    <s v="Yes"/>
    <n v="-21"/>
  </r>
  <r>
    <n v="29"/>
    <x v="11"/>
    <s v="Issue Tier 2 Tag 5"/>
    <s v="Cause Category 5"/>
    <s v="Cause Detail 1"/>
    <d v="2020-08-12T00:00:00"/>
    <x v="3"/>
    <s v="Delivery KPI 1"/>
    <s v=""/>
    <s v=""/>
    <s v="Stage 2"/>
    <m/>
    <m/>
    <m/>
    <s v="Issue Descr 25"/>
    <s v="Cause Descr 25"/>
    <s v="Countermeasure Descr 25"/>
    <s v="Owner 12"/>
    <d v="2020-08-14T00:00:00"/>
    <d v="2020-08-14T00:00:00"/>
    <s v="Closed"/>
    <x v="0"/>
    <x v="3"/>
    <s v="August"/>
    <n v="12"/>
    <s v="2020-08"/>
    <n v="2"/>
    <n v="2"/>
    <s v="Yes"/>
    <n v="0"/>
  </r>
  <r>
    <n v="32"/>
    <x v="5"/>
    <s v="Issue Tier 2 Tag 6"/>
    <s v="Cause Category 1"/>
    <s v="Cause Detail 2"/>
    <d v="2020-08-13T00:00:00"/>
    <x v="3"/>
    <s v="Delivery KPI 1"/>
    <s v=""/>
    <s v=""/>
    <s v="Stage 4"/>
    <m/>
    <m/>
    <m/>
    <s v="Issue Descr 26"/>
    <s v="Cause Descr 26"/>
    <s v="Countermeasure Descr 26"/>
    <s v="Owner 16"/>
    <d v="2020-08-14T00:00:00"/>
    <d v="2020-08-14T00:00:00"/>
    <s v="Closed"/>
    <x v="0"/>
    <x v="3"/>
    <s v="August"/>
    <n v="13"/>
    <s v="2020-08"/>
    <n v="1"/>
    <n v="1"/>
    <s v="Yes"/>
    <n v="0"/>
  </r>
  <r>
    <n v="33"/>
    <x v="6"/>
    <s v="Issue Tier 2 Tag 7"/>
    <s v="Cause Category 2"/>
    <s v="Cause Detail 3"/>
    <d v="2020-08-13T00:00:00"/>
    <x v="2"/>
    <s v="Safety KPI 1"/>
    <s v=""/>
    <s v=""/>
    <s v="Stage 2"/>
    <m/>
    <m/>
    <m/>
    <s v="Issue Descr 27"/>
    <s v="Cause Descr 27"/>
    <s v="Countermeasure Descr 27"/>
    <s v="Owner 17"/>
    <d v="2020-08-14T00:00:00"/>
    <d v="2020-08-14T00:00:00"/>
    <s v="Closed"/>
    <x v="0"/>
    <x v="3"/>
    <s v="August"/>
    <n v="13"/>
    <s v="2020-08"/>
    <n v="1"/>
    <n v="1"/>
    <s v="Yes"/>
    <n v="0"/>
  </r>
  <r>
    <n v="15"/>
    <x v="7"/>
    <s v="Issue Tier 2 Tag 8"/>
    <s v="Cause Category 3"/>
    <s v="Cause Detail 4"/>
    <d v="2020-07-23T00:00:00"/>
    <x v="2"/>
    <s v="Safety KPI 1"/>
    <s v=""/>
    <s v=""/>
    <s v="Stage 3"/>
    <m/>
    <m/>
    <m/>
    <s v="Issue Descr 28"/>
    <s v="Cause Descr 28"/>
    <s v="Countermeasure Descr 28"/>
    <s v="Owner 8"/>
    <d v="2020-08-24T00:00:00"/>
    <d v="2020-08-20T00:00:00"/>
    <s v="Closed"/>
    <x v="0"/>
    <x v="2"/>
    <s v="July"/>
    <n v="23"/>
    <s v="2020-07"/>
    <n v="32"/>
    <n v="28"/>
    <s v="Yes"/>
    <n v="-4"/>
  </r>
  <r>
    <n v="28"/>
    <x v="8"/>
    <s v="Issue Tier 2 Tag 9"/>
    <s v="Cause Category 4"/>
    <s v="Cause Detail 5"/>
    <d v="2020-08-12T00:00:00"/>
    <x v="3"/>
    <s v="Delivery KPI 1"/>
    <s v=""/>
    <s v=""/>
    <s v="Stage 4"/>
    <m/>
    <m/>
    <m/>
    <s v="Issue Descr 29"/>
    <s v="Cause Descr 29"/>
    <s v="Countermeasure Descr 29"/>
    <s v="Owner 6"/>
    <d v="2020-08-27T00:00:00"/>
    <d v="2020-08-20T00:00:00"/>
    <s v="Closed"/>
    <x v="0"/>
    <x v="3"/>
    <s v="August"/>
    <n v="12"/>
    <s v="2020-08"/>
    <n v="15"/>
    <n v="8"/>
    <s v="Yes"/>
    <n v="-7"/>
  </r>
  <r>
    <n v="27"/>
    <x v="9"/>
    <s v="Issue Tier 2 Tag 10"/>
    <s v="Cause Category 5"/>
    <s v="Cause Detail 6"/>
    <d v="2020-08-11T00:00:00"/>
    <x v="2"/>
    <s v="Safety KPI 1"/>
    <s v=""/>
    <s v=""/>
    <m/>
    <m/>
    <m/>
    <m/>
    <s v="Issue Descr 30"/>
    <s v="Cause Descr 30"/>
    <s v="Countermeasure Descr 30"/>
    <s v="Owner 9"/>
    <d v="2020-08-31T00:00:00"/>
    <d v="2020-08-21T00:00:00"/>
    <s v="Closed"/>
    <x v="0"/>
    <x v="3"/>
    <s v="August"/>
    <n v="11"/>
    <s v="2020-08"/>
    <n v="20"/>
    <n v="10"/>
    <s v="Yes"/>
    <n v="-10"/>
  </r>
  <r>
    <n v="273"/>
    <x v="0"/>
    <s v="Issue Tier 2 Tag 11"/>
    <s v="Cause Category 1"/>
    <s v="Cause Detail 7"/>
    <d v="2020-08-18T00:00:00"/>
    <x v="0"/>
    <s v="Quality KPI 1"/>
    <s v="Entry ID - 55"/>
    <s v=""/>
    <m/>
    <m/>
    <s v="Minor"/>
    <m/>
    <s v="Issue Descr 31"/>
    <s v="Cause Descr 31"/>
    <s v="Countermeasure Descr 31"/>
    <s v="Owner 10"/>
    <d v="2020-09-17T00:00:00"/>
    <d v="2020-08-21T00:00:00"/>
    <s v="Closed"/>
    <x v="0"/>
    <x v="3"/>
    <s v="August"/>
    <n v="18"/>
    <s v="2020-08"/>
    <n v="30"/>
    <n v="3"/>
    <s v="Yes"/>
    <n v="-27"/>
  </r>
  <r>
    <n v="4"/>
    <x v="1"/>
    <s v="Issue Tier 2 Tag 12"/>
    <s v="Cause Category 2"/>
    <s v="Cause Detail 8"/>
    <d v="2020-07-10T00:00:00"/>
    <x v="2"/>
    <s v="Safety KPI 1"/>
    <s v=""/>
    <s v="Primary Equipment 19"/>
    <m/>
    <m/>
    <m/>
    <m/>
    <s v="Issue Descr 32"/>
    <s v="Cause Descr 32"/>
    <s v="Countermeasure Descr 32"/>
    <s v="Owner 6"/>
    <d v="2020-08-31T00:00:00"/>
    <d v="2020-08-27T00:00:00"/>
    <s v="Closed"/>
    <x v="0"/>
    <x v="2"/>
    <s v="July"/>
    <n v="10"/>
    <s v="2020-07"/>
    <n v="52"/>
    <n v="48"/>
    <s v="Yes"/>
    <n v="-4"/>
  </r>
  <r>
    <n v="14"/>
    <x v="2"/>
    <s v="Issue Tier 2 Tag 13"/>
    <s v="Cause Category 3"/>
    <s v="Cause Detail 1"/>
    <d v="2020-07-23T00:00:00"/>
    <x v="2"/>
    <s v="Safety KPI 1"/>
    <s v=""/>
    <s v=""/>
    <m/>
    <m/>
    <m/>
    <m/>
    <s v="Issue Descr 33"/>
    <s v="Cause Descr 33"/>
    <s v="Countermeasure Descr 33"/>
    <s v="Owner 6"/>
    <d v="2020-08-31T00:00:00"/>
    <d v="2020-08-27T00:00:00"/>
    <s v="Closed"/>
    <x v="0"/>
    <x v="2"/>
    <s v="July"/>
    <n v="23"/>
    <s v="2020-07"/>
    <n v="39"/>
    <n v="35"/>
    <s v="Yes"/>
    <n v="-4"/>
  </r>
  <r>
    <n v="16"/>
    <x v="3"/>
    <s v="Issue Tier 2 Tag 14"/>
    <s v="Cause Category 4"/>
    <s v="Cause Detail 2"/>
    <d v="2020-07-27T00:00:00"/>
    <x v="2"/>
    <s v="Safety KPI 1"/>
    <s v=""/>
    <s v="Primary Equipment 29"/>
    <m/>
    <m/>
    <m/>
    <m/>
    <s v="Issue Descr 34"/>
    <s v="Cause Descr 34"/>
    <s v="Countermeasure Descr 34"/>
    <s v="Owner 6"/>
    <d v="2020-08-31T00:00:00"/>
    <d v="2020-08-27T00:00:00"/>
    <s v="Closed"/>
    <x v="0"/>
    <x v="2"/>
    <s v="July"/>
    <n v="27"/>
    <s v="2020-07"/>
    <n v="35"/>
    <n v="31"/>
    <s v="Yes"/>
    <n v="-4"/>
  </r>
  <r>
    <n v="36"/>
    <x v="11"/>
    <s v="Issue Tier 2 Tag 15"/>
    <s v="Cause Category 5"/>
    <s v="Cause Detail 3"/>
    <d v="2020-08-26T00:00:00"/>
    <x v="3"/>
    <s v="Delivery KPI 3"/>
    <s v=""/>
    <s v=""/>
    <s v="Stage 3"/>
    <m/>
    <m/>
    <m/>
    <s v="Issue Descr 35"/>
    <s v="Cause Descr 35"/>
    <s v="Countermeasure Descr 35"/>
    <s v="Owner 5"/>
    <d v="2020-08-27T00:00:00"/>
    <d v="2020-08-27T00:00:00"/>
    <s v="Closed"/>
    <x v="0"/>
    <x v="3"/>
    <s v="August"/>
    <n v="26"/>
    <s v="2020-08"/>
    <n v="1"/>
    <n v="1"/>
    <s v="Yes"/>
    <n v="0"/>
  </r>
  <r>
    <n v="37"/>
    <x v="5"/>
    <s v="Issue Tier 2 Tag 16"/>
    <s v="Cause Category 1"/>
    <s v="Cause Detail 4"/>
    <d v="2020-08-27T00:00:00"/>
    <x v="2"/>
    <s v="Safety KPI 1"/>
    <s v=""/>
    <s v="Primary Equipment 68"/>
    <s v="Stage 2"/>
    <m/>
    <m/>
    <m/>
    <s v="Issue Descr 36"/>
    <s v="Cause Descr 36"/>
    <s v="Countermeasure Descr 36"/>
    <s v="Owner 8"/>
    <d v="2020-08-28T00:00:00"/>
    <d v="2020-08-28T00:00:00"/>
    <s v="Closed"/>
    <x v="0"/>
    <x v="3"/>
    <s v="August"/>
    <n v="27"/>
    <s v="2020-08"/>
    <n v="1"/>
    <n v="1"/>
    <s v="Yes"/>
    <n v="0"/>
  </r>
  <r>
    <n v="34"/>
    <x v="6"/>
    <s v="Issue Tier 2 Tag 17"/>
    <s v="Cause Category 2"/>
    <s v="Cause Detail 5"/>
    <d v="2020-08-14T00:00:00"/>
    <x v="3"/>
    <s v="Delivery KPI 1"/>
    <s v=""/>
    <s v=""/>
    <s v="Stage 4"/>
    <m/>
    <m/>
    <m/>
    <s v="Issue Descr 37"/>
    <s v="Cause Descr 37"/>
    <s v="Countermeasure Descr 37"/>
    <s v="Owner 17"/>
    <d v="2020-09-18T00:00:00"/>
    <d v="2020-09-01T00:00:00"/>
    <s v="Closed"/>
    <x v="0"/>
    <x v="3"/>
    <s v="August"/>
    <n v="14"/>
    <s v="2020-08"/>
    <n v="35"/>
    <n v="18"/>
    <s v="Yes"/>
    <n v="-17"/>
  </r>
  <r>
    <n v="40"/>
    <x v="7"/>
    <s v="Issue Tier 2 Tag 18"/>
    <s v="Cause Category 3"/>
    <s v="Cause Detail 6"/>
    <d v="2020-08-31T00:00:00"/>
    <x v="2"/>
    <s v="Safety KPI 1"/>
    <s v=""/>
    <s v=""/>
    <s v="Stage 1"/>
    <m/>
    <m/>
    <m/>
    <s v="Issue Descr 38"/>
    <s v="Cause Descr 38"/>
    <s v="Countermeasure Descr 38"/>
    <s v="Owner 5"/>
    <d v="2020-09-01T00:00:00"/>
    <d v="2020-09-01T00:00:00"/>
    <s v="Closed"/>
    <x v="0"/>
    <x v="3"/>
    <s v="August"/>
    <n v="31"/>
    <s v="2020-08"/>
    <n v="1"/>
    <n v="1"/>
    <s v="Yes"/>
    <n v="0"/>
  </r>
  <r>
    <n v="22"/>
    <x v="8"/>
    <s v="Issue Tier 2 Tag 19"/>
    <s v="Cause Category 4"/>
    <s v="Cause Detail 7"/>
    <d v="2020-08-05T00:00:00"/>
    <x v="2"/>
    <s v="Safety KPI 1"/>
    <s v=""/>
    <s v=""/>
    <s v="Stage 4"/>
    <m/>
    <m/>
    <m/>
    <s v="Issue Descr 39"/>
    <s v="Cause Descr 39"/>
    <s v="Countermeasure Descr 39"/>
    <s v="Owner 6"/>
    <d v="2020-09-30T00:00:00"/>
    <d v="2020-09-03T00:00:00"/>
    <s v="Closed"/>
    <x v="0"/>
    <x v="3"/>
    <s v="August"/>
    <n v="5"/>
    <s v="2020-08"/>
    <n v="56"/>
    <n v="29"/>
    <s v="Yes"/>
    <n v="-27"/>
  </r>
  <r>
    <n v="23"/>
    <x v="9"/>
    <s v="Issue Tier 2 Tag 20"/>
    <s v="Cause Category 5"/>
    <s v="Cause Detail 8"/>
    <d v="2020-08-06T00:00:00"/>
    <x v="2"/>
    <s v="Safety KPI 1"/>
    <s v=""/>
    <s v=""/>
    <s v="Stage 4"/>
    <m/>
    <m/>
    <m/>
    <s v="Issue Descr 40"/>
    <s v="Cause Descr 40"/>
    <s v="Countermeasure Descr 40"/>
    <s v="Owner 6"/>
    <d v="2020-09-30T00:00:00"/>
    <d v="2020-09-03T00:00:00"/>
    <s v="Closed"/>
    <x v="0"/>
    <x v="3"/>
    <s v="August"/>
    <n v="6"/>
    <s v="2020-08"/>
    <n v="55"/>
    <n v="28"/>
    <s v="Yes"/>
    <n v="-27"/>
  </r>
  <r>
    <n v="41"/>
    <x v="0"/>
    <s v="Issue Tier 2 Tag 1"/>
    <s v="Cause Category 1"/>
    <s v="Cause Detail 1"/>
    <d v="2020-08-31T00:00:00"/>
    <x v="2"/>
    <s v="Safety KPI 1"/>
    <s v=""/>
    <s v="Primary Equipment 34"/>
    <m/>
    <m/>
    <m/>
    <m/>
    <s v="Issue Descr 41"/>
    <s v="Cause Descr 41"/>
    <s v="Countermeasure Descr 41"/>
    <s v="Owner 17"/>
    <d v="2020-09-30T00:00:00"/>
    <d v="2020-09-03T00:00:00"/>
    <s v="Closed"/>
    <x v="0"/>
    <x v="3"/>
    <s v="August"/>
    <n v="31"/>
    <s v="2020-08"/>
    <n v="30"/>
    <n v="3"/>
    <s v="Yes"/>
    <n v="-27"/>
  </r>
  <r>
    <n v="45"/>
    <x v="1"/>
    <s v="Issue Tier 2 Tag 2"/>
    <s v="Cause Category 2"/>
    <s v="Cause Detail 2"/>
    <d v="2020-09-08T00:00:00"/>
    <x v="3"/>
    <s v="Delivery KPI 1"/>
    <s v=""/>
    <s v=""/>
    <s v="Stage 1"/>
    <m/>
    <m/>
    <m/>
    <s v="Issue Descr 42"/>
    <s v="Cause Descr 42"/>
    <s v="Countermeasure Descr 42"/>
    <s v="Owner 5"/>
    <d v="2020-09-09T00:00:00"/>
    <d v="2020-09-09T00:00:00"/>
    <s v="Closed"/>
    <x v="0"/>
    <x v="4"/>
    <s v="September"/>
    <n v="8"/>
    <s v="2020-09"/>
    <n v="1"/>
    <n v="1"/>
    <s v="Yes"/>
    <n v="0"/>
  </r>
  <r>
    <n v="11"/>
    <x v="2"/>
    <s v="Issue Tier 2 Tag 3"/>
    <s v="Cause Category 3"/>
    <s v="Cause Detail 3"/>
    <d v="2020-07-20T00:00:00"/>
    <x v="3"/>
    <s v="Delivery KPI 2"/>
    <s v=""/>
    <s v=""/>
    <s v="Stage 1"/>
    <m/>
    <m/>
    <m/>
    <s v="Issue Descr 43"/>
    <s v="Cause Descr 43"/>
    <s v="Countermeasure Descr 43"/>
    <s v="Owner 13"/>
    <d v="2020-09-10T00:00:00"/>
    <d v="2020-09-10T00:00:00"/>
    <s v="Closed"/>
    <x v="0"/>
    <x v="2"/>
    <s v="July"/>
    <n v="20"/>
    <s v="2020-07"/>
    <n v="52"/>
    <n v="52"/>
    <s v="Yes"/>
    <n v="0"/>
  </r>
  <r>
    <n v="269"/>
    <x v="3"/>
    <s v="Issue Tier 2 Tag 4"/>
    <s v="Cause Category 4"/>
    <s v="Cause Detail 4"/>
    <d v="2020-09-01T00:00:00"/>
    <x v="0"/>
    <s v="Quality KPI 1"/>
    <s v="Entry ID - 56"/>
    <s v=""/>
    <m/>
    <m/>
    <s v="Minor"/>
    <m/>
    <s v="Issue Descr 44"/>
    <s v="Cause Descr 44"/>
    <s v="Countermeasure Descr 44"/>
    <s v="Owner 10"/>
    <d v="2020-10-02T00:00:00"/>
    <d v="2020-09-10T00:00:00"/>
    <s v="Closed"/>
    <x v="0"/>
    <x v="4"/>
    <s v="September"/>
    <n v="1"/>
    <s v="2020-09"/>
    <n v="31"/>
    <n v="9"/>
    <s v="Yes"/>
    <n v="-22"/>
  </r>
  <r>
    <n v="43"/>
    <x v="11"/>
    <s v="Issue Tier 2 Tag 5"/>
    <s v="Cause Category 5"/>
    <s v="Cause Detail 5"/>
    <d v="2020-09-04T00:00:00"/>
    <x v="2"/>
    <s v="Safety KPI 1"/>
    <s v="Entry ID - 49"/>
    <s v=""/>
    <m/>
    <m/>
    <m/>
    <m/>
    <s v="Issue Descr 45"/>
    <s v="Cause Descr 45"/>
    <s v="Countermeasure Descr 45"/>
    <s v="Owner 9"/>
    <d v="2020-09-11T00:00:00"/>
    <d v="2020-09-11T00:00:00"/>
    <s v="Closed"/>
    <x v="0"/>
    <x v="4"/>
    <s v="September"/>
    <n v="4"/>
    <s v="2020-09"/>
    <n v="7"/>
    <n v="7"/>
    <s v="Yes"/>
    <n v="0"/>
  </r>
  <r>
    <n v="272"/>
    <x v="5"/>
    <s v="Issue Tier 2 Tag 6"/>
    <s v="Cause Category 1"/>
    <s v="Cause Detail 6"/>
    <d v="2020-08-17T00:00:00"/>
    <x v="0"/>
    <s v="Quality KPI 1"/>
    <s v="Entry ID - 42"/>
    <s v=""/>
    <m/>
    <m/>
    <s v="Minor"/>
    <m/>
    <s v="Issue Descr 46"/>
    <s v="Cause Descr 46"/>
    <s v="Countermeasure Descr 46"/>
    <s v="Owner 18"/>
    <d v="2020-09-17T00:00:00"/>
    <d v="2020-09-14T00:00:00"/>
    <s v="Closed"/>
    <x v="0"/>
    <x v="3"/>
    <s v="August"/>
    <n v="17"/>
    <s v="2020-08"/>
    <n v="31"/>
    <n v="28"/>
    <s v="Yes"/>
    <n v="-3"/>
  </r>
  <r>
    <n v="46"/>
    <x v="6"/>
    <s v="Issue Tier 2 Tag 7"/>
    <s v="Cause Category 2"/>
    <s v="Cause Detail 7"/>
    <d v="2020-09-09T00:00:00"/>
    <x v="3"/>
    <s v="Delivery KPI 1"/>
    <s v=""/>
    <s v=""/>
    <s v="Stage 1"/>
    <m/>
    <m/>
    <m/>
    <s v="Issue Descr 47"/>
    <s v="Cause Descr 47"/>
    <s v="Countermeasure Descr 47"/>
    <s v="Owner 6"/>
    <d v="2020-09-14T00:00:00"/>
    <d v="2020-09-15T00:00:00"/>
    <s v="Closed"/>
    <x v="0"/>
    <x v="4"/>
    <s v="September"/>
    <n v="9"/>
    <s v="2020-09"/>
    <n v="5"/>
    <n v="6"/>
    <s v="No"/>
    <n v="1"/>
  </r>
  <r>
    <n v="270"/>
    <x v="7"/>
    <s v="Issue Tier 2 Tag 8"/>
    <s v="Cause Category 3"/>
    <s v="Cause Detail 8"/>
    <d v="2020-08-31T00:00:00"/>
    <x v="0"/>
    <s v="Quality KPI 1"/>
    <s v="Entry ID - 43"/>
    <s v=""/>
    <m/>
    <m/>
    <s v="Minor"/>
    <m/>
    <s v="Issue Descr 48"/>
    <s v="Cause Descr 48"/>
    <s v="Countermeasure Descr 48"/>
    <s v="Owner 10"/>
    <d v="2020-10-01T00:00:00"/>
    <d v="2020-09-15T00:00:00"/>
    <s v="Closed"/>
    <x v="0"/>
    <x v="3"/>
    <s v="August"/>
    <n v="31"/>
    <s v="2020-08"/>
    <n v="31"/>
    <n v="15"/>
    <s v="Yes"/>
    <n v="-16"/>
  </r>
  <r>
    <n v="35"/>
    <x v="8"/>
    <s v="Issue Tier 2 Tag 9"/>
    <s v="Cause Category 4"/>
    <s v="Cause Detail 1"/>
    <d v="2020-08-25T00:00:00"/>
    <x v="2"/>
    <s v="Safety KPI 1"/>
    <s v=""/>
    <s v=""/>
    <s v="Stage 3"/>
    <m/>
    <m/>
    <m/>
    <s v="Issue Descr 49"/>
    <s v="Cause Descr 49"/>
    <s v="Countermeasure Descr 49"/>
    <s v="Owner 14"/>
    <d v="2020-09-18T00:00:00"/>
    <d v="2020-09-16T00:00:00"/>
    <s v="Closed"/>
    <x v="0"/>
    <x v="3"/>
    <s v="August"/>
    <n v="25"/>
    <s v="2020-08"/>
    <n v="24"/>
    <n v="22"/>
    <s v="Yes"/>
    <n v="-2"/>
  </r>
  <r>
    <n v="48"/>
    <x v="9"/>
    <s v="Issue Tier 2 Tag 10"/>
    <s v="Cause Category 5"/>
    <s v="Cause Detail 2"/>
    <d v="2020-09-14T00:00:00"/>
    <x v="3"/>
    <s v="Delivery KPI 1"/>
    <s v=""/>
    <s v=""/>
    <s v="Stage 1"/>
    <m/>
    <m/>
    <m/>
    <s v="Issue Descr 50"/>
    <s v="Cause Descr 50"/>
    <s v="Countermeasure Descr 50"/>
    <s v="Owner 6"/>
    <d v="2020-09-15T00:00:00"/>
    <d v="2020-09-16T00:00:00"/>
    <s v="Closed"/>
    <x v="0"/>
    <x v="4"/>
    <s v="September"/>
    <n v="14"/>
    <s v="2020-09"/>
    <n v="1"/>
    <n v="2"/>
    <s v="No"/>
    <n v="1"/>
  </r>
  <r>
    <n v="31"/>
    <x v="0"/>
    <s v="Issue Tier 2 Tag 11"/>
    <s v="Cause Category 1"/>
    <s v="Cause Detail 3"/>
    <d v="2020-08-12T00:00:00"/>
    <x v="3"/>
    <s v="Delivery KPI 1"/>
    <s v=""/>
    <s v=""/>
    <s v="Stage 5"/>
    <m/>
    <m/>
    <m/>
    <s v="Issue Descr 51"/>
    <s v="Cause Descr 51"/>
    <s v="Countermeasure Descr 51"/>
    <s v="Owner 6"/>
    <d v="2020-09-18T00:00:00"/>
    <d v="2020-09-17T00:00:00"/>
    <s v="Closed"/>
    <x v="0"/>
    <x v="3"/>
    <s v="August"/>
    <n v="12"/>
    <s v="2020-08"/>
    <n v="37"/>
    <n v="36"/>
    <s v="Yes"/>
    <n v="-1"/>
  </r>
  <r>
    <n v="38"/>
    <x v="1"/>
    <s v="Issue Tier 2 Tag 12"/>
    <s v="Cause Category 2"/>
    <s v="Cause Detail 4"/>
    <d v="2020-08-27T00:00:00"/>
    <x v="2"/>
    <s v="Safety KPI 1"/>
    <s v=""/>
    <s v=""/>
    <s v="Stage 5"/>
    <m/>
    <m/>
    <m/>
    <s v="Issue Descr 52"/>
    <s v="Cause Descr 52"/>
    <s v="Countermeasure Descr 52"/>
    <s v="Owner 6"/>
    <d v="2020-09-18T00:00:00"/>
    <d v="2020-09-17T00:00:00"/>
    <s v="Closed"/>
    <x v="0"/>
    <x v="3"/>
    <s v="August"/>
    <n v="27"/>
    <s v="2020-08"/>
    <n v="22"/>
    <n v="21"/>
    <s v="Yes"/>
    <n v="-1"/>
  </r>
  <r>
    <n v="39"/>
    <x v="2"/>
    <s v="Issue Tier 2 Tag 13"/>
    <s v="Cause Category 3"/>
    <s v="Cause Detail 5"/>
    <d v="2020-08-27T00:00:00"/>
    <x v="3"/>
    <s v="Delivery KPI 1"/>
    <s v=""/>
    <s v=""/>
    <s v="Stage 5"/>
    <m/>
    <m/>
    <m/>
    <s v="Issue Descr 53"/>
    <s v="Cause Descr 53"/>
    <s v="Countermeasure Descr 53"/>
    <s v="Owner 6"/>
    <d v="2020-09-25T00:00:00"/>
    <d v="2020-09-17T00:00:00"/>
    <s v="Closed"/>
    <x v="0"/>
    <x v="3"/>
    <s v="August"/>
    <n v="27"/>
    <s v="2020-08"/>
    <n v="29"/>
    <n v="21"/>
    <s v="Yes"/>
    <n v="-8"/>
  </r>
  <r>
    <n v="49"/>
    <x v="3"/>
    <s v="Issue Tier 2 Tag 14"/>
    <s v="Cause Category 4"/>
    <s v="Cause Detail 6"/>
    <d v="2020-09-16T00:00:00"/>
    <x v="3"/>
    <s v="Delivery KPI 1"/>
    <s v=""/>
    <s v=""/>
    <s v="Stage 1"/>
    <m/>
    <m/>
    <m/>
    <s v="Issue Descr 54"/>
    <s v="Cause Descr 54"/>
    <s v="Countermeasure Descr 54"/>
    <s v="Owner 6"/>
    <d v="2020-09-17T00:00:00"/>
    <d v="2020-09-18T00:00:00"/>
    <s v="Closed"/>
    <x v="0"/>
    <x v="4"/>
    <s v="September"/>
    <n v="16"/>
    <s v="2020-09"/>
    <n v="1"/>
    <n v="2"/>
    <s v="No"/>
    <n v="1"/>
  </r>
  <r>
    <n v="50"/>
    <x v="11"/>
    <s v="Issue Tier 2 Tag 15"/>
    <s v="Cause Category 5"/>
    <s v="Cause Detail 7"/>
    <d v="2020-09-17T00:00:00"/>
    <x v="3"/>
    <s v="Delivery KPI 1"/>
    <s v=""/>
    <s v=""/>
    <s v="Stage 1"/>
    <m/>
    <m/>
    <m/>
    <s v="Issue Descr 55"/>
    <s v="Cause Descr 55"/>
    <s v="Countermeasure Descr 55"/>
    <s v="Owner 6"/>
    <d v="2020-09-21T00:00:00"/>
    <d v="2020-09-21T00:00:00"/>
    <s v="Closed"/>
    <x v="0"/>
    <x v="4"/>
    <s v="September"/>
    <n v="17"/>
    <s v="2020-09"/>
    <n v="4"/>
    <n v="4"/>
    <s v="Yes"/>
    <n v="0"/>
  </r>
  <r>
    <n v="52"/>
    <x v="5"/>
    <s v="Issue Tier 2 Tag 16"/>
    <s v="Cause Category 1"/>
    <s v="Cause Detail 8"/>
    <d v="2020-09-21T00:00:00"/>
    <x v="2"/>
    <s v="Safety KPI 1"/>
    <s v=""/>
    <s v="Primary Equipment 37"/>
    <m/>
    <m/>
    <m/>
    <m/>
    <s v="Issue Descr 56"/>
    <s v="Cause Descr 56"/>
    <s v="Countermeasure Descr 56"/>
    <s v="Owner 8"/>
    <d v="2020-09-23T00:00:00"/>
    <d v="2020-09-23T00:00:00"/>
    <s v="Closed"/>
    <x v="0"/>
    <x v="4"/>
    <s v="September"/>
    <n v="21"/>
    <s v="2020-09"/>
    <n v="2"/>
    <n v="2"/>
    <s v="Yes"/>
    <n v="0"/>
  </r>
  <r>
    <n v="54"/>
    <x v="6"/>
    <s v="Issue Tier 2 Tag 17"/>
    <s v="Cause Category 2"/>
    <s v="Cause Detail 1"/>
    <d v="2020-09-23T00:00:00"/>
    <x v="2"/>
    <s v="Safety KPI 1"/>
    <s v=""/>
    <s v=""/>
    <m/>
    <m/>
    <m/>
    <m/>
    <s v="Issue Descr 57"/>
    <s v="Cause Descr 57"/>
    <s v="Countermeasure Descr 57"/>
    <s v="Owner 19"/>
    <d v="2020-09-24T00:00:00"/>
    <d v="2020-09-24T00:00:00"/>
    <s v="Closed"/>
    <x v="0"/>
    <x v="4"/>
    <s v="September"/>
    <n v="23"/>
    <s v="2020-09"/>
    <n v="1"/>
    <n v="1"/>
    <s v="Yes"/>
    <n v="0"/>
  </r>
  <r>
    <n v="44"/>
    <x v="7"/>
    <s v="Issue Tier 2 Tag 18"/>
    <s v="Cause Category 3"/>
    <s v="Cause Detail 2"/>
    <d v="2020-09-04T00:00:00"/>
    <x v="2"/>
    <s v="Safety KPI 1"/>
    <s v=""/>
    <s v=""/>
    <m/>
    <m/>
    <m/>
    <m/>
    <s v="Issue Descr 58"/>
    <s v="Cause Descr 58"/>
    <s v="Countermeasure Descr 58"/>
    <s v="Owner 9"/>
    <d v="2020-09-25T00:00:00"/>
    <d v="2020-09-25T00:00:00"/>
    <s v="Closed"/>
    <x v="0"/>
    <x v="4"/>
    <s v="September"/>
    <n v="4"/>
    <s v="2020-09"/>
    <n v="21"/>
    <n v="21"/>
    <s v="Yes"/>
    <n v="0"/>
  </r>
  <r>
    <n v="47"/>
    <x v="8"/>
    <s v="Issue Tier 2 Tag 19"/>
    <s v="Cause Category 4"/>
    <s v="Cause Detail 3"/>
    <d v="2020-09-09T00:00:00"/>
    <x v="2"/>
    <s v="Safety KPI 1"/>
    <s v=""/>
    <s v=""/>
    <m/>
    <m/>
    <m/>
    <m/>
    <s v="Issue Descr 59"/>
    <s v="Cause Descr 59"/>
    <s v="Countermeasure Descr 59"/>
    <s v="Owner 9"/>
    <d v="2020-09-25T00:00:00"/>
    <d v="2020-09-25T00:00:00"/>
    <s v="Closed"/>
    <x v="0"/>
    <x v="4"/>
    <s v="September"/>
    <n v="9"/>
    <s v="2020-09"/>
    <n v="16"/>
    <n v="16"/>
    <s v="Yes"/>
    <n v="0"/>
  </r>
  <r>
    <n v="53"/>
    <x v="9"/>
    <s v="Issue Tier 2 Tag 20"/>
    <s v="Cause Category 5"/>
    <s v="Cause Detail 4"/>
    <d v="2020-09-22T00:00:00"/>
    <x v="2"/>
    <s v="Safety KPI 1"/>
    <s v=""/>
    <s v=""/>
    <s v="Stage 1"/>
    <m/>
    <m/>
    <m/>
    <s v="Issue Descr 60"/>
    <s v="Cause Descr 60"/>
    <s v="Countermeasure Descr 60"/>
    <s v="Owner 12"/>
    <d v="2020-09-25T00:00:00"/>
    <d v="2020-09-25T00:00:00"/>
    <s v="Closed"/>
    <x v="0"/>
    <x v="4"/>
    <s v="September"/>
    <n v="22"/>
    <s v="2020-09"/>
    <n v="3"/>
    <n v="3"/>
    <s v="Yes"/>
    <n v="0"/>
  </r>
  <r>
    <n v="55"/>
    <x v="0"/>
    <s v="Issue Tier 2 Tag 1"/>
    <s v="Cause Category 1"/>
    <s v="Cause Detail 5"/>
    <d v="2020-09-23T00:00:00"/>
    <x v="2"/>
    <s v="Safety KPI 1"/>
    <s v=""/>
    <s v="Primary Equipment 37"/>
    <m/>
    <m/>
    <m/>
    <m/>
    <s v="Issue Descr 61"/>
    <s v="Cause Descr 61"/>
    <s v="Countermeasure Descr 61"/>
    <s v="Owner 8"/>
    <d v="2020-09-29T00:00:00"/>
    <d v="2020-09-29T00:00:00"/>
    <s v="Closed"/>
    <x v="0"/>
    <x v="4"/>
    <s v="September"/>
    <n v="23"/>
    <s v="2020-09"/>
    <n v="6"/>
    <n v="6"/>
    <s v="Yes"/>
    <n v="0"/>
  </r>
  <r>
    <n v="56"/>
    <x v="1"/>
    <s v="Issue Tier 2 Tag 2"/>
    <s v="Cause Category 2"/>
    <s v="Cause Detail 6"/>
    <d v="2020-09-23T00:00:00"/>
    <x v="3"/>
    <s v="Delivery KPI 1"/>
    <s v=""/>
    <s v=""/>
    <s v="Stage 6"/>
    <m/>
    <m/>
    <m/>
    <s v="Issue Descr 62"/>
    <s v="Cause Descr 62"/>
    <s v="Countermeasure Descr 62"/>
    <s v="Owner 8"/>
    <d v="2020-10-01T00:00:00"/>
    <d v="2020-09-30T00:00:00"/>
    <s v="Closed"/>
    <x v="0"/>
    <x v="4"/>
    <s v="September"/>
    <n v="23"/>
    <s v="2020-09"/>
    <n v="8"/>
    <n v="7"/>
    <s v="Yes"/>
    <n v="-1"/>
  </r>
  <r>
    <n v="57"/>
    <x v="2"/>
    <s v="Issue Tier 2 Tag 3"/>
    <s v="Cause Category 3"/>
    <s v="Cause Detail 7"/>
    <d v="2020-09-25T00:00:00"/>
    <x v="2"/>
    <s v="Safety KPI 1"/>
    <s v=""/>
    <s v="Primary Equipment 35"/>
    <s v="Stage 2"/>
    <m/>
    <m/>
    <m/>
    <s v="Issue Descr 63"/>
    <s v="Cause Descr 63"/>
    <s v="Countermeasure Descr 63"/>
    <s v="Owner 8"/>
    <d v="2020-10-02T00:00:00"/>
    <d v="2020-09-30T00:00:00"/>
    <s v="Closed"/>
    <x v="0"/>
    <x v="4"/>
    <s v="September"/>
    <n v="25"/>
    <s v="2020-09"/>
    <n v="7"/>
    <n v="5"/>
    <s v="Yes"/>
    <n v="-2"/>
  </r>
  <r>
    <n v="271"/>
    <x v="3"/>
    <s v="Issue Tier 2 Tag 4"/>
    <s v="Cause Category 4"/>
    <s v="Cause Detail 8"/>
    <d v="2020-08-28T00:00:00"/>
    <x v="0"/>
    <s v="Quality KPI 1"/>
    <s v="Entry ID - 40"/>
    <s v=""/>
    <m/>
    <m/>
    <s v="Minor"/>
    <m/>
    <s v="Issue Descr 64"/>
    <s v="Cause Descr 64"/>
    <s v="Countermeasure Descr 64"/>
    <s v="Owner 20"/>
    <d v="2020-10-01T00:00:00"/>
    <d v="2020-10-01T00:00:00"/>
    <s v="Closed"/>
    <x v="0"/>
    <x v="3"/>
    <s v="August"/>
    <n v="28"/>
    <s v="2020-08"/>
    <n v="34"/>
    <n v="34"/>
    <s v="Yes"/>
    <n v="0"/>
  </r>
  <r>
    <n v="58"/>
    <x v="11"/>
    <s v="Issue Tier 2 Tag 5"/>
    <s v="Cause Category 5"/>
    <s v="Cause Detail 1"/>
    <d v="2020-10-01T00:00:00"/>
    <x v="2"/>
    <s v="Safety KPI 1"/>
    <s v=""/>
    <s v=""/>
    <m/>
    <m/>
    <m/>
    <m/>
    <s v="Issue Descr 65"/>
    <s v="Cause Descr 65"/>
    <s v="Countermeasure Descr 65"/>
    <s v="Owner 4"/>
    <d v="2020-10-02T00:00:00"/>
    <d v="2020-10-02T00:00:00"/>
    <s v="Closed"/>
    <x v="0"/>
    <x v="5"/>
    <s v="October"/>
    <n v="1"/>
    <s v="2020-10"/>
    <n v="1"/>
    <n v="1"/>
    <s v="Yes"/>
    <n v="0"/>
  </r>
  <r>
    <n v="42"/>
    <x v="5"/>
    <s v="Issue Tier 2 Tag 6"/>
    <s v="Cause Category 1"/>
    <s v="Cause Detail 2"/>
    <d v="2020-09-03T00:00:00"/>
    <x v="2"/>
    <s v="Safety KPI 1"/>
    <s v=""/>
    <s v=""/>
    <s v="Stage 5"/>
    <m/>
    <m/>
    <m/>
    <s v="Issue Descr 66"/>
    <s v="Cause Descr 66"/>
    <s v="Countermeasure Descr 66"/>
    <s v="Owner 5"/>
    <d v="2020-10-07T00:00:00"/>
    <d v="2020-10-06T00:00:00"/>
    <s v="Closed"/>
    <x v="0"/>
    <x v="4"/>
    <s v="September"/>
    <n v="3"/>
    <s v="2020-09"/>
    <n v="34"/>
    <n v="33"/>
    <s v="Yes"/>
    <n v="-1"/>
  </r>
  <r>
    <n v="267"/>
    <x v="6"/>
    <s v="Issue Tier 2 Tag 7"/>
    <s v="Cause Category 2"/>
    <s v="Cause Detail 3"/>
    <d v="2020-09-22T00:00:00"/>
    <x v="0"/>
    <s v="Quality KPI 1"/>
    <s v="Entry ID - 41"/>
    <s v=""/>
    <m/>
    <m/>
    <s v="Minor"/>
    <m/>
    <s v="Issue Descr 67"/>
    <s v="Cause Descr 67"/>
    <s v="Countermeasure Descr 67"/>
    <s v="Owner 3"/>
    <d v="2020-10-23T00:00:00"/>
    <d v="2020-10-09T00:00:00"/>
    <s v="Closed"/>
    <x v="0"/>
    <x v="4"/>
    <s v="September"/>
    <n v="22"/>
    <s v="2020-09"/>
    <n v="31"/>
    <n v="17"/>
    <s v="Yes"/>
    <n v="-14"/>
  </r>
  <r>
    <n v="59"/>
    <x v="7"/>
    <s v="Issue Tier 2 Tag 8"/>
    <s v="Cause Category 3"/>
    <s v="Cause Detail 4"/>
    <d v="2020-10-07T00:00:00"/>
    <x v="2"/>
    <s v="Safety KPI 1"/>
    <s v=""/>
    <s v=""/>
    <m/>
    <m/>
    <m/>
    <m/>
    <s v="Issue Descr 68"/>
    <s v="Cause Descr 68"/>
    <s v="Countermeasure Descr 68"/>
    <s v="Owner 11"/>
    <d v="2020-10-10T00:00:00"/>
    <d v="2020-10-10T00:00:00"/>
    <s v="Closed"/>
    <x v="0"/>
    <x v="5"/>
    <s v="October"/>
    <n v="7"/>
    <s v="2020-10"/>
    <n v="3"/>
    <n v="3"/>
    <s v="Yes"/>
    <n v="0"/>
  </r>
  <r>
    <n v="265"/>
    <x v="8"/>
    <s v="Issue Tier 2 Tag 9"/>
    <s v="Cause Category 4"/>
    <s v="Cause Detail 5"/>
    <d v="2020-10-01T00:00:00"/>
    <x v="0"/>
    <s v="Quality KPI 1"/>
    <s v="Entry ID - 44"/>
    <s v=""/>
    <m/>
    <m/>
    <s v="Minor"/>
    <m/>
    <s v="Issue Descr 69"/>
    <s v="Cause Descr 69"/>
    <s v="Countermeasure Descr 69"/>
    <s v="Owner 10"/>
    <d v="2020-10-31T00:00:00"/>
    <d v="2020-10-12T00:00:00"/>
    <s v="Closed"/>
    <x v="0"/>
    <x v="5"/>
    <s v="October"/>
    <n v="1"/>
    <s v="2020-10"/>
    <n v="30"/>
    <n v="11"/>
    <s v="Yes"/>
    <n v="-19"/>
  </r>
  <r>
    <n v="266"/>
    <x v="9"/>
    <s v="Issue Tier 2 Tag 10"/>
    <s v="Cause Category 5"/>
    <s v="Cause Detail 6"/>
    <d v="2020-09-28T00:00:00"/>
    <x v="0"/>
    <s v="Quality KPI 1"/>
    <s v="Entry ID - 47"/>
    <s v=""/>
    <m/>
    <m/>
    <s v="Minor"/>
    <m/>
    <s v="Issue Descr 70"/>
    <s v="Cause Descr 70"/>
    <s v="Countermeasure Descr 70"/>
    <s v="Owner 10"/>
    <d v="2020-10-29T00:00:00"/>
    <d v="2020-10-12T00:00:00"/>
    <s v="Closed"/>
    <x v="0"/>
    <x v="4"/>
    <s v="September"/>
    <n v="28"/>
    <s v="2020-09"/>
    <n v="31"/>
    <n v="14"/>
    <s v="Yes"/>
    <n v="-17"/>
  </r>
  <r>
    <n v="268"/>
    <x v="0"/>
    <s v="Issue Tier 2 Tag 11"/>
    <s v="Cause Category 1"/>
    <s v="Cause Detail 7"/>
    <d v="2020-09-15T00:00:00"/>
    <x v="0"/>
    <s v="Quality KPI 1"/>
    <s v="Entry ID - 48"/>
    <s v=""/>
    <m/>
    <m/>
    <s v="Minor"/>
    <m/>
    <s v="Issue Descr 71"/>
    <s v="Cause Descr 71"/>
    <s v="Countermeasure Descr 71"/>
    <s v="Owner 10"/>
    <d v="2020-10-15T00:00:00"/>
    <d v="2020-10-12T00:00:00"/>
    <s v="Closed"/>
    <x v="0"/>
    <x v="4"/>
    <s v="September"/>
    <n v="15"/>
    <s v="2020-09"/>
    <n v="30"/>
    <n v="27"/>
    <s v="Yes"/>
    <n v="-3"/>
  </r>
  <r>
    <n v="61"/>
    <x v="1"/>
    <s v="Issue Tier 2 Tag 12"/>
    <s v="Cause Category 2"/>
    <s v="Cause Detail 8"/>
    <d v="2020-10-12T00:00:00"/>
    <x v="2"/>
    <s v="Safety KPI 1"/>
    <s v=""/>
    <s v=""/>
    <m/>
    <m/>
    <m/>
    <m/>
    <s v="Issue Descr 72"/>
    <s v="Cause Descr 72"/>
    <s v="Countermeasure Descr 72"/>
    <s v="Owner 5"/>
    <d v="2020-10-15T00:00:00"/>
    <d v="2020-10-15T00:00:00"/>
    <s v="Closed"/>
    <x v="0"/>
    <x v="5"/>
    <s v="October"/>
    <n v="12"/>
    <s v="2020-10"/>
    <n v="3"/>
    <n v="3"/>
    <s v="Yes"/>
    <n v="0"/>
  </r>
  <r>
    <n v="62"/>
    <x v="2"/>
    <s v="Issue Tier 2 Tag 13"/>
    <s v="Cause Category 3"/>
    <s v="Cause Detail 1"/>
    <d v="2020-10-12T00:00:00"/>
    <x v="2"/>
    <s v="Safety KPI 1"/>
    <s v=""/>
    <s v=""/>
    <m/>
    <m/>
    <m/>
    <m/>
    <s v="Issue Descr 73"/>
    <s v="Cause Descr 73"/>
    <s v="Countermeasure Descr 73"/>
    <s v="Owner 11"/>
    <d v="2020-10-16T00:00:00"/>
    <d v="2020-10-15T00:00:00"/>
    <s v="Closed"/>
    <x v="0"/>
    <x v="5"/>
    <s v="October"/>
    <n v="12"/>
    <s v="2020-10"/>
    <n v="4"/>
    <n v="3"/>
    <s v="Yes"/>
    <n v="-1"/>
  </r>
  <r>
    <n v="51"/>
    <x v="3"/>
    <s v="Issue Tier 2 Tag 14"/>
    <s v="Cause Category 4"/>
    <s v="Cause Detail 2"/>
    <d v="2020-09-18T00:00:00"/>
    <x v="3"/>
    <s v="Delivery KPI 1"/>
    <s v=""/>
    <s v=""/>
    <s v="Stage 1"/>
    <m/>
    <m/>
    <m/>
    <s v="Issue Descr 74"/>
    <s v="Cause Descr 74"/>
    <s v="Countermeasure Descr 74"/>
    <s v="Owner 6"/>
    <d v="2020-10-20T00:00:00"/>
    <d v="2020-10-20T00:00:00"/>
    <s v="Closed"/>
    <x v="0"/>
    <x v="4"/>
    <s v="September"/>
    <n v="18"/>
    <s v="2020-09"/>
    <n v="32"/>
    <n v="32"/>
    <s v="Yes"/>
    <n v="0"/>
  </r>
  <r>
    <n v="60"/>
    <x v="11"/>
    <s v="Issue Tier 2 Tag 15"/>
    <s v="Cause Category 5"/>
    <s v="Cause Detail 3"/>
    <d v="2020-10-09T00:00:00"/>
    <x v="2"/>
    <s v="Safety KPI 1"/>
    <s v=""/>
    <s v=""/>
    <s v="Stage 7"/>
    <m/>
    <m/>
    <m/>
    <s v="Issue Descr 75"/>
    <s v="Cause Descr 75"/>
    <s v="Countermeasure Descr 75"/>
    <s v="Owner 6"/>
    <d v="2020-10-20T00:00:00"/>
    <d v="2020-10-20T00:00:00"/>
    <s v="Closed"/>
    <x v="0"/>
    <x v="5"/>
    <s v="October"/>
    <n v="9"/>
    <s v="2020-10"/>
    <n v="11"/>
    <n v="11"/>
    <s v="Yes"/>
    <n v="0"/>
  </r>
  <r>
    <n v="63"/>
    <x v="5"/>
    <s v="Issue Tier 2 Tag 16"/>
    <s v="Cause Category 1"/>
    <s v="Cause Detail 4"/>
    <d v="2020-10-12T00:00:00"/>
    <x v="2"/>
    <s v="Safety KPI 1"/>
    <s v=""/>
    <s v="Primary Equipment 35"/>
    <m/>
    <m/>
    <m/>
    <m/>
    <s v="Issue Descr 76"/>
    <s v="Cause Descr 76"/>
    <s v="Countermeasure Descr 76"/>
    <s v="Owner 21"/>
    <d v="2020-10-20T00:00:00"/>
    <d v="2020-10-20T00:00:00"/>
    <s v="Closed"/>
    <x v="0"/>
    <x v="5"/>
    <s v="October"/>
    <n v="12"/>
    <s v="2020-10"/>
    <n v="8"/>
    <n v="8"/>
    <s v="Yes"/>
    <n v="0"/>
  </r>
  <r>
    <n v="68"/>
    <x v="6"/>
    <s v="Issue Tier 2 Tag 17"/>
    <s v="Cause Category 2"/>
    <s v="Cause Detail 5"/>
    <d v="2020-10-23T00:00:00"/>
    <x v="2"/>
    <s v="Safety KPI 1"/>
    <s v=""/>
    <s v=""/>
    <m/>
    <m/>
    <m/>
    <m/>
    <s v="Issue Descr 77"/>
    <s v="Cause Descr 77"/>
    <s v="Countermeasure Descr 77"/>
    <s v="Owner 11"/>
    <d v="2020-10-23T00:00:00"/>
    <d v="2020-10-23T00:00:00"/>
    <s v="Closed"/>
    <x v="0"/>
    <x v="5"/>
    <s v="October"/>
    <n v="23"/>
    <s v="2020-10"/>
    <n v="0"/>
    <n v="0"/>
    <s v="Yes"/>
    <n v="0"/>
  </r>
  <r>
    <n v="264"/>
    <x v="7"/>
    <s v="Issue Tier 2 Tag 18"/>
    <s v="Cause Category 3"/>
    <s v="Cause Detail 6"/>
    <d v="2020-10-09T00:00:00"/>
    <x v="0"/>
    <s v="Quality KPI 1"/>
    <s v="Entry ID - 45"/>
    <s v=""/>
    <m/>
    <m/>
    <s v="Minor"/>
    <m/>
    <s v="Issue Descr 78"/>
    <s v="Cause Descr 78"/>
    <s v="Countermeasure Descr 78"/>
    <s v="Owner 22"/>
    <d v="2020-11-08T00:00:00"/>
    <d v="2020-10-28T00:00:00"/>
    <s v="Closed"/>
    <x v="0"/>
    <x v="5"/>
    <s v="October"/>
    <n v="9"/>
    <s v="2020-10"/>
    <n v="30"/>
    <n v="19"/>
    <s v="Yes"/>
    <n v="-11"/>
  </r>
  <r>
    <n v="64"/>
    <x v="8"/>
    <s v="Issue Tier 2 Tag 19"/>
    <s v="Cause Category 4"/>
    <s v="Cause Detail 7"/>
    <d v="2020-10-14T00:00:00"/>
    <x v="2"/>
    <s v="Safety KPI 1"/>
    <s v=""/>
    <s v=""/>
    <m/>
    <m/>
    <m/>
    <m/>
    <s v="Issue Descr 79"/>
    <s v="Cause Descr 79"/>
    <s v="Countermeasure Descr 79"/>
    <s v="Owner 14"/>
    <d v="2020-10-30T00:00:00"/>
    <d v="2020-10-30T00:00:00"/>
    <s v="Closed"/>
    <x v="0"/>
    <x v="5"/>
    <s v="October"/>
    <n v="14"/>
    <s v="2020-10"/>
    <n v="16"/>
    <n v="16"/>
    <s v="Yes"/>
    <n v="0"/>
  </r>
  <r>
    <n v="69"/>
    <x v="9"/>
    <s v="Issue Tier 2 Tag 20"/>
    <s v="Cause Category 5"/>
    <s v="Cause Detail 8"/>
    <d v="2020-10-28T00:00:00"/>
    <x v="2"/>
    <s v="Safety KPI 1"/>
    <s v=""/>
    <s v=""/>
    <m/>
    <m/>
    <m/>
    <m/>
    <s v="Issue Descr 80"/>
    <s v="Cause Descr 80"/>
    <s v="Countermeasure Descr 80"/>
    <s v="Owner 21"/>
    <d v="2020-11-16T00:00:00"/>
    <d v="2020-10-30T00:00:00"/>
    <s v="Closed"/>
    <x v="0"/>
    <x v="5"/>
    <s v="October"/>
    <n v="28"/>
    <s v="2020-10"/>
    <n v="19"/>
    <n v="2"/>
    <s v="Yes"/>
    <n v="-17"/>
  </r>
  <r>
    <n v="66"/>
    <x v="0"/>
    <s v="Issue Tier 2 Tag 1"/>
    <s v="Cause Category 1"/>
    <s v="Cause Detail 1"/>
    <d v="2020-10-20T00:00:00"/>
    <x v="2"/>
    <s v="Safety KPI 1"/>
    <s v=""/>
    <s v=""/>
    <s v="Stage 1"/>
    <m/>
    <m/>
    <m/>
    <s v="Issue Descr 81"/>
    <s v="Cause Descr 81"/>
    <s v="Countermeasure Descr 81"/>
    <s v="Owner 12"/>
    <d v="2020-11-13T00:00:00"/>
    <d v="2020-11-04T00:00:00"/>
    <s v="Closed"/>
    <x v="0"/>
    <x v="5"/>
    <s v="October"/>
    <n v="20"/>
    <s v="2020-10"/>
    <n v="24"/>
    <n v="15"/>
    <s v="Yes"/>
    <n v="-9"/>
  </r>
  <r>
    <n v="67"/>
    <x v="1"/>
    <s v="Issue Tier 2 Tag 2"/>
    <s v="Cause Category 2"/>
    <s v="Cause Detail 2"/>
    <d v="2020-10-22T00:00:00"/>
    <x v="2"/>
    <s v="Safety KPI 1"/>
    <s v=""/>
    <s v=""/>
    <m/>
    <m/>
    <m/>
    <m/>
    <s v="Issue Descr 82"/>
    <s v="Cause Descr 82"/>
    <s v="Countermeasure Descr 82"/>
    <s v="Owner 4"/>
    <d v="2020-11-04T00:00:00"/>
    <d v="2020-11-04T00:00:00"/>
    <s v="Closed"/>
    <x v="0"/>
    <x v="5"/>
    <s v="October"/>
    <n v="22"/>
    <s v="2020-10"/>
    <n v="13"/>
    <n v="13"/>
    <s v="Yes"/>
    <n v="0"/>
  </r>
  <r>
    <n v="71"/>
    <x v="2"/>
    <s v="Issue Tier 2 Tag 3"/>
    <s v="Cause Category 3"/>
    <s v="Cause Detail 3"/>
    <d v="2020-11-06T00:00:00"/>
    <x v="2"/>
    <s v="Safety KPI 1"/>
    <s v=""/>
    <s v=""/>
    <s v="Stage 3"/>
    <m/>
    <m/>
    <m/>
    <s v="Issue Descr 83"/>
    <s v="Cause Descr 83"/>
    <s v="Countermeasure Descr 83"/>
    <s v="Owner 8"/>
    <d v="2020-11-09T00:00:00"/>
    <d v="2020-11-09T00:00:00"/>
    <s v="Closed"/>
    <x v="0"/>
    <x v="6"/>
    <s v="November"/>
    <n v="6"/>
    <s v="2020-11"/>
    <n v="3"/>
    <n v="3"/>
    <s v="Yes"/>
    <n v="0"/>
  </r>
  <r>
    <n v="72"/>
    <x v="3"/>
    <s v="Issue Tier 2 Tag 4"/>
    <s v="Cause Category 4"/>
    <s v="Cause Detail 4"/>
    <d v="2020-11-06T00:00:00"/>
    <x v="2"/>
    <s v="Safety KPI 1"/>
    <s v=""/>
    <s v=""/>
    <m/>
    <m/>
    <m/>
    <m/>
    <s v="Issue Descr 84"/>
    <s v="Cause Descr 84"/>
    <s v="Countermeasure Descr 84"/>
    <s v="Owner 14"/>
    <d v="2020-11-09T00:00:00"/>
    <d v="2020-11-09T00:00:00"/>
    <s v="Closed"/>
    <x v="0"/>
    <x v="6"/>
    <s v="November"/>
    <n v="6"/>
    <s v="2020-11"/>
    <n v="3"/>
    <n v="3"/>
    <s v="Yes"/>
    <n v="0"/>
  </r>
  <r>
    <n v="65"/>
    <x v="11"/>
    <s v="Issue Tier 2 Tag 5"/>
    <s v="Cause Category 5"/>
    <s v="Cause Detail 5"/>
    <d v="2020-10-14T00:00:00"/>
    <x v="2"/>
    <s v="Safety KPI 1"/>
    <s v=""/>
    <s v="Primary Equipment 29"/>
    <m/>
    <m/>
    <m/>
    <m/>
    <s v="Issue Descr 85"/>
    <s v="Cause Descr 85"/>
    <s v="Countermeasure Descr 85"/>
    <s v="Owner 6"/>
    <d v="2020-11-16T00:00:00"/>
    <d v="2020-11-10T00:00:00"/>
    <s v="Closed"/>
    <x v="0"/>
    <x v="5"/>
    <s v="October"/>
    <n v="14"/>
    <s v="2020-10"/>
    <n v="33"/>
    <n v="27"/>
    <s v="Yes"/>
    <n v="-6"/>
  </r>
  <r>
    <n v="75"/>
    <x v="5"/>
    <s v="Issue Tier 2 Tag 6"/>
    <s v="Cause Category 1"/>
    <s v="Cause Detail 6"/>
    <d v="2020-11-13T00:00:00"/>
    <x v="3"/>
    <s v="Delivery KPI 1"/>
    <s v=""/>
    <s v=""/>
    <s v="Stage 5"/>
    <m/>
    <m/>
    <m/>
    <s v="Issue Descr 86"/>
    <s v="Cause Descr 86"/>
    <s v="Countermeasure Descr 86"/>
    <s v="Owner 6"/>
    <d v="2020-11-16T00:00:00"/>
    <d v="2020-11-16T00:00:00"/>
    <s v="Closed"/>
    <x v="0"/>
    <x v="6"/>
    <s v="November"/>
    <n v="13"/>
    <s v="2020-11"/>
    <n v="3"/>
    <n v="3"/>
    <s v="Yes"/>
    <n v="0"/>
  </r>
  <r>
    <n v="77"/>
    <x v="6"/>
    <s v="Issue Tier 2 Tag 7"/>
    <s v="Cause Category 2"/>
    <s v="Cause Detail 7"/>
    <d v="2020-11-19T00:00:00"/>
    <x v="2"/>
    <s v="Safety KPI 1"/>
    <s v=""/>
    <s v=""/>
    <m/>
    <m/>
    <m/>
    <m/>
    <s v="Issue Descr 87"/>
    <s v="Cause Descr 87"/>
    <s v="Countermeasure Descr 87"/>
    <s v="Owner 16"/>
    <d v="2020-11-20T00:00:00"/>
    <d v="2020-11-20T00:00:00"/>
    <s v="Closed"/>
    <x v="0"/>
    <x v="6"/>
    <s v="November"/>
    <n v="19"/>
    <s v="2020-11"/>
    <n v="1"/>
    <n v="1"/>
    <s v="Yes"/>
    <n v="0"/>
  </r>
  <r>
    <n v="261"/>
    <x v="7"/>
    <s v="Issue Tier 2 Tag 8"/>
    <s v="Cause Category 3"/>
    <s v="Cause Detail 8"/>
    <d v="2020-11-02T00:00:00"/>
    <x v="0"/>
    <s v="Quality KPI 1"/>
    <s v="Entry ID - 46"/>
    <s v=""/>
    <m/>
    <m/>
    <s v="Minor"/>
    <m/>
    <s v="Issue Descr 88"/>
    <s v="Cause Descr 88"/>
    <s v="Countermeasure Descr 88"/>
    <s v="Owner 3"/>
    <d v="2020-12-02T00:00:00"/>
    <d v="2020-11-20T00:00:00"/>
    <s v="Closed"/>
    <x v="0"/>
    <x v="6"/>
    <s v="November"/>
    <n v="2"/>
    <s v="2020-11"/>
    <n v="30"/>
    <n v="18"/>
    <s v="Yes"/>
    <n v="-12"/>
  </r>
  <r>
    <n v="263"/>
    <x v="8"/>
    <s v="Issue Tier 2 Tag 9"/>
    <s v="Cause Category 4"/>
    <s v="Cause Detail 1"/>
    <d v="2020-10-26T00:00:00"/>
    <x v="0"/>
    <s v="Quality KPI 1"/>
    <s v="Entry ID - 59"/>
    <s v=""/>
    <m/>
    <m/>
    <s v="Minor"/>
    <m/>
    <s v="Issue Descr 89"/>
    <s v="Cause Descr 89"/>
    <s v="Countermeasure Descr 89"/>
    <s v="Owner 10"/>
    <d v="2020-11-25T00:00:00"/>
    <d v="2020-11-20T00:00:00"/>
    <s v="Closed"/>
    <x v="0"/>
    <x v="5"/>
    <s v="October"/>
    <n v="26"/>
    <s v="2020-10"/>
    <n v="30"/>
    <n v="25"/>
    <s v="Yes"/>
    <n v="-5"/>
  </r>
  <r>
    <n v="79"/>
    <x v="9"/>
    <s v="Issue Tier 2 Tag 10"/>
    <s v="Cause Category 5"/>
    <s v="Cause Detail 2"/>
    <d v="2020-11-30T00:00:00"/>
    <x v="3"/>
    <s v="Delivery KPI 3"/>
    <s v=""/>
    <s v=""/>
    <s v="Stage 7"/>
    <m/>
    <m/>
    <m/>
    <s v="Issue Descr 90"/>
    <s v="Cause Descr 90"/>
    <s v="Countermeasure Descr 90"/>
    <s v="Owner 5"/>
    <d v="2020-12-01T00:00:00"/>
    <d v="2020-12-01T00:00:00"/>
    <s v="Closed"/>
    <x v="0"/>
    <x v="6"/>
    <s v="November"/>
    <n v="30"/>
    <s v="2020-11"/>
    <n v="1"/>
    <n v="1"/>
    <s v="Yes"/>
    <n v="0"/>
  </r>
  <r>
    <n v="260"/>
    <x v="0"/>
    <s v="Issue Tier 2 Tag 11"/>
    <s v="Cause Category 1"/>
    <s v="Cause Detail 3"/>
    <d v="2020-11-13T00:00:00"/>
    <x v="0"/>
    <s v="Quality KPI 1"/>
    <s v="Entry ID - 72"/>
    <s v=""/>
    <m/>
    <m/>
    <s v="Minor"/>
    <m/>
    <s v="Issue Descr 91"/>
    <s v="Cause Descr 91"/>
    <s v="Countermeasure Descr 91"/>
    <s v="Owner 23"/>
    <d v="2020-12-16T00:00:00"/>
    <d v="2020-12-01T00:00:00"/>
    <s v="Closed"/>
    <x v="0"/>
    <x v="6"/>
    <s v="November"/>
    <n v="13"/>
    <s v="2020-11"/>
    <n v="33"/>
    <n v="18"/>
    <s v="Yes"/>
    <n v="-15"/>
  </r>
  <r>
    <n v="262"/>
    <x v="1"/>
    <s v="Issue Tier 2 Tag 12"/>
    <s v="Cause Category 2"/>
    <s v="Cause Detail 4"/>
    <d v="2020-11-02T00:00:00"/>
    <x v="0"/>
    <s v="Quality KPI 1"/>
    <s v="Entry ID - 73"/>
    <s v=""/>
    <m/>
    <m/>
    <s v="Minor"/>
    <m/>
    <s v="Issue Descr 92"/>
    <s v="Cause Descr 92"/>
    <s v="Countermeasure Descr 92"/>
    <s v="Owner 3"/>
    <d v="2020-12-02T00:00:00"/>
    <d v="2020-12-02T00:00:00"/>
    <s v="Closed"/>
    <x v="0"/>
    <x v="6"/>
    <s v="November"/>
    <n v="2"/>
    <s v="2020-11"/>
    <n v="30"/>
    <n v="30"/>
    <s v="Yes"/>
    <n v="0"/>
  </r>
  <r>
    <n v="70"/>
    <x v="2"/>
    <s v="Issue Tier 2 Tag 13"/>
    <s v="Cause Category 3"/>
    <s v="Cause Detail 5"/>
    <d v="2020-11-05T00:00:00"/>
    <x v="1"/>
    <s v="N/A"/>
    <s v=""/>
    <s v=""/>
    <s v="Stage 8"/>
    <m/>
    <m/>
    <m/>
    <s v="Issue Descr 93"/>
    <s v="Cause Descr 93"/>
    <s v="Countermeasure Descr 93"/>
    <s v="Owner 12"/>
    <d v="2020-12-04T00:00:00"/>
    <d v="2020-12-04T00:00:00"/>
    <s v="Closed"/>
    <x v="0"/>
    <x v="6"/>
    <s v="November"/>
    <n v="5"/>
    <s v="2020-11"/>
    <n v="29"/>
    <n v="29"/>
    <s v="Yes"/>
    <n v="0"/>
  </r>
  <r>
    <n v="76"/>
    <x v="3"/>
    <s v="Issue Tier 2 Tag 14"/>
    <s v="Cause Category 4"/>
    <s v="Cause Detail 6"/>
    <d v="2020-11-18T00:00:00"/>
    <x v="2"/>
    <s v="Safety KPI 1"/>
    <s v=""/>
    <s v=""/>
    <s v="Stage 2"/>
    <m/>
    <m/>
    <m/>
    <s v="Issue Descr 94"/>
    <s v="Cause Descr 94"/>
    <s v="Countermeasure Descr 94"/>
    <s v="Owner 6"/>
    <d v="2020-12-04T00:00:00"/>
    <d v="2020-12-04T00:00:00"/>
    <s v="Closed"/>
    <x v="0"/>
    <x v="6"/>
    <s v="November"/>
    <n v="18"/>
    <s v="2020-11"/>
    <n v="16"/>
    <n v="16"/>
    <s v="Yes"/>
    <n v="0"/>
  </r>
  <r>
    <n v="81"/>
    <x v="11"/>
    <s v="Issue Tier 2 Tag 15"/>
    <s v="Cause Category 5"/>
    <s v="Cause Detail 7"/>
    <d v="2020-12-03T00:00:00"/>
    <x v="2"/>
    <s v="Safety KPI 2"/>
    <s v=""/>
    <s v=""/>
    <m/>
    <m/>
    <m/>
    <m/>
    <s v="Issue Descr 95"/>
    <s v="Cause Descr 95"/>
    <s v="Countermeasure Descr 95"/>
    <s v="Owner 11"/>
    <d v="2020-12-04T00:00:00"/>
    <d v="2020-12-04T00:00:00"/>
    <s v="Closed"/>
    <x v="0"/>
    <x v="7"/>
    <s v="December"/>
    <n v="3"/>
    <s v="2020-12"/>
    <n v="1"/>
    <n v="1"/>
    <s v="Yes"/>
    <n v="0"/>
  </r>
  <r>
    <n v="83"/>
    <x v="5"/>
    <s v="Issue Tier 2 Tag 16"/>
    <s v="Cause Category 1"/>
    <s v="Cause Detail 8"/>
    <d v="2020-12-03T00:00:00"/>
    <x v="3"/>
    <s v="Delivery KPI 2"/>
    <s v=""/>
    <s v=""/>
    <m/>
    <m/>
    <m/>
    <m/>
    <s v="Issue Descr 96"/>
    <s v="Cause Descr 96"/>
    <s v="Countermeasure Descr 96"/>
    <s v="Owner 13"/>
    <d v="2020-12-09T00:00:00"/>
    <d v="2020-12-08T00:00:00"/>
    <s v="Closed"/>
    <x v="0"/>
    <x v="7"/>
    <s v="December"/>
    <n v="3"/>
    <s v="2020-12"/>
    <n v="6"/>
    <n v="5"/>
    <s v="Yes"/>
    <n v="-1"/>
  </r>
  <r>
    <n v="1"/>
    <x v="6"/>
    <s v="Issue Tier 2 Tag 17"/>
    <s v="Cause Category 2"/>
    <s v="Cause Detail 1"/>
    <d v="2020-01-09T00:00:00"/>
    <x v="2"/>
    <s v="Safety KPI 1"/>
    <s v=""/>
    <s v=""/>
    <s v="Stage 2"/>
    <m/>
    <m/>
    <m/>
    <s v="Issue Descr 97"/>
    <s v="Cause Descr 97"/>
    <s v="Countermeasure Descr 97"/>
    <s v="Owner 4"/>
    <d v="2020-12-11T00:00:00"/>
    <d v="2020-12-10T00:00:00"/>
    <s v="Closed"/>
    <x v="0"/>
    <x v="8"/>
    <s v="January"/>
    <n v="9"/>
    <s v="2020-01"/>
    <n v="337"/>
    <n v="336"/>
    <s v="Yes"/>
    <n v="-1"/>
  </r>
  <r>
    <n v="74"/>
    <x v="7"/>
    <s v="Issue Tier 2 Tag 18"/>
    <s v="Cause Category 3"/>
    <s v="Cause Detail 2"/>
    <d v="2020-11-10T00:00:00"/>
    <x v="2"/>
    <s v="Safety KPI 1"/>
    <s v=""/>
    <s v=""/>
    <m/>
    <m/>
    <m/>
    <m/>
    <s v="Issue Descr 98"/>
    <s v="Cause Descr 98"/>
    <s v="Countermeasure Descr 98"/>
    <s v="Owner 6"/>
    <d v="2020-12-11T00:00:00"/>
    <d v="2020-12-11T00:00:00"/>
    <s v="Closed"/>
    <x v="0"/>
    <x v="6"/>
    <s v="November"/>
    <n v="10"/>
    <s v="2020-11"/>
    <n v="31"/>
    <n v="31"/>
    <s v="Yes"/>
    <n v="0"/>
  </r>
  <r>
    <n v="78"/>
    <x v="8"/>
    <s v="Issue Tier 2 Tag 19"/>
    <s v="Cause Category 4"/>
    <s v="Cause Detail 3"/>
    <d v="2020-11-24T00:00:00"/>
    <x v="2"/>
    <s v="Safety KPI 1"/>
    <s v=""/>
    <s v=""/>
    <s v="Stage 5"/>
    <m/>
    <m/>
    <m/>
    <s v="Issue Descr 99"/>
    <s v="Cause Descr 99"/>
    <s v="Countermeasure Descr 99"/>
    <s v="Owner 8"/>
    <d v="2020-12-22T00:00:00"/>
    <d v="2020-12-11T00:00:00"/>
    <s v="Closed"/>
    <x v="0"/>
    <x v="6"/>
    <s v="November"/>
    <n v="24"/>
    <s v="2020-11"/>
    <n v="28"/>
    <n v="17"/>
    <s v="Yes"/>
    <n v="-11"/>
  </r>
  <r>
    <n v="258"/>
    <x v="9"/>
    <s v="Issue Tier 2 Tag 20"/>
    <s v="Cause Category 5"/>
    <s v="Cause Detail 4"/>
    <d v="2020-11-19T00:00:00"/>
    <x v="0"/>
    <s v="Quality KPI 1"/>
    <s v="Entry ID - 70"/>
    <s v=""/>
    <m/>
    <m/>
    <s v="Minor"/>
    <m/>
    <s v="Issue Descr 100"/>
    <s v="Cause Descr 100"/>
    <s v="Countermeasure Descr 100"/>
    <s v="Owner 22"/>
    <d v="2020-12-19T00:00:00"/>
    <d v="2020-12-15T00:00:00"/>
    <s v="Closed"/>
    <x v="0"/>
    <x v="6"/>
    <s v="November"/>
    <n v="19"/>
    <s v="2020-11"/>
    <n v="30"/>
    <n v="26"/>
    <s v="Yes"/>
    <n v="-4"/>
  </r>
  <r>
    <n v="259"/>
    <x v="0"/>
    <s v="Issue Tier 2 Tag 1"/>
    <s v="Cause Category 1"/>
    <s v="Cause Detail 5"/>
    <d v="2020-11-11T00:00:00"/>
    <x v="0"/>
    <s v="Quality KPI 1"/>
    <s v="Entry ID - 71"/>
    <s v=""/>
    <m/>
    <m/>
    <s v="Minor"/>
    <m/>
    <s v="Issue Descr 101"/>
    <s v="Cause Descr 101"/>
    <s v="Countermeasure Descr 101"/>
    <s v="Owner 24"/>
    <d v="2020-12-17T00:00:00"/>
    <d v="2020-12-15T00:00:00"/>
    <s v="Closed"/>
    <x v="0"/>
    <x v="6"/>
    <s v="November"/>
    <n v="11"/>
    <s v="2020-11"/>
    <n v="36"/>
    <n v="34"/>
    <s v="Yes"/>
    <n v="-2"/>
  </r>
  <r>
    <n v="87"/>
    <x v="1"/>
    <s v="Issue Tier 2 Tag 2"/>
    <s v="Cause Category 2"/>
    <s v="Cause Detail 6"/>
    <d v="2020-12-16T00:00:00"/>
    <x v="2"/>
    <s v="Safety KPI 1"/>
    <s v=""/>
    <s v="Primary Equipment 35"/>
    <m/>
    <m/>
    <m/>
    <m/>
    <s v="Issue Descr 102"/>
    <s v="Cause Descr 102"/>
    <s v="Countermeasure Descr 102"/>
    <s v="Owner 16"/>
    <d v="2020-12-16T00:00:00"/>
    <d v="2020-12-16T00:00:00"/>
    <s v="Closed"/>
    <x v="0"/>
    <x v="7"/>
    <s v="December"/>
    <n v="16"/>
    <s v="2020-12"/>
    <n v="0"/>
    <n v="0"/>
    <s v="Yes"/>
    <n v="0"/>
  </r>
  <r>
    <n v="73"/>
    <x v="2"/>
    <s v="Issue Tier 2 Tag 3"/>
    <s v="Cause Category 3"/>
    <s v="Cause Detail 7"/>
    <d v="2020-11-09T00:00:00"/>
    <x v="2"/>
    <s v="Safety KPI 1"/>
    <s v=""/>
    <s v=""/>
    <m/>
    <m/>
    <m/>
    <m/>
    <s v="Issue Descr 103"/>
    <s v="Cause Descr 103"/>
    <s v="Countermeasure Descr 103"/>
    <s v="Owner 14"/>
    <d v="2020-12-14T00:00:00"/>
    <d v="2020-12-17T00:00:00"/>
    <s v="Closed"/>
    <x v="0"/>
    <x v="6"/>
    <s v="November"/>
    <n v="9"/>
    <s v="2020-11"/>
    <n v="35"/>
    <n v="38"/>
    <s v="No"/>
    <n v="3"/>
  </r>
  <r>
    <n v="257"/>
    <x v="3"/>
    <s v="Issue Tier 2 Tag 4"/>
    <s v="Cause Category 4"/>
    <s v="Cause Detail 8"/>
    <d v="2020-12-03T00:00:00"/>
    <x v="0"/>
    <s v="Quality KPI 1"/>
    <s v="Entry ID - 74"/>
    <s v=""/>
    <m/>
    <m/>
    <s v="Minor"/>
    <m/>
    <s v="Issue Descr 104"/>
    <s v="Cause Descr 104"/>
    <s v="Countermeasure Descr 104"/>
    <s v="Owner 22"/>
    <d v="2021-01-02T00:00:00"/>
    <d v="2020-12-17T00:00:00"/>
    <s v="Closed"/>
    <x v="0"/>
    <x v="7"/>
    <s v="December"/>
    <n v="3"/>
    <s v="2020-12"/>
    <n v="30"/>
    <n v="14"/>
    <s v="Yes"/>
    <n v="-16"/>
  </r>
  <r>
    <n v="88"/>
    <x v="11"/>
    <s v="Issue Tier 2 Tag 5"/>
    <s v="Cause Category 5"/>
    <s v="Cause Detail 1"/>
    <d v="2020-12-21T00:00:00"/>
    <x v="2"/>
    <s v="Safety KPI 1"/>
    <s v=""/>
    <s v=""/>
    <m/>
    <m/>
    <m/>
    <m/>
    <s v="Issue Descr 105"/>
    <s v="Cause Descr 105"/>
    <s v="Countermeasure Descr 105"/>
    <s v="Owner 8"/>
    <d v="2020-12-21T00:00:00"/>
    <d v="2020-12-21T00:00:00"/>
    <s v="Closed"/>
    <x v="0"/>
    <x v="7"/>
    <s v="December"/>
    <n v="21"/>
    <s v="2020-12"/>
    <n v="0"/>
    <n v="0"/>
    <s v="Yes"/>
    <n v="0"/>
  </r>
  <r>
    <n v="89"/>
    <x v="5"/>
    <s v="Issue Tier 2 Tag 6"/>
    <s v="Cause Category 1"/>
    <s v="Cause Detail 2"/>
    <d v="2020-12-28T00:00:00"/>
    <x v="2"/>
    <s v="Safety KPI 1"/>
    <s v=""/>
    <s v=""/>
    <m/>
    <m/>
    <m/>
    <m/>
    <s v="Issue Descr 106"/>
    <s v="Cause Descr 106"/>
    <s v="Countermeasure Descr 106"/>
    <s v="Owner 14"/>
    <d v="2020-12-28T00:00:00"/>
    <d v="2020-12-28T00:00:00"/>
    <s v="Closed"/>
    <x v="0"/>
    <x v="7"/>
    <s v="December"/>
    <n v="28"/>
    <s v="2020-12"/>
    <n v="0"/>
    <n v="0"/>
    <s v="Yes"/>
    <n v="0"/>
  </r>
  <r>
    <n v="90"/>
    <x v="6"/>
    <s v="Issue Tier 2 Tag 7"/>
    <s v="Cause Category 2"/>
    <s v="Cause Detail 3"/>
    <d v="2020-12-30T00:00:00"/>
    <x v="2"/>
    <s v="Safety KPI 2"/>
    <s v=""/>
    <s v=""/>
    <m/>
    <m/>
    <m/>
    <m/>
    <s v="Issue Descr 107"/>
    <s v="Cause Descr 107"/>
    <s v="Countermeasure Descr 107"/>
    <s v="Owner 11"/>
    <d v="2020-12-30T00:00:00"/>
    <d v="2020-12-30T00:00:00"/>
    <s v="Closed"/>
    <x v="0"/>
    <x v="7"/>
    <s v="December"/>
    <n v="30"/>
    <s v="2020-12"/>
    <n v="0"/>
    <n v="0"/>
    <s v="Yes"/>
    <n v="0"/>
  </r>
  <r>
    <n v="80"/>
    <x v="7"/>
    <s v="Issue Tier 2 Tag 8"/>
    <s v="Cause Category 3"/>
    <s v="Cause Detail 4"/>
    <d v="2020-12-02T00:00:00"/>
    <x v="3"/>
    <s v="Delivery KPI 1"/>
    <s v=""/>
    <s v=""/>
    <s v="Stage 3"/>
    <m/>
    <m/>
    <m/>
    <s v="Issue Descr 108"/>
    <s v="Cause Descr 108"/>
    <s v="Countermeasure Descr 108"/>
    <s v="Owner 6"/>
    <d v="2021-01-15T00:00:00"/>
    <d v="2021-01-06T00:00:00"/>
    <s v="Closed"/>
    <x v="0"/>
    <x v="7"/>
    <s v="December"/>
    <n v="2"/>
    <s v="2020-12"/>
    <n v="44"/>
    <n v="35"/>
    <s v="Yes"/>
    <n v="-9"/>
  </r>
  <r>
    <n v="85"/>
    <x v="8"/>
    <s v="Issue Tier 2 Tag 9"/>
    <s v="Cause Category 4"/>
    <s v="Cause Detail 5"/>
    <d v="2020-12-14T00:00:00"/>
    <x v="3"/>
    <s v="Delivery KPI 3"/>
    <s v=""/>
    <s v=""/>
    <m/>
    <m/>
    <m/>
    <m/>
    <s v="Issue Descr 109"/>
    <s v="Cause Descr 109"/>
    <s v="Countermeasure Descr 109"/>
    <s v="Owner 5"/>
    <d v="2021-01-15T00:00:00"/>
    <d v="2021-01-06T00:00:00"/>
    <s v="Closed"/>
    <x v="0"/>
    <x v="7"/>
    <s v="December"/>
    <n v="14"/>
    <s v="2020-12"/>
    <n v="32"/>
    <n v="23"/>
    <s v="Yes"/>
    <n v="-9"/>
  </r>
  <r>
    <n v="82"/>
    <x v="9"/>
    <s v="Issue Tier 2 Tag 10"/>
    <s v="Cause Category 5"/>
    <s v="Cause Detail 6"/>
    <d v="2020-12-03T00:00:00"/>
    <x v="2"/>
    <s v="Safety KPI 1"/>
    <s v=""/>
    <s v=""/>
    <s v="Stage 1"/>
    <m/>
    <m/>
    <m/>
    <s v="Issue Descr 110"/>
    <s v="Cause Descr 110"/>
    <s v="Countermeasure Descr 110"/>
    <s v="Owner 21"/>
    <d v="2021-01-15T00:00:00"/>
    <d v="2021-01-08T00:00:00"/>
    <s v="Closed"/>
    <x v="0"/>
    <x v="7"/>
    <s v="December"/>
    <n v="3"/>
    <s v="2020-12"/>
    <n v="43"/>
    <n v="36"/>
    <s v="Yes"/>
    <n v="-7"/>
  </r>
  <r>
    <n v="86"/>
    <x v="0"/>
    <s v="Issue Tier 2 Tag 11"/>
    <s v="Cause Category 1"/>
    <s v="Cause Detail 7"/>
    <d v="2020-12-16T00:00:00"/>
    <x v="2"/>
    <s v="Safety KPI 1"/>
    <s v=""/>
    <s v=""/>
    <m/>
    <m/>
    <m/>
    <m/>
    <s v="Issue Descr 111"/>
    <s v="Cause Descr 111"/>
    <s v="Countermeasure Descr 111"/>
    <s v="Owner 21"/>
    <d v="2021-01-15T00:00:00"/>
    <d v="2021-01-08T00:00:00"/>
    <s v="Closed"/>
    <x v="0"/>
    <x v="7"/>
    <s v="December"/>
    <n v="16"/>
    <s v="2020-12"/>
    <n v="30"/>
    <n v="23"/>
    <s v="Yes"/>
    <n v="-7"/>
  </r>
  <r>
    <n v="93"/>
    <x v="1"/>
    <s v="Issue Tier 2 Tag 12"/>
    <s v="Cause Category 2"/>
    <s v="Cause Detail 8"/>
    <d v="2021-01-12T00:00:00"/>
    <x v="2"/>
    <s v="Safety KPI 1"/>
    <s v=""/>
    <s v="Primary Equipment 29"/>
    <m/>
    <m/>
    <m/>
    <m/>
    <s v="Issue Descr 112"/>
    <s v="Cause Descr 112"/>
    <s v="Countermeasure Descr 112"/>
    <s v="Owner 4"/>
    <d v="2021-01-13T00:00:00"/>
    <d v="2021-01-13T00:00:00"/>
    <s v="Closed"/>
    <x v="1"/>
    <x v="8"/>
    <s v="January"/>
    <n v="12"/>
    <s v="2021-01"/>
    <n v="1"/>
    <n v="1"/>
    <s v="Yes"/>
    <n v="0"/>
  </r>
  <r>
    <n v="256"/>
    <x v="2"/>
    <s v="Issue Tier 2 Tag 13"/>
    <s v="Cause Category 3"/>
    <s v="Cause Detail 1"/>
    <d v="2020-12-16T00:00:00"/>
    <x v="0"/>
    <s v="Quality KPI 1"/>
    <s v="Entry ID - 77"/>
    <s v=""/>
    <m/>
    <m/>
    <s v="Minor"/>
    <m/>
    <s v="Issue Descr 113"/>
    <s v="Cause Descr 113"/>
    <s v="Countermeasure Descr 113"/>
    <s v="Owner 18"/>
    <d v="2021-01-16T00:00:00"/>
    <d v="2021-01-15T00:00:00"/>
    <s v="Closed"/>
    <x v="0"/>
    <x v="7"/>
    <s v="December"/>
    <n v="16"/>
    <s v="2020-12"/>
    <n v="31"/>
    <n v="30"/>
    <s v="Yes"/>
    <n v="-1"/>
  </r>
  <r>
    <n v="91"/>
    <x v="3"/>
    <s v="Issue Tier 2 Tag 14"/>
    <s v="Cause Category 4"/>
    <s v="Cause Detail 2"/>
    <d v="2021-01-07T00:00:00"/>
    <x v="1"/>
    <s v="N/A"/>
    <s v=""/>
    <s v=""/>
    <s v="Stage 3"/>
    <m/>
    <m/>
    <m/>
    <s v="Issue Descr 114"/>
    <s v="Cause Descr 114"/>
    <s v="Countermeasure Descr 114"/>
    <s v="Owner 6"/>
    <d v="2021-02-08T00:00:00"/>
    <d v="2021-01-19T00:00:00"/>
    <s v="Closed"/>
    <x v="1"/>
    <x v="8"/>
    <s v="January"/>
    <n v="7"/>
    <s v="2021-01"/>
    <n v="32"/>
    <n v="12"/>
    <s v="Yes"/>
    <n v="-20"/>
  </r>
  <r>
    <n v="255"/>
    <x v="11"/>
    <s v="Issue Tier 2 Tag 15"/>
    <s v="Cause Category 5"/>
    <s v="Cause Detail 3"/>
    <d v="2020-12-22T00:00:00"/>
    <x v="0"/>
    <s v="Quality KPI 1"/>
    <s v="Entry ID - 78"/>
    <s v=""/>
    <m/>
    <m/>
    <s v="Minor"/>
    <m/>
    <s v="Issue Descr 115"/>
    <s v="Cause Descr 115"/>
    <s v="Countermeasure Descr 115"/>
    <s v="Owner 10"/>
    <d v="2021-01-21T00:00:00"/>
    <d v="2021-01-19T00:00:00"/>
    <s v="Closed"/>
    <x v="0"/>
    <x v="7"/>
    <s v="December"/>
    <n v="22"/>
    <s v="2020-12"/>
    <n v="30"/>
    <n v="28"/>
    <s v="Yes"/>
    <n v="-2"/>
  </r>
  <r>
    <n v="92"/>
    <x v="5"/>
    <s v="Issue Tier 2 Tag 16"/>
    <s v="Cause Category 1"/>
    <s v="Cause Detail 4"/>
    <d v="2021-01-11T00:00:00"/>
    <x v="2"/>
    <s v="Safety KPI 1"/>
    <s v=""/>
    <s v=""/>
    <m/>
    <m/>
    <m/>
    <m/>
    <s v="Issue Descr 116"/>
    <s v="Cause Descr 116"/>
    <s v="Countermeasure Descr 116"/>
    <s v="Owner 8"/>
    <d v="2021-01-22T00:00:00"/>
    <d v="2021-01-25T00:00:00"/>
    <s v="Closed"/>
    <x v="1"/>
    <x v="8"/>
    <s v="January"/>
    <n v="11"/>
    <s v="2021-01"/>
    <n v="11"/>
    <n v="14"/>
    <s v="No"/>
    <n v="3"/>
  </r>
  <r>
    <n v="95"/>
    <x v="6"/>
    <s v="Issue Tier 2 Tag 17"/>
    <s v="Cause Category 2"/>
    <s v="Cause Detail 5"/>
    <d v="2021-01-14T00:00:00"/>
    <x v="1"/>
    <s v="N/A"/>
    <s v=""/>
    <s v=""/>
    <m/>
    <m/>
    <m/>
    <m/>
    <s v="Issue Descr 117"/>
    <s v="Cause Descr 117"/>
    <s v="Countermeasure Descr 117"/>
    <s v="Owner 12"/>
    <d v="2021-03-01T00:00:00"/>
    <d v="2021-01-27T00:00:00"/>
    <s v="Closed"/>
    <x v="1"/>
    <x v="8"/>
    <s v="January"/>
    <n v="14"/>
    <s v="2021-01"/>
    <n v="46"/>
    <n v="13"/>
    <s v="Yes"/>
    <n v="-33"/>
  </r>
  <r>
    <n v="94"/>
    <x v="7"/>
    <s v="Issue Tier 2 Tag 18"/>
    <s v="Cause Category 3"/>
    <s v="Cause Detail 6"/>
    <d v="2021-01-14T00:00:00"/>
    <x v="1"/>
    <s v="N/A"/>
    <s v=""/>
    <s v=""/>
    <s v="Stage 7"/>
    <m/>
    <m/>
    <m/>
    <s v="Issue Descr 118"/>
    <s v="Cause Descr 118"/>
    <s v="Countermeasure Descr 118"/>
    <s v="Owner 12"/>
    <d v="2021-03-01T00:00:00"/>
    <d v="2021-02-05T00:00:00"/>
    <s v="Closed"/>
    <x v="1"/>
    <x v="8"/>
    <s v="January"/>
    <n v="14"/>
    <s v="2021-01"/>
    <n v="46"/>
    <n v="22"/>
    <s v="Yes"/>
    <n v="-24"/>
  </r>
  <r>
    <n v="99"/>
    <x v="8"/>
    <s v="Issue Tier 2 Tag 19"/>
    <s v="Cause Category 4"/>
    <s v="Cause Detail 7"/>
    <d v="2021-01-26T00:00:00"/>
    <x v="3"/>
    <s v="Delivery KPI 2"/>
    <s v=""/>
    <s v=""/>
    <s v="Stage 3"/>
    <m/>
    <m/>
    <m/>
    <s v="Issue Descr 119"/>
    <s v="Cause Descr 119"/>
    <s v="Countermeasure Descr 119"/>
    <s v="Owner 21"/>
    <d v="2021-02-26T00:00:00"/>
    <d v="2021-02-05T00:00:00"/>
    <s v="Closed"/>
    <x v="1"/>
    <x v="8"/>
    <s v="January"/>
    <n v="26"/>
    <s v="2021-01"/>
    <n v="31"/>
    <n v="10"/>
    <s v="Yes"/>
    <n v="-21"/>
  </r>
  <r>
    <n v="103"/>
    <x v="9"/>
    <s v="Issue Tier 2 Tag 20"/>
    <s v="Cause Category 5"/>
    <s v="Cause Detail 8"/>
    <d v="2021-02-02T00:00:00"/>
    <x v="2"/>
    <m/>
    <s v=""/>
    <s v=""/>
    <m/>
    <m/>
    <m/>
    <m/>
    <s v="Issue Descr 120"/>
    <s v="Cause Descr 120"/>
    <s v="Countermeasure Descr 120"/>
    <s v="Owner 8"/>
    <d v="2021-02-10T00:00:00"/>
    <d v="2021-02-10T00:00:00"/>
    <s v="Closed"/>
    <x v="1"/>
    <x v="0"/>
    <s v="February"/>
    <n v="2"/>
    <s v="2021-02"/>
    <n v="8"/>
    <n v="8"/>
    <s v="Yes"/>
    <n v="0"/>
  </r>
  <r>
    <n v="254"/>
    <x v="0"/>
    <s v="Issue Tier 2 Tag 1"/>
    <s v="Cause Category 1"/>
    <s v="Cause Detail 1"/>
    <d v="2021-01-20T00:00:00"/>
    <x v="0"/>
    <s v="Quality KPI 1"/>
    <s v="Entry ID - 75"/>
    <s v=""/>
    <m/>
    <m/>
    <s v="Minor"/>
    <m/>
    <s v="Issue Descr 121"/>
    <s v="Cause Descr 121"/>
    <s v="Countermeasure Descr 121"/>
    <s v="Owner 22"/>
    <d v="2021-02-19T00:00:00"/>
    <d v="2021-02-10T00:00:00"/>
    <s v="Closed"/>
    <x v="1"/>
    <x v="8"/>
    <s v="January"/>
    <n v="20"/>
    <s v="2021-01"/>
    <n v="30"/>
    <n v="21"/>
    <s v="Yes"/>
    <n v="-9"/>
  </r>
  <r>
    <n v="108"/>
    <x v="1"/>
    <s v="Issue Tier 2 Tag 2"/>
    <s v="Cause Category 2"/>
    <s v="Cause Detail 2"/>
    <d v="2021-02-08T00:00:00"/>
    <x v="0"/>
    <s v="Quality KPI 1"/>
    <s v="Entry ID - 76"/>
    <s v=""/>
    <m/>
    <m/>
    <s v="Minor"/>
    <m/>
    <s v="Issue Descr 122"/>
    <s v="Cause Descr 122"/>
    <s v="Countermeasure Descr 122"/>
    <s v="Owner 8"/>
    <d v="2021-03-11T00:00:00"/>
    <d v="2021-02-23T00:00:00"/>
    <s v="Closed"/>
    <x v="1"/>
    <x v="0"/>
    <s v="February"/>
    <n v="8"/>
    <s v="2021-02"/>
    <n v="31"/>
    <n v="15"/>
    <s v="Yes"/>
    <n v="-16"/>
  </r>
  <r>
    <n v="102"/>
    <x v="2"/>
    <s v="Issue Tier 2 Tag 3"/>
    <s v="Cause Category 3"/>
    <s v="Cause Detail 3"/>
    <d v="2021-01-28T00:00:00"/>
    <x v="0"/>
    <s v="Quality KPI 1"/>
    <s v="Entry ID - 69"/>
    <s v="Primary Equipment 68"/>
    <s v="Stage 5"/>
    <s v="Batch 1 "/>
    <s v="Minor"/>
    <m/>
    <s v="Issue Descr 123"/>
    <s v="Cause Descr 123"/>
    <s v="Countermeasure Descr 123"/>
    <s v="Owner 21"/>
    <d v="2021-02-28T00:00:00"/>
    <d v="2021-02-24T00:00:00"/>
    <s v="Closed"/>
    <x v="1"/>
    <x v="8"/>
    <s v="January"/>
    <n v="28"/>
    <s v="2021-01"/>
    <n v="31"/>
    <n v="27"/>
    <s v="Yes"/>
    <n v="-4"/>
  </r>
  <r>
    <n v="253"/>
    <x v="3"/>
    <s v="Issue Tier 2 Tag 4"/>
    <s v="Cause Category 4"/>
    <s v="Cause Detail 4"/>
    <d v="2021-01-26T00:00:00"/>
    <x v="0"/>
    <s v="Quality KPI 1"/>
    <s v="Entry ID - 62"/>
    <s v=""/>
    <m/>
    <m/>
    <s v="Minor"/>
    <m/>
    <s v="Issue Descr 124"/>
    <s v="Cause Descr 124"/>
    <s v="Countermeasure Descr 124"/>
    <s v="Owner 18"/>
    <d v="2021-02-26T00:00:00"/>
    <d v="2021-02-24T00:00:00"/>
    <s v="Closed"/>
    <x v="1"/>
    <x v="8"/>
    <s v="January"/>
    <n v="26"/>
    <s v="2021-01"/>
    <n v="31"/>
    <n v="29"/>
    <s v="Yes"/>
    <n v="-2"/>
  </r>
  <r>
    <n v="84"/>
    <x v="11"/>
    <s v="Issue Tier 2 Tag 5"/>
    <s v="Cause Category 5"/>
    <s v="Cause Detail 5"/>
    <d v="2020-12-08T00:00:00"/>
    <x v="2"/>
    <s v="Safety KPI 1"/>
    <s v=""/>
    <s v="Primary Equipment 35"/>
    <s v="Stage 2"/>
    <m/>
    <m/>
    <m/>
    <s v="Issue Descr 125"/>
    <s v="Cause Descr 125"/>
    <s v="Countermeasure Descr 125"/>
    <s v="Owner 8"/>
    <d v="2021-02-26T00:00:00"/>
    <d v="2021-02-25T00:00:00"/>
    <s v="Closed"/>
    <x v="0"/>
    <x v="7"/>
    <s v="December"/>
    <n v="8"/>
    <s v="2020-12"/>
    <n v="80"/>
    <n v="79"/>
    <s v="Yes"/>
    <n v="-1"/>
  </r>
  <r>
    <n v="113"/>
    <x v="5"/>
    <s v="Issue Tier 2 Tag 6"/>
    <s v="Cause Category 1"/>
    <s v="Cause Detail 6"/>
    <d v="2021-02-11T00:00:00"/>
    <x v="0"/>
    <s v="Quality KPI 1"/>
    <s v="Entry ID - 63"/>
    <s v="Primary Equipment 35"/>
    <s v="Stage 5"/>
    <s v="Batch 2"/>
    <s v="Minor"/>
    <m/>
    <s v="Issue Descr 126"/>
    <s v="Cause Descr 126"/>
    <s v="Countermeasure Descr 126"/>
    <s v="Owner 21"/>
    <d v="2021-03-14T00:00:00"/>
    <d v="2021-02-25T00:00:00"/>
    <s v="Closed"/>
    <x v="1"/>
    <x v="0"/>
    <s v="February"/>
    <n v="11"/>
    <s v="2021-02"/>
    <n v="31"/>
    <n v="14"/>
    <s v="Yes"/>
    <n v="-17"/>
  </r>
  <r>
    <n v="111"/>
    <x v="6"/>
    <s v="Issue Tier 2 Tag 7"/>
    <s v="Cause Category 2"/>
    <s v="Cause Detail 7"/>
    <d v="2021-02-10T00:00:00"/>
    <x v="2"/>
    <s v="Safety KPI 1"/>
    <s v=""/>
    <s v=""/>
    <m/>
    <m/>
    <m/>
    <m/>
    <s v="Issue Descr 127"/>
    <s v="Cause Descr 127"/>
    <s v="Countermeasure Descr 127"/>
    <s v="Owner 25"/>
    <d v="2021-03-10T00:00:00"/>
    <d v="2021-03-01T00:00:00"/>
    <s v="Closed"/>
    <x v="1"/>
    <x v="0"/>
    <s v="February"/>
    <n v="10"/>
    <s v="2021-02"/>
    <n v="28"/>
    <n v="19"/>
    <s v="Yes"/>
    <n v="-9"/>
  </r>
  <r>
    <n v="101"/>
    <x v="7"/>
    <s v="Issue Tier 2 Tag 8"/>
    <s v="Cause Category 3"/>
    <s v="Cause Detail 8"/>
    <d v="2021-01-27T00:00:00"/>
    <x v="1"/>
    <s v="N/A"/>
    <s v=""/>
    <s v=""/>
    <s v="Stage 4"/>
    <m/>
    <m/>
    <m/>
    <s v="Issue Descr 128"/>
    <s v="Cause Descr 128"/>
    <s v="Countermeasure Descr 128"/>
    <s v="Owner 12"/>
    <d v="2021-03-15T00:00:00"/>
    <d v="2021-03-03T00:00:00"/>
    <s v="Closed"/>
    <x v="1"/>
    <x v="8"/>
    <s v="January"/>
    <n v="27"/>
    <s v="2021-01"/>
    <n v="47"/>
    <n v="35"/>
    <s v="Yes"/>
    <n v="-12"/>
  </r>
  <r>
    <n v="104"/>
    <x v="8"/>
    <s v="Issue Tier 2 Tag 9"/>
    <s v="Cause Category 4"/>
    <s v="Cause Detail 1"/>
    <d v="2021-02-03T00:00:00"/>
    <x v="2"/>
    <s v="Safety KPI 1"/>
    <s v=""/>
    <s v="Primary Equipment 68"/>
    <s v="Stage 2"/>
    <m/>
    <m/>
    <m/>
    <s v="Issue Descr 129"/>
    <s v="Cause Descr 129"/>
    <s v="Countermeasure Descr 129"/>
    <s v="Owner 8"/>
    <d v="2021-03-15T00:00:00"/>
    <d v="2021-03-03T00:00:00"/>
    <s v="Closed"/>
    <x v="1"/>
    <x v="0"/>
    <s v="February"/>
    <n v="3"/>
    <s v="2021-02"/>
    <n v="40"/>
    <n v="28"/>
    <s v="Yes"/>
    <n v="-12"/>
  </r>
  <r>
    <n v="105"/>
    <x v="9"/>
    <s v="Issue Tier 2 Tag 10"/>
    <s v="Cause Category 5"/>
    <s v="Cause Detail 2"/>
    <d v="2021-02-05T00:00:00"/>
    <x v="0"/>
    <s v="Quality KPI 1"/>
    <s v="Entry ID - 60"/>
    <s v="Primary Equipment 29"/>
    <s v="Stage 4"/>
    <s v="Batch 3"/>
    <s v="Minor"/>
    <m/>
    <s v="Issue Descr 130"/>
    <s v="Cause Descr 130"/>
    <s v="Countermeasure Descr 130"/>
    <s v="Owner 6"/>
    <d v="2021-03-07T00:00:00"/>
    <d v="2021-03-03T00:00:00"/>
    <s v="Closed"/>
    <x v="1"/>
    <x v="0"/>
    <s v="February"/>
    <n v="5"/>
    <s v="2021-02"/>
    <n v="30"/>
    <n v="26"/>
    <s v="Yes"/>
    <n v="-4"/>
  </r>
  <r>
    <n v="106"/>
    <x v="0"/>
    <s v="Issue Tier 2 Tag 11"/>
    <s v="Cause Category 1"/>
    <s v="Cause Detail 3"/>
    <d v="2021-02-08T00:00:00"/>
    <x v="2"/>
    <s v="Safety KPI 1"/>
    <s v=""/>
    <s v=""/>
    <m/>
    <m/>
    <m/>
    <m/>
    <s v="Issue Descr 131"/>
    <s v="Cause Descr 131"/>
    <s v="Countermeasure Descr 131"/>
    <s v="Owner 14"/>
    <d v="2021-03-08T00:00:00"/>
    <d v="2021-03-03T00:00:00"/>
    <s v="Closed"/>
    <x v="1"/>
    <x v="0"/>
    <s v="February"/>
    <n v="8"/>
    <s v="2021-02"/>
    <n v="28"/>
    <n v="23"/>
    <s v="Yes"/>
    <n v="-5"/>
  </r>
  <r>
    <n v="109"/>
    <x v="1"/>
    <s v="Issue Tier 2 Tag 12"/>
    <s v="Cause Category 2"/>
    <s v="Cause Detail 4"/>
    <d v="2021-02-08T00:00:00"/>
    <x v="2"/>
    <s v="Safety KPI 1"/>
    <s v=""/>
    <s v="Primary Equipment 35"/>
    <m/>
    <m/>
    <m/>
    <m/>
    <s v="Issue Descr 132"/>
    <s v="Cause Descr 132"/>
    <s v="Countermeasure Descr 132"/>
    <s v="Owner 6"/>
    <d v="2021-03-15T00:00:00"/>
    <d v="2021-03-03T00:00:00"/>
    <s v="Closed"/>
    <x v="1"/>
    <x v="0"/>
    <s v="February"/>
    <n v="8"/>
    <s v="2021-02"/>
    <n v="35"/>
    <n v="23"/>
    <s v="Yes"/>
    <n v="-12"/>
  </r>
  <r>
    <n v="116"/>
    <x v="2"/>
    <s v="Issue Tier 2 Tag 13"/>
    <s v="Cause Category 3"/>
    <s v="Cause Detail 5"/>
    <d v="2021-02-18T00:00:00"/>
    <x v="2"/>
    <s v="Safety KPI 1"/>
    <s v=""/>
    <s v=""/>
    <s v="Stage 1"/>
    <m/>
    <m/>
    <m/>
    <s v="Issue Descr 133"/>
    <s v="Cause Descr 133"/>
    <s v="Countermeasure Descr 133"/>
    <s v="Owner 6"/>
    <d v="2021-03-03T00:00:00"/>
    <d v="2021-03-03T00:00:00"/>
    <s v="Closed"/>
    <x v="1"/>
    <x v="0"/>
    <s v="February"/>
    <n v="18"/>
    <s v="2021-02"/>
    <n v="13"/>
    <n v="13"/>
    <s v="Yes"/>
    <n v="0"/>
  </r>
  <r>
    <n v="117"/>
    <x v="3"/>
    <s v="Issue Tier 2 Tag 14"/>
    <s v="Cause Category 4"/>
    <s v="Cause Detail 6"/>
    <d v="2021-02-24T00:00:00"/>
    <x v="2"/>
    <s v="Safety KPI 1"/>
    <s v="Entry ID - 61"/>
    <s v=""/>
    <s v="Stage 1"/>
    <m/>
    <m/>
    <m/>
    <s v="Issue Descr 134"/>
    <s v="Cause Descr 134"/>
    <s v="Countermeasure Descr 134"/>
    <s v="Owner 6"/>
    <d v="2021-03-03T00:00:00"/>
    <d v="2021-03-03T00:00:00"/>
    <s v="Closed"/>
    <x v="1"/>
    <x v="0"/>
    <s v="February"/>
    <n v="24"/>
    <s v="2021-02"/>
    <n v="7"/>
    <n v="7"/>
    <s v="Yes"/>
    <n v="0"/>
  </r>
  <r>
    <n v="97"/>
    <x v="11"/>
    <s v="Issue Tier 2 Tag 15"/>
    <s v="Cause Category 5"/>
    <s v="Cause Detail 7"/>
    <d v="2021-01-25T00:00:00"/>
    <x v="3"/>
    <s v="Delivery KPI 1"/>
    <s v=""/>
    <s v=""/>
    <s v="Stage 9"/>
    <m/>
    <m/>
    <m/>
    <s v="Issue Descr 135"/>
    <s v="Cause Descr 135"/>
    <s v="Countermeasure Descr 135"/>
    <s v="Owner 6"/>
    <d v="2021-03-31T00:00:00"/>
    <d v="2021-03-04T00:00:00"/>
    <s v="Closed"/>
    <x v="1"/>
    <x v="8"/>
    <s v="January"/>
    <n v="25"/>
    <s v="2021-01"/>
    <n v="65"/>
    <n v="38"/>
    <s v="Yes"/>
    <n v="-27"/>
  </r>
  <r>
    <n v="110"/>
    <x v="5"/>
    <s v="Issue Tier 2 Tag 16"/>
    <s v="Cause Category 1"/>
    <s v="Cause Detail 8"/>
    <d v="2021-02-09T00:00:00"/>
    <x v="0"/>
    <s v="Quality KPI 1"/>
    <s v="Entry ID - 64"/>
    <s v=""/>
    <m/>
    <s v="Batch 1 "/>
    <s v="Minor"/>
    <m/>
    <s v="Issue Descr 136"/>
    <s v="Cause Descr 136"/>
    <s v="Countermeasure Descr 136"/>
    <s v="Owner 26"/>
    <d v="2021-03-12T00:00:00"/>
    <d v="2021-03-04T00:00:00"/>
    <s v="Closed"/>
    <x v="1"/>
    <x v="0"/>
    <s v="February"/>
    <n v="9"/>
    <s v="2021-02"/>
    <n v="31"/>
    <n v="23"/>
    <s v="Yes"/>
    <n v="-8"/>
  </r>
  <r>
    <n v="112"/>
    <x v="6"/>
    <s v="Issue Tier 2 Tag 17"/>
    <s v="Cause Category 2"/>
    <s v="Cause Detail 1"/>
    <d v="2021-02-11T00:00:00"/>
    <x v="0"/>
    <s v="Quality KPI 1"/>
    <s v="Entry ID - 67"/>
    <s v="Primary Equipment 35"/>
    <s v="Stage 5"/>
    <s v="Batch 2"/>
    <s v="Minor"/>
    <m/>
    <s v="Issue Descr 137"/>
    <s v="Cause Descr 137"/>
    <s v="Countermeasure Descr 137"/>
    <s v="Owner 21"/>
    <d v="2021-03-14T00:00:00"/>
    <d v="2021-03-04T00:00:00"/>
    <s v="Closed"/>
    <x v="1"/>
    <x v="0"/>
    <s v="February"/>
    <n v="11"/>
    <s v="2021-02"/>
    <n v="31"/>
    <n v="21"/>
    <s v="Yes"/>
    <n v="-10"/>
  </r>
  <r>
    <n v="251"/>
    <x v="7"/>
    <s v="Issue Tier 2 Tag 18"/>
    <s v="Cause Category 3"/>
    <s v="Cause Detail 2"/>
    <d v="2021-02-09T00:00:00"/>
    <x v="0"/>
    <s v="Quality KPI 1"/>
    <s v="Entry ID - 68"/>
    <s v=""/>
    <m/>
    <s v="Batch 3"/>
    <s v="Minor"/>
    <m/>
    <s v="Issue Descr 138"/>
    <s v="Cause Descr 138"/>
    <s v="Countermeasure Descr 138"/>
    <s v="Owner 3"/>
    <d v="2021-03-11T00:00:00"/>
    <d v="2021-03-04T00:00:00"/>
    <s v="Closed"/>
    <x v="1"/>
    <x v="0"/>
    <s v="February"/>
    <n v="9"/>
    <s v="2021-02"/>
    <n v="30"/>
    <n v="23"/>
    <s v="Yes"/>
    <n v="-7"/>
  </r>
  <r>
    <n v="252"/>
    <x v="8"/>
    <s v="Issue Tier 2 Tag 19"/>
    <s v="Cause Category 4"/>
    <s v="Cause Detail 3"/>
    <d v="2020-12-16T00:00:00"/>
    <x v="0"/>
    <s v="Quality KPI 1"/>
    <s v="Entry ID - 65"/>
    <s v=""/>
    <m/>
    <m/>
    <s v="Minor"/>
    <m/>
    <s v="Issue Descr 139"/>
    <s v="Cause Descr 139"/>
    <s v="Countermeasure Descr 139"/>
    <s v="Owner 27"/>
    <d v="2021-03-05T00:00:00"/>
    <d v="2021-03-04T00:00:00"/>
    <s v="Closed"/>
    <x v="0"/>
    <x v="7"/>
    <s v="December"/>
    <n v="16"/>
    <s v="2020-12"/>
    <n v="79"/>
    <n v="78"/>
    <s v="Yes"/>
    <n v="-1"/>
  </r>
  <r>
    <n v="121"/>
    <x v="9"/>
    <s v="Issue Tier 2 Tag 20"/>
    <s v="Cause Category 5"/>
    <s v="Cause Detail 4"/>
    <d v="2021-03-04T00:00:00"/>
    <x v="2"/>
    <s v="Safety KPI 1"/>
    <s v="Entry ID - 66"/>
    <s v=""/>
    <m/>
    <m/>
    <m/>
    <m/>
    <s v="Issue Descr 140"/>
    <s v="Cause Descr 140"/>
    <s v="Countermeasure Descr 140"/>
    <s v="Owner 11"/>
    <d v="2021-03-09T00:00:00"/>
    <d v="2021-03-09T00:00:00"/>
    <s v="Closed"/>
    <x v="1"/>
    <x v="9"/>
    <s v="March"/>
    <n v="4"/>
    <s v="2021-03"/>
    <n v="5"/>
    <n v="5"/>
    <s v="Yes"/>
    <n v="0"/>
  </r>
  <r>
    <n v="115"/>
    <x v="0"/>
    <s v="Issue Tier 2 Tag 1"/>
    <s v="Cause Category 1"/>
    <s v="Cause Detail 5"/>
    <d v="2021-02-18T00:00:00"/>
    <x v="0"/>
    <s v="Quality KPI 1"/>
    <s v="Entry ID - 13"/>
    <s v="Primary Equipment 35"/>
    <s v="Stage 3"/>
    <s v="Batch 3"/>
    <s v="Minor"/>
    <m/>
    <s v="Issue Descr 141"/>
    <s v="Cause Descr 141"/>
    <s v="Countermeasure Descr 141"/>
    <s v="Owner 5"/>
    <d v="2021-03-20T00:00:00"/>
    <d v="2021-03-10T00:00:00"/>
    <s v="Closed"/>
    <x v="1"/>
    <x v="0"/>
    <s v="February"/>
    <n v="18"/>
    <s v="2021-02"/>
    <n v="30"/>
    <n v="20"/>
    <s v="Yes"/>
    <n v="-10"/>
  </r>
  <r>
    <n v="107"/>
    <x v="1"/>
    <s v="Issue Tier 2 Tag 2"/>
    <s v="Cause Category 2"/>
    <s v="Cause Detail 6"/>
    <d v="2021-02-08T00:00:00"/>
    <x v="2"/>
    <s v="Safety KPI 1"/>
    <s v="Entry ID - 14"/>
    <s v="Primary Equipment 37"/>
    <m/>
    <m/>
    <m/>
    <m/>
    <s v="Issue Descr 142"/>
    <s v="Cause Descr 142"/>
    <s v="Countermeasure Descr 142"/>
    <s v="Owner 16"/>
    <d v="2021-03-15T00:00:00"/>
    <d v="2021-03-15T00:00:00"/>
    <s v="Closed"/>
    <x v="1"/>
    <x v="0"/>
    <s v="February"/>
    <n v="8"/>
    <s v="2021-02"/>
    <n v="35"/>
    <n v="35"/>
    <s v="Yes"/>
    <n v="0"/>
  </r>
  <r>
    <n v="249"/>
    <x v="2"/>
    <s v="Issue Tier 2 Tag 3"/>
    <s v="Cause Category 3"/>
    <s v="Cause Detail 7"/>
    <d v="2021-02-18T00:00:00"/>
    <x v="0"/>
    <s v="Quality KPI 1"/>
    <s v="Entry ID - 11"/>
    <s v=""/>
    <m/>
    <m/>
    <s v="Minor"/>
    <m/>
    <s v="Issue Descr 143"/>
    <s v="Cause Descr 143"/>
    <s v="Countermeasure Descr 143"/>
    <s v="Owner 22"/>
    <d v="2021-03-20T00:00:00"/>
    <d v="2021-03-15T00:00:00"/>
    <s v="Closed"/>
    <x v="1"/>
    <x v="0"/>
    <s v="February"/>
    <n v="18"/>
    <s v="2021-02"/>
    <n v="30"/>
    <n v="25"/>
    <s v="Yes"/>
    <n v="-5"/>
  </r>
  <r>
    <n v="250"/>
    <x v="3"/>
    <s v="Issue Tier 2 Tag 4"/>
    <s v="Cause Category 4"/>
    <s v="Cause Detail 8"/>
    <d v="2021-02-16T00:00:00"/>
    <x v="0"/>
    <s v="Quality KPI 1"/>
    <s v="Entry ID - 12"/>
    <s v=""/>
    <m/>
    <m/>
    <s v="Minor"/>
    <m/>
    <s v="Issue Descr 144"/>
    <s v="Cause Descr 144"/>
    <s v="Countermeasure Descr 144"/>
    <s v="Owner 18"/>
    <d v="2021-03-18T00:00:00"/>
    <d v="2021-03-15T00:00:00"/>
    <s v="Closed"/>
    <x v="1"/>
    <x v="0"/>
    <s v="February"/>
    <n v="16"/>
    <s v="2021-02"/>
    <n v="30"/>
    <n v="27"/>
    <s v="Yes"/>
    <n v="-3"/>
  </r>
  <r>
    <n v="119"/>
    <x v="11"/>
    <s v="Issue Tier 2 Tag 5"/>
    <s v="Cause Category 5"/>
    <s v="Cause Detail 1"/>
    <d v="2021-02-24T00:00:00"/>
    <x v="2"/>
    <s v="Safety KPI 1"/>
    <s v="Entry ID - 15"/>
    <s v=""/>
    <m/>
    <m/>
    <m/>
    <m/>
    <s v="Issue Descr 145"/>
    <s v="Cause Descr 145"/>
    <s v="Countermeasure Descr 145"/>
    <s v="Owner 4"/>
    <d v="2021-03-16T00:00:00"/>
    <d v="2021-03-16T00:00:00"/>
    <s v="Closed"/>
    <x v="1"/>
    <x v="0"/>
    <s v="February"/>
    <n v="24"/>
    <s v="2021-02"/>
    <n v="20"/>
    <n v="20"/>
    <s v="Yes"/>
    <n v="0"/>
  </r>
  <r>
    <n v="96"/>
    <x v="5"/>
    <s v="Issue Tier 2 Tag 6"/>
    <s v="Cause Category 1"/>
    <s v="Cause Detail 2"/>
    <d v="2021-01-21T00:00:00"/>
    <x v="1"/>
    <s v="N/A"/>
    <s v=""/>
    <s v=""/>
    <s v="Stage 8"/>
    <m/>
    <m/>
    <m/>
    <s v="Issue Descr 146"/>
    <s v="Cause Descr 146"/>
    <s v="Countermeasure Descr 146"/>
    <s v="Owner 16"/>
    <d v="2021-02-22T00:00:00"/>
    <d v="2021-03-17T00:00:00"/>
    <s v="Closed"/>
    <x v="1"/>
    <x v="8"/>
    <s v="January"/>
    <n v="21"/>
    <s v="2021-01"/>
    <n v="32"/>
    <n v="55"/>
    <s v="No"/>
    <n v="23"/>
  </r>
  <r>
    <n v="126"/>
    <x v="6"/>
    <s v="Issue Tier 2 Tag 7"/>
    <s v="Cause Category 2"/>
    <s v="Cause Detail 3"/>
    <d v="2021-03-18T00:00:00"/>
    <x v="0"/>
    <s v="Quality KPI 1"/>
    <s v="Entry ID - 18"/>
    <s v="Primary Equipment 35"/>
    <s v="Stage 7"/>
    <s v="Batch 1 "/>
    <s v="Minor"/>
    <m/>
    <s v="Issue Descr 147"/>
    <s v="Cause Descr 147"/>
    <s v="Countermeasure Descr 147"/>
    <s v="Owner 5"/>
    <d v="2021-04-17T00:00:00"/>
    <d v="2021-03-18T00:00:00"/>
    <s v="Closed"/>
    <x v="1"/>
    <x v="9"/>
    <s v="March"/>
    <n v="18"/>
    <s v="2021-03"/>
    <n v="30"/>
    <n v="0"/>
    <s v="Yes"/>
    <n v="-30"/>
  </r>
  <r>
    <n v="118"/>
    <x v="7"/>
    <s v="Issue Tier 2 Tag 8"/>
    <s v="Cause Category 3"/>
    <s v="Cause Detail 4"/>
    <d v="2021-02-24T00:00:00"/>
    <x v="0"/>
    <s v="Quality KPI 1"/>
    <s v="Entry ID - 19"/>
    <s v="Primary Equipment 35"/>
    <s v="Stage 3"/>
    <m/>
    <s v="Minor"/>
    <m/>
    <s v="Issue Descr 148"/>
    <s v="Cause Descr 148"/>
    <s v="Countermeasure Descr 148"/>
    <s v="Owner 5"/>
    <d v="2021-03-27T00:00:00"/>
    <d v="2021-03-22T00:00:00"/>
    <s v="Closed"/>
    <x v="1"/>
    <x v="0"/>
    <s v="February"/>
    <n v="24"/>
    <s v="2021-02"/>
    <n v="31"/>
    <n v="26"/>
    <s v="Yes"/>
    <n v="-5"/>
  </r>
  <r>
    <n v="124"/>
    <x v="8"/>
    <s v="Issue Tier 2 Tag 9"/>
    <s v="Cause Category 4"/>
    <s v="Cause Detail 5"/>
    <d v="2021-03-16T00:00:00"/>
    <x v="0"/>
    <s v="Quality KPI 1"/>
    <s v="Entry ID - 16"/>
    <s v=""/>
    <m/>
    <s v="Batch 2"/>
    <s v="Minor"/>
    <m/>
    <s v="Issue Descr 149"/>
    <s v="Cause Descr 149"/>
    <s v="Countermeasure Descr 149"/>
    <s v="Owner 8"/>
    <d v="2021-04-15T00:00:00"/>
    <d v="2021-03-22T00:00:00"/>
    <s v="Closed"/>
    <x v="1"/>
    <x v="9"/>
    <s v="March"/>
    <n v="16"/>
    <s v="2021-03"/>
    <n v="30"/>
    <n v="6"/>
    <s v="Yes"/>
    <n v="-24"/>
  </r>
  <r>
    <n v="100"/>
    <x v="9"/>
    <s v="Issue Tier 2 Tag 10"/>
    <s v="Cause Category 5"/>
    <s v="Cause Detail 6"/>
    <d v="2021-01-27T00:00:00"/>
    <x v="1"/>
    <s v="N/A"/>
    <s v=""/>
    <s v="Primary Equipment 29"/>
    <m/>
    <m/>
    <m/>
    <m/>
    <s v="Issue Descr 150"/>
    <s v="Cause Descr 150"/>
    <s v="Countermeasure Descr 150"/>
    <s v="Owner 6"/>
    <d v="2021-03-31T00:00:00"/>
    <d v="2021-03-24T00:00:00"/>
    <s v="Closed"/>
    <x v="1"/>
    <x v="8"/>
    <s v="January"/>
    <n v="27"/>
    <s v="2021-01"/>
    <n v="63"/>
    <n v="56"/>
    <s v="Yes"/>
    <n v="-7"/>
  </r>
  <r>
    <n v="248"/>
    <x v="0"/>
    <s v="Issue Tier 2 Tag 11"/>
    <s v="Cause Category 1"/>
    <s v="Cause Detail 7"/>
    <d v="2021-02-26T00:00:00"/>
    <x v="0"/>
    <s v="Quality KPI 1"/>
    <s v="Entry ID - 17"/>
    <s v=""/>
    <m/>
    <m/>
    <s v="Minor"/>
    <m/>
    <s v="Issue Descr 151"/>
    <s v="Cause Descr 151"/>
    <s v="Countermeasure Descr 151"/>
    <s v="Owner 3"/>
    <d v="2021-03-31T00:00:00"/>
    <d v="2021-03-24T00:00:00"/>
    <s v="Closed"/>
    <x v="1"/>
    <x v="0"/>
    <s v="February"/>
    <n v="26"/>
    <s v="2021-02"/>
    <n v="33"/>
    <n v="26"/>
    <s v="Yes"/>
    <n v="-7"/>
  </r>
  <r>
    <n v="129"/>
    <x v="1"/>
    <s v="Issue Tier 2 Tag 12"/>
    <s v="Cause Category 2"/>
    <s v="Cause Detail 8"/>
    <d v="2021-03-22T00:00:00"/>
    <x v="2"/>
    <s v="Safety KPI 1"/>
    <s v="Entry ID - 10"/>
    <s v=""/>
    <s v="Stage 2"/>
    <m/>
    <m/>
    <m/>
    <s v="Issue Descr 152"/>
    <s v="Cause Descr 152"/>
    <s v="Countermeasure Descr 152"/>
    <s v="Owner 8"/>
    <d v="2021-04-02T00:00:00"/>
    <d v="2021-03-26T00:00:00"/>
    <s v="Closed"/>
    <x v="1"/>
    <x v="9"/>
    <s v="March"/>
    <n v="22"/>
    <s v="2021-03"/>
    <n v="11"/>
    <n v="4"/>
    <s v="Yes"/>
    <n v="-7"/>
  </r>
  <r>
    <n v="134"/>
    <x v="2"/>
    <s v="Issue Tier 2 Tag 13"/>
    <s v="Cause Category 3"/>
    <s v="Cause Detail 1"/>
    <d v="2021-03-26T00:00:00"/>
    <x v="2"/>
    <s v="Safety KPI 1"/>
    <s v="Entry ID - 4"/>
    <s v=""/>
    <m/>
    <m/>
    <m/>
    <m/>
    <s v="Issue Descr 153"/>
    <s v="Cause Descr 153"/>
    <s v="Countermeasure Descr 153"/>
    <s v="Owner 8"/>
    <d v="2021-04-02T00:00:00"/>
    <d v="2021-04-02T00:00:00"/>
    <s v="Closed"/>
    <x v="1"/>
    <x v="9"/>
    <s v="March"/>
    <n v="26"/>
    <s v="2021-03"/>
    <n v="7"/>
    <n v="7"/>
    <s v="Yes"/>
    <n v="0"/>
  </r>
  <r>
    <n v="122"/>
    <x v="3"/>
    <s v="Issue Tier 2 Tag 14"/>
    <s v="Cause Category 4"/>
    <s v="Cause Detail 2"/>
    <d v="2021-03-09T00:00:00"/>
    <x v="0"/>
    <s v="Quality KPI 1"/>
    <s v="Entry ID - 5"/>
    <s v=""/>
    <m/>
    <s v="Batch 3"/>
    <s v="Minor"/>
    <m/>
    <s v="Issue Descr 154"/>
    <s v="Cause Descr 154"/>
    <s v="Countermeasure Descr 154"/>
    <s v="Owner 15"/>
    <d v="2021-04-10T00:00:00"/>
    <d v="2021-04-06T00:00:00"/>
    <s v="Closed"/>
    <x v="1"/>
    <x v="9"/>
    <s v="March"/>
    <n v="9"/>
    <s v="2021-03"/>
    <n v="32"/>
    <n v="28"/>
    <s v="Yes"/>
    <n v="-4"/>
  </r>
  <r>
    <n v="132"/>
    <x v="11"/>
    <s v="Issue Tier 2 Tag 15"/>
    <s v="Cause Category 5"/>
    <s v="Cause Detail 3"/>
    <d v="2021-03-25T00:00:00"/>
    <x v="0"/>
    <s v="Quality KPI 1"/>
    <s v="Entry ID - 3"/>
    <s v="Primary Equipment 35"/>
    <s v="Stage 3"/>
    <s v="Batch 1 "/>
    <s v="Minor"/>
    <m/>
    <s v="Issue Descr 155"/>
    <s v="Cause Descr 155"/>
    <s v="Countermeasure Descr 155"/>
    <s v="Owner 5"/>
    <d v="2021-04-25T00:00:00"/>
    <d v="2021-04-06T00:00:00"/>
    <s v="Closed"/>
    <x v="1"/>
    <x v="9"/>
    <s v="March"/>
    <n v="25"/>
    <s v="2021-03"/>
    <n v="31"/>
    <n v="12"/>
    <s v="Yes"/>
    <n v="-19"/>
  </r>
  <r>
    <n v="130"/>
    <x v="5"/>
    <s v="Issue Tier 2 Tag 16"/>
    <s v="Cause Category 1"/>
    <s v="Cause Detail 4"/>
    <d v="2021-03-24T00:00:00"/>
    <x v="1"/>
    <s v="N/A"/>
    <s v="Entry ID - 2"/>
    <s v="Primary Equipment 35"/>
    <m/>
    <m/>
    <m/>
    <m/>
    <s v="Issue Descr 156"/>
    <s v="Cause Descr 156"/>
    <s v="Countermeasure Descr 156"/>
    <s v="Owner 16"/>
    <d v="2021-04-23T00:00:00"/>
    <d v="2021-04-07T00:00:00"/>
    <s v="Closed"/>
    <x v="1"/>
    <x v="9"/>
    <s v="March"/>
    <n v="24"/>
    <s v="2021-03"/>
    <n v="30"/>
    <n v="14"/>
    <s v="Yes"/>
    <n v="-16"/>
  </r>
  <r>
    <n v="114"/>
    <x v="6"/>
    <s v="Issue Tier 2 Tag 17"/>
    <s v="Cause Category 2"/>
    <s v="Cause Detail 5"/>
    <d v="2021-02-12T00:00:00"/>
    <x v="0"/>
    <s v="Quality KPI 1"/>
    <s v="Entry ID - 8"/>
    <s v="Primary Equipment 29"/>
    <s v="Stage 4"/>
    <s v="Batch 2"/>
    <s v="Minor"/>
    <m/>
    <s v="Issue Descr 157"/>
    <s v="Cause Descr 157"/>
    <s v="Countermeasure Descr 157"/>
    <s v="Owner 6"/>
    <d v="2021-04-09T00:00:00"/>
    <d v="2021-04-08T00:00:00"/>
    <s v="Closed"/>
    <x v="1"/>
    <x v="0"/>
    <s v="February"/>
    <n v="12"/>
    <s v="2021-02"/>
    <n v="56"/>
    <n v="55"/>
    <s v="Yes"/>
    <n v="-1"/>
  </r>
  <r>
    <n v="123"/>
    <x v="7"/>
    <s v="Issue Tier 2 Tag 18"/>
    <s v="Cause Category 3"/>
    <s v="Cause Detail 6"/>
    <d v="2021-03-14T00:00:00"/>
    <x v="0"/>
    <s v="Quality KPI 2"/>
    <s v="Entry ID - 1"/>
    <s v=""/>
    <m/>
    <m/>
    <s v="Minor"/>
    <m/>
    <s v="Issue Descr 158"/>
    <s v="Cause Descr 158"/>
    <s v="Countermeasure Descr 158"/>
    <s v="Owner 6"/>
    <d v="2021-03-15T00:00:00"/>
    <d v="2021-04-08T00:00:00"/>
    <s v="Closed"/>
    <x v="1"/>
    <x v="9"/>
    <s v="March"/>
    <n v="14"/>
    <s v="2021-03"/>
    <n v="1"/>
    <n v="25"/>
    <s v="No"/>
    <n v="24"/>
  </r>
  <r>
    <n v="128"/>
    <x v="8"/>
    <s v="Issue Tier 2 Tag 19"/>
    <s v="Cause Category 4"/>
    <s v="Cause Detail 7"/>
    <d v="2021-03-18T00:00:00"/>
    <x v="0"/>
    <s v="Quality KPI 1"/>
    <s v="Entry ID - 9"/>
    <s v="Primary Equipment 35"/>
    <s v="Stage 7"/>
    <m/>
    <s v="Minor"/>
    <m/>
    <s v="Issue Descr 159"/>
    <s v="Cause Descr 159"/>
    <s v="Countermeasure Descr 159"/>
    <s v="Owner 12"/>
    <d v="2021-04-23T00:00:00"/>
    <d v="2021-04-12T00:00:00"/>
    <s v="Closed"/>
    <x v="1"/>
    <x v="9"/>
    <s v="March"/>
    <n v="18"/>
    <s v="2021-03"/>
    <n v="36"/>
    <n v="25"/>
    <s v="Yes"/>
    <n v="-11"/>
  </r>
  <r>
    <n v="125"/>
    <x v="9"/>
    <s v="Issue Tier 2 Tag 20"/>
    <s v="Cause Category 5"/>
    <s v="Cause Detail 8"/>
    <d v="2021-03-17T00:00:00"/>
    <x v="0"/>
    <s v="Quality KPI 1"/>
    <s v="Entry ID - 6"/>
    <s v="Primary Equipment 35"/>
    <s v="Stage 4"/>
    <s v="Batch 3"/>
    <s v="Minor"/>
    <m/>
    <s v="Issue Descr 160"/>
    <s v="Cause Descr 160"/>
    <s v="Countermeasure Descr 160"/>
    <s v="Owner 16"/>
    <d v="2021-04-18T00:00:00"/>
    <d v="2021-04-14T00:00:00"/>
    <s v="Closed"/>
    <x v="1"/>
    <x v="9"/>
    <s v="March"/>
    <n v="17"/>
    <s v="2021-03"/>
    <n v="32"/>
    <n v="28"/>
    <s v="Yes"/>
    <n v="-4"/>
  </r>
  <r>
    <n v="133"/>
    <x v="0"/>
    <s v="Issue Tier 2 Tag 1"/>
    <s v="Cause Category 1"/>
    <s v="Cause Detail 1"/>
    <d v="2021-03-25T00:00:00"/>
    <x v="2"/>
    <s v="Safety KPI 1"/>
    <s v="Entry ID - 7"/>
    <s v=""/>
    <s v="Stage 3"/>
    <m/>
    <m/>
    <m/>
    <s v="Issue Descr 161"/>
    <s v="Cause Descr 161"/>
    <s v="Countermeasure Descr 161"/>
    <s v="Owner 5"/>
    <d v="2021-04-26T00:00:00"/>
    <d v="2021-04-15T00:00:00"/>
    <s v="Closed"/>
    <x v="1"/>
    <x v="9"/>
    <s v="March"/>
    <n v="25"/>
    <s v="2021-03"/>
    <n v="32"/>
    <n v="21"/>
    <s v="Yes"/>
    <n v="-11"/>
  </r>
  <r>
    <n v="138"/>
    <x v="1"/>
    <s v="Issue Tier 2 Tag 2"/>
    <s v="Cause Category 2"/>
    <s v="Cause Detail 2"/>
    <d v="2021-04-05T00:00:00"/>
    <x v="3"/>
    <s v="Delivery KPI 1"/>
    <s v=""/>
    <s v=""/>
    <s v="Stage 8 Stage 7"/>
    <m/>
    <m/>
    <m/>
    <s v="Issue Descr 162"/>
    <s v="Cause Descr 162"/>
    <s v="Countermeasure Descr 162"/>
    <s v="Owner 8"/>
    <d v="2021-04-30T00:00:00"/>
    <d v="2021-04-15T00:00:00"/>
    <s v="Closed"/>
    <x v="1"/>
    <x v="10"/>
    <s v="April"/>
    <n v="5"/>
    <s v="2021-04"/>
    <n v="25"/>
    <n v="10"/>
    <s v="Yes"/>
    <n v="-15"/>
  </r>
  <r>
    <n v="139"/>
    <x v="2"/>
    <s v="Issue Tier 2 Tag 3"/>
    <s v="Cause Category 3"/>
    <s v="Cause Detail 3"/>
    <d v="2021-04-05T00:00:00"/>
    <x v="2"/>
    <s v="Safety KPI 1"/>
    <s v="Entry ID - 20"/>
    <s v="Primary Equipment 35"/>
    <s v="Stage 1"/>
    <m/>
    <m/>
    <m/>
    <s v="Issue Descr 163"/>
    <s v="Cause Descr 163"/>
    <s v="Countermeasure Descr 163"/>
    <s v="Owner 8"/>
    <d v="2021-04-30T00:00:00"/>
    <d v="2021-04-15T00:00:00"/>
    <s v="Closed"/>
    <x v="1"/>
    <x v="10"/>
    <s v="April"/>
    <n v="5"/>
    <s v="2021-04"/>
    <n v="25"/>
    <n v="10"/>
    <s v="Yes"/>
    <n v="-15"/>
  </r>
  <r>
    <n v="143"/>
    <x v="3"/>
    <s v="Issue Tier 2 Tag 4"/>
    <s v="Cause Category 4"/>
    <s v="Cause Detail 4"/>
    <d v="2021-04-07T00:00:00"/>
    <x v="2"/>
    <s v="Safety KPI 1"/>
    <s v="Entry ID - 33"/>
    <s v=""/>
    <m/>
    <m/>
    <m/>
    <m/>
    <s v="Issue Descr 164"/>
    <s v="Cause Descr 164"/>
    <s v="Countermeasure Descr 164"/>
    <s v="Owner 28"/>
    <d v="2021-04-15T00:00:00"/>
    <d v="2021-04-15T00:00:00"/>
    <s v="Closed"/>
    <x v="1"/>
    <x v="10"/>
    <s v="April"/>
    <n v="7"/>
    <s v="2021-04"/>
    <n v="8"/>
    <n v="8"/>
    <s v="Yes"/>
    <n v="0"/>
  </r>
  <r>
    <n v="247"/>
    <x v="11"/>
    <s v="Issue Tier 2 Tag 5"/>
    <s v="Cause Category 5"/>
    <s v="Cause Detail 5"/>
    <d v="2021-03-19T00:00:00"/>
    <x v="0"/>
    <s v="Quality KPI 1"/>
    <s v="Entry ID - 34"/>
    <s v=""/>
    <m/>
    <m/>
    <s v="Minor"/>
    <m/>
    <s v="Issue Descr 165"/>
    <s v="Cause Descr 165"/>
    <s v="Countermeasure Descr 165"/>
    <s v="Owner 10"/>
    <d v="2021-04-21T00:00:00"/>
    <d v="2021-04-15T00:00:00"/>
    <s v="Closed"/>
    <x v="1"/>
    <x v="9"/>
    <s v="March"/>
    <n v="19"/>
    <s v="2021-03"/>
    <n v="33"/>
    <n v="27"/>
    <s v="Yes"/>
    <n v="-6"/>
  </r>
  <r>
    <n v="98"/>
    <x v="5"/>
    <s v="Issue Tier 2 Tag 6"/>
    <s v="Cause Category 1"/>
    <s v="Cause Detail 6"/>
    <d v="2021-01-25T00:00:00"/>
    <x v="1"/>
    <s v="N/A"/>
    <s v=""/>
    <s v=""/>
    <s v="Stage 5"/>
    <m/>
    <m/>
    <m/>
    <s v="Issue Descr 166"/>
    <s v="Cause Descr 166"/>
    <s v="Countermeasure Descr 166"/>
    <s v="Owner 8"/>
    <d v="2021-04-20T00:00:00"/>
    <d v="2021-04-16T00:00:00"/>
    <s v="Closed"/>
    <x v="1"/>
    <x v="8"/>
    <s v="January"/>
    <n v="25"/>
    <s v="2021-01"/>
    <n v="85"/>
    <n v="81"/>
    <s v="Yes"/>
    <n v="-4"/>
  </r>
  <r>
    <n v="146"/>
    <x v="6"/>
    <s v="Issue Tier 2 Tag 7"/>
    <s v="Cause Category 2"/>
    <s v="Cause Detail 7"/>
    <d v="2021-04-15T00:00:00"/>
    <x v="2"/>
    <s v="Safety KPI 1"/>
    <s v="Entry ID - 31"/>
    <s v=""/>
    <m/>
    <m/>
    <m/>
    <m/>
    <s v="Issue Descr 167"/>
    <s v="Cause Descr 167"/>
    <s v="Countermeasure Descr 167"/>
    <s v="Owner 8"/>
    <d v="2021-04-21T00:00:00"/>
    <d v="2021-04-19T00:00:00"/>
    <s v="Closed"/>
    <x v="1"/>
    <x v="10"/>
    <s v="April"/>
    <n v="15"/>
    <s v="2021-04"/>
    <n v="6"/>
    <n v="4"/>
    <s v="Yes"/>
    <n v="-2"/>
  </r>
  <r>
    <n v="142"/>
    <x v="7"/>
    <s v="Issue Tier 2 Tag 8"/>
    <s v="Cause Category 3"/>
    <s v="Cause Detail 8"/>
    <d v="2021-04-07T00:00:00"/>
    <x v="2"/>
    <s v="Safety KPI 1"/>
    <s v="Entry ID - 32"/>
    <s v=""/>
    <m/>
    <m/>
    <m/>
    <m/>
    <s v="Issue Descr 168"/>
    <s v="Cause Descr 168"/>
    <s v="Countermeasure Descr 168"/>
    <s v="Owner 11"/>
    <d v="2021-04-20T00:00:00"/>
    <d v="2021-04-20T00:00:00"/>
    <s v="Closed"/>
    <x v="1"/>
    <x v="10"/>
    <s v="April"/>
    <n v="7"/>
    <s v="2021-04"/>
    <n v="13"/>
    <n v="13"/>
    <s v="Yes"/>
    <n v="0"/>
  </r>
  <r>
    <n v="120"/>
    <x v="8"/>
    <s v="Issue Tier 2 Tag 9"/>
    <s v="Cause Category 4"/>
    <s v="Cause Detail 1"/>
    <d v="2021-02-25T00:00:00"/>
    <x v="2"/>
    <s v="Safety KPI 1"/>
    <s v="Entry ID - 35"/>
    <s v=""/>
    <s v="Stage 1"/>
    <m/>
    <m/>
    <m/>
    <s v="Issue Descr 169"/>
    <s v="Cause Descr 169"/>
    <s v="Countermeasure Descr 169"/>
    <s v="Owner 5"/>
    <d v="2021-04-26T00:00:00"/>
    <d v="2021-04-26T00:00:00"/>
    <s v="Closed"/>
    <x v="1"/>
    <x v="0"/>
    <s v="February"/>
    <n v="25"/>
    <s v="2021-02"/>
    <n v="60"/>
    <n v="60"/>
    <s v="Yes"/>
    <n v="0"/>
  </r>
  <r>
    <n v="136"/>
    <x v="9"/>
    <s v="Issue Tier 2 Tag 10"/>
    <s v="Cause Category 5"/>
    <s v="Cause Detail 2"/>
    <d v="2021-03-31T00:00:00"/>
    <x v="1"/>
    <s v="N/A"/>
    <s v="Entry ID - 38"/>
    <s v="Primary Equipment 35"/>
    <m/>
    <m/>
    <m/>
    <m/>
    <s v="Issue Descr 170"/>
    <s v="Cause Descr 170"/>
    <s v="Countermeasure Descr 170"/>
    <s v="Owner 5"/>
    <d v="2021-04-30T00:00:00"/>
    <d v="2021-04-26T00:00:00"/>
    <s v="Closed"/>
    <x v="1"/>
    <x v="9"/>
    <s v="March"/>
    <n v="31"/>
    <s v="2021-03"/>
    <n v="30"/>
    <n v="26"/>
    <s v="Yes"/>
    <n v="-4"/>
  </r>
  <r>
    <n v="137"/>
    <x v="0"/>
    <s v="Issue Tier 2 Tag 11"/>
    <s v="Cause Category 1"/>
    <s v="Cause Detail 3"/>
    <d v="2021-03-31T00:00:00"/>
    <x v="1"/>
    <s v="N/A"/>
    <s v="Entry ID - 39"/>
    <s v="Primary Equipment 35"/>
    <m/>
    <m/>
    <m/>
    <m/>
    <s v="Issue Descr 171"/>
    <s v="Cause Descr 171"/>
    <s v="Countermeasure Descr 171"/>
    <s v="Owner 5"/>
    <d v="2021-04-30T00:00:00"/>
    <d v="2021-04-26T00:00:00"/>
    <s v="Closed"/>
    <x v="1"/>
    <x v="9"/>
    <s v="March"/>
    <n v="31"/>
    <s v="2021-03"/>
    <n v="30"/>
    <n v="26"/>
    <s v="Yes"/>
    <n v="-4"/>
  </r>
  <r>
    <n v="140"/>
    <x v="1"/>
    <s v="Issue Tier 2 Tag 12"/>
    <s v="Cause Category 2"/>
    <s v="Cause Detail 4"/>
    <d v="2021-04-05T00:00:00"/>
    <x v="1"/>
    <s v="N/A"/>
    <s v="Entry ID - 36"/>
    <s v="Primary Equipment 35"/>
    <m/>
    <m/>
    <m/>
    <m/>
    <s v="Issue Descr 172"/>
    <s v="Cause Descr 172"/>
    <s v="Countermeasure Descr 172"/>
    <s v="Owner 5"/>
    <d v="2021-05-05T00:00:00"/>
    <d v="2021-04-29T00:00:00"/>
    <s v="Closed"/>
    <x v="1"/>
    <x v="10"/>
    <s v="April"/>
    <n v="5"/>
    <s v="2021-04"/>
    <n v="30"/>
    <n v="24"/>
    <s v="Yes"/>
    <n v="-6"/>
  </r>
  <r>
    <n v="144"/>
    <x v="2"/>
    <s v="Issue Tier 2 Tag 13"/>
    <s v="Cause Category 3"/>
    <s v="Cause Detail 5"/>
    <d v="2021-04-08T00:00:00"/>
    <x v="0"/>
    <s v="Quality KPI 1"/>
    <s v="Entry ID - 37"/>
    <s v="Primary Equipment 68"/>
    <s v="Stage 7"/>
    <m/>
    <m/>
    <m/>
    <s v="Issue Descr 173"/>
    <s v="Cause Descr 173"/>
    <s v="Countermeasure Descr 173"/>
    <s v="Owner 29"/>
    <d v="2021-05-12T00:00:00"/>
    <d v="2021-05-05T00:00:00"/>
    <s v="Closed"/>
    <x v="1"/>
    <x v="10"/>
    <s v="April"/>
    <n v="8"/>
    <s v="2021-04"/>
    <n v="34"/>
    <n v="27"/>
    <s v="Yes"/>
    <n v="-7"/>
  </r>
  <r>
    <n v="145"/>
    <x v="3"/>
    <s v="Issue Tier 2 Tag 14"/>
    <s v="Cause Category 4"/>
    <s v="Cause Detail 6"/>
    <d v="2021-04-12T00:00:00"/>
    <x v="3"/>
    <s v="Delivery KPI 3"/>
    <s v=""/>
    <s v=""/>
    <s v="Stage 1"/>
    <m/>
    <m/>
    <m/>
    <s v="Issue Descr 174"/>
    <s v="Cause Descr 174"/>
    <s v="Countermeasure Descr 174"/>
    <s v="Owner 5"/>
    <d v="2021-05-12T00:00:00"/>
    <d v="2021-05-05T00:00:00"/>
    <s v="Closed"/>
    <x v="1"/>
    <x v="10"/>
    <s v="April"/>
    <n v="12"/>
    <s v="2021-04"/>
    <n v="30"/>
    <n v="23"/>
    <s v="Yes"/>
    <n v="-7"/>
  </r>
  <r>
    <n v="156"/>
    <x v="11"/>
    <s v="Issue Tier 2 Tag 15"/>
    <s v="Cause Category 5"/>
    <s v="Cause Detail 7"/>
    <d v="2021-05-06T00:00:00"/>
    <x v="0"/>
    <s v="Quality KPI 1"/>
    <s v="Entry ID - 30"/>
    <s v=""/>
    <s v="Stage 11"/>
    <m/>
    <s v="Minor"/>
    <m/>
    <s v="Issue Descr 175"/>
    <s v="Cause Descr 175"/>
    <s v="Countermeasure Descr 175"/>
    <s v="Owner 8"/>
    <d v="2021-05-05T00:00:00"/>
    <d v="2021-05-11T00:00:00"/>
    <s v="Closed"/>
    <x v="1"/>
    <x v="11"/>
    <s v="May"/>
    <n v="6"/>
    <s v="2021-05"/>
    <s v="N/A"/>
    <n v="5"/>
    <s v="N/A"/>
    <s v=""/>
  </r>
  <r>
    <n v="135"/>
    <x v="5"/>
    <s v="Issue Tier 2 Tag 16"/>
    <s v="Cause Category 1"/>
    <s v="Cause Detail 8"/>
    <d v="2021-03-31T00:00:00"/>
    <x v="0"/>
    <s v="Quality KPI 1"/>
    <s v="Entry ID - 23"/>
    <s v="Primary Equipment 35"/>
    <s v="Stage 3"/>
    <s v="Batch 1 "/>
    <s v="Minor"/>
    <m/>
    <s v="Issue Descr 176"/>
    <s v="Cause Descr 176"/>
    <s v="Countermeasure Descr 176"/>
    <s v="Owner 5"/>
    <d v="2021-05-14T00:00:00"/>
    <d v="2021-05-13T00:00:00"/>
    <s v="Closed"/>
    <x v="1"/>
    <x v="9"/>
    <s v="March"/>
    <n v="31"/>
    <s v="2021-03"/>
    <n v="44"/>
    <n v="43"/>
    <s v="Yes"/>
    <n v="-1"/>
  </r>
  <r>
    <n v="151"/>
    <x v="6"/>
    <s v="Issue Tier 2 Tag 17"/>
    <s v="Cause Category 2"/>
    <s v="Cause Detail 1"/>
    <d v="2021-04-30T00:00:00"/>
    <x v="0"/>
    <s v="Quality KPI 2"/>
    <s v="Entry ID - 1"/>
    <s v=""/>
    <m/>
    <m/>
    <s v="Minor"/>
    <m/>
    <s v="Issue Descr 177"/>
    <s v="Cause Descr 177"/>
    <s v="Countermeasure Descr 177"/>
    <s v="Owner 5"/>
    <d v="2021-04-30T00:00:00"/>
    <d v="2021-05-13T00:00:00"/>
    <s v="Closed"/>
    <x v="1"/>
    <x v="10"/>
    <s v="April"/>
    <n v="30"/>
    <s v="2021-04"/>
    <n v="0"/>
    <n v="13"/>
    <s v="No"/>
    <n v="13"/>
  </r>
  <r>
    <n v="153"/>
    <x v="7"/>
    <s v="Issue Tier 2 Tag 18"/>
    <s v="Cause Category 3"/>
    <s v="Cause Detail 2"/>
    <d v="2021-05-04T00:00:00"/>
    <x v="2"/>
    <s v="Safety KPI 1"/>
    <s v="Entry ID - 24"/>
    <s v=""/>
    <s v="Stage 4"/>
    <m/>
    <m/>
    <m/>
    <s v="Issue Descr 178"/>
    <s v="Cause Descr 178"/>
    <s v="Countermeasure Descr 178"/>
    <s v="Owner 29"/>
    <d v="2021-06-03T00:00:00"/>
    <d v="2021-05-13T00:00:00"/>
    <s v="Closed"/>
    <x v="1"/>
    <x v="11"/>
    <s v="May"/>
    <n v="4"/>
    <s v="2021-05"/>
    <n v="30"/>
    <n v="9"/>
    <s v="Yes"/>
    <n v="-21"/>
  </r>
  <r>
    <n v="150"/>
    <x v="8"/>
    <s v="Issue Tier 2 Tag 19"/>
    <s v="Cause Category 4"/>
    <s v="Cause Detail 3"/>
    <d v="2021-04-28T00:00:00"/>
    <x v="3"/>
    <s v="Delivery KPI 1"/>
    <s v=""/>
    <s v=""/>
    <s v="Stage 4"/>
    <m/>
    <m/>
    <m/>
    <s v="Issue Descr 179"/>
    <s v="Cause Descr 179"/>
    <s v="Countermeasure Descr 179"/>
    <s v="Owner 8"/>
    <d v="2021-05-26T00:00:00"/>
    <d v="2021-05-17T00:00:00"/>
    <s v="Closed"/>
    <x v="1"/>
    <x v="10"/>
    <s v="April"/>
    <n v="28"/>
    <s v="2021-04"/>
    <n v="28"/>
    <n v="19"/>
    <s v="Yes"/>
    <n v="-9"/>
  </r>
  <r>
    <n v="155"/>
    <x v="9"/>
    <s v="Issue Tier 2 Tag 20"/>
    <s v="Cause Category 5"/>
    <s v="Cause Detail 4"/>
    <d v="2021-05-05T00:00:00"/>
    <x v="2"/>
    <s v="Safety KPI 1"/>
    <s v="Entry ID - 21"/>
    <s v=""/>
    <m/>
    <m/>
    <m/>
    <m/>
    <s v="Issue Descr 180"/>
    <s v="Cause Descr 180"/>
    <s v="Countermeasure Descr 180"/>
    <s v="Owner 6"/>
    <d v="2021-06-04T00:00:00"/>
    <d v="2021-05-17T00:00:00"/>
    <s v="Closed"/>
    <x v="1"/>
    <x v="11"/>
    <s v="May"/>
    <n v="5"/>
    <s v="2021-05"/>
    <n v="30"/>
    <n v="12"/>
    <s v="Yes"/>
    <n v="-18"/>
  </r>
  <r>
    <n v="148"/>
    <x v="0"/>
    <s v="Issue Tier 2 Tag 1"/>
    <s v="Cause Category 1"/>
    <s v="Cause Detail 5"/>
    <d v="2021-04-27T00:00:00"/>
    <x v="1"/>
    <s v="N/A"/>
    <s v=""/>
    <s v=""/>
    <m/>
    <m/>
    <m/>
    <m/>
    <s v="Issue Descr 181"/>
    <s v="Cause Descr 181"/>
    <s v="Countermeasure Descr 181"/>
    <s v="Owner 6"/>
    <d v="2021-05-26T00:00:00"/>
    <d v="2021-05-19T00:00:00"/>
    <s v="Closed"/>
    <x v="1"/>
    <x v="10"/>
    <s v="April"/>
    <n v="27"/>
    <s v="2021-04"/>
    <n v="29"/>
    <n v="22"/>
    <s v="Yes"/>
    <n v="-7"/>
  </r>
  <r>
    <n v="127"/>
    <x v="1"/>
    <s v="Issue Tier 2 Tag 2"/>
    <s v="Cause Category 2"/>
    <s v="Cause Detail 6"/>
    <d v="2021-03-18T00:00:00"/>
    <x v="1"/>
    <s v="N/A"/>
    <s v=""/>
    <s v=""/>
    <m/>
    <m/>
    <m/>
    <m/>
    <s v="Issue Descr 182"/>
    <s v="Cause Descr 182"/>
    <s v="Countermeasure Descr 182"/>
    <s v="Owner 6"/>
    <d v="2021-05-20T00:00:00"/>
    <d v="2021-05-20T00:00:00"/>
    <s v="Closed"/>
    <x v="1"/>
    <x v="9"/>
    <s v="March"/>
    <n v="18"/>
    <s v="2021-03"/>
    <n v="63"/>
    <n v="63"/>
    <s v="Yes"/>
    <n v="0"/>
  </r>
  <r>
    <n v="157"/>
    <x v="2"/>
    <s v="Issue Tier 2 Tag 3"/>
    <s v="Cause Category 3"/>
    <s v="Cause Detail 7"/>
    <d v="2021-05-10T00:00:00"/>
    <x v="1"/>
    <s v="N/A"/>
    <s v=""/>
    <s v=""/>
    <m/>
    <m/>
    <m/>
    <m/>
    <s v="Issue Descr 183"/>
    <s v="Cause Descr 183"/>
    <s v="Countermeasure Descr 183"/>
    <s v="Owner 13"/>
    <d v="2021-05-30T00:00:00"/>
    <d v="2021-05-26T00:00:00"/>
    <s v="Closed"/>
    <x v="1"/>
    <x v="11"/>
    <s v="May"/>
    <n v="10"/>
    <s v="2021-05"/>
    <n v="20"/>
    <n v="16"/>
    <s v="Yes"/>
    <n v="-4"/>
  </r>
  <r>
    <n v="163"/>
    <x v="3"/>
    <s v="Issue Tier 2 Tag 4"/>
    <s v="Cause Category 4"/>
    <s v="Cause Detail 8"/>
    <d v="2021-05-18T00:00:00"/>
    <x v="0"/>
    <s v="Quality KPI 1"/>
    <s v="Entry ID - 22"/>
    <s v=""/>
    <s v="Stage 10"/>
    <m/>
    <s v="Minor"/>
    <m/>
    <s v="Issue Descr 184"/>
    <s v="Cause Descr 184"/>
    <s v="Countermeasure Descr 184"/>
    <s v="Owner 19"/>
    <d v="2021-06-18T00:00:00"/>
    <d v="2021-05-27T00:00:00"/>
    <s v="Closed"/>
    <x v="1"/>
    <x v="11"/>
    <s v="May"/>
    <n v="18"/>
    <s v="2021-05"/>
    <n v="31"/>
    <n v="9"/>
    <s v="Yes"/>
    <n v="-22"/>
  </r>
  <r>
    <n v="149"/>
    <x v="11"/>
    <s v="Issue Tier 2 Tag 5"/>
    <s v="Cause Category 5"/>
    <s v="Cause Detail 1"/>
    <d v="2021-04-27T00:00:00"/>
    <x v="2"/>
    <s v="Safety KPI 1"/>
    <s v="Entry ID - 25"/>
    <s v="Primary Equipment 29"/>
    <m/>
    <m/>
    <m/>
    <m/>
    <s v="Issue Descr 185"/>
    <s v="Cause Descr 185"/>
    <s v="Countermeasure Descr 185"/>
    <s v="Owner 8"/>
    <d v="2021-05-26T00:00:00"/>
    <d v="2021-05-28T00:00:00"/>
    <s v="Closed"/>
    <x v="1"/>
    <x v="10"/>
    <s v="April"/>
    <n v="27"/>
    <s v="2021-04"/>
    <n v="29"/>
    <n v="31"/>
    <s v="No"/>
    <n v="2"/>
  </r>
  <r>
    <n v="164"/>
    <x v="5"/>
    <s v="Issue Tier 2 Tag 6"/>
    <s v="Cause Category 1"/>
    <s v="Cause Detail 2"/>
    <d v="2021-05-19T00:00:00"/>
    <x v="2"/>
    <s v="Safety KPI 1"/>
    <s v="Entry ID - 28"/>
    <s v=""/>
    <m/>
    <m/>
    <m/>
    <m/>
    <s v="Issue Descr 186"/>
    <s v="Cause Descr 186"/>
    <s v="Countermeasure Descr 186"/>
    <s v="Owner 14"/>
    <d v="2021-05-28T00:00:00"/>
    <d v="2021-05-28T00:00:00"/>
    <s v="Closed"/>
    <x v="1"/>
    <x v="11"/>
    <s v="May"/>
    <n v="19"/>
    <s v="2021-05"/>
    <n v="9"/>
    <n v="9"/>
    <s v="Yes"/>
    <n v="0"/>
  </r>
  <r>
    <n v="245"/>
    <x v="6"/>
    <s v="Issue Tier 2 Tag 7"/>
    <s v="Cause Category 2"/>
    <s v="Cause Detail 3"/>
    <d v="2021-05-05T00:00:00"/>
    <x v="0"/>
    <s v="Quality KPI 1"/>
    <s v="Entry ID - 29"/>
    <s v=""/>
    <m/>
    <m/>
    <s v="Minor"/>
    <m/>
    <s v="Issue Descr 187"/>
    <s v="Cause Descr 187"/>
    <s v="Countermeasure Descr 187"/>
    <s v="Owner 3"/>
    <d v="2021-06-04T00:00:00"/>
    <d v="2021-05-28T00:00:00"/>
    <s v="Closed"/>
    <x v="1"/>
    <x v="11"/>
    <s v="May"/>
    <n v="5"/>
    <s v="2021-05"/>
    <n v="30"/>
    <n v="23"/>
    <s v="Yes"/>
    <n v="-7"/>
  </r>
  <r>
    <n v="246"/>
    <x v="7"/>
    <s v="Issue Tier 2 Tag 8"/>
    <s v="Cause Category 3"/>
    <s v="Cause Detail 4"/>
    <d v="2021-05-04T00:00:00"/>
    <x v="0"/>
    <s v="Quality KPI 1"/>
    <s v="Entry ID - 26"/>
    <s v=""/>
    <m/>
    <m/>
    <s v="Minor"/>
    <m/>
    <s v="Issue Descr 188"/>
    <s v="Cause Descr 188"/>
    <s v="Countermeasure Descr 188"/>
    <s v="Owner 22"/>
    <d v="2021-06-03T00:00:00"/>
    <d v="2021-06-01T00:00:00"/>
    <s v="Closed"/>
    <x v="1"/>
    <x v="11"/>
    <s v="May"/>
    <n v="4"/>
    <s v="2021-05"/>
    <n v="30"/>
    <n v="28"/>
    <s v="Yes"/>
    <n v="-2"/>
  </r>
  <r>
    <n v="154"/>
    <x v="8"/>
    <s v="Issue Tier 2 Tag 9"/>
    <s v="Cause Category 4"/>
    <s v="Cause Detail 5"/>
    <d v="2021-05-04T00:00:00"/>
    <x v="0"/>
    <s v="Quality KPI 1"/>
    <s v="Entry ID - 27"/>
    <s v=""/>
    <s v="Stage 11"/>
    <s v="Batch 2"/>
    <s v="Minor"/>
    <m/>
    <s v="Issue Descr 189"/>
    <s v="Cause Descr 189"/>
    <s v="Countermeasure Descr 189"/>
    <s v="Owner 15"/>
    <d v="2021-06-04T00:00:00"/>
    <d v="2021-06-02T00:00:00"/>
    <s v="Closed"/>
    <x v="1"/>
    <x v="11"/>
    <s v="May"/>
    <n v="4"/>
    <s v="2021-05"/>
    <n v="31"/>
    <n v="29"/>
    <s v="Yes"/>
    <n v="-2"/>
  </r>
  <r>
    <n v="160"/>
    <x v="9"/>
    <s v="Issue Tier 2 Tag 10"/>
    <s v="Cause Category 5"/>
    <s v="Cause Detail 6"/>
    <d v="2021-05-14T00:00:00"/>
    <x v="3"/>
    <s v="Delivery KPI 1"/>
    <s v=""/>
    <s v=""/>
    <s v="Stage 6"/>
    <m/>
    <m/>
    <m/>
    <s v="Issue Descr 190"/>
    <s v="Cause Descr 190"/>
    <s v="Countermeasure Descr 190"/>
    <s v="Owner 5"/>
    <d v="2021-06-03T00:00:00"/>
    <d v="2021-06-03T00:00:00"/>
    <s v="Closed"/>
    <x v="1"/>
    <x v="11"/>
    <s v="May"/>
    <n v="14"/>
    <s v="2021-05"/>
    <n v="20"/>
    <n v="20"/>
    <s v="Yes"/>
    <n v="0"/>
  </r>
  <r>
    <n v="131"/>
    <x v="0"/>
    <s v="Issue Tier 2 Tag 11"/>
    <s v="Cause Category 1"/>
    <s v="Cause Detail 7"/>
    <d v="2021-03-24T00:00:00"/>
    <x v="0"/>
    <s v="Quality KPI 1"/>
    <s v="Entry ID - 79"/>
    <s v=""/>
    <s v="Stage 8"/>
    <s v="Batch 3"/>
    <s v="Minor"/>
    <m/>
    <s v="Issue Descr 191"/>
    <s v="Cause Descr 191"/>
    <s v="Countermeasure Descr 191"/>
    <s v="Owner 16"/>
    <d v="2021-06-17T00:00:00"/>
    <d v="2021-06-09T00:00:00"/>
    <s v="Closed"/>
    <x v="1"/>
    <x v="9"/>
    <s v="March"/>
    <n v="24"/>
    <s v="2021-03"/>
    <n v="85"/>
    <n v="77"/>
    <s v="Yes"/>
    <n v="-8"/>
  </r>
  <r>
    <n v="147"/>
    <x v="1"/>
    <s v="Issue Tier 2 Tag 12"/>
    <s v="Cause Category 2"/>
    <s v="Cause Detail 8"/>
    <d v="2021-04-21T00:00:00"/>
    <x v="2"/>
    <s v="Safety KPI 1"/>
    <s v=""/>
    <s v="Primary Equipment 19"/>
    <m/>
    <m/>
    <m/>
    <m/>
    <s v="Issue Descr 192"/>
    <s v="Cause Descr 192"/>
    <s v="Countermeasure Descr 192"/>
    <s v="Owner 5"/>
    <d v="2021-06-20T00:00:00"/>
    <d v="2021-06-09T00:00:00"/>
    <s v="Closed"/>
    <x v="1"/>
    <x v="10"/>
    <s v="April"/>
    <n v="21"/>
    <s v="2021-04"/>
    <n v="60"/>
    <n v="49"/>
    <s v="Yes"/>
    <n v="-11"/>
  </r>
  <r>
    <n v="158"/>
    <x v="2"/>
    <s v="Issue Tier 2 Tag 13"/>
    <s v="Cause Category 3"/>
    <s v="Cause Detail 1"/>
    <d v="2021-05-10T00:00:00"/>
    <x v="2"/>
    <s v="Safety KPI 1"/>
    <s v="Entry ID - 131"/>
    <s v=""/>
    <m/>
    <m/>
    <m/>
    <m/>
    <s v="Issue Descr 193"/>
    <s v="Cause Descr 193"/>
    <s v="Countermeasure Descr 193"/>
    <s v="Owner 5"/>
    <d v="2021-06-09T00:00:00"/>
    <d v="2021-06-09T00:00:00"/>
    <s v="Closed"/>
    <x v="1"/>
    <x v="11"/>
    <s v="May"/>
    <n v="10"/>
    <s v="2021-05"/>
    <n v="30"/>
    <n v="30"/>
    <s v="Yes"/>
    <n v="0"/>
  </r>
  <r>
    <n v="159"/>
    <x v="3"/>
    <s v="Issue Tier 2 Tag 14"/>
    <s v="Cause Category 4"/>
    <s v="Cause Detail 2"/>
    <d v="2021-05-10T00:00:00"/>
    <x v="2"/>
    <s v="Safety KPI 1"/>
    <s v="Entry ID - 132"/>
    <s v=""/>
    <s v="Stage 3"/>
    <m/>
    <m/>
    <m/>
    <s v="Issue Descr 194"/>
    <s v="Cause Descr 194"/>
    <s v="Countermeasure Descr 194"/>
    <s v="Owner 5"/>
    <d v="2021-06-09T00:00:00"/>
    <d v="2021-06-09T00:00:00"/>
    <s v="Closed"/>
    <x v="1"/>
    <x v="11"/>
    <s v="May"/>
    <n v="10"/>
    <s v="2021-05"/>
    <n v="30"/>
    <n v="30"/>
    <s v="Yes"/>
    <n v="0"/>
  </r>
  <r>
    <n v="165"/>
    <x v="11"/>
    <s v="Issue Tier 2 Tag 15"/>
    <s v="Cause Category 5"/>
    <s v="Cause Detail 3"/>
    <d v="2021-05-24T00:00:00"/>
    <x v="2"/>
    <s v="Safety KPI 1"/>
    <s v="Entry ID - 129"/>
    <s v="Primary Equipment 69"/>
    <m/>
    <m/>
    <m/>
    <m/>
    <s v="Issue Descr 195"/>
    <s v="Cause Descr 195"/>
    <s v="Countermeasure Descr 195"/>
    <s v="Owner 6"/>
    <d v="2021-09-01T00:00:00"/>
    <d v="2021-06-09T00:00:00"/>
    <s v="Closed"/>
    <x v="1"/>
    <x v="11"/>
    <s v="May"/>
    <n v="24"/>
    <s v="2021-05"/>
    <n v="100"/>
    <n v="16"/>
    <s v="Yes"/>
    <n v="-84"/>
  </r>
  <r>
    <n v="166"/>
    <x v="5"/>
    <s v="Issue Tier 2 Tag 16"/>
    <s v="Cause Category 1"/>
    <s v="Cause Detail 4"/>
    <d v="2021-05-25T00:00:00"/>
    <x v="2"/>
    <s v="Safety KPI 1"/>
    <s v="Entry ID - 130"/>
    <s v="Primary Equipment 35"/>
    <m/>
    <m/>
    <m/>
    <m/>
    <s v="Issue Descr 196"/>
    <s v="Cause Descr 196"/>
    <s v="Countermeasure Descr 196"/>
    <s v="Owner 8"/>
    <d v="2021-06-26T00:00:00"/>
    <d v="2021-06-09T00:00:00"/>
    <s v="Closed"/>
    <x v="1"/>
    <x v="11"/>
    <s v="May"/>
    <n v="25"/>
    <s v="2021-05"/>
    <n v="32"/>
    <n v="15"/>
    <s v="Yes"/>
    <n v="-17"/>
  </r>
  <r>
    <n v="141"/>
    <x v="6"/>
    <s v="Issue Tier 2 Tag 17"/>
    <s v="Cause Category 2"/>
    <s v="Cause Detail 5"/>
    <d v="2021-04-06T00:00:00"/>
    <x v="2"/>
    <s v="Safety KPI 1"/>
    <s v="Entry ID - 133"/>
    <s v=""/>
    <m/>
    <m/>
    <m/>
    <m/>
    <s v="Issue Descr 197"/>
    <s v="Cause Descr 197"/>
    <s v="Countermeasure Descr 197"/>
    <s v="Owner 16"/>
    <d v="2021-06-17T00:00:00"/>
    <d v="2021-06-17T00:00:00"/>
    <s v="Closed"/>
    <x v="1"/>
    <x v="10"/>
    <s v="April"/>
    <n v="6"/>
    <s v="2021-04"/>
    <n v="72"/>
    <n v="72"/>
    <s v="Yes"/>
    <n v="0"/>
  </r>
  <r>
    <n v="161"/>
    <x v="7"/>
    <s v="Issue Tier 2 Tag 18"/>
    <s v="Cause Category 3"/>
    <s v="Cause Detail 6"/>
    <d v="2021-05-17T00:00:00"/>
    <x v="3"/>
    <s v="Delivery KPI 3"/>
    <s v=""/>
    <s v=""/>
    <s v="Stage 1"/>
    <m/>
    <m/>
    <m/>
    <s v="Issue Descr 198"/>
    <s v="Cause Descr 198"/>
    <s v="Countermeasure Descr 198"/>
    <s v="Owner 16"/>
    <d v="2021-06-17T00:00:00"/>
    <d v="2021-06-17T00:00:00"/>
    <s v="Closed"/>
    <x v="1"/>
    <x v="11"/>
    <s v="May"/>
    <n v="17"/>
    <s v="2021-05"/>
    <n v="31"/>
    <n v="31"/>
    <s v="Yes"/>
    <n v="0"/>
  </r>
  <r>
    <n v="162"/>
    <x v="8"/>
    <s v="Issue Tier 2 Tag 19"/>
    <s v="Cause Category 4"/>
    <s v="Cause Detail 7"/>
    <d v="2021-05-18T00:00:00"/>
    <x v="3"/>
    <s v="Delivery KPI 3"/>
    <s v=""/>
    <s v=""/>
    <s v="Stage 1"/>
    <m/>
    <m/>
    <m/>
    <s v="Issue Descr 199"/>
    <s v="Cause Descr 199"/>
    <s v="Countermeasure Descr 199"/>
    <s v="Owner 5"/>
    <d v="2021-06-17T00:00:00"/>
    <d v="2021-06-17T00:00:00"/>
    <s v="Closed"/>
    <x v="1"/>
    <x v="11"/>
    <s v="May"/>
    <n v="18"/>
    <s v="2021-05"/>
    <n v="30"/>
    <n v="30"/>
    <s v="Yes"/>
    <n v="0"/>
  </r>
  <r>
    <n v="244"/>
    <x v="9"/>
    <s v="Issue Tier 2 Tag 20"/>
    <s v="Cause Category 5"/>
    <s v="Cause Detail 8"/>
    <d v="2021-05-24T00:00:00"/>
    <x v="0"/>
    <s v="Quality KPI 1"/>
    <s v="Entry ID - 136"/>
    <s v=""/>
    <m/>
    <m/>
    <s v="Minor"/>
    <m/>
    <s v="Issue Descr 200"/>
    <s v="Cause Descr 200"/>
    <s v="Countermeasure Descr 200"/>
    <s v="Owner 22"/>
    <d v="2021-06-23T00:00:00"/>
    <d v="2021-06-18T00:00:00"/>
    <s v="Closed"/>
    <x v="1"/>
    <x v="11"/>
    <s v="May"/>
    <n v="24"/>
    <s v="2021-05"/>
    <n v="30"/>
    <n v="25"/>
    <s v="Yes"/>
    <n v="-5"/>
  </r>
  <r>
    <n v="174"/>
    <x v="0"/>
    <s v="Issue Tier 2 Tag 1"/>
    <s v="Cause Category 1"/>
    <s v="Cause Detail 1"/>
    <d v="2021-06-23T00:00:00"/>
    <x v="0"/>
    <s v="Quality KPI 3"/>
    <s v="Entry ID - 137"/>
    <s v=""/>
    <m/>
    <m/>
    <m/>
    <m/>
    <s v="Issue Descr 201"/>
    <s v="Cause Descr 201"/>
    <s v="Countermeasure Descr 201"/>
    <s v="Owner 30"/>
    <d v="2021-06-23T00:00:00"/>
    <d v="2021-06-23T00:00:00"/>
    <s v="Closed"/>
    <x v="1"/>
    <x v="1"/>
    <s v="June"/>
    <n v="23"/>
    <s v="2021-06"/>
    <n v="0"/>
    <n v="0"/>
    <s v="Yes"/>
    <n v="0"/>
  </r>
  <r>
    <n v="170"/>
    <x v="1"/>
    <s v="Issue Tier 2 Tag 2"/>
    <s v="Cause Category 2"/>
    <s v="Cause Detail 2"/>
    <d v="2021-06-15T00:00:00"/>
    <x v="1"/>
    <s v="N/A"/>
    <s v=""/>
    <s v=""/>
    <s v="Stage 7"/>
    <m/>
    <m/>
    <m/>
    <s v="Issue Descr 202"/>
    <s v="Cause Descr 202"/>
    <s v="Countermeasure Descr 202"/>
    <s v="Owner 8"/>
    <d v="2021-06-21T00:00:00"/>
    <d v="2021-06-25T00:00:00"/>
    <s v="Closed"/>
    <x v="1"/>
    <x v="1"/>
    <s v="June"/>
    <n v="15"/>
    <s v="2021-06"/>
    <n v="6"/>
    <n v="10"/>
    <s v="No"/>
    <n v="4"/>
  </r>
  <r>
    <n v="173"/>
    <x v="2"/>
    <s v="Issue Tier 2 Tag 3"/>
    <s v="Cause Category 3"/>
    <s v="Cause Detail 3"/>
    <d v="2021-06-22T00:00:00"/>
    <x v="2"/>
    <s v="Safety KPI 1"/>
    <s v="Entry ID - 134"/>
    <s v="Primary Equipment 29"/>
    <m/>
    <m/>
    <m/>
    <m/>
    <s v="Issue Descr 203"/>
    <s v="Cause Descr 203"/>
    <s v="Countermeasure Descr 203"/>
    <s v="Owner 6"/>
    <d v="2021-07-21T00:00:00"/>
    <d v="2021-06-28T00:00:00"/>
    <s v="Closed"/>
    <x v="1"/>
    <x v="1"/>
    <s v="June"/>
    <n v="22"/>
    <s v="2021-06"/>
    <n v="29"/>
    <n v="6"/>
    <s v="Yes"/>
    <n v="-23"/>
  </r>
  <r>
    <n v="175"/>
    <x v="3"/>
    <s v="Issue Tier 2 Tag 4"/>
    <s v="Cause Category 4"/>
    <s v="Cause Detail 4"/>
    <d v="2021-06-25T00:00:00"/>
    <x v="2"/>
    <s v="Safety KPI 1"/>
    <s v="Entry ID - 135"/>
    <s v="Primary Equipment 29"/>
    <m/>
    <m/>
    <m/>
    <m/>
    <s v="Issue Descr 204"/>
    <s v="Cause Descr 204"/>
    <s v="Countermeasure Descr 204"/>
    <s v="Owner 6"/>
    <d v="2021-07-21T00:00:00"/>
    <d v="2021-06-28T00:00:00"/>
    <s v="Closed"/>
    <x v="1"/>
    <x v="1"/>
    <s v="June"/>
    <n v="25"/>
    <s v="2021-06"/>
    <n v="26"/>
    <n v="3"/>
    <s v="Yes"/>
    <n v="-23"/>
  </r>
  <r>
    <n v="176"/>
    <x v="11"/>
    <s v="Issue Tier 2 Tag 5"/>
    <s v="Cause Category 5"/>
    <s v="Cause Detail 5"/>
    <d v="2021-06-28T00:00:00"/>
    <x v="2"/>
    <s v="Safety KPI 1"/>
    <s v="Entry ID - 128"/>
    <s v=""/>
    <s v="Stage 2"/>
    <m/>
    <m/>
    <m/>
    <s v="Issue Descr 205"/>
    <s v="Cause Descr 205"/>
    <s v="Countermeasure Descr 205"/>
    <s v="Owner 11"/>
    <d v="2021-06-28T00:00:00"/>
    <d v="2021-06-28T00:00:00"/>
    <s v="Closed"/>
    <x v="1"/>
    <x v="1"/>
    <s v="June"/>
    <n v="28"/>
    <s v="2021-06"/>
    <n v="0"/>
    <n v="0"/>
    <s v="Yes"/>
    <n v="0"/>
  </r>
  <r>
    <n v="152"/>
    <x v="5"/>
    <s v="Issue Tier 2 Tag 6"/>
    <s v="Cause Category 1"/>
    <s v="Cause Detail 6"/>
    <d v="2021-04-30T00:00:00"/>
    <x v="0"/>
    <s v="Quality KPI 1"/>
    <s v="Entry ID - 121"/>
    <s v="Primary Equipment 35"/>
    <s v="Stage 1"/>
    <s v="Batch 1 "/>
    <s v="Minor"/>
    <m/>
    <s v="Issue Descr 206"/>
    <s v="Cause Descr 206"/>
    <s v="Countermeasure Descr 206"/>
    <s v="Owner 6"/>
    <d v="2021-07-01T00:00:00"/>
    <d v="2021-06-30T00:00:00"/>
    <s v="Closed"/>
    <x v="1"/>
    <x v="10"/>
    <s v="April"/>
    <n v="30"/>
    <s v="2021-04"/>
    <n v="62"/>
    <n v="61"/>
    <s v="Yes"/>
    <n v="-1"/>
  </r>
  <r>
    <n v="167"/>
    <x v="6"/>
    <s v="Issue Tier 2 Tag 7"/>
    <s v="Cause Category 2"/>
    <s v="Cause Detail 7"/>
    <d v="2021-06-02T00:00:00"/>
    <x v="0"/>
    <s v="Quality KPI 2"/>
    <s v="Entry ID - 1"/>
    <s v=""/>
    <m/>
    <m/>
    <s v="Minor"/>
    <m/>
    <s v="Issue Descr 207"/>
    <s v="Cause Descr 207"/>
    <s v="Countermeasure Descr 207"/>
    <s v="Owner 6"/>
    <d v="2021-06-04T00:00:00"/>
    <d v="2021-06-30T00:00:00"/>
    <s v="Closed"/>
    <x v="1"/>
    <x v="1"/>
    <s v="June"/>
    <n v="2"/>
    <s v="2021-06"/>
    <n v="2"/>
    <n v="28"/>
    <s v="No"/>
    <n v="26"/>
  </r>
  <r>
    <n v="171"/>
    <x v="7"/>
    <s v="Issue Tier 2 Tag 8"/>
    <s v="Cause Category 3"/>
    <s v="Cause Detail 8"/>
    <d v="2021-06-21T00:00:00"/>
    <x v="2"/>
    <s v="Safety KPI 1"/>
    <s v="Entry ID - 122"/>
    <s v=""/>
    <m/>
    <m/>
    <m/>
    <m/>
    <s v="Issue Descr 208"/>
    <s v="Cause Descr 208"/>
    <s v="Countermeasure Descr 208"/>
    <m/>
    <m/>
    <d v="2021-06-30T00:00:00"/>
    <s v="Closed"/>
    <x v="1"/>
    <x v="1"/>
    <s v="June"/>
    <n v="21"/>
    <s v="2021-06"/>
    <s v="N/A"/>
    <n v="9"/>
    <s v="N/A"/>
    <s v=""/>
  </r>
  <r>
    <n v="169"/>
    <x v="8"/>
    <s v="Issue Tier 2 Tag 9"/>
    <s v="Cause Category 4"/>
    <s v="Cause Detail 1"/>
    <d v="2021-06-11T00:00:00"/>
    <x v="2"/>
    <s v="Safety KPI 1"/>
    <s v="Entry ID - 119"/>
    <s v="Primary Equipment 35"/>
    <m/>
    <m/>
    <m/>
    <m/>
    <s v="Issue Descr 209"/>
    <s v="Cause Descr 209"/>
    <s v="Countermeasure Descr 209"/>
    <s v="Owner 8"/>
    <d v="2021-07-09T00:00:00"/>
    <d v="2021-07-09T00:00:00"/>
    <s v="Closed"/>
    <x v="1"/>
    <x v="1"/>
    <s v="June"/>
    <n v="11"/>
    <s v="2021-06"/>
    <n v="28"/>
    <n v="28"/>
    <s v="Yes"/>
    <n v="0"/>
  </r>
  <r>
    <n v="243"/>
    <x v="9"/>
    <s v="Issue Tier 2 Tag 10"/>
    <s v="Cause Category 5"/>
    <s v="Cause Detail 1"/>
    <d v="2021-06-16T00:00:00"/>
    <x v="0"/>
    <s v="Quality KPI 1"/>
    <s v="Entry ID - 120"/>
    <s v=""/>
    <m/>
    <m/>
    <s v="Minor"/>
    <m/>
    <s v="Issue Descr 210"/>
    <s v="Cause Descr 210"/>
    <s v="Countermeasure Descr 210"/>
    <s v="Owner 22"/>
    <d v="2021-07-16T00:00:00"/>
    <d v="2021-07-15T00:00:00"/>
    <s v="Closed"/>
    <x v="1"/>
    <x v="1"/>
    <s v="June"/>
    <n v="16"/>
    <s v="2021-06"/>
    <n v="30"/>
    <n v="29"/>
    <s v="Yes"/>
    <n v="-1"/>
  </r>
  <r>
    <n v="172"/>
    <x v="0"/>
    <s v="Issue Tier 2 Tag 11"/>
    <s v="Cause Category 1"/>
    <s v="Cause Detail 2"/>
    <d v="2021-06-21T00:00:00"/>
    <x v="0"/>
    <s v="Quality KPI 1"/>
    <s v="Entry ID - 123"/>
    <s v="Primary Equipment 35"/>
    <m/>
    <m/>
    <s v="Minor"/>
    <m/>
    <s v="Issue Descr 211"/>
    <s v="Cause Descr 211"/>
    <s v="Countermeasure Descr 211"/>
    <s v="Owner 8"/>
    <d v="2021-07-23T00:00:00"/>
    <d v="2021-07-16T00:00:00"/>
    <s v="Closed"/>
    <x v="1"/>
    <x v="1"/>
    <s v="June"/>
    <n v="21"/>
    <s v="2021-06"/>
    <n v="32"/>
    <n v="25"/>
    <s v="Yes"/>
    <n v="-7"/>
  </r>
  <r>
    <n v="177"/>
    <x v="1"/>
    <s v="Issue Tier 2 Tag 12"/>
    <s v="Cause Category 2"/>
    <s v="Cause Detail 3"/>
    <d v="2021-06-30T00:00:00"/>
    <x v="0"/>
    <s v="Quality KPI 1"/>
    <s v="Entry ID - 126"/>
    <s v="Primary Equipment 35"/>
    <s v="Stage 11"/>
    <m/>
    <s v="Minor"/>
    <m/>
    <s v="Issue Descr 212"/>
    <s v="Cause Descr 212"/>
    <s v="Countermeasure Descr 212"/>
    <s v="Owner 8"/>
    <d v="2021-07-30T00:00:00"/>
    <d v="2021-07-16T00:00:00"/>
    <s v="Closed"/>
    <x v="1"/>
    <x v="1"/>
    <s v="June"/>
    <n v="30"/>
    <s v="2021-06"/>
    <n v="30"/>
    <n v="16"/>
    <s v="Yes"/>
    <n v="-14"/>
  </r>
  <r>
    <n v="179"/>
    <x v="2"/>
    <s v="Issue Tier 2 Tag 13"/>
    <s v="Cause Category 3"/>
    <s v="Cause Detail 4"/>
    <d v="2021-07-01T00:00:00"/>
    <x v="0"/>
    <s v="Quality KPI 1"/>
    <s v="Entry ID - 127"/>
    <s v="Primary Equipment 68"/>
    <s v="Stage 12"/>
    <m/>
    <s v="Minor"/>
    <m/>
    <s v="Issue Descr 213"/>
    <s v="Cause Descr 213"/>
    <s v="Countermeasure Descr 213"/>
    <s v="Owner 8"/>
    <d v="2021-07-31T00:00:00"/>
    <d v="2021-07-20T00:00:00"/>
    <s v="Closed"/>
    <x v="1"/>
    <x v="2"/>
    <s v="July"/>
    <n v="1"/>
    <s v="2021-07"/>
    <n v="30"/>
    <n v="19"/>
    <s v="Yes"/>
    <n v="-11"/>
  </r>
  <r>
    <n v="181"/>
    <x v="3"/>
    <s v="Issue Tier 2 Tag 14"/>
    <s v="Cause Category 4"/>
    <s v="Cause Detail 5"/>
    <d v="2021-07-08T00:00:00"/>
    <x v="2"/>
    <s v="Safety KPI 1"/>
    <s v="Entry ID - 124"/>
    <s v="Primary Equipment 19"/>
    <m/>
    <m/>
    <m/>
    <m/>
    <s v="Issue Descr 214"/>
    <s v="Cause Descr 214"/>
    <s v="Countermeasure Descr 214"/>
    <s v="Owner 31"/>
    <d v="2021-08-11T00:00:00"/>
    <d v="2021-07-20T00:00:00"/>
    <s v="Closed"/>
    <x v="1"/>
    <x v="2"/>
    <s v="July"/>
    <n v="8"/>
    <s v="2021-07"/>
    <n v="34"/>
    <n v="12"/>
    <s v="Yes"/>
    <n v="-22"/>
  </r>
  <r>
    <n v="186"/>
    <x v="11"/>
    <s v="Issue Tier 2 Tag 15"/>
    <s v="Cause Category 5"/>
    <s v="Cause Detail 6"/>
    <d v="2021-07-19T00:00:00"/>
    <x v="3"/>
    <s v="Delivery KPI 1"/>
    <s v=""/>
    <s v=""/>
    <m/>
    <m/>
    <m/>
    <m/>
    <s v="Issue Descr 215"/>
    <s v="Cause Descr 215"/>
    <s v="Countermeasure Descr 215"/>
    <s v="Owner 5"/>
    <d v="2021-07-20T00:00:00"/>
    <d v="2021-07-20T00:00:00"/>
    <s v="Closed"/>
    <x v="1"/>
    <x v="2"/>
    <s v="July"/>
    <n v="19"/>
    <s v="2021-07"/>
    <n v="1"/>
    <n v="1"/>
    <s v="Yes"/>
    <n v="0"/>
  </r>
  <r>
    <n v="188"/>
    <x v="5"/>
    <s v="Issue Tier 2 Tag 16"/>
    <s v="Cause Category 1"/>
    <s v="Cause Detail 7"/>
    <d v="2021-07-20T00:00:00"/>
    <x v="3"/>
    <s v="Delivery KPI 1"/>
    <s v=""/>
    <s v=""/>
    <s v="Stage 5"/>
    <m/>
    <m/>
    <m/>
    <s v="Issue Descr 216"/>
    <s v="Cause Descr 216"/>
    <s v="Countermeasure Descr 216"/>
    <s v="Owner 8"/>
    <d v="2021-07-21T00:00:00"/>
    <d v="2021-07-21T00:00:00"/>
    <s v="Closed"/>
    <x v="1"/>
    <x v="2"/>
    <s v="July"/>
    <n v="20"/>
    <s v="2021-07"/>
    <n v="1"/>
    <n v="1"/>
    <s v="Yes"/>
    <n v="0"/>
  </r>
  <r>
    <n v="242"/>
    <x v="6"/>
    <s v="Issue Tier 2 Tag 17"/>
    <s v="Cause Category 2"/>
    <s v="Cause Detail 8"/>
    <d v="2021-06-30T00:00:00"/>
    <x v="0"/>
    <s v="Quality KPI 1"/>
    <s v="Entry ID - 125"/>
    <s v=""/>
    <m/>
    <m/>
    <s v="Minor"/>
    <m/>
    <s v="Issue Descr 217"/>
    <s v="Cause Descr 217"/>
    <s v="Countermeasure Descr 217"/>
    <s v="Owner 10"/>
    <d v="2021-07-30T00:00:00"/>
    <d v="2021-07-26T00:00:00"/>
    <s v="Closed"/>
    <x v="1"/>
    <x v="1"/>
    <s v="June"/>
    <n v="30"/>
    <s v="2021-06"/>
    <n v="30"/>
    <n v="26"/>
    <s v="Yes"/>
    <n v="-4"/>
  </r>
  <r>
    <n v="184"/>
    <x v="7"/>
    <s v="Issue Tier 2 Tag 18"/>
    <s v="Cause Category 3"/>
    <s v="Cause Detail 1"/>
    <d v="2021-07-13T00:00:00"/>
    <x v="2"/>
    <s v="Safety KPI 1"/>
    <s v=""/>
    <s v=""/>
    <m/>
    <m/>
    <m/>
    <m/>
    <s v="Issue Descr 218"/>
    <s v="Cause Descr 218"/>
    <s v="Countermeasure Descr 218"/>
    <s v="Owner 8"/>
    <d v="2021-08-12T00:00:00"/>
    <d v="2021-07-30T00:00:00"/>
    <s v="Closed"/>
    <x v="1"/>
    <x v="2"/>
    <s v="July"/>
    <n v="13"/>
    <s v="2021-07"/>
    <n v="30"/>
    <n v="17"/>
    <s v="Yes"/>
    <n v="-13"/>
  </r>
  <r>
    <n v="241"/>
    <x v="8"/>
    <s v="Issue Tier 2 Tag 19"/>
    <s v="Cause Category 4"/>
    <s v="Cause Detail 2"/>
    <d v="2021-07-20T00:00:00"/>
    <x v="0"/>
    <s v="Quality KPI 1"/>
    <s v="Entry ID - 138"/>
    <s v=""/>
    <m/>
    <m/>
    <s v="Minor"/>
    <m/>
    <s v="Issue Descr 219"/>
    <s v="Cause Descr 219"/>
    <s v="Countermeasure Descr 219"/>
    <s v="Owner 10"/>
    <d v="2021-08-19T00:00:00"/>
    <d v="2021-08-03T00:00:00"/>
    <s v="Closed"/>
    <x v="1"/>
    <x v="2"/>
    <s v="July"/>
    <n v="20"/>
    <s v="2021-07"/>
    <n v="30"/>
    <n v="14"/>
    <s v="Yes"/>
    <n v="-16"/>
  </r>
  <r>
    <n v="180"/>
    <x v="9"/>
    <s v="Issue Tier 2 Tag 20"/>
    <s v="Cause Category 5"/>
    <s v="Cause Detail 3"/>
    <d v="2021-07-07T00:00:00"/>
    <x v="0"/>
    <s v="Quality KPI 1"/>
    <s v="Entry ID - 151"/>
    <s v="Primary Equipment 35"/>
    <s v="Stage 1"/>
    <s v="Batch 2"/>
    <s v="Minor"/>
    <m/>
    <s v="Issue Descr 220"/>
    <s v="Cause Descr 220"/>
    <s v="Countermeasure Descr 220"/>
    <s v="Owner 16"/>
    <d v="2021-08-06T00:00:00"/>
    <d v="2021-08-04T00:00:00"/>
    <s v="Closed"/>
    <x v="1"/>
    <x v="2"/>
    <s v="July"/>
    <n v="7"/>
    <s v="2021-07"/>
    <n v="30"/>
    <n v="28"/>
    <s v="Yes"/>
    <n v="-2"/>
  </r>
  <r>
    <n v="185"/>
    <x v="0"/>
    <s v="Issue Tier 2 Tag 1"/>
    <s v="Cause Category 1"/>
    <s v="Cause Detail 4"/>
    <d v="2021-07-14T00:00:00"/>
    <x v="0"/>
    <s v="Quality KPI 1"/>
    <s v="Entry ID - 152"/>
    <s v="Primary Equipment 68"/>
    <s v="Stage 5"/>
    <s v="Batch 3"/>
    <s v="Minor"/>
    <m/>
    <s v="Issue Descr 221"/>
    <s v="Cause Descr 221"/>
    <s v="Countermeasure Descr 221"/>
    <s v="Owner 35"/>
    <d v="2021-08-14T00:00:00"/>
    <d v="2021-08-10T00:00:00"/>
    <s v="Closed"/>
    <x v="1"/>
    <x v="2"/>
    <s v="July"/>
    <n v="14"/>
    <s v="2021-07"/>
    <n v="31"/>
    <n v="27"/>
    <s v="Yes"/>
    <n v="-4"/>
  </r>
  <r>
    <n v="189"/>
    <x v="1"/>
    <s v="Issue Tier 2 Tag 2"/>
    <s v="Cause Category 2"/>
    <s v="Cause Detail 5"/>
    <d v="2021-07-21T00:00:00"/>
    <x v="0"/>
    <s v="Quality KPI 1"/>
    <s v="Entry ID - 149"/>
    <s v=""/>
    <m/>
    <m/>
    <s v="Minor"/>
    <m/>
    <s v="Issue Descr 222"/>
    <s v="Cause Descr 222"/>
    <s v="Countermeasure Descr 222"/>
    <s v="Owner 35"/>
    <d v="2021-08-21T00:00:00"/>
    <d v="2021-08-11T00:00:00"/>
    <s v="Closed"/>
    <x v="1"/>
    <x v="2"/>
    <s v="July"/>
    <n v="21"/>
    <s v="2021-07"/>
    <n v="31"/>
    <n v="21"/>
    <s v="Yes"/>
    <n v="-10"/>
  </r>
  <r>
    <n v="194"/>
    <x v="2"/>
    <s v="Issue Tier 2 Tag 3"/>
    <s v="Cause Category 3"/>
    <s v="Cause Detail 6"/>
    <d v="2021-08-12T00:00:00"/>
    <x v="3"/>
    <s v="Delivery KPI 1"/>
    <s v=""/>
    <s v=""/>
    <s v="Stage 5"/>
    <m/>
    <m/>
    <m/>
    <s v="Issue Descr 223"/>
    <s v="Cause Descr 223"/>
    <s v="Countermeasure Descr 223"/>
    <s v="Owner 5"/>
    <d v="2021-08-12T00:00:00"/>
    <d v="2021-08-12T00:00:00"/>
    <s v="Closed"/>
    <x v="1"/>
    <x v="3"/>
    <s v="August"/>
    <n v="12"/>
    <s v="2021-08"/>
    <n v="0"/>
    <n v="0"/>
    <s v="Yes"/>
    <n v="0"/>
  </r>
  <r>
    <n v="183"/>
    <x v="3"/>
    <s v="Issue Tier 2 Tag 4"/>
    <s v="Cause Category 4"/>
    <s v="Cause Detail 7"/>
    <d v="2021-07-13T00:00:00"/>
    <x v="0"/>
    <s v="Quality KPI 1"/>
    <s v="Entry ID - 150"/>
    <s v=""/>
    <m/>
    <m/>
    <s v="Minor"/>
    <m/>
    <s v="Issue Descr 224"/>
    <s v="Cause Descr 224"/>
    <s v="Countermeasure Descr 224"/>
    <s v="Owner 31"/>
    <d v="2021-08-18T00:00:00"/>
    <d v="2021-08-17T00:00:00"/>
    <s v="Closed"/>
    <x v="1"/>
    <x v="2"/>
    <s v="July"/>
    <n v="13"/>
    <s v="2021-07"/>
    <n v="36"/>
    <n v="35"/>
    <s v="Yes"/>
    <n v="-1"/>
  </r>
  <r>
    <n v="196"/>
    <x v="11"/>
    <s v="Issue Tier 2 Tag 5"/>
    <s v="Cause Category 5"/>
    <s v="Cause Detail 8"/>
    <d v="2021-08-18T00:00:00"/>
    <x v="0"/>
    <s v="Quality KPI 4"/>
    <s v=""/>
    <s v=""/>
    <m/>
    <m/>
    <m/>
    <m/>
    <s v="Issue Descr 225"/>
    <s v="Cause Descr 225"/>
    <s v="Countermeasure Descr 225"/>
    <s v="Owner 5"/>
    <d v="2021-08-18T00:00:00"/>
    <d v="2021-08-18T00:00:00"/>
    <s v="Closed"/>
    <x v="1"/>
    <x v="3"/>
    <s v="August"/>
    <n v="18"/>
    <s v="2021-08"/>
    <n v="0"/>
    <n v="0"/>
    <s v="Yes"/>
    <n v="0"/>
  </r>
  <r>
    <n v="190"/>
    <x v="5"/>
    <s v="Issue Tier 2 Tag 6"/>
    <s v="Cause Category 1"/>
    <s v="Cause Detail 1"/>
    <d v="2021-07-22T00:00:00"/>
    <x v="0"/>
    <s v="Quality KPI 1"/>
    <s v="Entry ID - 153"/>
    <s v=""/>
    <m/>
    <m/>
    <s v="Minor"/>
    <m/>
    <s v="Issue Descr 226"/>
    <s v="Cause Descr 226"/>
    <s v="Countermeasure Descr 226"/>
    <s v="Owner 29"/>
    <d v="2021-08-27T00:00:00"/>
    <d v="2021-08-23T00:00:00"/>
    <s v="Closed"/>
    <x v="1"/>
    <x v="2"/>
    <s v="July"/>
    <n v="22"/>
    <s v="2021-07"/>
    <n v="36"/>
    <n v="32"/>
    <s v="Yes"/>
    <n v="-4"/>
  </r>
  <r>
    <n v="204"/>
    <x v="6"/>
    <s v="Issue Tier 2 Tag 7"/>
    <s v="Cause Category 2"/>
    <s v="Cause Detail 2"/>
    <d v="2021-08-27T00:00:00"/>
    <x v="0"/>
    <s v="Quality KPI 4"/>
    <s v=""/>
    <s v=""/>
    <m/>
    <m/>
    <m/>
    <m/>
    <s v="Issue Descr 227"/>
    <s v="Cause Descr 227"/>
    <s v="Countermeasure Descr 227"/>
    <s v="Owner 6"/>
    <d v="2021-08-27T00:00:00"/>
    <d v="2021-08-27T00:00:00"/>
    <s v="Closed"/>
    <x v="1"/>
    <x v="3"/>
    <s v="August"/>
    <n v="27"/>
    <s v="2021-08"/>
    <n v="0"/>
    <n v="0"/>
    <s v="Yes"/>
    <n v="0"/>
  </r>
  <r>
    <n v="205"/>
    <x v="7"/>
    <s v="Issue Tier 2 Tag 8"/>
    <s v="Cause Category 3"/>
    <s v="Cause Detail 3"/>
    <d v="2021-08-29T00:00:00"/>
    <x v="0"/>
    <s v="Quality KPI 5"/>
    <s v=""/>
    <s v=""/>
    <m/>
    <m/>
    <m/>
    <m/>
    <s v="Issue Descr 228"/>
    <s v="Cause Descr 228"/>
    <s v="Countermeasure Descr 228"/>
    <s v="Owner 32"/>
    <d v="2021-09-06T00:00:00"/>
    <d v="2021-09-06T00:00:00"/>
    <s v="Closed"/>
    <x v="1"/>
    <x v="3"/>
    <s v="August"/>
    <n v="29"/>
    <s v="2021-08"/>
    <n v="8"/>
    <n v="8"/>
    <s v="Yes"/>
    <n v="0"/>
  </r>
  <r>
    <n v="197"/>
    <x v="8"/>
    <s v="Issue Tier 2 Tag 9"/>
    <s v="Cause Category 4"/>
    <s v="Cause Detail 4"/>
    <d v="2021-08-11T00:00:00"/>
    <x v="0"/>
    <s v="Quality KPI 1"/>
    <s v="Entry ID - 156"/>
    <s v="Primary Equipment 35"/>
    <s v="Stage 13"/>
    <m/>
    <s v="Minor"/>
    <m/>
    <s v="Issue Descr 229"/>
    <s v="Cause Descr 229"/>
    <s v="Countermeasure Descr 229"/>
    <s v="Owner 4"/>
    <d v="2021-09-11T00:00:00"/>
    <d v="2021-09-08T00:00:00"/>
    <s v="Closed"/>
    <x v="1"/>
    <x v="3"/>
    <s v="August"/>
    <n v="11"/>
    <s v="2021-08"/>
    <n v="31"/>
    <n v="28"/>
    <s v="Yes"/>
    <n v="-3"/>
  </r>
  <r>
    <n v="206"/>
    <x v="9"/>
    <s v="Issue Tier 2 Tag 10"/>
    <s v="Cause Category 5"/>
    <s v="Cause Detail 5"/>
    <d v="2021-08-31T00:00:00"/>
    <x v="3"/>
    <s v="Delivery KPI 1"/>
    <s v=""/>
    <s v=""/>
    <m/>
    <m/>
    <m/>
    <m/>
    <s v="Issue Descr 230"/>
    <s v="Cause Descr 230"/>
    <s v="Countermeasure Descr 230"/>
    <s v="Owner 33"/>
    <d v="2021-09-09T00:00:00"/>
    <d v="2021-09-08T00:00:00"/>
    <s v="Closed"/>
    <x v="1"/>
    <x v="3"/>
    <s v="August"/>
    <n v="31"/>
    <s v="2021-08"/>
    <n v="9"/>
    <n v="8"/>
    <m/>
    <m/>
  </r>
  <r>
    <n v="213"/>
    <x v="0"/>
    <s v="Issue Tier 2 Tag 11"/>
    <s v="Cause Category 1"/>
    <s v="Cause Detail 6"/>
    <d v="2021-09-08T00:00:00"/>
    <x v="2"/>
    <s v="Safety KPI 1"/>
    <s v=""/>
    <s v=""/>
    <s v="Stage 14"/>
    <m/>
    <m/>
    <s v="Tier 2"/>
    <s v="Issue Descr 231"/>
    <s v="Cause Descr 231"/>
    <s v="Countermeasure Descr 231"/>
    <s v="Owner 8"/>
    <d v="2021-09-09T00:00:00"/>
    <d v="2021-09-09T00:00:00"/>
    <s v="Closed"/>
    <x v="1"/>
    <x v="4"/>
    <s v="September"/>
    <n v="8"/>
    <s v="2021-09"/>
    <n v="1"/>
    <n v="1"/>
    <m/>
    <m/>
  </r>
  <r>
    <n v="240"/>
    <x v="1"/>
    <s v="Issue Tier 2 Tag 12"/>
    <s v="Cause Category 2"/>
    <s v="Cause Detail 7"/>
    <d v="2021-07-07T00:00:00"/>
    <x v="0"/>
    <s v="Quality KPI 1"/>
    <s v="Entry ID - 154"/>
    <s v=""/>
    <m/>
    <s v="Batch 2"/>
    <s v="Minor"/>
    <m/>
    <s v="Issue Descr 232"/>
    <s v="Cause Descr 232"/>
    <s v="Countermeasure Descr 232"/>
    <s v="Owner 32"/>
    <d v="2021-09-09T00:00:00"/>
    <d v="2021-09-09T00:00:00"/>
    <s v="Closed"/>
    <x v="1"/>
    <x v="2"/>
    <s v="July"/>
    <n v="7"/>
    <s v="2021-07"/>
    <n v="64"/>
    <n v="64"/>
    <s v="Yes"/>
    <n v="0"/>
  </r>
  <r>
    <n v="238"/>
    <x v="2"/>
    <s v="Issue Tier 2 Tag 13"/>
    <s v="Cause Category 3"/>
    <s v="Cause Detail 8"/>
    <d v="2021-10-20T00:00:00"/>
    <x v="0"/>
    <s v="Quality KPI 1"/>
    <s v="Entry ID - 155"/>
    <s v=""/>
    <m/>
    <s v="Batch 3"/>
    <s v="Minor"/>
    <m/>
    <s v="Issue Descr 233"/>
    <s v="Cause Descr 233"/>
    <s v="Countermeasure Descr 233"/>
    <s v="Owner 27"/>
    <d v="2021-11-19T00:00:00"/>
    <d v="2021-11-16T00:00:00"/>
    <s v="Closed"/>
    <x v="1"/>
    <x v="5"/>
    <s v="October"/>
    <n v="20"/>
    <s v="2021-10"/>
    <n v="30"/>
    <n v="27"/>
    <s v="Yes"/>
    <n v="-3"/>
  </r>
  <r>
    <n v="289"/>
    <x v="3"/>
    <s v="Issue Tier 2 Tag 14"/>
    <s v="Cause Category 4"/>
    <s v="Cause Detail 1"/>
    <d v="2021-11-17T00:00:00"/>
    <x v="2"/>
    <s v="Safety KPI 1"/>
    <s v="Entry ID - 148"/>
    <s v=""/>
    <s v=""/>
    <s v=""/>
    <s v=""/>
    <s v=""/>
    <s v="Issue Descr 234"/>
    <s v="Cause Descr 234"/>
    <s v="Countermeasure Descr 234"/>
    <s v="Owner 33"/>
    <d v="2021-11-18T00:00:00"/>
    <d v="2021-11-19T00:00:00"/>
    <s v="Closed"/>
    <x v="1"/>
    <x v="6"/>
    <s v="November"/>
    <n v="17"/>
    <s v="2021-11"/>
    <m/>
    <m/>
    <m/>
    <m/>
  </r>
  <r>
    <n v="282"/>
    <x v="11"/>
    <s v="Issue Tier 2 Tag 15"/>
    <s v="Cause Category 5"/>
    <s v="Cause Detail 2"/>
    <d v="2021-10-27T00:00:00"/>
    <x v="0"/>
    <s v="Quality KPI 1"/>
    <s v="Entry ID - 141"/>
    <s v=""/>
    <m/>
    <m/>
    <s v="Minor"/>
    <m/>
    <s v="Issue Descr 235"/>
    <s v="Cause Descr 235"/>
    <s v="Countermeasure Descr 235"/>
    <s v="Owner 1"/>
    <d v="2021-11-27T00:00:00"/>
    <d v="2021-11-22T00:00:00"/>
    <s v="Closed"/>
    <x v="1"/>
    <x v="5"/>
    <s v="October"/>
    <n v="27"/>
    <s v="2021-10"/>
    <n v="31"/>
    <n v="26"/>
    <s v="Yes"/>
    <n v="-5"/>
  </r>
  <r>
    <n v="283"/>
    <x v="5"/>
    <s v="Issue Tier 2 Tag 16"/>
    <s v="Cause Category 1"/>
    <s v="Cause Detail 3"/>
    <d v="2021-10-19T00:00:00"/>
    <x v="0"/>
    <s v="Quality KPI 1"/>
    <s v="Entry ID - 142"/>
    <s v="Primary Equipment 68"/>
    <m/>
    <m/>
    <s v="Minor"/>
    <m/>
    <s v="Issue Descr 236"/>
    <s v="Cause Descr 236"/>
    <s v="Countermeasure Descr 236"/>
    <s v="Owner 6"/>
    <d v="2021-11-28T00:00:00"/>
    <d v="2021-11-17T00:00:00"/>
    <s v="Closed"/>
    <x v="1"/>
    <x v="5"/>
    <s v="October"/>
    <n v="19"/>
    <s v="2021-10"/>
    <n v="40"/>
    <n v="29"/>
    <s v="Yes"/>
    <n v="-11"/>
  </r>
  <r>
    <n v="198"/>
    <x v="6"/>
    <s v="Issue Tier 2 Tag 17"/>
    <s v="Cause Category 2"/>
    <s v="Cause Detail 4"/>
    <d v="2021-08-19T00:00:00"/>
    <x v="2"/>
    <s v="Safety KPI 1"/>
    <s v="Entry ID - 139"/>
    <s v=""/>
    <s v="Stage 3"/>
    <m/>
    <m/>
    <m/>
    <s v="Issue Descr 237"/>
    <s v="Cause Descr 237"/>
    <s v="Countermeasure Descr 237"/>
    <s v="Owner 8"/>
    <d v="2021-09-15T00:00:00"/>
    <d v="2021-09-15T00:00:00"/>
    <s v="Closed"/>
    <x v="1"/>
    <x v="3"/>
    <s v="August"/>
    <n v="19"/>
    <s v="2021-08"/>
    <n v="27"/>
    <n v="27"/>
    <m/>
    <n v="0"/>
  </r>
  <r>
    <n v="208"/>
    <x v="7"/>
    <s v="Issue Tier 2 Tag 18"/>
    <s v="Cause Category 3"/>
    <s v="Cause Detail 5"/>
    <d v="2021-09-02T00:00:00"/>
    <x v="2"/>
    <s v="Safety KPI 1"/>
    <s v="Entry ID - 140"/>
    <s v="Primary Equipment 37"/>
    <s v="Stage 5"/>
    <m/>
    <m/>
    <m/>
    <s v="Issue Descr 238"/>
    <s v="Cause Descr 238"/>
    <s v="Countermeasure Descr 238"/>
    <s v="Owner 8"/>
    <d v="2021-09-15T00:00:00"/>
    <d v="2021-09-15T00:00:00"/>
    <s v="Closed"/>
    <x v="1"/>
    <x v="4"/>
    <s v="September"/>
    <n v="2"/>
    <s v="2021-09"/>
    <n v="13"/>
    <n v="13"/>
    <m/>
    <m/>
  </r>
  <r>
    <n v="210"/>
    <x v="8"/>
    <s v="Issue Tier 2 Tag 19"/>
    <s v="Cause Category 4"/>
    <s v="Cause Detail 6"/>
    <d v="2021-09-07T00:00:00"/>
    <x v="2"/>
    <s v="Safety KPI 1"/>
    <s v="Entry ID - 143"/>
    <s v="Primary Equipment 37"/>
    <s v="Stage 5"/>
    <m/>
    <m/>
    <m/>
    <s v="Issue Descr 239"/>
    <s v="Cause Descr 239"/>
    <s v="Countermeasure Descr 239"/>
    <s v="Owner 8"/>
    <d v="2021-09-15T00:00:00"/>
    <d v="2021-09-15T00:00:00"/>
    <s v="Closed"/>
    <x v="1"/>
    <x v="4"/>
    <s v="September"/>
    <n v="7"/>
    <s v="2021-09"/>
    <n v="8"/>
    <n v="8"/>
    <m/>
    <m/>
  </r>
  <r>
    <n v="199"/>
    <x v="9"/>
    <s v="Issue Tier 2 Tag 20"/>
    <s v="Cause Category 5"/>
    <s v="Cause Detail 7"/>
    <d v="2021-08-19T00:00:00"/>
    <x v="0"/>
    <s v="Quality KPI 1"/>
    <s v="Entry ID - 146"/>
    <s v="Primary Equipment 68"/>
    <s v="Stage 3"/>
    <m/>
    <m/>
    <m/>
    <s v="Issue Descr 240"/>
    <s v="Cause Descr 240"/>
    <s v="Countermeasure Descr 240"/>
    <s v="Owner 6"/>
    <d v="2021-09-19T00:00:00"/>
    <d v="2021-09-17T00:00:00"/>
    <s v="Closed"/>
    <x v="1"/>
    <x v="3"/>
    <s v="August"/>
    <n v="19"/>
    <s v="2021-08"/>
    <n v="31"/>
    <n v="29"/>
    <s v="Yes"/>
    <n v="-2"/>
  </r>
  <r>
    <n v="220"/>
    <x v="0"/>
    <s v="Issue Tier 2 Tag 1"/>
    <s v="Cause Category 1"/>
    <s v="Cause Detail 8"/>
    <d v="2021-09-17T00:00:00"/>
    <x v="0"/>
    <s v="Quality KPI 2"/>
    <s v="Entry ID - 1"/>
    <s v=""/>
    <m/>
    <m/>
    <s v="Major"/>
    <m/>
    <s v="Issue Descr 241"/>
    <s v="Cause Descr 241"/>
    <s v="Countermeasure Descr 241"/>
    <s v="Owner 31"/>
    <d v="2021-09-17T00:00:00"/>
    <d v="2021-09-17T00:00:00"/>
    <s v="Closed"/>
    <x v="1"/>
    <x v="4"/>
    <s v="September"/>
    <n v="17"/>
    <s v="2021-09"/>
    <n v="0"/>
    <n v="0"/>
    <s v="Yes"/>
    <n v="0"/>
  </r>
  <r>
    <n v="212"/>
    <x v="1"/>
    <s v="Issue Tier 2 Tag 2"/>
    <s v="Cause Category 2"/>
    <s v="Cause Detail 1"/>
    <d v="2021-09-09T00:00:00"/>
    <x v="0"/>
    <s v="Quality KPI 2"/>
    <s v="Entry ID - 1"/>
    <s v=""/>
    <m/>
    <m/>
    <s v="Minor"/>
    <m/>
    <s v="Issue Descr 242"/>
    <s v="Cause Descr 242"/>
    <s v="Countermeasure Descr 242"/>
    <s v="Owner 15"/>
    <d v="2021-09-09T00:00:00"/>
    <d v="2021-09-21T00:00:00"/>
    <s v="Closed"/>
    <x v="1"/>
    <x v="4"/>
    <s v="September"/>
    <n v="9"/>
    <s v="2021-09"/>
    <n v="0"/>
    <n v="12"/>
    <s v="No"/>
    <n v="12"/>
  </r>
  <r>
    <n v="218"/>
    <x v="2"/>
    <s v="Issue Tier 2 Tag 3"/>
    <s v="Cause Category 3"/>
    <s v="Cause Detail 2"/>
    <d v="2021-08-10T00:00:00"/>
    <x v="0"/>
    <s v="Quality KPI 1"/>
    <s v="Entry ID - 147"/>
    <s v=""/>
    <s v="Stage 15"/>
    <m/>
    <m/>
    <m/>
    <s v="Issue Descr 243"/>
    <s v="Cause Descr 243"/>
    <s v="Countermeasure Descr 243"/>
    <s v="Owner 15"/>
    <d v="2021-10-15T00:00:00"/>
    <d v="2021-09-21T00:00:00"/>
    <s v="Closed"/>
    <x v="1"/>
    <x v="3"/>
    <s v="August"/>
    <n v="10"/>
    <s v="2021-08"/>
    <n v="66"/>
    <n v="42"/>
    <s v="Yes"/>
    <n v="-24"/>
  </r>
  <r>
    <n v="201"/>
    <x v="3"/>
    <s v="Issue Tier 2 Tag 4"/>
    <s v="Cause Category 4"/>
    <s v="Cause Detail 3"/>
    <d v="2021-08-24T00:00:00"/>
    <x v="0"/>
    <s v="Quality KPI 1"/>
    <s v="Entry ID - 144"/>
    <s v="Primary Equipment 68"/>
    <s v="Stage 1"/>
    <s v="Batch 1 "/>
    <s v="Minor"/>
    <m/>
    <s v="Issue Descr 244"/>
    <s v="Cause Descr 244"/>
    <s v="Countermeasure Descr 244"/>
    <s v="Owner 30"/>
    <d v="2021-09-24T00:00:00"/>
    <d v="2021-09-24T00:00:00"/>
    <s v="Closed"/>
    <x v="1"/>
    <x v="3"/>
    <s v="August"/>
    <n v="24"/>
    <s v="2021-08"/>
    <n v="31"/>
    <n v="31"/>
    <s v="Yes"/>
    <n v="0"/>
  </r>
  <r>
    <n v="226"/>
    <x v="11"/>
    <s v="Issue Tier 2 Tag 5"/>
    <s v="Cause Category 5"/>
    <s v="Cause Detail 4"/>
    <d v="2021-09-27T00:00:00"/>
    <x v="2"/>
    <s v="Safety KPI 1"/>
    <s v="Entry ID - 145"/>
    <s v=""/>
    <m/>
    <m/>
    <m/>
    <m/>
    <s v="Issue Descr 245"/>
    <s v="Cause Descr 245"/>
    <s v="Countermeasure Descr 245"/>
    <s v="Owner 11"/>
    <d v="2021-09-27T00:00:00"/>
    <d v="2021-09-27T00:00:00"/>
    <s v="Closed"/>
    <x v="1"/>
    <x v="4"/>
    <s v="September"/>
    <n v="27"/>
    <s v="2021-09"/>
    <n v="0"/>
    <n v="0"/>
    <m/>
    <m/>
  </r>
  <r>
    <n v="227"/>
    <x v="5"/>
    <s v="Issue Tier 2 Tag 6"/>
    <s v="Cause Category 1"/>
    <s v="Cause Detail 5"/>
    <d v="2021-09-27T00:00:00"/>
    <x v="2"/>
    <s v="Safety KPI 1"/>
    <s v="Entry ID - 92"/>
    <s v=""/>
    <m/>
    <m/>
    <m/>
    <m/>
    <s v="Issue Descr 246"/>
    <s v="Cause Descr 246"/>
    <s v="Countermeasure Descr 246"/>
    <s v="Owner 11"/>
    <d v="2021-09-27T00:00:00"/>
    <d v="2021-09-27T00:00:00"/>
    <s v="Closed"/>
    <x v="1"/>
    <x v="4"/>
    <s v="September"/>
    <n v="27"/>
    <s v="2021-09"/>
    <n v="0"/>
    <n v="0"/>
    <m/>
    <m/>
  </r>
  <r>
    <n v="178"/>
    <x v="6"/>
    <s v="Issue Tier 2 Tag 7"/>
    <s v="Cause Category 2"/>
    <s v="Cause Detail 6"/>
    <d v="2021-06-30T00:00:00"/>
    <x v="0"/>
    <s v="Quality KPI 1"/>
    <s v="Entry ID - 93"/>
    <s v=""/>
    <s v="Stage 16"/>
    <s v="Batch 2"/>
    <s v="Major"/>
    <m/>
    <s v="Issue Descr 247"/>
    <s v="Cause Descr 247"/>
    <s v="Countermeasure Descr 247"/>
    <s v="Owner 6"/>
    <d v="2021-09-28T00:00:00"/>
    <d v="2021-09-28T00:00:00"/>
    <s v="Closed"/>
    <x v="1"/>
    <x v="1"/>
    <s v="June"/>
    <n v="30"/>
    <s v="2021-06"/>
    <n v="90"/>
    <n v="90"/>
    <s v="Yes"/>
    <n v="0"/>
  </r>
  <r>
    <n v="195"/>
    <x v="7"/>
    <s v="Issue Tier 2 Tag 8"/>
    <s v="Cause Category 3"/>
    <s v="Cause Detail 7"/>
    <d v="2021-08-15T00:00:00"/>
    <x v="0"/>
    <s v="Quality KPI 2"/>
    <s v="Entry ID - 1"/>
    <s v=""/>
    <m/>
    <m/>
    <s v="Major"/>
    <m/>
    <s v="Issue Descr 248"/>
    <s v="Cause Descr 248"/>
    <s v="Countermeasure Descr 248"/>
    <s v="Owner 6"/>
    <d v="2021-08-15T00:00:00"/>
    <d v="2021-09-28T00:00:00"/>
    <s v="Closed"/>
    <x v="1"/>
    <x v="3"/>
    <s v="August"/>
    <n v="15"/>
    <s v="2021-08"/>
    <n v="0"/>
    <n v="44"/>
    <s v="No"/>
    <n v="44"/>
  </r>
  <r>
    <n v="200"/>
    <x v="8"/>
    <s v="Issue Tier 2 Tag 9"/>
    <s v="Cause Category 4"/>
    <s v="Cause Detail 8"/>
    <d v="2021-08-19T00:00:00"/>
    <x v="0"/>
    <s v="Quality KPI 1"/>
    <s v="Entry ID - 90"/>
    <s v="Primary Equipment 68"/>
    <s v="Stage 3"/>
    <s v="Batch 3"/>
    <s v="Minor"/>
    <m/>
    <s v="Issue Descr 249"/>
    <s v="Cause Descr 249"/>
    <s v="Countermeasure Descr 249"/>
    <s v="Owner 31"/>
    <d v="2021-09-29T00:00:00"/>
    <d v="2021-09-29T00:00:00"/>
    <s v="Closed"/>
    <x v="1"/>
    <x v="3"/>
    <s v="August"/>
    <n v="19"/>
    <s v="2021-08"/>
    <n v="41"/>
    <n v="41"/>
    <s v="Yes"/>
    <n v="0"/>
  </r>
  <r>
    <n v="216"/>
    <x v="9"/>
    <s v="Issue Tier 2 Tag 10"/>
    <s v="Cause Category 5"/>
    <s v="Cause Detail 1"/>
    <d v="2021-09-13T00:00:00"/>
    <x v="2"/>
    <s v="Safety KPI 1"/>
    <s v="Entry ID - 91"/>
    <s v=""/>
    <m/>
    <m/>
    <m/>
    <m/>
    <s v="Issue Descr 250"/>
    <s v="Cause Descr 250"/>
    <s v="Countermeasure Descr 250"/>
    <s v="Owner 11"/>
    <d v="2021-09-28T00:00:00"/>
    <d v="2021-09-29T00:00:00"/>
    <s v="Closed"/>
    <x v="1"/>
    <x v="4"/>
    <s v="September"/>
    <n v="13"/>
    <s v="2021-09"/>
    <n v="15"/>
    <n v="16"/>
    <m/>
    <m/>
  </r>
  <r>
    <n v="221"/>
    <x v="0"/>
    <s v="Issue Tier 2 Tag 11"/>
    <s v="Cause Category 1"/>
    <s v="Cause Detail 2"/>
    <d v="2021-09-19T00:00:00"/>
    <x v="0"/>
    <s v="Quality KPI 2"/>
    <s v="Entry ID - 1"/>
    <s v=""/>
    <m/>
    <m/>
    <s v="Minor"/>
    <m/>
    <s v="Issue Descr 251"/>
    <s v="Cause Descr 251"/>
    <s v="Countermeasure Descr 251"/>
    <s v="Owner 31"/>
    <d v="2021-09-19T00:00:00"/>
    <d v="2021-09-29T00:00:00"/>
    <s v="Closed"/>
    <x v="1"/>
    <x v="4"/>
    <s v="September"/>
    <n v="19"/>
    <s v="2021-09"/>
    <n v="0"/>
    <n v="10"/>
    <s v="No"/>
    <n v="10"/>
  </r>
  <r>
    <n v="191"/>
    <x v="1"/>
    <s v="Issue Tier 2 Tag 12"/>
    <s v="Cause Category 2"/>
    <s v="Cause Detail 3"/>
    <d v="2021-07-30T00:00:00"/>
    <x v="0"/>
    <s v="Quality KPI 1"/>
    <s v="Entry ID - 94"/>
    <s v=""/>
    <m/>
    <m/>
    <s v="Minor"/>
    <m/>
    <s v="Issue Descr 252"/>
    <s v="Cause Descr 252"/>
    <s v="Countermeasure Descr 252"/>
    <s v="Owner 29"/>
    <d v="2021-09-30T00:00:00"/>
    <d v="2021-09-30T00:00:00"/>
    <s v="Closed"/>
    <x v="1"/>
    <x v="2"/>
    <s v="July"/>
    <n v="30"/>
    <s v="2021-07"/>
    <n v="62"/>
    <n v="62"/>
    <s v="Yes"/>
    <n v="0"/>
  </r>
  <r>
    <n v="202"/>
    <x v="2"/>
    <s v="Issue Tier 2 Tag 13"/>
    <s v="Cause Category 3"/>
    <s v="Cause Detail 4"/>
    <d v="2021-08-25T00:00:00"/>
    <x v="2"/>
    <s v="Safety KPI 1"/>
    <s v="Entry ID - 97"/>
    <s v=""/>
    <m/>
    <m/>
    <m/>
    <s v="Tier 2"/>
    <s v="Issue Descr 253"/>
    <s v="Cause Descr 253"/>
    <s v="Countermeasure Descr 253"/>
    <s v="Owner 34"/>
    <d v="2021-09-30T00:00:00"/>
    <d v="2021-09-30T00:00:00"/>
    <s v="Closed"/>
    <x v="1"/>
    <x v="3"/>
    <s v="August"/>
    <n v="25"/>
    <s v="2021-08"/>
    <n v="36"/>
    <n v="36"/>
    <m/>
    <n v="0"/>
  </r>
  <r>
    <n v="203"/>
    <x v="3"/>
    <s v="Issue Tier 2 Tag 14"/>
    <s v="Cause Category 4"/>
    <s v="Cause Detail 5"/>
    <d v="2021-08-29T00:00:00"/>
    <x v="0"/>
    <s v="Quality KPI 2"/>
    <s v="Entry ID - 1"/>
    <s v=""/>
    <m/>
    <m/>
    <s v="Minor"/>
    <m/>
    <s v="Issue Descr 254"/>
    <s v="Cause Descr 254"/>
    <s v="Countermeasure Descr 254"/>
    <s v="Owner 29"/>
    <d v="2021-08-30T00:00:00"/>
    <d v="2021-09-30T00:00:00"/>
    <s v="Closed"/>
    <x v="1"/>
    <x v="3"/>
    <s v="August"/>
    <n v="29"/>
    <s v="2021-08"/>
    <n v="1"/>
    <n v="32"/>
    <s v="No"/>
    <n v="31"/>
  </r>
  <r>
    <n v="211"/>
    <x v="11"/>
    <s v="Issue Tier 2 Tag 15"/>
    <s v="Cause Category 5"/>
    <s v="Cause Detail 6"/>
    <d v="2021-09-07T00:00:00"/>
    <x v="0"/>
    <s v="Quality KPI 1"/>
    <s v="Entry ID - 98"/>
    <s v="Primary Equipment 68"/>
    <s v="Utilities"/>
    <m/>
    <s v="Minor"/>
    <m/>
    <s v="Issue Descr 255"/>
    <s v="Cause Descr 255"/>
    <s v="Countermeasure Descr 255"/>
    <s v="Owner 35"/>
    <d v="2021-10-07T00:00:00"/>
    <d v="2021-10-04T00:00:00"/>
    <s v="Closed"/>
    <x v="1"/>
    <x v="4"/>
    <s v="September"/>
    <n v="7"/>
    <s v="2021-09"/>
    <n v="30"/>
    <n v="27"/>
    <s v="Yes"/>
    <n v="-3"/>
  </r>
  <r>
    <n v="214"/>
    <x v="5"/>
    <s v="Issue Tier 2 Tag 16"/>
    <s v="Cause Category 1"/>
    <s v="Cause Detail 7"/>
    <d v="2021-09-10T00:00:00"/>
    <x v="2"/>
    <s v="Safety KPI 1"/>
    <s v="Entry ID - 95"/>
    <s v="Primary Equipment 68"/>
    <s v="Stage 2"/>
    <m/>
    <m/>
    <m/>
    <s v="Issue Descr 256"/>
    <s v="Cause Descr 256"/>
    <s v="Countermeasure Descr 256"/>
    <s v="Owner 6"/>
    <d v="2021-10-08T00:00:00"/>
    <d v="2021-10-08T00:00:00"/>
    <s v="Closed"/>
    <x v="1"/>
    <x v="4"/>
    <s v="September"/>
    <n v="10"/>
    <s v="2021-09"/>
    <n v="28"/>
    <n v="28"/>
    <m/>
    <m/>
  </r>
  <r>
    <n v="217"/>
    <x v="6"/>
    <s v="Issue Tier 2 Tag 17"/>
    <s v="Cause Category 2"/>
    <s v="Cause Detail 8"/>
    <d v="2021-09-15T00:00:00"/>
    <x v="2"/>
    <s v="Safety KPI 1"/>
    <s v="Entry ID - 96"/>
    <s v="Primary Equipment 68"/>
    <s v="Stage 2"/>
    <m/>
    <m/>
    <s v="Tier 1"/>
    <s v="Issue Descr 257"/>
    <s v="Cause Descr 257"/>
    <s v="Countermeasure Descr 257"/>
    <s v="Owner 8"/>
    <d v="2021-10-08T00:00:00"/>
    <d v="2021-10-08T00:00:00"/>
    <s v="Closed"/>
    <x v="1"/>
    <x v="4"/>
    <s v="September"/>
    <n v="15"/>
    <s v="2021-09"/>
    <n v="23"/>
    <n v="23"/>
    <m/>
    <m/>
  </r>
  <r>
    <n v="222"/>
    <x v="7"/>
    <s v="Issue Tier 2 Tag 18"/>
    <s v="Cause Category 3"/>
    <s v="Cause Detail 1"/>
    <d v="2021-09-20T00:00:00"/>
    <x v="2"/>
    <s v="Safety KPI 1"/>
    <s v="Entry ID - 89"/>
    <s v=""/>
    <m/>
    <m/>
    <m/>
    <m/>
    <s v="Issue Descr 258"/>
    <s v="Cause Descr 258"/>
    <s v="Countermeasure Descr 258"/>
    <s v="Owner 6"/>
    <d v="2021-10-08T00:00:00"/>
    <d v="2021-10-08T00:00:00"/>
    <s v="Closed"/>
    <x v="1"/>
    <x v="4"/>
    <s v="September"/>
    <n v="20"/>
    <s v="2021-09"/>
    <n v="18"/>
    <n v="18"/>
    <m/>
    <m/>
  </r>
  <r>
    <n v="223"/>
    <x v="8"/>
    <s v="Issue Tier 2 Tag 19"/>
    <s v="Cause Category 4"/>
    <s v="Cause Detail 2"/>
    <d v="2021-09-21T00:00:00"/>
    <x v="1"/>
    <s v="N/A"/>
    <s v=""/>
    <s v=""/>
    <m/>
    <m/>
    <m/>
    <m/>
    <s v="Issue Descr 259"/>
    <s v="Cause Descr 259"/>
    <s v="Countermeasure Descr 259"/>
    <s v="Owner 29"/>
    <d v="2021-10-08T00:00:00"/>
    <d v="2021-10-08T00:00:00"/>
    <s v="Closed"/>
    <x v="1"/>
    <x v="4"/>
    <s v="September"/>
    <n v="21"/>
    <s v="2021-09"/>
    <n v="17"/>
    <n v="17"/>
    <m/>
    <m/>
  </r>
  <r>
    <n v="224"/>
    <x v="9"/>
    <s v="Issue Tier 2 Tag 20"/>
    <s v="Cause Category 5"/>
    <s v="Cause Detail 3"/>
    <d v="2021-09-21T00:00:00"/>
    <x v="1"/>
    <s v="N/A"/>
    <s v=""/>
    <s v=""/>
    <m/>
    <m/>
    <m/>
    <m/>
    <s v="Issue Descr 260"/>
    <s v="Cause Descr 260"/>
    <s v="Countermeasure Descr 260"/>
    <s v="Owner 29"/>
    <d v="2021-10-08T00:00:00"/>
    <d v="2021-10-08T00:00:00"/>
    <s v="Closed"/>
    <x v="1"/>
    <x v="4"/>
    <s v="September"/>
    <n v="21"/>
    <s v="2021-09"/>
    <n v="17"/>
    <n v="17"/>
    <m/>
    <m/>
  </r>
  <r>
    <n v="225"/>
    <x v="0"/>
    <s v="Issue Tier 2 Tag 1"/>
    <s v="Cause Category 1"/>
    <s v="Cause Detail 4"/>
    <d v="2021-09-24T00:00:00"/>
    <x v="2"/>
    <s v="Safety KPI 1"/>
    <s v="Entry ID - 82"/>
    <s v=""/>
    <m/>
    <m/>
    <m/>
    <m/>
    <s v="Issue Descr 261"/>
    <s v="Cause Descr 261"/>
    <s v="Countermeasure Descr 261"/>
    <s v="Owner 4"/>
    <d v="2021-10-08T00:00:00"/>
    <d v="2021-10-08T00:00:00"/>
    <s v="Closed"/>
    <x v="1"/>
    <x v="4"/>
    <s v="September"/>
    <n v="24"/>
    <s v="2021-09"/>
    <n v="14"/>
    <n v="14"/>
    <m/>
    <m/>
  </r>
  <r>
    <n v="215"/>
    <x v="1"/>
    <s v="Issue Tier 2 Tag 2"/>
    <s v="Cause Category 2"/>
    <s v="Cause Detail 5"/>
    <d v="2021-09-13T00:00:00"/>
    <x v="0"/>
    <s v="Quality KPI 1"/>
    <s v="Entry ID - 83"/>
    <s v="Primary Equipment 42"/>
    <s v="Stage 15"/>
    <m/>
    <s v="Minor"/>
    <m/>
    <s v="Issue Descr 262"/>
    <s v="Cause Descr 262"/>
    <s v="Countermeasure Descr 262"/>
    <s v="Owner 15"/>
    <d v="2021-10-13T00:00:00"/>
    <d v="2021-10-12T00:00:00"/>
    <s v="Closed"/>
    <x v="1"/>
    <x v="4"/>
    <s v="September"/>
    <n v="13"/>
    <s v="2021-09"/>
    <n v="30"/>
    <n v="29"/>
    <s v="Yes"/>
    <n v="-1"/>
  </r>
  <r>
    <n v="207"/>
    <x v="2"/>
    <s v="Issue Tier 2 Tag 3"/>
    <s v="Cause Category 3"/>
    <s v="Cause Detail 6"/>
    <d v="2021-09-01T00:00:00"/>
    <x v="0"/>
    <s v="Quality KPI 1"/>
    <s v="Entry ID - 80"/>
    <s v="Primary Equipment 68"/>
    <s v="Stage 1"/>
    <m/>
    <s v="Minor"/>
    <m/>
    <s v="Issue Descr 263"/>
    <s v="Cause Descr 263"/>
    <s v="Countermeasure Descr 263"/>
    <s v="Owner 31"/>
    <d v="2021-10-15T00:00:00"/>
    <d v="2021-10-14T00:00:00"/>
    <s v="Closed"/>
    <x v="1"/>
    <x v="4"/>
    <s v="September"/>
    <n v="1"/>
    <s v="2021-09"/>
    <n v="44"/>
    <n v="43"/>
    <s v="Yes"/>
    <n v="-1"/>
  </r>
  <r>
    <n v="231"/>
    <x v="3"/>
    <s v="Issue Tier 2 Tag 4"/>
    <s v="Cause Category 4"/>
    <s v="Cause Detail 7"/>
    <d v="2021-09-30T00:00:00"/>
    <x v="0"/>
    <s v="Quality KPI 2"/>
    <s v="Entry ID - 1"/>
    <s v=""/>
    <m/>
    <m/>
    <m/>
    <m/>
    <s v="Issue Descr 264"/>
    <s v="Cause Descr 264"/>
    <s v="Countermeasure Descr 264"/>
    <s v="Owner 31"/>
    <d v="2021-09-30T00:00:00"/>
    <d v="2021-10-14T00:00:00"/>
    <s v="Closed"/>
    <x v="1"/>
    <x v="4"/>
    <s v="September"/>
    <n v="30"/>
    <s v="2021-09"/>
    <n v="0"/>
    <n v="14"/>
    <s v="No"/>
    <n v="14"/>
  </r>
  <r>
    <n v="239"/>
    <x v="11"/>
    <s v="Issue Tier 2 Tag 5"/>
    <s v="Cause Category 5"/>
    <s v="Cause Detail 8"/>
    <d v="2021-09-01T00:00:00"/>
    <x v="0"/>
    <s v="Quality KPI 1"/>
    <s v="Entry ID - 81"/>
    <s v=""/>
    <s v="Stage 5"/>
    <m/>
    <s v="Minor"/>
    <m/>
    <s v="Issue Descr 265"/>
    <s v="Cause Descr 265"/>
    <s v="Countermeasure Descr 265"/>
    <s v="Owner 32"/>
    <d v="2021-10-22T00:00:00"/>
    <d v="2021-10-22T00:00:00"/>
    <s v="Closed"/>
    <x v="1"/>
    <x v="4"/>
    <s v="September"/>
    <n v="1"/>
    <s v="2021-09"/>
    <n v="51"/>
    <n v="51"/>
    <s v="Yes"/>
    <n v="0"/>
  </r>
  <r>
    <n v="284"/>
    <x v="5"/>
    <s v="Issue Tier 2 Tag 6"/>
    <s v="Cause Category 1"/>
    <s v="Cause Detail 1"/>
    <d v="2021-10-22T00:00:00"/>
    <x v="3"/>
    <s v="Delivery KPI 1"/>
    <s v="Entry ID - 1"/>
    <s v=""/>
    <m/>
    <m/>
    <m/>
    <m/>
    <s v="Issue Descr 266"/>
    <s v="Cause Descr 266"/>
    <s v="Countermeasure Descr 266"/>
    <s v="Owner 8"/>
    <d v="2021-10-26T00:00:00"/>
    <d v="2021-10-26T00:00:00"/>
    <s v="Closed"/>
    <x v="1"/>
    <x v="5"/>
    <s v="October"/>
    <n v="22"/>
    <s v="2021-10"/>
    <m/>
    <m/>
    <m/>
    <m/>
  </r>
  <r>
    <n v="228"/>
    <x v="6"/>
    <s v="Issue Tier 2 Tag 7"/>
    <s v="Cause Category 2"/>
    <s v="Cause Detail 2"/>
    <d v="2021-09-28T00:00:00"/>
    <x v="2"/>
    <s v="Safety KPI 1"/>
    <s v="Entry ID - 84"/>
    <s v=""/>
    <m/>
    <m/>
    <m/>
    <m/>
    <s v="Issue Descr 267"/>
    <s v="Cause Descr 267"/>
    <s v="Countermeasure Descr 267"/>
    <s v="Owner 11"/>
    <d v="2021-10-29T00:00:00"/>
    <d v="2021-10-27T00:00:00"/>
    <s v="Closed"/>
    <x v="1"/>
    <x v="4"/>
    <s v="September"/>
    <n v="28"/>
    <s v="2021-09"/>
    <n v="31"/>
    <n v="29"/>
    <m/>
    <m/>
  </r>
  <r>
    <n v="192"/>
    <x v="7"/>
    <s v="Issue Tier 2 Tag 8"/>
    <s v="Cause Category 3"/>
    <s v="Cause Detail 3"/>
    <d v="2021-08-05T00:00:00"/>
    <x v="0"/>
    <s v="Quality KPI 1"/>
    <s v="Entry ID - 87"/>
    <s v="Primary Equipment 68"/>
    <s v="Stage 8"/>
    <s v="Batch 1 "/>
    <s v="Minor"/>
    <m/>
    <s v="Issue Descr 268"/>
    <s v="Cause Descr 268"/>
    <s v="Countermeasure Descr 268"/>
    <s v="Owner 6"/>
    <d v="2021-10-29T00:00:00"/>
    <d v="2021-10-28T00:00:00"/>
    <s v="Closed"/>
    <x v="1"/>
    <x v="3"/>
    <s v="August"/>
    <n v="5"/>
    <s v="2021-08"/>
    <n v="85"/>
    <n v="84"/>
    <s v="Yes"/>
    <n v="-1"/>
  </r>
  <r>
    <n v="209"/>
    <x v="8"/>
    <s v="Issue Tier 2 Tag 9"/>
    <s v="Cause Category 4"/>
    <s v="Cause Detail 4"/>
    <d v="2021-09-04T00:00:00"/>
    <x v="0"/>
    <s v="Quality KPI 2"/>
    <s v="Entry ID - 1"/>
    <s v=""/>
    <m/>
    <m/>
    <s v="Minor"/>
    <m/>
    <s v="Issue Descr 269"/>
    <s v="Cause Descr 269"/>
    <s v="Countermeasure Descr 269"/>
    <s v="Owner 6"/>
    <d v="2021-09-04T00:00:00"/>
    <d v="2021-10-28T00:00:00"/>
    <s v="Closed"/>
    <x v="1"/>
    <x v="4"/>
    <s v="September"/>
    <n v="4"/>
    <s v="2021-09"/>
    <n v="0"/>
    <n v="54"/>
    <s v="No"/>
    <n v="54"/>
  </r>
  <r>
    <n v="219"/>
    <x v="9"/>
    <s v="Issue Tier 2 Tag 10"/>
    <s v="Cause Category 5"/>
    <s v="Cause Detail 5"/>
    <d v="2021-10-01T00:00:00"/>
    <x v="0"/>
    <s v="Quality KPI 1"/>
    <s v="Entry ID - 88"/>
    <s v="Primary Equipment 37"/>
    <s v="Stage 6"/>
    <s v="Batch 2"/>
    <s v="Minor"/>
    <s v="N/A"/>
    <s v="Issue Descr 270"/>
    <s v="Cause Descr 270"/>
    <s v="Countermeasure Descr 270"/>
    <s v="Owner 16"/>
    <d v="2021-10-31T00:00:00"/>
    <d v="2021-10-28T00:00:00"/>
    <s v="Closed"/>
    <x v="1"/>
    <x v="5"/>
    <s v="October"/>
    <n v="1"/>
    <s v="2021-10"/>
    <n v="30"/>
    <n v="27"/>
    <s v="Yes"/>
    <n v="-3"/>
  </r>
  <r>
    <n v="285"/>
    <x v="0"/>
    <s v="Issue Tier 2 Tag 11"/>
    <s v="Cause Category 1"/>
    <s v="Cause Detail 6"/>
    <d v="2021-10-27T00:00:00"/>
    <x v="3"/>
    <s v="Delivery KPI 1"/>
    <s v="Entry ID - 1"/>
    <s v=""/>
    <m/>
    <m/>
    <m/>
    <m/>
    <s v="Issue Descr 271"/>
    <s v="Cause Descr 271"/>
    <s v="Countermeasure Descr 271"/>
    <s v="Owner 14"/>
    <d v="2021-10-28T00:00:00"/>
    <d v="2021-10-28T00:00:00"/>
    <s v="Closed"/>
    <x v="1"/>
    <x v="5"/>
    <s v="October"/>
    <n v="27"/>
    <s v="2021-10"/>
    <m/>
    <m/>
    <m/>
    <m/>
  </r>
  <r>
    <n v="182"/>
    <x v="1"/>
    <s v="Issue Tier 2 Tag 12"/>
    <s v="Cause Category 2"/>
    <s v="Cause Detail 7"/>
    <d v="2021-07-09T00:00:00"/>
    <x v="0"/>
    <s v="Quality KPI 1"/>
    <s v="Entry ID - 85"/>
    <s v="Primary Equipment 68"/>
    <s v="Stage 1"/>
    <s v="Batch 3"/>
    <s v="Major"/>
    <s v="N/A"/>
    <s v="Issue Descr 272"/>
    <s v="Cause Descr 272"/>
    <s v="Countermeasure Descr 272"/>
    <s v="Owner 31"/>
    <d v="2021-10-29T00:00:00"/>
    <d v="2021-10-29T00:00:00"/>
    <s v="Closed"/>
    <x v="1"/>
    <x v="2"/>
    <s v="July"/>
    <n v="9"/>
    <s v="2021-07"/>
    <n v="112"/>
    <n v="112"/>
    <s v="Yes"/>
    <n v="0"/>
  </r>
  <r>
    <n v="229"/>
    <x v="2"/>
    <s v="Issue Tier 2 Tag 13"/>
    <s v="Cause Category 3"/>
    <s v="Cause Detail 8"/>
    <d v="2021-10-07T00:00:00"/>
    <x v="0"/>
    <s v="Quality KPI 1"/>
    <s v="Entry ID - 86"/>
    <s v="Primary Equipment 35"/>
    <s v="Stage 1"/>
    <s v="Batch 1 "/>
    <s v="Minor"/>
    <s v="N/A"/>
    <s v="Issue Descr 273"/>
    <s v="Cause Descr 273"/>
    <s v="Countermeasure Descr 273"/>
    <s v="Owner 6"/>
    <d v="2021-11-06T00:00:00"/>
    <d v="2021-11-05T00:00:00"/>
    <s v="Closed"/>
    <x v="1"/>
    <x v="5"/>
    <s v="October"/>
    <n v="7"/>
    <s v="2021-10"/>
    <n v="30"/>
    <n v="29"/>
    <s v="Yes"/>
    <n v="-1"/>
  </r>
  <r>
    <m/>
    <x v="3"/>
    <s v="Issue Tier 2 Tag 14"/>
    <s v="Cause Category 4"/>
    <s v="Cause Detail 1"/>
    <d v="2021-11-06T00:00:00"/>
    <x v="0"/>
    <s v="Quality KPI 2"/>
    <s v="Entry ID - 1"/>
    <s v="Primary Equipment 35"/>
    <s v="N/A"/>
    <s v="Batch 2"/>
    <s v="N/A"/>
    <s v="N/A"/>
    <s v="Issue Descr 274"/>
    <s v="Cause Descr 274"/>
    <s v="Countermeasure Descr 274"/>
    <s v="Owner 15"/>
    <d v="2021-11-06T00:00:00"/>
    <d v="2021-11-06T00:00:00"/>
    <s v="Closed"/>
    <x v="1"/>
    <x v="6"/>
    <s v="November"/>
    <n v="6"/>
    <s v="2021-11"/>
    <n v="0"/>
    <n v="0"/>
    <s v="Yes"/>
    <n v="0"/>
  </r>
  <r>
    <n v="235"/>
    <x v="11"/>
    <s v="Issue Tier 2 Tag 15"/>
    <s v="Cause Category 5"/>
    <s v="Cause Detail 2"/>
    <d v="2021-10-14T00:00:00"/>
    <x v="2"/>
    <s v="Safety KPI 1"/>
    <s v="Entry ID - 99"/>
    <s v=""/>
    <m/>
    <m/>
    <m/>
    <m/>
    <s v="Issue Descr 275"/>
    <s v="Cause Descr 275"/>
    <s v="Countermeasure Descr 275"/>
    <s v="Owner 4"/>
    <d v="2021-11-08T00:00:00"/>
    <d v="2021-11-08T00:00:00"/>
    <s v="Closed"/>
    <x v="1"/>
    <x v="5"/>
    <s v="October"/>
    <n v="14"/>
    <s v="2021-10"/>
    <m/>
    <m/>
    <m/>
    <m/>
  </r>
  <r>
    <n v="232"/>
    <x v="5"/>
    <s v="Issue Tier 2 Tag 16"/>
    <s v="Cause Category 1"/>
    <s v="Cause Detail 3"/>
    <d v="2021-10-12T00:00:00"/>
    <x v="0"/>
    <s v="Quality KPI 1"/>
    <s v="Entry ID - 112"/>
    <s v="Primary Equipment 35"/>
    <s v="N/A"/>
    <s v="Batch 3"/>
    <s v="Minor"/>
    <m/>
    <s v="Issue Descr 276"/>
    <s v="Cause Descr 276"/>
    <s v="Countermeasure Descr 276"/>
    <s v="Owner 15"/>
    <d v="2021-11-12T00:00:00"/>
    <d v="2021-11-09T00:00:00"/>
    <s v="Closed"/>
    <x v="1"/>
    <x v="5"/>
    <s v="October"/>
    <n v="12"/>
    <s v="2021-10"/>
    <n v="31"/>
    <n v="28"/>
    <s v="Yes"/>
    <n v="-3"/>
  </r>
  <r>
    <m/>
    <x v="6"/>
    <s v="Issue Tier 2 Tag 17"/>
    <s v="Cause Category 2"/>
    <s v="Cause Detail 4"/>
    <d v="2021-11-08T00:00:00"/>
    <x v="2"/>
    <s v="Safety KPI 1"/>
    <s v="Entry ID - 113"/>
    <s v=""/>
    <m/>
    <m/>
    <m/>
    <m/>
    <s v="Issue Descr 277"/>
    <s v="Cause Descr 277"/>
    <s v="Countermeasure Descr 277"/>
    <s v="Owner 11"/>
    <d v="2021-11-09T00:00:00"/>
    <d v="2021-11-09T00:00:00"/>
    <s v="Closed"/>
    <x v="1"/>
    <x v="6"/>
    <s v="November"/>
    <n v="8"/>
    <s v="2021-11"/>
    <m/>
    <m/>
    <m/>
    <m/>
  </r>
  <r>
    <n v="234"/>
    <x v="7"/>
    <s v="Issue Tier 2 Tag 18"/>
    <s v="Cause Category 3"/>
    <s v="Cause Detail 5"/>
    <d v="2021-10-09T00:00:00"/>
    <x v="0"/>
    <s v="Quality KPI 1"/>
    <s v="Entry ID - 110"/>
    <s v="Primary Equipment 68"/>
    <s v="Stage 18"/>
    <s v="Batch 1 "/>
    <s v="Minor"/>
    <s v="N/A"/>
    <s v="Issue Descr 278"/>
    <s v="Cause Descr 278"/>
    <s v="Countermeasure Descr 278"/>
    <s v="Owner 6"/>
    <d v="2021-11-13T00:00:00"/>
    <d v="2021-11-12T00:00:00"/>
    <s v="Closed"/>
    <x v="1"/>
    <x v="5"/>
    <s v="October"/>
    <n v="9"/>
    <s v="2021-10"/>
    <n v="35"/>
    <n v="34"/>
    <s v="Yes"/>
    <n v="-1"/>
  </r>
  <r>
    <n v="286"/>
    <x v="8"/>
    <s v="Issue Tier 2 Tag 19"/>
    <s v="Cause Category 4"/>
    <s v="Cause Detail 6"/>
    <d v="2021-10-12T00:00:00"/>
    <x v="0"/>
    <s v="Quality KPI 1"/>
    <s v="Entry ID - 111"/>
    <s v=""/>
    <m/>
    <m/>
    <m/>
    <m/>
    <s v="Issue Descr 279"/>
    <s v="Cause Descr 279"/>
    <s v="Countermeasure Descr 279"/>
    <s v="Owner 36"/>
    <d v="2021-12-01T00:00:00"/>
    <d v="2021-11-30T00:00:00"/>
    <s v="Closed"/>
    <x v="1"/>
    <x v="5"/>
    <s v="October"/>
    <n v="12"/>
    <s v="2021-10"/>
    <n v="50"/>
    <n v="49"/>
    <s v="Yes"/>
    <n v="-1"/>
  </r>
  <r>
    <n v="287"/>
    <x v="9"/>
    <s v="Issue Tier 2 Tag 20"/>
    <s v="Cause Category 5"/>
    <s v="Cause Detail 7"/>
    <d v="2021-09-16T00:00:00"/>
    <x v="0"/>
    <s v="Quality KPI 1"/>
    <s v="Entry ID - 114"/>
    <s v=""/>
    <m/>
    <s v="Batch 2"/>
    <s v="Minor"/>
    <m/>
    <s v="Issue Descr 280"/>
    <s v="Cause Descr 280"/>
    <s v="Countermeasure Descr 280"/>
    <s v="Owner 37"/>
    <d v="2021-12-09T00:00:00"/>
    <d v="2021-12-03T00:00:00"/>
    <s v="Closed"/>
    <x v="1"/>
    <x v="4"/>
    <s v="September"/>
    <n v="16"/>
    <s v="2021-09"/>
    <n v="84"/>
    <n v="78"/>
    <s v="Yes"/>
    <n v="-6"/>
  </r>
  <r>
    <n v="288"/>
    <x v="0"/>
    <s v="Issue Tier 2 Tag 1"/>
    <s v="Cause Category 1"/>
    <s v="Cause Detail 8"/>
    <d v="2021-11-10T00:00:00"/>
    <x v="0"/>
    <s v="Quality KPI 1"/>
    <s v="Entry ID - 117"/>
    <s v=""/>
    <m/>
    <m/>
    <s v="Minor"/>
    <m/>
    <s v="Issue Descr 281"/>
    <s v="Cause Descr 281"/>
    <s v="Countermeasure Descr 281"/>
    <s v="Owner 38"/>
    <d v="2021-12-11T00:00:00"/>
    <d v="2021-12-07T00:00:00"/>
    <s v="Closed"/>
    <x v="1"/>
    <x v="6"/>
    <s v="November"/>
    <n v="10"/>
    <s v="2021-11"/>
    <n v="31"/>
    <n v="27"/>
    <s v="Yes"/>
    <n v="-4"/>
  </r>
  <r>
    <n v="168"/>
    <x v="1"/>
    <s v="Issue Tier 2 Tag 2"/>
    <s v="Cause Category 2"/>
    <s v="Cause Detail 1"/>
    <d v="2021-06-10T00:00:00"/>
    <x v="3"/>
    <m/>
    <s v=""/>
    <s v=""/>
    <s v="Stage 8 Stage 7"/>
    <m/>
    <m/>
    <m/>
    <s v="Issue Descr 282"/>
    <s v="Cause Descr 282"/>
    <s v="Countermeasure Descr 282"/>
    <s v="Owner 6"/>
    <d v="2021-07-12T00:00:00"/>
    <d v="2021-12-07T00:00:00"/>
    <s v="Closed"/>
    <x v="1"/>
    <x v="1"/>
    <s v="June"/>
    <n v="10"/>
    <s v="2021-06"/>
    <n v="32"/>
    <n v="180"/>
    <s v="No"/>
    <n v="148"/>
  </r>
  <r>
    <n v="10"/>
    <x v="2"/>
    <s v="Issue Tier 2 Tag 3"/>
    <s v="Cause Category 3"/>
    <s v="Cause Detail 2"/>
    <d v="2020-07-20T00:00:00"/>
    <x v="1"/>
    <s v="N/A"/>
    <s v=""/>
    <s v=""/>
    <s v="Stage 1"/>
    <m/>
    <m/>
    <m/>
    <s v="Issue Descr 283"/>
    <s v="Cause Descr 283"/>
    <s v="Countermeasure Descr 283"/>
    <s v="Owner 17"/>
    <s v="N/A"/>
    <s v="N/A"/>
    <s v="Closed"/>
    <x v="0"/>
    <x v="2"/>
    <s v="July"/>
    <n v="20"/>
    <s v="2020-07"/>
    <s v="N/A"/>
    <s v="N/A"/>
    <s v="N/A"/>
    <s v=""/>
  </r>
  <r>
    <n v="289"/>
    <x v="3"/>
    <s v="Issue Tier 2 Tag 4"/>
    <s v="Cause Category 4"/>
    <s v="Cause Detail 3"/>
    <d v="2021-11-15T00:00:00"/>
    <x v="0"/>
    <s v="Quality KPI 1"/>
    <s v="Entry ID - 118"/>
    <s v=""/>
    <m/>
    <m/>
    <s v="Minor"/>
    <m/>
    <s v="Issue Descr 284"/>
    <s v="Cause Descr 284"/>
    <s v="Countermeasure Descr 284"/>
    <s v="Owner 39"/>
    <d v="2021-12-15T00:00:00"/>
    <d v="2021-12-08T00:00:00"/>
    <s v="Closed"/>
    <x v="1"/>
    <x v="6"/>
    <s v="November"/>
    <n v="15"/>
    <s v="2021-11"/>
    <n v="30"/>
    <n v="23"/>
    <s v="Yes"/>
    <n v="-7"/>
  </r>
  <r>
    <n v="289"/>
    <x v="11"/>
    <s v="Issue Tier 2 Tag 5"/>
    <s v="Cause Category 5"/>
    <s v="Cause Detail 4"/>
    <d v="2021-11-18T00:00:00"/>
    <x v="2"/>
    <s v="Safety KPI 1"/>
    <s v="Entry ID - 115"/>
    <s v=""/>
    <s v=""/>
    <s v=""/>
    <s v=""/>
    <s v=""/>
    <s v="Issue Descr 285"/>
    <s v="Cause Descr 285"/>
    <s v="Countermeasure Descr 285"/>
    <s v="Owner 33"/>
    <d v="2021-12-18T00:00:00"/>
    <m/>
    <s v="Open"/>
    <x v="1"/>
    <x v="6"/>
    <s v="November"/>
    <n v="18"/>
    <s v="2021-11"/>
    <m/>
    <m/>
    <m/>
    <m/>
  </r>
  <r>
    <n v="281"/>
    <x v="5"/>
    <s v="Issue Tier 2 Tag 6"/>
    <s v="Cause Category 1"/>
    <s v="Cause Detail 5"/>
    <d v="2021-10-25T00:00:00"/>
    <x v="0"/>
    <s v="Quality KPI 1"/>
    <s v="Entry ID - 116"/>
    <s v=""/>
    <m/>
    <m/>
    <s v="Minor"/>
    <m/>
    <s v="Issue Descr 286"/>
    <s v="Cause Descr 286"/>
    <s v="Countermeasure Descr 286"/>
    <s v="Owner 40"/>
    <d v="2021-12-20T00:00:00"/>
    <m/>
    <s v="Open"/>
    <x v="1"/>
    <x v="5"/>
    <s v="October"/>
    <n v="25"/>
    <s v="2021-10"/>
    <n v="56"/>
    <s v="N/A"/>
    <s v="N/A"/>
    <s v=""/>
  </r>
  <r>
    <n v="193"/>
    <x v="6"/>
    <s v="Issue Tier 2 Tag 7"/>
    <s v="Cause Category 2"/>
    <s v="Cause Detail 6"/>
    <d v="2021-08-05T00:00:00"/>
    <x v="4"/>
    <s v="N/A"/>
    <s v="Entry ID - 1"/>
    <s v=""/>
    <s v="Stage 8"/>
    <m/>
    <m/>
    <m/>
    <s v="Issue Descr 287"/>
    <s v="Cause Descr 287"/>
    <s v="Countermeasure Descr 287"/>
    <s v="Owner 29"/>
    <d v="2022-01-31T00:00:00"/>
    <d v="2021-11-15T00:00:00"/>
    <s v="Closed"/>
    <x v="1"/>
    <x v="3"/>
    <s v="August"/>
    <n v="5"/>
    <s v="2021-08"/>
    <n v="179"/>
    <n v="102"/>
    <s v="Yes"/>
    <n v="-77"/>
  </r>
  <r>
    <n v="289"/>
    <x v="7"/>
    <s v="Issue Tier 2 Tag 8"/>
    <s v="Cause Category 3"/>
    <s v="Cause Detail 7"/>
    <d v="2021-11-22T00:00:00"/>
    <x v="2"/>
    <s v="Safety KPI 1"/>
    <s v="Entry ID - 109"/>
    <s v=""/>
    <s v="Stage 5"/>
    <s v=""/>
    <s v=""/>
    <s v=""/>
    <s v="Issue Descr 288"/>
    <s v="Cause Descr 288"/>
    <s v="Countermeasure Descr 288"/>
    <s v="Owner 41"/>
    <d v="2021-12-20T00:00:00"/>
    <m/>
    <s v="Open"/>
    <x v="1"/>
    <x v="6"/>
    <s v="November"/>
    <n v="22"/>
    <s v="2021-11"/>
    <m/>
    <m/>
    <m/>
    <m/>
  </r>
  <r>
    <m/>
    <x v="8"/>
    <s v="Issue Tier 2 Tag 9"/>
    <s v="Cause Category 4"/>
    <s v="Cause Detail 8"/>
    <d v="2021-11-11T00:00:00"/>
    <x v="2"/>
    <s v="Safety KPI 1"/>
    <s v="Entry ID - 102"/>
    <s v=""/>
    <m/>
    <m/>
    <m/>
    <m/>
    <s v="Issue Descr 289"/>
    <s v="Cause Descr 289"/>
    <s v="Countermeasure Descr 289"/>
    <s v="Owner 11"/>
    <d v="2021-11-12T00:00:00"/>
    <d v="2021-11-12T00:00:00"/>
    <s v="Closed"/>
    <x v="1"/>
    <x v="6"/>
    <s v="November"/>
    <n v="11"/>
    <s v="2021-11"/>
    <m/>
    <m/>
    <m/>
    <m/>
  </r>
  <r>
    <m/>
    <x v="9"/>
    <s v="Issue Tier 2 Tag 10"/>
    <s v="Cause Category 5"/>
    <s v="Cause Detail 1"/>
    <d v="2021-11-10T00:00:00"/>
    <x v="2"/>
    <s v="Safety KPI 1"/>
    <s v="Entry ID - 103"/>
    <s v=""/>
    <m/>
    <m/>
    <m/>
    <m/>
    <s v="Issue Descr 290"/>
    <s v="Cause Descr 290"/>
    <s v="Countermeasure Descr 290"/>
    <s v="Owner 11"/>
    <d v="2021-11-12T00:00:00"/>
    <d v="2021-11-12T00:00:00"/>
    <s v="Closed"/>
    <x v="1"/>
    <x v="6"/>
    <s v="November"/>
    <n v="10"/>
    <s v="2021-11"/>
    <m/>
    <m/>
    <m/>
    <m/>
  </r>
  <r>
    <n v="230"/>
    <x v="0"/>
    <s v="Issue Tier 2 Tag 11"/>
    <s v="Cause Category 1"/>
    <s v="Cause Detail 2"/>
    <d v="2021-10-06T00:00:00"/>
    <x v="0"/>
    <s v="Quality KPI 1"/>
    <s v="Entry ID - 100"/>
    <s v=""/>
    <m/>
    <m/>
    <m/>
    <m/>
    <s v="Issue Descr 291"/>
    <s v="Cause Descr 291"/>
    <s v="Countermeasure Descr 291"/>
    <s v="Owner 15"/>
    <d v="2021-12-22T00:00:00"/>
    <m/>
    <s v="Open"/>
    <x v="1"/>
    <x v="5"/>
    <s v="October"/>
    <n v="6"/>
    <s v="2021-10"/>
    <n v="77"/>
    <s v="N/A"/>
    <s v="N/A"/>
    <s v=""/>
  </r>
  <r>
    <n v="290"/>
    <x v="1"/>
    <s v="Issue Tier 2 Tag 12"/>
    <s v="Cause Category 2"/>
    <s v="Cause Detail 3"/>
    <d v="2021-11-24T00:00:00"/>
    <x v="0"/>
    <s v="Quality KPI 1"/>
    <s v="Entry ID - 101"/>
    <s v=""/>
    <m/>
    <m/>
    <s v="Minor"/>
    <m/>
    <s v="Issue Descr 292"/>
    <s v="Cause Descr 292"/>
    <s v="Countermeasure Descr 292"/>
    <s v="Owner 42"/>
    <d v="2021-12-24T00:00:00"/>
    <m/>
    <s v="Open"/>
    <x v="1"/>
    <x v="6"/>
    <s v="November"/>
    <n v="24"/>
    <s v="2021-11"/>
    <n v="30"/>
    <s v="N/A"/>
    <s v="N/A"/>
    <s v=""/>
  </r>
  <r>
    <n v="187"/>
    <x v="2"/>
    <s v="Issue Tier 2 Tag 13"/>
    <s v="Cause Category 3"/>
    <s v="Cause Detail 4"/>
    <d v="2021-07-20T00:00:00"/>
    <x v="3"/>
    <s v="Delivery KPI 3"/>
    <s v="Entry ID - 1"/>
    <s v="Primary Equipment 37"/>
    <s v="Stage 6"/>
    <m/>
    <m/>
    <m/>
    <s v="Issue Descr 293"/>
    <s v="Cause Descr 293"/>
    <s v="Countermeasure Descr 293"/>
    <s v="Owner 5"/>
    <d v="2022-01-31T00:00:00"/>
    <m/>
    <s v="Open"/>
    <x v="1"/>
    <x v="2"/>
    <s v="July"/>
    <n v="20"/>
    <s v="2021-07"/>
    <n v="195"/>
    <s v="N/A"/>
    <s v="N/A"/>
    <s v=""/>
  </r>
  <r>
    <m/>
    <x v="3"/>
    <s v="Issue Tier 2 Tag 14"/>
    <s v="Cause Category 4"/>
    <s v="Cause Detail 5"/>
    <d v="2021-11-10T00:00:00"/>
    <x v="3"/>
    <s v="Delivery KPI 1"/>
    <s v="Entry ID - 1"/>
    <s v=""/>
    <m/>
    <m/>
    <m/>
    <m/>
    <s v="Issue Descr 294"/>
    <s v="Cause Descr 294"/>
    <s v="Countermeasure Descr 294"/>
    <s v="Owner 6"/>
    <d v="2022-03-01T00:00:00"/>
    <m/>
    <s v="Open"/>
    <x v="1"/>
    <x v="6"/>
    <s v="November"/>
    <n v="10"/>
    <s v="2021-11"/>
    <m/>
    <m/>
    <m/>
    <m/>
  </r>
  <r>
    <n v="289"/>
    <x v="11"/>
    <s v="Issue Tier 2 Tag 15"/>
    <s v="Cause Category 5"/>
    <s v="Cause Detail 6"/>
    <d v="2021-11-22T00:00:00"/>
    <x v="2"/>
    <s v="Safety KPI 1"/>
    <s v="Entry ID - 104"/>
    <s v=""/>
    <s v=""/>
    <s v=""/>
    <s v=""/>
    <s v=""/>
    <s v="Issue Descr 295"/>
    <s v="Cause Descr 295"/>
    <s v="Countermeasure Descr 295"/>
    <s v="Owner 33"/>
    <d v="2021-11-23T00:00:00"/>
    <d v="2021-11-23T00:00:00"/>
    <s v="Closed"/>
    <x v="1"/>
    <x v="6"/>
    <s v="November"/>
    <n v="22"/>
    <s v="2021-11"/>
    <m/>
    <m/>
    <m/>
    <m/>
  </r>
  <r>
    <n v="30"/>
    <x v="5"/>
    <s v="Issue Tier 2 Tag 16"/>
    <s v="Cause Category 1"/>
    <s v="Cause Detail 7"/>
    <d v="2020-08-12T00:00:00"/>
    <x v="2"/>
    <s v="Safety KPI 1"/>
    <s v=""/>
    <s v=""/>
    <m/>
    <m/>
    <m/>
    <m/>
    <s v="Issue Descr 296"/>
    <s v="Cause Descr 296"/>
    <s v="Countermeasure Descr 296"/>
    <s v="Owner 11"/>
    <d v="2020-08-12T00:00:00"/>
    <d v="2020-08-12T00:00:00"/>
    <s v="Closed"/>
    <x v="0"/>
    <x v="3"/>
    <s v="August"/>
    <n v="12"/>
    <s v="2020-08"/>
    <n v="0"/>
    <n v="0"/>
    <s v="Yes"/>
    <n v="0"/>
  </r>
  <r>
    <n v="237"/>
    <x v="6"/>
    <s v="Issue Tier 2 Tag 17"/>
    <s v="Cause Category 2"/>
    <s v="Cause Detail 8"/>
    <d v="2021-10-20T00:00:00"/>
    <x v="4"/>
    <s v="N/A"/>
    <s v="Entry ID - 1"/>
    <s v=""/>
    <m/>
    <m/>
    <m/>
    <m/>
    <s v="Issue Descr 297"/>
    <s v="Cause Descr 297"/>
    <s v="Countermeasure Descr 297"/>
    <m/>
    <m/>
    <m/>
    <s v="Open"/>
    <x v="1"/>
    <x v="5"/>
    <s v="October"/>
    <n v="20"/>
    <s v="2021-10"/>
    <m/>
    <m/>
    <m/>
    <m/>
  </r>
  <r>
    <n v="291"/>
    <x v="7"/>
    <s v="Issue Tier 2 Tag 18"/>
    <s v="Cause Category 3"/>
    <s v="Cause Detail 1"/>
    <d v="2021-10-22T00:00:00"/>
    <x v="0"/>
    <s v="Quality KPI 1"/>
    <s v="Entry ID - 107"/>
    <s v=""/>
    <m/>
    <m/>
    <m/>
    <m/>
    <s v="Issue Descr 298"/>
    <s v="Cause Descr 298"/>
    <s v="Countermeasure Descr 298"/>
    <s v="Owner 43"/>
    <d v="2021-12-31T00:00:00"/>
    <m/>
    <s v="Open"/>
    <x v="1"/>
    <x v="5"/>
    <s v="October"/>
    <n v="22"/>
    <s v="2021-10"/>
    <n v="70"/>
    <s v="N/A"/>
    <s v="N/A"/>
    <s v=""/>
  </r>
  <r>
    <n v="291"/>
    <x v="8"/>
    <s v="Issue Tier 2 Tag 19"/>
    <s v="Cause Category 4"/>
    <s v="Cause Detail 2"/>
    <d v="2021-12-03T00:00:00"/>
    <x v="2"/>
    <s v="Safety KPI 1"/>
    <s v="Entry ID - 108"/>
    <s v=""/>
    <s v=""/>
    <s v=""/>
    <s v=""/>
    <s v=""/>
    <s v="Issue Descr 299"/>
    <s v="Cause Descr 299"/>
    <s v="Countermeasure Descr 299"/>
    <s v="Owner 33"/>
    <d v="2022-01-04T00:00:00"/>
    <m/>
    <s v="Open"/>
    <x v="1"/>
    <x v="7"/>
    <s v="December"/>
    <n v="3"/>
    <s v="2021-12"/>
    <m/>
    <m/>
    <m/>
    <m/>
  </r>
  <r>
    <n v="292"/>
    <x v="9"/>
    <s v="Issue Tier 2 Tag 20"/>
    <s v="Cause Category 5"/>
    <s v="Cause Detail 3"/>
    <d v="2021-12-08T00:00:00"/>
    <x v="0"/>
    <s v="Quality KPI 1"/>
    <s v="Entry ID - 105"/>
    <s v=""/>
    <m/>
    <m/>
    <s v="Minor"/>
    <m/>
    <s v="Issue Descr 300"/>
    <s v="Cause Descr 300"/>
    <s v="Countermeasure Descr 300"/>
    <s v="Owner 44"/>
    <d v="2022-01-07T00:00:00"/>
    <m/>
    <s v="Open"/>
    <x v="1"/>
    <x v="7"/>
    <s v="December"/>
    <n v="8"/>
    <s v="2021-12"/>
    <n v="30"/>
    <s v="N/A"/>
    <s v="N/A"/>
    <s v=""/>
  </r>
  <r>
    <n v="292"/>
    <x v="0"/>
    <s v="Issue Tier 2 Tag 1"/>
    <s v="Cause Category 1"/>
    <s v="Cause Detail 4"/>
    <d v="2021-12-09T00:00:00"/>
    <x v="2"/>
    <s v="Safety KPI 1"/>
    <s v="Entry ID - 106"/>
    <s v="Primary Equipment 35"/>
    <s v="Stage 2"/>
    <s v=""/>
    <s v=""/>
    <s v=""/>
    <s v="Issue Descr 301"/>
    <s v="Cause Descr 301"/>
    <s v="Countermeasure Descr 301"/>
    <s v="Owner 33"/>
    <d v="2021-01-10T00:00:00"/>
    <m/>
    <s v="Open"/>
    <x v="1"/>
    <x v="7"/>
    <s v="December"/>
    <n v="9"/>
    <s v="2021-12"/>
    <m/>
    <m/>
    <m/>
    <m/>
  </r>
  <r>
    <n v="292"/>
    <x v="1"/>
    <s v="Issue Tier 2 Tag 2"/>
    <s v="Cause Category 2"/>
    <s v="Cause Detail 5"/>
    <d v="2021-12-09T00:00:00"/>
    <x v="3"/>
    <s v="Delivery KPI 1"/>
    <s v="Entry ID - 1"/>
    <s v=""/>
    <s v=""/>
    <s v=""/>
    <s v=""/>
    <s v=""/>
    <s v="Issue Descr 302"/>
    <s v="Cause Descr 302"/>
    <s v="Countermeasure Descr 302"/>
    <s v="Owner 45"/>
    <d v="2021-12-17T00:00:00"/>
    <m/>
    <s v="Open"/>
    <x v="1"/>
    <x v="7"/>
    <s v="December"/>
    <n v="9"/>
    <s v="2021-12"/>
    <m/>
    <m/>
    <m/>
    <m/>
  </r>
  <r>
    <m/>
    <x v="4"/>
    <m/>
    <m/>
    <m/>
    <m/>
    <x v="5"/>
    <m/>
    <m/>
    <m/>
    <m/>
    <m/>
    <m/>
    <m/>
    <m/>
    <m/>
    <m/>
    <m/>
    <m/>
    <m/>
    <s v="Open"/>
    <x v="2"/>
    <x v="12"/>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EB214D-900D-403C-A5C2-273F93C48B69}" name="TrendPivotTable" cacheId="2"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L26" firstHeaderRow="1" firstDataRow="2" firstDataCol="1" rowPageCount="1" colPageCount="1"/>
  <pivotFields count="30">
    <pivotField showAll="0"/>
    <pivotField axis="axisCol" showAll="0">
      <items count="13">
        <item x="0"/>
        <item x="9"/>
        <item x="1"/>
        <item x="2"/>
        <item x="3"/>
        <item x="11"/>
        <item x="5"/>
        <item x="6"/>
        <item x="7"/>
        <item x="8"/>
        <item x="10"/>
        <item h="1" x="4"/>
        <item t="default"/>
      </items>
    </pivotField>
    <pivotField showAll="0" measureFilter="1"/>
    <pivotField showAll="0"/>
    <pivotField showAll="0"/>
    <pivotField dataField="1" showAll="0"/>
    <pivotField axis="axisPage" showAll="0">
      <items count="7">
        <item h="1" x="3"/>
        <item h="1" x="1"/>
        <item h="1" x="4"/>
        <item h="1" x="0"/>
        <item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axis="axisRow" showAll="0">
      <items count="14">
        <item x="8"/>
        <item x="0"/>
        <item x="9"/>
        <item x="10"/>
        <item x="11"/>
        <item x="1"/>
        <item x="2"/>
        <item x="3"/>
        <item x="4"/>
        <item x="5"/>
        <item x="6"/>
        <item x="7"/>
        <item h="1" x="12"/>
        <item t="default"/>
      </items>
    </pivotField>
    <pivotField showAll="0"/>
    <pivotField showAll="0"/>
    <pivotField showAll="0"/>
    <pivotField showAll="0"/>
    <pivotField showAll="0"/>
    <pivotField showAll="0"/>
    <pivotField showAll="0"/>
  </pivotFields>
  <rowFields count="2">
    <field x="21"/>
    <field x="22"/>
  </rowFields>
  <rowItems count="22">
    <i>
      <x/>
    </i>
    <i r="1">
      <x/>
    </i>
    <i r="1">
      <x v="6"/>
    </i>
    <i r="1">
      <x v="7"/>
    </i>
    <i r="1">
      <x v="8"/>
    </i>
    <i r="1">
      <x v="9"/>
    </i>
    <i r="1">
      <x v="10"/>
    </i>
    <i r="1">
      <x v="11"/>
    </i>
    <i>
      <x v="1"/>
    </i>
    <i r="1">
      <x/>
    </i>
    <i r="1">
      <x v="1"/>
    </i>
    <i r="1">
      <x v="2"/>
    </i>
    <i r="1">
      <x v="3"/>
    </i>
    <i r="1">
      <x v="4"/>
    </i>
    <i r="1">
      <x v="5"/>
    </i>
    <i r="1">
      <x v="6"/>
    </i>
    <i r="1">
      <x v="7"/>
    </i>
    <i r="1">
      <x v="8"/>
    </i>
    <i r="1">
      <x v="9"/>
    </i>
    <i r="1">
      <x v="10"/>
    </i>
    <i r="1">
      <x v="11"/>
    </i>
    <i t="grand">
      <x/>
    </i>
  </rowItems>
  <colFields count="1">
    <field x="1"/>
  </colFields>
  <colItems count="11">
    <i>
      <x/>
    </i>
    <i>
      <x v="1"/>
    </i>
    <i>
      <x v="2"/>
    </i>
    <i>
      <x v="3"/>
    </i>
    <i>
      <x v="4"/>
    </i>
    <i>
      <x v="5"/>
    </i>
    <i>
      <x v="6"/>
    </i>
    <i>
      <x v="7"/>
    </i>
    <i>
      <x v="8"/>
    </i>
    <i>
      <x v="9"/>
    </i>
    <i t="grand">
      <x/>
    </i>
  </colItems>
  <pageFields count="1">
    <pageField fld="6" hier="-1"/>
  </pageFields>
  <dataFields count="1">
    <dataField name="Count of Issues" fld="5" subtotal="count" baseField="0" baseItem="0"/>
  </dataFields>
  <chartFormats count="10">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2"/>
          </customFilters>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1BCB02-0A85-4BBB-949B-A68202D7FF67}" name="RunningPivotTable" cacheId="1"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J27" firstHeaderRow="1" firstDataRow="2" firstDataCol="1" rowPageCount="1" colPageCount="1"/>
  <pivotFields count="30">
    <pivotField showAll="0"/>
    <pivotField showAll="0"/>
    <pivotField showAll="0" measureFilter="1"/>
    <pivotField showAll="0"/>
    <pivotField axis="axisCol" showAll="0">
      <items count="10">
        <item x="0"/>
        <item x="1"/>
        <item x="2"/>
        <item x="3"/>
        <item x="4"/>
        <item x="5"/>
        <item x="6"/>
        <item x="7"/>
        <item h="1" x="8"/>
        <item t="default"/>
      </items>
    </pivotField>
    <pivotField dataField="1" showAll="0">
      <items count="212">
        <item x="67"/>
        <item x="0"/>
        <item x="9"/>
        <item x="1"/>
        <item x="2"/>
        <item x="11"/>
        <item x="10"/>
        <item x="3"/>
        <item x="4"/>
        <item x="5"/>
        <item x="6"/>
        <item x="31"/>
        <item x="7"/>
        <item x="8"/>
        <item x="21"/>
        <item x="18"/>
        <item x="15"/>
        <item x="12"/>
        <item x="13"/>
        <item x="14"/>
        <item x="16"/>
        <item x="28"/>
        <item x="29"/>
        <item x="17"/>
        <item x="22"/>
        <item x="19"/>
        <item x="20"/>
        <item x="26"/>
        <item x="34"/>
        <item x="23"/>
        <item x="36"/>
        <item x="24"/>
        <item x="25"/>
        <item x="44"/>
        <item x="27"/>
        <item x="32"/>
        <item x="46"/>
        <item x="33"/>
        <item x="30"/>
        <item x="35"/>
        <item x="37"/>
        <item x="49"/>
        <item x="38"/>
        <item x="39"/>
        <item x="51"/>
        <item x="40"/>
        <item x="42"/>
        <item x="41"/>
        <item x="43"/>
        <item x="48"/>
        <item x="45"/>
        <item x="47"/>
        <item x="52"/>
        <item x="50"/>
        <item x="54"/>
        <item x="56"/>
        <item x="57"/>
        <item x="53"/>
        <item x="62"/>
        <item x="55"/>
        <item x="61"/>
        <item x="64"/>
        <item x="58"/>
        <item x="72"/>
        <item x="68"/>
        <item x="70"/>
        <item x="59"/>
        <item x="65"/>
        <item x="60"/>
        <item x="69"/>
        <item x="63"/>
        <item x="76"/>
        <item x="66"/>
        <item x="88"/>
        <item x="77"/>
        <item x="71"/>
        <item x="73"/>
        <item x="80"/>
        <item x="74"/>
        <item x="75"/>
        <item x="79"/>
        <item x="81"/>
        <item x="78"/>
        <item x="82"/>
        <item x="85"/>
        <item x="100"/>
        <item x="96"/>
        <item x="83"/>
        <item x="91"/>
        <item x="87"/>
        <item x="84"/>
        <item x="92"/>
        <item x="93"/>
        <item x="86"/>
        <item x="97"/>
        <item x="90"/>
        <item x="89"/>
        <item x="109"/>
        <item x="99"/>
        <item x="94"/>
        <item x="95"/>
        <item x="116"/>
        <item x="103"/>
        <item x="98"/>
        <item x="106"/>
        <item x="110"/>
        <item x="102"/>
        <item x="111"/>
        <item x="101"/>
        <item x="114"/>
        <item x="104"/>
        <item x="108"/>
        <item x="107"/>
        <item x="105"/>
        <item x="117"/>
        <item x="112"/>
        <item x="133"/>
        <item x="113"/>
        <item x="118"/>
        <item x="119"/>
        <item x="115"/>
        <item x="130"/>
        <item x="125"/>
        <item x="123"/>
        <item x="121"/>
        <item x="122"/>
        <item x="124"/>
        <item x="120"/>
        <item x="126"/>
        <item x="129"/>
        <item x="134"/>
        <item x="127"/>
        <item x="128"/>
        <item x="131"/>
        <item x="132"/>
        <item x="140"/>
        <item x="199"/>
        <item x="142"/>
        <item x="136"/>
        <item x="143"/>
        <item x="141"/>
        <item x="137"/>
        <item x="135"/>
        <item x="138"/>
        <item x="139"/>
        <item x="144"/>
        <item x="145"/>
        <item x="150"/>
        <item x="146"/>
        <item x="190"/>
        <item x="149"/>
        <item x="151"/>
        <item x="147"/>
        <item x="148"/>
        <item x="152"/>
        <item x="155"/>
        <item x="176"/>
        <item x="187"/>
        <item x="170"/>
        <item x="158"/>
        <item x="153"/>
        <item x="173"/>
        <item x="154"/>
        <item x="165"/>
        <item x="171"/>
        <item x="177"/>
        <item x="156"/>
        <item x="157"/>
        <item x="159"/>
        <item x="183"/>
        <item x="166"/>
        <item x="188"/>
        <item x="167"/>
        <item x="160"/>
        <item x="169"/>
        <item x="178"/>
        <item x="174"/>
        <item x="179"/>
        <item x="197"/>
        <item x="168"/>
        <item x="175"/>
        <item x="180"/>
        <item x="181"/>
        <item x="182"/>
        <item x="172"/>
        <item x="186"/>
        <item x="184"/>
        <item x="189"/>
        <item x="205"/>
        <item x="191"/>
        <item x="196"/>
        <item x="194"/>
        <item x="193"/>
        <item x="164"/>
        <item x="161"/>
        <item x="185"/>
        <item x="202"/>
        <item x="163"/>
        <item x="192"/>
        <item x="195"/>
        <item x="198"/>
        <item x="204"/>
        <item x="200"/>
        <item x="162"/>
        <item x="201"/>
        <item x="203"/>
        <item x="206"/>
        <item x="207"/>
        <item x="208"/>
        <item x="209"/>
        <item h="1" x="210"/>
        <item t="default"/>
      </items>
    </pivotField>
    <pivotField axis="axisPage" showAll="0">
      <items count="7">
        <item h="1" x="3"/>
        <item h="1" x="1"/>
        <item h="1" x="4"/>
        <item x="0"/>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showAll="0"/>
    <pivotField showAll="0"/>
    <pivotField showAll="0"/>
    <pivotField axis="axisRow" showAll="0">
      <items count="23">
        <item x="8"/>
        <item x="0"/>
        <item x="1"/>
        <item x="2"/>
        <item x="3"/>
        <item x="4"/>
        <item x="5"/>
        <item x="6"/>
        <item x="7"/>
        <item x="9"/>
        <item x="10"/>
        <item x="11"/>
        <item x="12"/>
        <item x="13"/>
        <item x="14"/>
        <item x="15"/>
        <item x="16"/>
        <item x="17"/>
        <item x="18"/>
        <item x="19"/>
        <item x="20"/>
        <item h="1" x="21"/>
        <item t="default"/>
      </items>
    </pivotField>
    <pivotField showAll="0"/>
    <pivotField showAll="0"/>
    <pivotField showAll="0"/>
    <pivotField showAll="0"/>
  </pivotFields>
  <rowFields count="2">
    <field x="21"/>
    <field x="25"/>
  </rowFields>
  <rowItems count="23">
    <i>
      <x/>
    </i>
    <i r="1">
      <x v="1"/>
    </i>
    <i r="1">
      <x v="2"/>
    </i>
    <i r="1">
      <x v="3"/>
    </i>
    <i r="1">
      <x v="4"/>
    </i>
    <i r="1">
      <x v="5"/>
    </i>
    <i r="1">
      <x v="6"/>
    </i>
    <i r="1">
      <x v="7"/>
    </i>
    <i r="1">
      <x v="8"/>
    </i>
    <i>
      <x v="1"/>
    </i>
    <i r="1">
      <x v="9"/>
    </i>
    <i r="1">
      <x v="10"/>
    </i>
    <i r="1">
      <x v="11"/>
    </i>
    <i r="1">
      <x v="12"/>
    </i>
    <i r="1">
      <x v="13"/>
    </i>
    <i r="1">
      <x v="14"/>
    </i>
    <i r="1">
      <x v="15"/>
    </i>
    <i r="1">
      <x v="16"/>
    </i>
    <i r="1">
      <x v="17"/>
    </i>
    <i r="1">
      <x v="18"/>
    </i>
    <i r="1">
      <x v="19"/>
    </i>
    <i r="1">
      <x v="20"/>
    </i>
    <i t="grand">
      <x/>
    </i>
  </rowItems>
  <colFields count="1">
    <field x="4"/>
  </colFields>
  <colItems count="9">
    <i>
      <x/>
    </i>
    <i>
      <x v="1"/>
    </i>
    <i>
      <x v="2"/>
    </i>
    <i>
      <x v="3"/>
    </i>
    <i>
      <x v="4"/>
    </i>
    <i>
      <x v="5"/>
    </i>
    <i>
      <x v="6"/>
    </i>
    <i>
      <x v="7"/>
    </i>
    <i t="grand">
      <x/>
    </i>
  </colItems>
  <pageFields count="1">
    <pageField fld="6" hier="-1"/>
  </pageFields>
  <dataFields count="1">
    <dataField name="Count of Issues" fld="5" subtotal="count" showDataAs="runTotal" baseField="25" baseItem="0"/>
  </dataField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AF364B-E1BB-44E1-8E77-B252176F3E6C}" name="RunningPivotTable KPI" cacheId="0"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4">
  <location ref="A1:H23" firstHeaderRow="1" firstDataRow="2" firstDataCol="1"/>
  <pivotFields count="30">
    <pivotField showAll="0"/>
    <pivotField showAll="0"/>
    <pivotField showAll="0"/>
    <pivotField showAll="0"/>
    <pivotField showAll="0"/>
    <pivotField dataField="1" numFmtId="169" showAll="0"/>
    <pivotField showAll="0"/>
    <pivotField axis="axisCol" showAll="0" measureFilter="1">
      <items count="13">
        <item x="9"/>
        <item x="8"/>
        <item x="7"/>
        <item x="3"/>
        <item x="5"/>
        <item x="4"/>
        <item x="1"/>
        <item x="0"/>
        <item x="6"/>
        <item x="2"/>
        <item x="10"/>
        <item h="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8"/>
        <item h="1" x="0"/>
        <item h="1" x="9"/>
        <item h="1" x="10"/>
        <item h="1" x="11"/>
        <item h="1" x="1"/>
        <item x="2"/>
        <item h="1" x="3"/>
        <item h="1" x="4"/>
        <item h="1" x="5"/>
        <item h="1" x="6"/>
        <item h="1" x="7"/>
        <item t="default"/>
      </items>
    </pivotField>
    <pivotField axis="axisRow" showAll="0">
      <items count="32">
        <item x="25"/>
        <item x="0"/>
        <item x="9"/>
        <item x="26"/>
        <item x="21"/>
        <item x="22"/>
        <item x="28"/>
        <item x="23"/>
        <item x="1"/>
        <item x="3"/>
        <item x="18"/>
        <item x="16"/>
        <item x="4"/>
        <item x="20"/>
        <item x="5"/>
        <item x="6"/>
        <item x="27"/>
        <item x="19"/>
        <item x="29"/>
        <item x="24"/>
        <item x="7"/>
        <item x="8"/>
        <item x="17"/>
        <item x="30"/>
        <item x="2"/>
        <item x="11"/>
        <item x="15"/>
        <item x="14"/>
        <item x="10"/>
        <item x="12"/>
        <item x="13"/>
        <item t="default"/>
      </items>
    </pivotField>
    <pivotField showAll="0"/>
    <pivotField showAll="0"/>
    <pivotField showAll="0"/>
    <pivotField showAll="0"/>
    <pivotField showAll="0"/>
  </pivotFields>
  <rowFields count="2">
    <field x="23"/>
    <field x="24"/>
  </rowFields>
  <rowItems count="21">
    <i>
      <x v="6"/>
    </i>
    <i r="1">
      <x/>
    </i>
    <i r="1">
      <x v="6"/>
    </i>
    <i r="1">
      <x v="7"/>
    </i>
    <i r="1">
      <x v="8"/>
    </i>
    <i r="1">
      <x v="9"/>
    </i>
    <i r="1">
      <x v="12"/>
    </i>
    <i r="1">
      <x v="13"/>
    </i>
    <i r="1">
      <x v="14"/>
    </i>
    <i r="1">
      <x v="15"/>
    </i>
    <i r="1">
      <x v="18"/>
    </i>
    <i r="1">
      <x v="19"/>
    </i>
    <i r="1">
      <x v="20"/>
    </i>
    <i r="1">
      <x v="21"/>
    </i>
    <i r="1">
      <x v="22"/>
    </i>
    <i r="1">
      <x v="26"/>
    </i>
    <i r="1">
      <x v="27"/>
    </i>
    <i r="1">
      <x v="28"/>
    </i>
    <i r="1">
      <x v="29"/>
    </i>
    <i r="1">
      <x v="30"/>
    </i>
    <i t="grand">
      <x/>
    </i>
  </rowItems>
  <colFields count="1">
    <field x="7"/>
  </colFields>
  <colItems count="7">
    <i>
      <x v="3"/>
    </i>
    <i>
      <x v="4"/>
    </i>
    <i>
      <x v="5"/>
    </i>
    <i>
      <x v="6"/>
    </i>
    <i>
      <x v="7"/>
    </i>
    <i>
      <x v="9"/>
    </i>
    <i t="grand">
      <x/>
    </i>
  </colItems>
  <dataFields count="1">
    <dataField name="Count of Issues" fld="5" subtotal="count" showDataAs="runTotal" baseField="24" baseItem="0"/>
  </dataFields>
  <chartFormats count="6">
    <chartFormat chart="0" format="0" series="1">
      <pivotArea type="data" outline="0" fieldPosition="0">
        <references count="2">
          <reference field="4294967294" count="1" selected="0">
            <x v="0"/>
          </reference>
          <reference field="7" count="1" selected="0">
            <x v="3"/>
          </reference>
        </references>
      </pivotArea>
    </chartFormat>
    <chartFormat chart="0" format="1" series="1">
      <pivotArea type="data" outline="0" fieldPosition="0">
        <references count="2">
          <reference field="4294967294" count="1" selected="0">
            <x v="0"/>
          </reference>
          <reference field="7" count="1" selected="0">
            <x v="4"/>
          </reference>
        </references>
      </pivotArea>
    </chartFormat>
    <chartFormat chart="0" format="2" series="1">
      <pivotArea type="data" outline="0" fieldPosition="0">
        <references count="2">
          <reference field="4294967294" count="1" selected="0">
            <x v="0"/>
          </reference>
          <reference field="7" count="1" selected="0">
            <x v="5"/>
          </reference>
        </references>
      </pivotArea>
    </chartFormat>
    <chartFormat chart="0" format="3" series="1">
      <pivotArea type="data" outline="0" fieldPosition="0">
        <references count="2">
          <reference field="4294967294" count="1" selected="0">
            <x v="0"/>
          </reference>
          <reference field="7" count="1" selected="0">
            <x v="6"/>
          </reference>
        </references>
      </pivotArea>
    </chartFormat>
    <chartFormat chart="0" format="4" series="1">
      <pivotArea type="data" outline="0" fieldPosition="0">
        <references count="2">
          <reference field="4294967294" count="1" selected="0">
            <x v="0"/>
          </reference>
          <reference field="7" count="1" selected="0">
            <x v="7"/>
          </reference>
        </references>
      </pivotArea>
    </chartFormat>
    <chartFormat chart="0" format="5" series="1">
      <pivotArea type="data" outline="0" fieldPosition="0">
        <references count="2">
          <reference field="4294967294" count="1" selected="0">
            <x v="0"/>
          </reference>
          <reference field="7" count="1" selected="0">
            <x v="9"/>
          </reference>
        </references>
      </pivotArea>
    </chartFormat>
  </chartFormats>
  <pivotTableStyleInfo name="PivotStyleMedium7" showRowHeaders="1" showColHeaders="1" showRowStripes="0" showColStripes="0" showLastColumn="1"/>
  <filters count="1">
    <filter fld="7"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98470E-CC17-471D-9D6D-DEE489AF575F}" name="Tbl_Counter" displayName="Tbl_Counter" ref="A1:AD304" headerRowDxfId="258" dataDxfId="257" totalsRowDxfId="256">
  <autoFilter ref="A1:AD304" xr:uid="{1694C726-FF69-4F13-88C4-CE810E89F912}"/>
  <sortState xmlns:xlrd2="http://schemas.microsoft.com/office/spreadsheetml/2017/richdata2" ref="A235:AD298">
    <sortCondition ref="S1:S298"/>
  </sortState>
  <tableColumns count="30">
    <tableColumn id="1" xr3:uid="{FFC21C8B-3933-467F-A755-CE6BB6A0C801}" name="Issue ID" totalsRowLabel="Total" dataDxfId="255" totalsRowDxfId="254"/>
    <tableColumn id="3" xr3:uid="{5E0629ED-44A9-4FD4-A40C-484C21576EDE}" name="Issue Tier 1 Tag" dataDxfId="253" totalsRowDxfId="252"/>
    <tableColumn id="4" xr3:uid="{F962DD1B-4549-458F-923E-E7F29C4C1400}" name="Issue Tier 2 Tag" dataDxfId="251" totalsRowDxfId="250"/>
    <tableColumn id="5" xr3:uid="{6A6929F3-CEAC-4CAC-A33F-8AC8DCC48F52}" name="Cause Category" dataDxfId="249" totalsRowDxfId="248"/>
    <tableColumn id="22" xr3:uid="{334CEEF9-259E-4096-B898-668C33EBAC76}" name="Cause Detail" dataDxfId="247" totalsRowDxfId="246"/>
    <tableColumn id="6" xr3:uid="{CD988B37-8494-4F1D-AE8F-CF04562573A5}" name="Issue Date" dataDxfId="245" totalsRowDxfId="244"/>
    <tableColumn id="7" xr3:uid="{B7112DA8-04ED-4590-8C69-CBAC4B250FCA}" name="Category" dataDxfId="243" totalsRowDxfId="242"/>
    <tableColumn id="8" xr3:uid="{E323B5A8-F671-4A9B-85C9-E1730A4FE587}" name="KPI" dataDxfId="241" totalsRowDxfId="240"/>
    <tableColumn id="9" xr3:uid="{4BE6BED8-E29E-4BCE-BBDA-1DEDC4B3B4C7}" name="Entry Identifier" dataDxfId="239" totalsRowDxfId="238"/>
    <tableColumn id="10" xr3:uid="{20BFCD6F-6225-4CBD-B5FF-174E1FAF75F0}" name="Primary Equipment" dataDxfId="237" totalsRowDxfId="236"/>
    <tableColumn id="12" xr3:uid="{309A89FB-91DA-4CAD-A0DB-C82735BF7AE9}" name="Manufacturing Stage" dataDxfId="235" totalsRowDxfId="234"/>
    <tableColumn id="13" xr3:uid="{4184FFE4-F69C-4DC6-8142-ECB3C7D3FF7A}" name="Batch" dataDxfId="233" totalsRowDxfId="232"/>
    <tableColumn id="14" xr3:uid="{05CCFB88-2C4A-4E3E-84E9-B4CC6EC66676}" name="Quality Classification" dataDxfId="231" totalsRowDxfId="230"/>
    <tableColumn id="15" xr3:uid="{A833EACA-47BF-485F-B180-6C21E21624B6}" name="Safety Tier" dataDxfId="229" totalsRowDxfId="228"/>
    <tableColumn id="16" xr3:uid="{2C0731B5-4124-42CF-AC3F-C42F8E0577CD}" name="Issue" dataDxfId="227" totalsRowDxfId="226"/>
    <tableColumn id="17" xr3:uid="{6EC855B0-5EA7-4DE3-853A-7EBEA9B430C5}" name="Cause" dataDxfId="225" totalsRowDxfId="224"/>
    <tableColumn id="18" xr3:uid="{1A856377-F34A-4B7B-B258-B3C02E300C44}" name="Countermeasure" dataDxfId="223" totalsRowDxfId="222"/>
    <tableColumn id="19" xr3:uid="{65042BD7-4A9F-4412-A126-25E332F2B805}" name="Owner" dataDxfId="221" totalsRowDxfId="220"/>
    <tableColumn id="20" xr3:uid="{78B19AF3-F500-4720-8D2E-AD5BDC1B775C}" name="Date Due" dataDxfId="219" totalsRowDxfId="218"/>
    <tableColumn id="21" xr3:uid="{BC0A745C-28A0-4BAA-9560-1457DF811E7F}" name="Date Closed" dataDxfId="217" totalsRowDxfId="216"/>
    <tableColumn id="25" xr3:uid="{B80FE56E-9A6A-4F5B-86BE-41A776398CCD}" name="Status" dataDxfId="215" totalsRowDxfId="214"/>
    <tableColumn id="32" xr3:uid="{86894ED6-4068-4F5D-B540-5DACA1A6AE65}" name="Issue Year" dataDxfId="213" totalsRowDxfId="212"/>
    <tableColumn id="31" xr3:uid="{CEADC4E4-1482-46A2-8B1A-DF712DCE6154}" name="Issue Month" dataDxfId="211" totalsRowDxfId="210"/>
    <tableColumn id="23" xr3:uid="{992D66E5-5147-4D1F-8B26-966F9B594970}" name="Month Name" dataDxfId="209" totalsRowDxfId="208"/>
    <tableColumn id="24" xr3:uid="{C6F56EAD-C6BF-406A-8FCC-8C35A05229EC}" name="Day of Month" dataDxfId="207" totalsRowDxfId="206"/>
    <tableColumn id="30" xr3:uid="{CA35E0E3-BA66-4B9C-A0B8-8A27156DF687}" name="Yr-Month" dataDxfId="205" totalsRowDxfId="204"/>
    <tableColumn id="26" xr3:uid="{EF21E2BB-29A3-4E7C-949B-626649945D0A}" name="Days until Due" dataDxfId="203" totalsRowDxfId="202"/>
    <tableColumn id="27" xr3:uid="{6EE3C35C-B466-48F0-B37B-5727B78535C0}" name="Day Completed" dataDxfId="201" totalsRowDxfId="200"/>
    <tableColumn id="28" xr3:uid="{805402D2-264F-4C9A-BFC4-8440D7754E82}" name="On Time?" dataDxfId="199" totalsRowDxfId="198"/>
    <tableColumn id="29" xr3:uid="{99D30D10-0032-4E27-84C9-84495C2DCE89}" name="Early and Overdue Differential" totalsRowFunction="count" dataDxfId="197" totalsRowDxfId="19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C323C21-3C1C-45CD-AF1F-1550D5E80366}" name="TallyTable" displayName="TallyTable" ref="C3:I7" totalsRowShown="0" headerRowDxfId="195" dataDxfId="194" tableBorderDxfId="193">
  <autoFilter ref="C3:I7" xr:uid="{CC323C21-3C1C-45CD-AF1F-1550D5E80366}"/>
  <tableColumns count="7">
    <tableColumn id="1" xr3:uid="{7FDF6C60-A7F1-4001-B476-407718C84080}" name="Year" dataDxfId="192"/>
    <tableColumn id="2" xr3:uid="{EC305771-9F28-49B2-B32F-9377852DB398}" name="Month" dataDxfId="191"/>
    <tableColumn id="3" xr3:uid="{E4557470-218D-4128-9995-8F6393D9DBD9}" name="Safety KPI 1" dataDxfId="190"/>
    <tableColumn id="4" xr3:uid="{F9337F52-A1B4-4165-8B25-24C305216BEB}" name="Safety KPI 2" dataDxfId="189"/>
    <tableColumn id="5" xr3:uid="{4A0A3754-D6E7-4C33-8151-EB133BD37C69}" name="[Empty]" dataDxfId="188"/>
    <tableColumn id="6" xr3:uid="{9D2590FC-4765-4ED7-AA26-CAB38AD33D63}" name="Total" dataDxfId="187"/>
    <tableColumn id="7" xr3:uid="{E4AA75B3-5374-400F-9317-303FEE41A30C}" name="Running Total" dataDxfId="18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5FDBE72-D87E-4B39-827C-54A9FF6F04ED}" name="April_2021_Table" displayName="April_2021_Table" ref="C10:AH20" totalsRowShown="0" headerRowDxfId="185" dataDxfId="184">
  <autoFilter ref="C10:AH20" xr:uid="{25FDBE72-D87E-4B39-827C-54A9FF6F04ED}"/>
  <tableColumns count="32">
    <tableColumn id="1" xr3:uid="{53545C01-FB0C-4E29-8258-B0751C862881}" name="April" dataDxfId="183"/>
    <tableColumn id="2" xr3:uid="{F64676AD-EF4A-467E-A929-946ABE56AAE7}" name="1" dataDxfId="182"/>
    <tableColumn id="3" xr3:uid="{99B83600-BAFB-4A31-9050-3D06B66A932E}" name="2" dataDxfId="181"/>
    <tableColumn id="4" xr3:uid="{87FC06E0-1BA3-4D90-977B-0A87E9571C02}" name="3" dataDxfId="180"/>
    <tableColumn id="5" xr3:uid="{810CF310-6671-4387-BB90-C77FF3FF5912}" name="4" dataDxfId="179"/>
    <tableColumn id="6" xr3:uid="{9F1571B9-4470-419A-81CA-8F1CFDF2D676}" name="5" dataDxfId="178"/>
    <tableColumn id="7" xr3:uid="{1901BAC4-BE0F-4458-B5EB-73463DD316EC}" name="6" dataDxfId="177"/>
    <tableColumn id="8" xr3:uid="{921098F3-44E7-4DA4-9C33-7F6D78418D68}" name="7" dataDxfId="176"/>
    <tableColumn id="9" xr3:uid="{91298260-6CB2-42CF-B745-18C9CA3FF23D}" name="8" dataDxfId="175"/>
    <tableColumn id="10" xr3:uid="{10C9A79D-6979-4156-A0F6-790DEF7DAC21}" name="9" dataDxfId="174"/>
    <tableColumn id="11" xr3:uid="{BA0D09C7-7D18-4320-9F18-2E038270B266}" name="10" dataDxfId="173"/>
    <tableColumn id="12" xr3:uid="{8136486B-9163-4CE4-8181-D2DE71E30B68}" name="11" dataDxfId="172"/>
    <tableColumn id="13" xr3:uid="{469A27FF-F73A-4D54-836E-CD956262AD9A}" name="12" dataDxfId="171"/>
    <tableColumn id="14" xr3:uid="{D794C48F-0291-440E-BD11-BF3B50063C1D}" name="13" dataDxfId="170"/>
    <tableColumn id="15" xr3:uid="{296325E5-D33A-4710-9AD9-FE68BCA3D3FB}" name="14" dataDxfId="169"/>
    <tableColumn id="16" xr3:uid="{7597DCBA-10E9-4F5B-9BD2-7093DC339847}" name="15" dataDxfId="168"/>
    <tableColumn id="17" xr3:uid="{B5103DF1-1EC1-43AB-B71C-88CCD0679794}" name="16" dataDxfId="167"/>
    <tableColumn id="18" xr3:uid="{6BF95710-A63E-44F6-AC66-77F7143C9266}" name="17" dataDxfId="166"/>
    <tableColumn id="19" xr3:uid="{94044C59-A8EA-46E2-9D34-FE4DBF1A8ECE}" name="18" dataDxfId="165"/>
    <tableColumn id="20" xr3:uid="{5246614E-ACB6-49EB-B67B-A890439F1EE8}" name="19" dataDxfId="164"/>
    <tableColumn id="21" xr3:uid="{CEB2D4FE-E4B6-4799-8D01-0493C5222140}" name="20" dataDxfId="163"/>
    <tableColumn id="22" xr3:uid="{5B7C314A-F2DA-4ABC-931B-5221533D4061}" name="21" dataDxfId="162"/>
    <tableColumn id="23" xr3:uid="{59ED49B5-63BC-411F-B479-83834CE3ABFE}" name="22" dataDxfId="161"/>
    <tableColumn id="24" xr3:uid="{D1D7260A-DA2C-47A4-939F-D709F7AC2005}" name="23" dataDxfId="160"/>
    <tableColumn id="25" xr3:uid="{B0A1F363-E70B-4C95-922B-71FB779DFA42}" name="24" dataDxfId="159"/>
    <tableColumn id="26" xr3:uid="{581E35D7-507C-4736-86EE-796CB0E21589}" name="25" dataDxfId="158"/>
    <tableColumn id="27" xr3:uid="{78EFDF4F-9636-4ED2-BE30-2CEBEA4C1027}" name="26" dataDxfId="157"/>
    <tableColumn id="28" xr3:uid="{F510D90B-8961-45F0-A365-E5FFBA6D265B}" name="27" dataDxfId="156"/>
    <tableColumn id="29" xr3:uid="{164FF11A-1AB3-4468-BEBD-6AB0FC4D37BA}" name="28" dataDxfId="155"/>
    <tableColumn id="30" xr3:uid="{DE2087E4-25FB-4B16-B8DE-0B0579511D70}" name="29" dataDxfId="154"/>
    <tableColumn id="31" xr3:uid="{EE40601D-6372-4E5D-9CFC-8FAEF96FC6B3}" name="30" dataDxfId="153"/>
    <tableColumn id="32" xr3:uid="{F6E470A1-C944-464B-A0CE-CC54F1CB0F07}" name="31" dataDxfId="15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2A82978-C050-4654-8EAF-7DBA5407BA9F}" name="May_2021_Table" displayName="May_2021_Table" ref="C21:AI31" totalsRowShown="0" headerRowDxfId="151" dataDxfId="150">
  <autoFilter ref="C21:AI31" xr:uid="{D2A82978-C050-4654-8EAF-7DBA5407BA9F}"/>
  <tableColumns count="33">
    <tableColumn id="1" xr3:uid="{D2B4D229-6E56-486D-83F6-F391DA0631F0}" name="May" dataDxfId="149"/>
    <tableColumn id="2" xr3:uid="{7181A9FF-FC98-4C69-B427-E7823127210A}" name="1" dataDxfId="148"/>
    <tableColumn id="3" xr3:uid="{D4083DF2-868F-410D-958C-0A8DA58D5ED9}" name="2" dataDxfId="147"/>
    <tableColumn id="4" xr3:uid="{4DA48C5B-FEEB-46A4-9BDE-1E39C8B2B47A}" name="3" dataDxfId="146"/>
    <tableColumn id="5" xr3:uid="{A403B149-2940-4238-A654-7443DA970659}" name="4" dataDxfId="145"/>
    <tableColumn id="6" xr3:uid="{B0B33E94-9C3C-4A78-90CD-D341B99D2120}" name="5" dataDxfId="144"/>
    <tableColumn id="7" xr3:uid="{A76604F8-4418-45A9-9F0F-21959DB06921}" name="6" dataDxfId="143"/>
    <tableColumn id="8" xr3:uid="{FE16F70C-A764-493C-8975-4E144F678A6B}" name="7" dataDxfId="142"/>
    <tableColumn id="9" xr3:uid="{9A9C7A11-542C-4A17-9CE5-708899218628}" name="8" dataDxfId="141"/>
    <tableColumn id="10" xr3:uid="{67EE1773-9B2B-49B6-8967-3708E135C9DF}" name="9" dataDxfId="140"/>
    <tableColumn id="11" xr3:uid="{F58132A7-3644-42C8-84E1-91A9752E50ED}" name="10" dataDxfId="139"/>
    <tableColumn id="12" xr3:uid="{A1DF9D15-3613-47AB-A925-E16A4FA77946}" name="11" dataDxfId="138"/>
    <tableColumn id="13" xr3:uid="{32A38EC0-D1E1-4875-B745-AE00B08F901D}" name="12" dataDxfId="137"/>
    <tableColumn id="14" xr3:uid="{10644A08-BD5B-4F22-B5CF-393EB42FF55D}" name="13" dataDxfId="136"/>
    <tableColumn id="15" xr3:uid="{F42271CA-DE1C-4AA3-8EB1-4C1D632A2F94}" name="14" dataDxfId="135"/>
    <tableColumn id="16" xr3:uid="{847557CF-D2F0-4BC5-9DBC-5F6926E47605}" name="15" dataDxfId="134"/>
    <tableColumn id="17" xr3:uid="{AE538248-8863-4B96-A523-B1CA3725E7C4}" name="16" dataDxfId="133"/>
    <tableColumn id="18" xr3:uid="{6724F86A-51B1-427D-BEDC-1FDDE7A60E7C}" name="17" dataDxfId="132"/>
    <tableColumn id="19" xr3:uid="{D325064F-F14F-488F-9320-3DCCD7B3C56F}" name="18" dataDxfId="131"/>
    <tableColumn id="20" xr3:uid="{835D058C-179B-49E9-AE2F-BA36D7AFE0C5}" name="19" dataDxfId="130"/>
    <tableColumn id="21" xr3:uid="{66864369-35FE-40F3-A46F-1C489ABACFA2}" name="20" dataDxfId="129"/>
    <tableColumn id="22" xr3:uid="{37685548-4CDA-49DC-8F3A-4E3A41D17E81}" name="21" dataDxfId="128"/>
    <tableColumn id="23" xr3:uid="{0CB72578-1408-4B8E-907F-D6BB4BE508A2}" name="22" dataDxfId="127"/>
    <tableColumn id="24" xr3:uid="{7045DFF3-7A8D-4DA0-86E1-EECA8D127C78}" name="23" dataDxfId="126"/>
    <tableColumn id="25" xr3:uid="{4341B0C8-9214-4474-8A20-64568C8C78C7}" name="24" dataDxfId="125"/>
    <tableColumn id="26" xr3:uid="{4B6DCD71-133D-4240-81D5-BD10BF338A82}" name="25" dataDxfId="124"/>
    <tableColumn id="27" xr3:uid="{F2283526-3156-40BB-BF5A-48FE6966E455}" name="26" dataDxfId="123"/>
    <tableColumn id="28" xr3:uid="{88FC6E8A-708A-4FDA-BE72-B418453004FB}" name="27" dataDxfId="122"/>
    <tableColumn id="29" xr3:uid="{0F3AFC41-D277-4C79-89DA-5D391C69AFF8}" name="28" dataDxfId="121"/>
    <tableColumn id="30" xr3:uid="{5029FC5D-F9BC-4CA2-A529-822BEAD47E85}" name="29" dataDxfId="120"/>
    <tableColumn id="31" xr3:uid="{17E0392D-0BFB-466F-9DAE-E56FE81F7F0D}" name="30" dataDxfId="119"/>
    <tableColumn id="32" xr3:uid="{C4ED153F-4B67-4346-A970-1B0212F2ECD2}" name="31" dataDxfId="118"/>
    <tableColumn id="33" xr3:uid="{F4B2E421-DBA9-4498-B780-07305321D462}" name="32" dataDxfId="11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306F73-0755-4E2B-A4B2-503F41AAEA2D}" name="June_2021_Table" displayName="June_2021_Table" ref="C32:AH42" totalsRowShown="0" headerRowDxfId="116" dataDxfId="115">
  <autoFilter ref="C32:AH42" xr:uid="{68306F73-0755-4E2B-A4B2-503F41AAEA2D}"/>
  <tableColumns count="32">
    <tableColumn id="1" xr3:uid="{4080FE0C-2A16-4171-9D35-CA78011A7411}" name="June" dataDxfId="114"/>
    <tableColumn id="2" xr3:uid="{F812BD52-3806-4301-BC57-8069602EEA18}" name="1" dataDxfId="113"/>
    <tableColumn id="3" xr3:uid="{9F38712A-FBC8-4399-BE6C-1C704677C89A}" name="2" dataDxfId="112"/>
    <tableColumn id="4" xr3:uid="{25EA5FDA-0131-4BEF-AB6A-25AE94CAF5A3}" name="3" dataDxfId="111"/>
    <tableColumn id="5" xr3:uid="{FD7D803F-DCF6-4AAD-9851-654C9C1CC94B}" name="4" dataDxfId="110"/>
    <tableColumn id="6" xr3:uid="{4BE478D3-639F-4424-BD0B-1987EEAE1B51}" name="5" dataDxfId="109"/>
    <tableColumn id="7" xr3:uid="{06E90514-223A-4DC8-A612-68B45C979060}" name="6" dataDxfId="108"/>
    <tableColumn id="8" xr3:uid="{8160266E-DD07-487A-A573-89F05DA3DA91}" name="7" dataDxfId="107"/>
    <tableColumn id="9" xr3:uid="{BA7ECE40-FCF7-4913-BB8F-E9C52E12C141}" name="8" dataDxfId="106"/>
    <tableColumn id="10" xr3:uid="{F2ED2419-11FA-487D-B9F9-4259FED65C3D}" name="9" dataDxfId="105"/>
    <tableColumn id="11" xr3:uid="{DF7AE9ED-4BB6-4BB3-8AEF-3EF482A39BD9}" name="10" dataDxfId="104"/>
    <tableColumn id="12" xr3:uid="{D9EECA7E-47F6-42E9-8C2E-BBC7FA869674}" name="11" dataDxfId="103"/>
    <tableColumn id="13" xr3:uid="{CB6A2A9D-36DC-4CF9-9B1B-C217006C0665}" name="12" dataDxfId="102"/>
    <tableColumn id="14" xr3:uid="{07C0D5E1-CE11-447A-9382-6B4F7475DD98}" name="13" dataDxfId="101"/>
    <tableColumn id="15" xr3:uid="{6EE0B1E4-85C6-4DEF-8CCA-637957F8591E}" name="14" dataDxfId="100"/>
    <tableColumn id="16" xr3:uid="{67A6968D-33F4-4EC8-9959-B076BA88D0D9}" name="15" dataDxfId="99"/>
    <tableColumn id="17" xr3:uid="{CB9B3084-C4B7-4AE3-8FDF-AB350077E0E0}" name="16" dataDxfId="98"/>
    <tableColumn id="18" xr3:uid="{A17255B1-5AE1-42DB-999C-92E3ACB23048}" name="17" dataDxfId="97"/>
    <tableColumn id="19" xr3:uid="{8AE89D80-32DE-4743-97FE-091538AAA5B3}" name="18" dataDxfId="96"/>
    <tableColumn id="20" xr3:uid="{BAF8C7AE-6926-46AA-B616-17DC37B985CF}" name="19" dataDxfId="95"/>
    <tableColumn id="21" xr3:uid="{F8BF378E-C4DB-4EF5-A7AD-0A861C0A1CB5}" name="20" dataDxfId="94"/>
    <tableColumn id="22" xr3:uid="{0AB635E1-8F91-4779-920F-DAD853D83E5C}" name="21" dataDxfId="93"/>
    <tableColumn id="23" xr3:uid="{352282B2-F191-44F2-8D0E-009E17F687BC}" name="22" dataDxfId="92"/>
    <tableColumn id="24" xr3:uid="{8D6DBA6F-5533-4502-984A-371B7D645463}" name="23" dataDxfId="91"/>
    <tableColumn id="25" xr3:uid="{5EA9DFDB-030F-484C-AE74-AEF6642A5CA3}" name="24" dataDxfId="90"/>
    <tableColumn id="26" xr3:uid="{514BCB9F-5217-486B-849F-765F57DA3E14}" name="25" dataDxfId="89"/>
    <tableColumn id="27" xr3:uid="{DB6BAA91-5AC5-4067-8217-4D3F1957ADA6}" name="26" dataDxfId="88"/>
    <tableColumn id="28" xr3:uid="{786C0F01-F0CF-4A7B-86F3-A7BF05A65D4D}" name="27" dataDxfId="87"/>
    <tableColumn id="29" xr3:uid="{8369D392-393B-4EC4-A0DD-F6CBA8E8D137}" name="28" dataDxfId="86"/>
    <tableColumn id="30" xr3:uid="{CE24E94D-CD5C-4135-BE1A-352C230A2596}" name="29" dataDxfId="85"/>
    <tableColumn id="31" xr3:uid="{67E4F7CA-4515-41B9-B8FE-B3B1ECBF845D}" name="30" dataDxfId="84"/>
    <tableColumn id="32" xr3:uid="{C28F96B6-95D9-43B1-B350-AF00EB5DD157}" name="31" dataDxfId="8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A06BD8C-58F8-4AB7-BD28-41D5DE760AA2}" name="MainTagTable" displayName="MainTagTable" ref="D7:K28" totalsRowShown="0" headerRowDxfId="82" dataDxfId="81">
  <autoFilter ref="D7:K28" xr:uid="{AA06BD8C-58F8-4AB7-BD28-41D5DE760AA2}"/>
  <tableColumns count="8">
    <tableColumn id="1" xr3:uid="{F4143ABC-2F4B-4C63-AD10-6CD2BA7BCD8B}" name="Issue Tier 1 Tag" dataDxfId="80"/>
    <tableColumn id="2" xr3:uid="{48B84B62-2582-4A1B-9E81-529A34167AD7}" name="Issue Tier 1 Tag Count" dataDxfId="79"/>
    <tableColumn id="3" xr3:uid="{5F76E2E7-F702-4C65-BC10-8871A86C50F0}" name="Issue Tier 2 Tag" dataDxfId="78"/>
    <tableColumn id="4" xr3:uid="{2BB5F5F1-762C-49E8-8EA0-763F1AA3C0E4}" name="Issue Tier 2 Tag Count" dataDxfId="77"/>
    <tableColumn id="5" xr3:uid="{135EFAD0-6564-4168-B9CE-5AFA833FA585}" name="Cause Category" dataDxfId="76"/>
    <tableColumn id="6" xr3:uid="{827BAFCD-3AFC-47A0-B983-51EBF6AA7277}" name="Cause Category Count" dataDxfId="75"/>
    <tableColumn id="7" xr3:uid="{643F68A7-21F7-4182-BB88-ECE9EDE34422}" name="Cause Det" dataDxfId="74"/>
    <tableColumn id="8" xr3:uid="{8ACA97B0-4CF1-4DAC-99DC-C1A2C4519F03}" name="Cause Det Count" dataDxfId="7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D0C583A-2F5D-489A-B5FA-F12676700963}" name="TagsbyCatTbl" displayName="TagsbyCatTbl" ref="M7:AZ27" totalsRowShown="0" headerRowDxfId="72" dataDxfId="71">
  <autoFilter ref="M7:AZ27" xr:uid="{4D0C583A-2F5D-489A-B5FA-F12676700963}"/>
  <tableColumns count="40">
    <tableColumn id="1" xr3:uid="{723122CC-9616-452A-928D-8F5BBB7477C8}" name="Quality - Issue Tier 1 Tag" dataDxfId="70"/>
    <tableColumn id="2" xr3:uid="{08A74BEA-120A-4A38-8830-984597DEFEC3}" name="Quality - Count" dataDxfId="69"/>
    <tableColumn id="3" xr3:uid="{52E6A684-FAA3-46DF-8CF0-A033E1224494}" name="N/A - Issue Tier 1 Tag" dataDxfId="68"/>
    <tableColumn id="4" xr3:uid="{ECB39FB6-2948-4EFF-AE13-3F205DF1F700}" name="N/A - Count" dataDxfId="67"/>
    <tableColumn id="5" xr3:uid="{765EEDD5-A27A-4C96-96CE-8685F5462143}" name="Safety - Issue Tier 1 Tag" dataDxfId="66"/>
    <tableColumn id="6" xr3:uid="{D1980F11-7F83-42A0-B07B-AB23A7100553}" name="Safety - Count" dataDxfId="65"/>
    <tableColumn id="7" xr3:uid="{EDB33DCC-5C8C-4E58-9B1D-8F00ABB79CA2}" name="Delivery - Issue Tier 1 Tag" dataDxfId="64"/>
    <tableColumn id="8" xr3:uid="{4E868792-6052-4A96-9958-1D7BCC506E71}" name="Delivery - Count" dataDxfId="63"/>
    <tableColumn id="9" xr3:uid="{FB3351D0-7A7F-4008-A850-4E9E96803906}" name="Proactive Measure - Issue Tier 1 Tag" dataDxfId="62"/>
    <tableColumn id="10" xr3:uid="{795A5D9F-B70B-4225-A9AD-768F6D220921}" name="Proactive Measure - Count" dataDxfId="61"/>
    <tableColumn id="11" xr3:uid="{6AB802E6-2AA9-441D-B0D2-F19894AE9113}" name="Quality - Issue Tier 2 Tag" dataDxfId="60"/>
    <tableColumn id="12" xr3:uid="{7A7DF3B3-8F91-459E-B693-406016BE2FB5}" name="Quality - Count2" dataDxfId="59"/>
    <tableColumn id="13" xr3:uid="{37C4EDA3-CCE7-469A-BA4E-955A3A3C4F89}" name="N/A - Issue Tier 2 Tag" dataDxfId="58"/>
    <tableColumn id="14" xr3:uid="{E1662C8D-CA26-4C58-9947-2F93924B2CAA}" name="N/A - Count2" dataDxfId="57"/>
    <tableColumn id="15" xr3:uid="{871A18EB-F193-4B0C-9656-216C06137683}" name="Safety - Issue Tier 2 Tag" dataDxfId="56"/>
    <tableColumn id="16" xr3:uid="{90DC0074-0A97-46EE-86B5-B3366DAB84BB}" name="Safety - Count2" dataDxfId="55"/>
    <tableColumn id="17" xr3:uid="{42D66827-E132-4DB8-B98E-8F2255503299}" name="Delivery - Issue Tier 2 Tag" dataDxfId="54"/>
    <tableColumn id="18" xr3:uid="{89BBA085-1FC2-49CE-AB3A-3611310BDACF}" name="Delivery - Count2" dataDxfId="53"/>
    <tableColumn id="19" xr3:uid="{FF6FCD0A-457E-437C-9CBE-9B8B41884C15}" name="Proactive Measure - Issue Tier 2 Tag" dataDxfId="52"/>
    <tableColumn id="20" xr3:uid="{6A7D38CC-9BD4-47B8-B459-719F127FA318}" name="Proactive Measure - Count2" dataDxfId="51"/>
    <tableColumn id="21" xr3:uid="{E90F9E05-1B26-4EBB-8992-558011452DD6}" name="Quality - Cause Category" dataDxfId="50"/>
    <tableColumn id="22" xr3:uid="{3687BC61-5574-43CA-BBD0-A94BC7500FF9}" name="Quality - Count3" dataDxfId="49"/>
    <tableColumn id="23" xr3:uid="{B87A22EB-F8B6-47B9-A13C-F3E4C361BA34}" name="N/A - Cause Category" dataDxfId="48"/>
    <tableColumn id="24" xr3:uid="{D2264D97-18F0-4B04-A5B0-43F8E0AC8758}" name="N/A - Count3" dataDxfId="47"/>
    <tableColumn id="25" xr3:uid="{44D7E6B4-CDFA-4AE7-ADCF-3B0061836DD3}" name="Safety - Cause Category" dataDxfId="46"/>
    <tableColumn id="26" xr3:uid="{0A003865-0077-4C9B-8379-46288D0D5D1D}" name="Safety - Count3" dataDxfId="45"/>
    <tableColumn id="27" xr3:uid="{DDA584C9-DC19-4B1B-A280-5985BB790BD9}" name="Delivery - Cause Category" dataDxfId="44"/>
    <tableColumn id="28" xr3:uid="{2306CDEC-0377-4C0C-9A1B-9E2DA7B8E3CA}" name="Delivery - Count3" dataDxfId="43"/>
    <tableColumn id="29" xr3:uid="{9BD8DA0C-7165-4490-8BDD-95E71EFF83A4}" name="Proactive Measure - Cause Category" dataDxfId="42"/>
    <tableColumn id="30" xr3:uid="{2C5E5317-FD99-403D-B2A2-06C3575E826C}" name="Proactive Measure - Count3" dataDxfId="41"/>
    <tableColumn id="31" xr3:uid="{EF0337F0-018A-4E58-916D-CD7BAE36E8C0}" name="Quality - Cause Det" dataDxfId="40"/>
    <tableColumn id="32" xr3:uid="{C3CCC75E-C8E7-4774-8349-817004798B18}" name="Quality - Count4" dataDxfId="39"/>
    <tableColumn id="33" xr3:uid="{46A922CC-E153-4B76-BEB5-1F92A61CD18F}" name="N/A - Cause Det" dataDxfId="38"/>
    <tableColumn id="34" xr3:uid="{3D5BF78A-E69D-424A-AB85-41E535A0BCFD}" name="N/A - Count4" dataDxfId="37"/>
    <tableColumn id="35" xr3:uid="{2B86CD8B-EFFB-4535-BE3D-2DBA9EEB0480}" name="Safety - Cause Det" dataDxfId="36"/>
    <tableColumn id="36" xr3:uid="{F373B7C1-54A5-4762-8A52-85598D6E36AD}" name="Safety - Count4" dataDxfId="35"/>
    <tableColumn id="37" xr3:uid="{EECFD5C5-837E-4002-B28E-E9D8FA44C8FF}" name="Delivery - Cause Det" dataDxfId="34"/>
    <tableColumn id="38" xr3:uid="{CA57D50C-6B60-4903-BC5F-1E472FAD8DB7}" name="Delivery - Count4" dataDxfId="33"/>
    <tableColumn id="39" xr3:uid="{63E53CF0-1A39-410C-A1E5-1E1A5589199E}" name="Proactive Measure - Cause Det" dataDxfId="32"/>
    <tableColumn id="40" xr3:uid="{2D95E0E4-D7D6-4435-8045-7248F7794E21}" name="Proactive Measure - Count4" dataDxfId="3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9FEAD2-57B0-483B-A735-1A4D8E2FF032}" name="Tbl_Categories" displayName="Tbl_Categories" ref="BB7:BC12" totalsRowShown="0" headerRowDxfId="30" dataDxfId="29">
  <autoFilter ref="BB7:BC12" xr:uid="{519FEAD2-57B0-483B-A735-1A4D8E2FF032}"/>
  <tableColumns count="2">
    <tableColumn id="1" xr3:uid="{45DC49E5-9332-4FBF-8027-0961BB58EFF2}" name="Category" dataDxfId="28"/>
    <tableColumn id="2" xr3:uid="{CD3E6A56-B623-4B06-B7B5-9C59FD676BCF}" name="Count" dataDxfId="2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B2A70A5-B1DD-492F-AA06-7E8F7CA77F69}" name="Tbl_KPI" displayName="Tbl_KPI" ref="BD7:BM12" totalsRowShown="0" headerRowDxfId="26" dataDxfId="25" tableBorderDxfId="24">
  <autoFilter ref="BD7:BM12" xr:uid="{8B2A70A5-B1DD-492F-AA06-7E8F7CA77F69}"/>
  <tableColumns count="10">
    <tableColumn id="1" xr3:uid="{2B74DF63-C515-4A26-B02E-D2F234C7EC1B}" name="Quality" dataDxfId="23"/>
    <tableColumn id="2" xr3:uid="{AF63926E-6F6E-4D20-AF62-3A0104679B44}" name="Quality - Count" dataDxfId="22"/>
    <tableColumn id="3" xr3:uid="{B2F80204-A3AC-4D74-9483-49D3F4535BFA}" name="N/A" dataDxfId="21"/>
    <tableColumn id="4" xr3:uid="{A27327A0-A08A-4C99-BDBA-50AD2D8DDBB5}" name="N/A - Count" dataDxfId="20"/>
    <tableColumn id="5" xr3:uid="{8793B63B-E899-4811-8F76-9ACF1E555BDF}" name="Safety" dataDxfId="19"/>
    <tableColumn id="6" xr3:uid="{AC93CF11-F1B4-4986-9C0D-F48C2EDAA06F}" name="Safety - Count" dataDxfId="18"/>
    <tableColumn id="7" xr3:uid="{71245B64-5361-4FA1-B663-3C7CC98B7D3B}" name="Delivery" dataDxfId="17"/>
    <tableColumn id="8" xr3:uid="{AC0C2601-300D-405E-83A4-71B708F4E334}" name="Delivery - Count" dataDxfId="16"/>
    <tableColumn id="9" xr3:uid="{D814922A-7EEE-45C6-9214-5D553DA7ABDE}" name="Proactive Measure" dataDxfId="15"/>
    <tableColumn id="10" xr3:uid="{40F0E28C-6AF5-4FF1-ABC1-4094073CE025}" name="Proactive Measure - Count" dataDxfId="1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A4D20A-F940-4DD6-A132-866BFBDEE99A}" name="Tbl_Identifier" displayName="Tbl_Identifier" ref="BO7:BZ162" totalsRowShown="0" headerRowDxfId="13" dataDxfId="12">
  <autoFilter ref="BO7:BZ162" xr:uid="{BDA4D20A-F940-4DD6-A132-866BFBDEE99A}"/>
  <tableColumns count="12">
    <tableColumn id="1" xr3:uid="{D2BCD3F7-A6C5-4A19-A11A-20D995D6F608}" name="Entry Identifier" dataDxfId="11"/>
    <tableColumn id="2" xr3:uid="{5FDC55CF-6ADC-47B4-94E1-3029635B309A}" name="Entry Identifier Count" dataDxfId="10"/>
    <tableColumn id="3" xr3:uid="{09867DB6-4ACD-4ECF-B585-1D93549E6860}" name="Primary Equipment" dataDxfId="9"/>
    <tableColumn id="4" xr3:uid="{FF7CAE54-F280-4A9E-AB96-D25AC9DB2D1C}" name="Primary Equipment Count" dataDxfId="8"/>
    <tableColumn id="5" xr3:uid="{12893D5C-8F6C-4FED-8B8D-9C94B1D13913}" name="Manufacturing Stage" dataDxfId="7"/>
    <tableColumn id="6" xr3:uid="{093AE023-1CA5-47C3-B48D-49A24D466648}" name="Manufacturing Stage Count" dataDxfId="6"/>
    <tableColumn id="7" xr3:uid="{1E75782F-17F4-4D1C-B329-43048F984937}" name="Batch" dataDxfId="5"/>
    <tableColumn id="8" xr3:uid="{2C270EB1-CB7E-435C-9476-F66D325435D5}" name="Batch Count" dataDxfId="4"/>
    <tableColumn id="9" xr3:uid="{539A9C90-943A-4E90-ADCB-AF5E049A8C29}" name="Quality Classification" dataDxfId="3"/>
    <tableColumn id="10" xr3:uid="{FA35684B-A63C-4CC7-8CFB-3B78191AC12C}" name="Quality Classification Count" dataDxfId="2"/>
    <tableColumn id="11" xr3:uid="{61ADE2E9-FD9A-4090-BF7B-F0F7BCFDEEC2}" name="Safety Tier" dataDxfId="1"/>
    <tableColumn id="12" xr3:uid="{5F89E8E7-79D9-4433-BAB1-C2A78818DC53}" name="Safety Tier Count" dataDxfId="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A4645D4-7CDD-4860-9DD4-3274CAD8B06C}" name="TagTesterTable" displayName="TagTesterTable" ref="A7:A8" totalsRowShown="0">
  <autoFilter ref="A7:A8" xr:uid="{4A4645D4-7CDD-4860-9DD4-3274CAD8B06C}"/>
  <tableColumns count="1">
    <tableColumn id="1" xr3:uid="{3F78D31E-1491-427C-B5CB-68CF36C9EC9E}" name="Tag to Tes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6AA1D6-37EE-4864-997B-B416C508E083}" name="Quality Issue Tier 1 Tag" displayName="Quality_Issue_Tier_1_Tag" ref="C3:C14" totalsRowShown="0">
  <autoFilter ref="C3:C14" xr:uid="{B56AA1D6-37EE-4864-997B-B416C508E083}"/>
  <tableColumns count="1">
    <tableColumn id="1" xr3:uid="{815FE189-1399-42E5-8CC4-2232DC99DECF}" name="Quality Issue Tier 1 Tag"/>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5F9971-8BBE-45FC-89CD-6054B8E06A02}" name="Delivery Issue Tier 1 Tag" displayName="Delivery_Issue_Tier_1_Tag" ref="D3:D13" totalsRowShown="0">
  <autoFilter ref="D3:D13" xr:uid="{585F9971-8BBE-45FC-89CD-6054B8E06A02}"/>
  <tableColumns count="1">
    <tableColumn id="1" xr3:uid="{5D233636-84A7-43E9-B7CF-8BE5C89A18D0}" name="Delivery Issue Tier 1 Tag"/>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61E69B-D11A-498F-BC16-E26CF3A49062}" name="Primary Equipment" displayName="Primary_Equipment" ref="E3:E13" totalsRowShown="0">
  <autoFilter ref="E3:E13" xr:uid="{5361E69B-D11A-498F-BC16-E26CF3A49062}"/>
  <tableColumns count="1">
    <tableColumn id="1" xr3:uid="{1630C67F-52DE-40E3-818E-41E46DF9C9C1}" name="Primary Equipm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4.xml"/><Relationship Id="rId5" Type="http://schemas.openxmlformats.org/officeDocument/2006/relationships/table" Target="../tables/table5.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ctrlProp" Target="../ctrlProps/ctrlProp9.xml"/><Relationship Id="rId7" Type="http://schemas.openxmlformats.org/officeDocument/2006/relationships/table" Target="../tables/table8.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ctrlProp" Target="../ctrlProps/ctrlProp10.xml"/><Relationship Id="rId9"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B58AE-5153-4837-AB6F-05F109A37CF2}">
  <sheetPr codeName="Sheet1"/>
  <dimension ref="A1:DQ152"/>
  <sheetViews>
    <sheetView showGridLines="0" tabSelected="1" workbookViewId="0">
      <pane ySplit="1" topLeftCell="A2" activePane="bottomLeft" state="frozen"/>
      <selection pane="bottomLeft" activeCell="C9" sqref="C9"/>
    </sheetView>
  </sheetViews>
  <sheetFormatPr defaultRowHeight="15.5" x14ac:dyDescent="0.35"/>
  <cols>
    <col min="1" max="7" width="11.58203125" customWidth="1"/>
  </cols>
  <sheetData>
    <row r="1" spans="1:121" ht="25" customHeight="1" thickTop="1" thickBot="1" x14ac:dyDescent="0.4">
      <c r="B1" s="23" t="s">
        <v>5</v>
      </c>
      <c r="C1" s="23" t="s">
        <v>55</v>
      </c>
      <c r="D1" s="24" t="s">
        <v>235</v>
      </c>
      <c r="E1" s="24" t="s">
        <v>591</v>
      </c>
      <c r="AB1" t="s">
        <v>235</v>
      </c>
      <c r="AC1" t="s">
        <v>235</v>
      </c>
      <c r="AD1" t="s">
        <v>235</v>
      </c>
      <c r="AE1" t="s">
        <v>235</v>
      </c>
      <c r="AF1" t="s">
        <v>235</v>
      </c>
      <c r="AG1" t="s">
        <v>235</v>
      </c>
      <c r="AH1" t="s">
        <v>235</v>
      </c>
      <c r="AI1" t="s">
        <v>235</v>
      </c>
      <c r="AJ1" t="s">
        <v>235</v>
      </c>
      <c r="AK1" t="s">
        <v>235</v>
      </c>
      <c r="AL1" t="s">
        <v>235</v>
      </c>
      <c r="AM1" t="s">
        <v>235</v>
      </c>
      <c r="AN1" t="s">
        <v>235</v>
      </c>
      <c r="AO1" t="s">
        <v>235</v>
      </c>
      <c r="AP1" t="s">
        <v>235</v>
      </c>
      <c r="AQ1" t="s">
        <v>235</v>
      </c>
      <c r="AR1" t="s">
        <v>235</v>
      </c>
      <c r="AS1" t="s">
        <v>235</v>
      </c>
      <c r="AT1" t="s">
        <v>235</v>
      </c>
      <c r="AU1" t="s">
        <v>235</v>
      </c>
      <c r="AV1" t="s">
        <v>235</v>
      </c>
      <c r="AW1" t="s">
        <v>591</v>
      </c>
      <c r="AX1" t="s">
        <v>235</v>
      </c>
      <c r="AY1" t="s">
        <v>235</v>
      </c>
      <c r="AZ1" t="s">
        <v>235</v>
      </c>
      <c r="BA1" t="s">
        <v>235</v>
      </c>
      <c r="BB1" t="s">
        <v>235</v>
      </c>
      <c r="BC1" t="s">
        <v>235</v>
      </c>
      <c r="BD1" t="s">
        <v>235</v>
      </c>
      <c r="BE1" t="s">
        <v>591</v>
      </c>
      <c r="BF1" t="s">
        <v>235</v>
      </c>
      <c r="BG1" t="s">
        <v>235</v>
      </c>
      <c r="BH1" t="s">
        <v>235</v>
      </c>
      <c r="BI1" t="s">
        <v>235</v>
      </c>
      <c r="BK1" t="s">
        <v>235</v>
      </c>
      <c r="BL1" t="s">
        <v>235</v>
      </c>
      <c r="BM1" t="s">
        <v>235</v>
      </c>
      <c r="BN1" t="s">
        <v>235</v>
      </c>
      <c r="BO1" t="s">
        <v>235</v>
      </c>
      <c r="BP1" t="s">
        <v>235</v>
      </c>
      <c r="BQ1" t="s">
        <v>235</v>
      </c>
      <c r="BR1" t="s">
        <v>235</v>
      </c>
      <c r="BS1" t="s">
        <v>235</v>
      </c>
      <c r="BT1" t="s">
        <v>235</v>
      </c>
      <c r="BU1" t="s">
        <v>235</v>
      </c>
      <c r="BV1" t="s">
        <v>235</v>
      </c>
      <c r="BW1" t="s">
        <v>235</v>
      </c>
      <c r="BX1" t="s">
        <v>235</v>
      </c>
      <c r="BY1" t="s">
        <v>235</v>
      </c>
      <c r="BZ1" t="s">
        <v>235</v>
      </c>
      <c r="CA1" t="s">
        <v>235</v>
      </c>
      <c r="CB1" t="s">
        <v>235</v>
      </c>
      <c r="CC1" t="s">
        <v>235</v>
      </c>
      <c r="CD1" t="s">
        <v>235</v>
      </c>
      <c r="CE1" t="s">
        <v>235</v>
      </c>
      <c r="CF1" t="s">
        <v>235</v>
      </c>
      <c r="CG1" t="s">
        <v>235</v>
      </c>
      <c r="CH1" t="s">
        <v>235</v>
      </c>
      <c r="CI1" t="s">
        <v>235</v>
      </c>
      <c r="CJ1" t="s">
        <v>235</v>
      </c>
      <c r="CK1" t="s">
        <v>235</v>
      </c>
      <c r="CL1" t="s">
        <v>235</v>
      </c>
      <c r="CM1" t="s">
        <v>235</v>
      </c>
      <c r="CN1" t="s">
        <v>235</v>
      </c>
      <c r="CO1" t="s">
        <v>235</v>
      </c>
      <c r="CP1" t="s">
        <v>235</v>
      </c>
      <c r="CQ1" t="s">
        <v>235</v>
      </c>
      <c r="CR1" t="s">
        <v>235</v>
      </c>
      <c r="CS1" t="s">
        <v>235</v>
      </c>
      <c r="CT1" t="s">
        <v>235</v>
      </c>
      <c r="CU1" t="s">
        <v>235</v>
      </c>
      <c r="CV1" t="s">
        <v>235</v>
      </c>
      <c r="CW1" t="s">
        <v>235</v>
      </c>
      <c r="CX1" t="s">
        <v>235</v>
      </c>
      <c r="CY1" t="s">
        <v>235</v>
      </c>
      <c r="CZ1" t="s">
        <v>235</v>
      </c>
      <c r="DA1" t="s">
        <v>235</v>
      </c>
      <c r="DB1" t="s">
        <v>235</v>
      </c>
      <c r="DC1" t="s">
        <v>235</v>
      </c>
      <c r="DD1" t="s">
        <v>235</v>
      </c>
      <c r="DE1" t="s">
        <v>235</v>
      </c>
      <c r="DF1" t="s">
        <v>235</v>
      </c>
      <c r="DG1" t="s">
        <v>235</v>
      </c>
      <c r="DH1" t="s">
        <v>235</v>
      </c>
      <c r="DI1" t="s">
        <v>235</v>
      </c>
      <c r="DJ1" t="s">
        <v>235</v>
      </c>
      <c r="DK1" t="s">
        <v>235</v>
      </c>
      <c r="DL1" t="s">
        <v>235</v>
      </c>
      <c r="DM1" t="s">
        <v>235</v>
      </c>
      <c r="DN1" t="s">
        <v>235</v>
      </c>
      <c r="DO1" t="s">
        <v>235</v>
      </c>
      <c r="DP1" t="s">
        <v>235</v>
      </c>
      <c r="DQ1" t="s">
        <v>235</v>
      </c>
    </row>
    <row r="2" spans="1:121" ht="35" customHeight="1" thickTop="1" x14ac:dyDescent="0.35">
      <c r="A2" s="25">
        <v>44562</v>
      </c>
      <c r="B2" s="25"/>
      <c r="C2" s="25"/>
      <c r="D2" s="25"/>
      <c r="E2" s="25"/>
      <c r="F2" s="25"/>
      <c r="G2" s="25"/>
    </row>
    <row r="3" spans="1:121" ht="20" customHeight="1" thickBot="1" x14ac:dyDescent="0.4">
      <c r="A3" s="26" t="s">
        <v>56</v>
      </c>
      <c r="B3" s="26" t="s">
        <v>57</v>
      </c>
      <c r="C3" s="26" t="s">
        <v>58</v>
      </c>
      <c r="D3" s="26" t="s">
        <v>59</v>
      </c>
      <c r="E3" s="26" t="s">
        <v>60</v>
      </c>
      <c r="F3" s="26" t="s">
        <v>61</v>
      </c>
      <c r="G3" s="26" t="s">
        <v>62</v>
      </c>
    </row>
    <row r="4" spans="1:121" ht="21" customHeight="1" thickTop="1" x14ac:dyDescent="0.35">
      <c r="A4" s="20"/>
      <c r="B4" s="20"/>
      <c r="C4" s="20"/>
      <c r="D4" s="20"/>
      <c r="E4" s="20"/>
      <c r="F4" s="20"/>
      <c r="G4" s="20">
        <v>1</v>
      </c>
    </row>
    <row r="5" spans="1:121" ht="35" customHeight="1" thickBot="1" x14ac:dyDescent="0.4">
      <c r="A5" s="21"/>
      <c r="B5" s="21"/>
      <c r="C5" s="21"/>
      <c r="D5" s="21"/>
      <c r="E5" s="21"/>
      <c r="F5" s="21"/>
      <c r="G5" s="27">
        <v>44562</v>
      </c>
    </row>
    <row r="6" spans="1:121" ht="21" customHeight="1" thickTop="1" x14ac:dyDescent="0.35">
      <c r="A6" s="20">
        <v>2</v>
      </c>
      <c r="B6" s="20">
        <v>3</v>
      </c>
      <c r="C6" s="20">
        <v>4</v>
      </c>
      <c r="D6" s="20">
        <v>5</v>
      </c>
      <c r="E6" s="20">
        <v>6</v>
      </c>
      <c r="F6" s="20">
        <v>7</v>
      </c>
      <c r="G6" s="20">
        <v>8</v>
      </c>
    </row>
    <row r="7" spans="1:121" ht="35" customHeight="1" thickBot="1" x14ac:dyDescent="0.4">
      <c r="A7" s="27">
        <v>44563</v>
      </c>
      <c r="B7" s="27">
        <v>44564</v>
      </c>
      <c r="C7" s="27">
        <v>44565</v>
      </c>
      <c r="D7" s="27">
        <v>44566</v>
      </c>
      <c r="E7" s="27">
        <v>44567</v>
      </c>
      <c r="F7" s="27">
        <v>44568</v>
      </c>
      <c r="G7" s="27">
        <v>44569</v>
      </c>
    </row>
    <row r="8" spans="1:121" ht="21" customHeight="1" thickTop="1" x14ac:dyDescent="0.35">
      <c r="A8" s="20">
        <v>9</v>
      </c>
      <c r="B8" s="20">
        <v>10</v>
      </c>
      <c r="C8" s="20">
        <v>11</v>
      </c>
      <c r="D8" s="20">
        <v>12</v>
      </c>
      <c r="E8" s="20">
        <v>13</v>
      </c>
      <c r="F8" s="20">
        <v>14</v>
      </c>
      <c r="G8" s="20">
        <v>15</v>
      </c>
    </row>
    <row r="9" spans="1:121" ht="35" customHeight="1" thickBot="1" x14ac:dyDescent="0.4">
      <c r="A9" s="27">
        <v>44570</v>
      </c>
      <c r="B9" s="27">
        <v>44571</v>
      </c>
      <c r="C9" s="27">
        <v>44572</v>
      </c>
      <c r="D9" s="27">
        <v>44573</v>
      </c>
      <c r="E9" s="27">
        <v>44574</v>
      </c>
      <c r="F9" s="27">
        <v>44575</v>
      </c>
      <c r="G9" s="27">
        <v>44576</v>
      </c>
    </row>
    <row r="10" spans="1:121" ht="21" customHeight="1" thickTop="1" x14ac:dyDescent="0.35">
      <c r="A10" s="20">
        <v>16</v>
      </c>
      <c r="B10" s="20">
        <v>17</v>
      </c>
      <c r="C10" s="20">
        <v>18</v>
      </c>
      <c r="D10" s="20">
        <v>19</v>
      </c>
      <c r="E10" s="20">
        <v>20</v>
      </c>
      <c r="F10" s="20">
        <v>21</v>
      </c>
      <c r="G10" s="20">
        <v>22</v>
      </c>
    </row>
    <row r="11" spans="1:121" ht="35" customHeight="1" thickBot="1" x14ac:dyDescent="0.4">
      <c r="A11" s="27">
        <v>44577</v>
      </c>
      <c r="B11" s="27">
        <v>44578</v>
      </c>
      <c r="C11" s="27">
        <v>44579</v>
      </c>
      <c r="D11" s="27">
        <v>44580</v>
      </c>
      <c r="E11" s="27">
        <v>44581</v>
      </c>
      <c r="F11" s="27">
        <v>44582</v>
      </c>
      <c r="G11" s="27">
        <v>44583</v>
      </c>
    </row>
    <row r="12" spans="1:121" ht="21" customHeight="1" thickTop="1" x14ac:dyDescent="0.35">
      <c r="A12" s="20">
        <v>23</v>
      </c>
      <c r="B12" s="20">
        <v>24</v>
      </c>
      <c r="C12" s="20">
        <v>25</v>
      </c>
      <c r="D12" s="20">
        <v>26</v>
      </c>
      <c r="E12" s="20">
        <v>27</v>
      </c>
      <c r="F12" s="20">
        <v>28</v>
      </c>
      <c r="G12" s="20">
        <v>29</v>
      </c>
    </row>
    <row r="13" spans="1:121" ht="35" customHeight="1" thickBot="1" x14ac:dyDescent="0.4">
      <c r="A13" s="27">
        <v>44584</v>
      </c>
      <c r="B13" s="27">
        <v>44585</v>
      </c>
      <c r="C13" s="27">
        <v>44586</v>
      </c>
      <c r="D13" s="27">
        <v>44587</v>
      </c>
      <c r="E13" s="27">
        <v>44588</v>
      </c>
      <c r="F13" s="27">
        <v>44589</v>
      </c>
      <c r="G13" s="27">
        <v>44590</v>
      </c>
    </row>
    <row r="14" spans="1:121" ht="21" customHeight="1" thickTop="1" x14ac:dyDescent="0.35">
      <c r="A14" s="20">
        <v>30</v>
      </c>
      <c r="B14" s="20">
        <v>31</v>
      </c>
      <c r="C14" s="20"/>
      <c r="D14" s="20"/>
      <c r="E14" s="20"/>
      <c r="F14" s="20"/>
      <c r="G14" s="20"/>
    </row>
    <row r="15" spans="1:121" ht="35" customHeight="1" thickBot="1" x14ac:dyDescent="0.4">
      <c r="A15" s="27">
        <v>44591</v>
      </c>
      <c r="B15" s="27">
        <v>44592</v>
      </c>
      <c r="C15" s="21"/>
      <c r="D15" s="21"/>
      <c r="E15" s="21"/>
      <c r="F15" s="21"/>
      <c r="G15" s="21"/>
    </row>
    <row r="16" spans="1:121" ht="35" customHeight="1" thickTop="1" x14ac:dyDescent="0.35">
      <c r="A16" s="25">
        <v>44593</v>
      </c>
      <c r="B16" s="25"/>
      <c r="C16" s="25"/>
      <c r="D16" s="25"/>
      <c r="E16" s="25"/>
      <c r="F16" s="25"/>
      <c r="G16" s="25"/>
    </row>
    <row r="17" spans="1:7" ht="20" customHeight="1" thickBot="1" x14ac:dyDescent="0.4">
      <c r="A17" s="26" t="s">
        <v>56</v>
      </c>
      <c r="B17" s="26" t="s">
        <v>57</v>
      </c>
      <c r="C17" s="26" t="s">
        <v>58</v>
      </c>
      <c r="D17" s="26" t="s">
        <v>59</v>
      </c>
      <c r="E17" s="26" t="s">
        <v>60</v>
      </c>
      <c r="F17" s="26" t="s">
        <v>61</v>
      </c>
      <c r="G17" s="26" t="s">
        <v>62</v>
      </c>
    </row>
    <row r="18" spans="1:7" ht="21" customHeight="1" thickTop="1" x14ac:dyDescent="0.35">
      <c r="A18" s="20"/>
      <c r="B18" s="20"/>
      <c r="C18" s="20">
        <v>1</v>
      </c>
      <c r="D18" s="20">
        <v>2</v>
      </c>
      <c r="E18" s="20">
        <v>3</v>
      </c>
      <c r="F18" s="20">
        <v>4</v>
      </c>
      <c r="G18" s="20">
        <v>5</v>
      </c>
    </row>
    <row r="19" spans="1:7" ht="35" customHeight="1" thickBot="1" x14ac:dyDescent="0.4">
      <c r="A19" s="21"/>
      <c r="B19" s="21"/>
      <c r="C19" s="27">
        <v>44593</v>
      </c>
      <c r="D19" s="27">
        <v>44594</v>
      </c>
      <c r="E19" s="27">
        <v>44595</v>
      </c>
      <c r="F19" s="27">
        <v>44596</v>
      </c>
      <c r="G19" s="27">
        <v>44597</v>
      </c>
    </row>
    <row r="20" spans="1:7" ht="21" customHeight="1" thickTop="1" x14ac:dyDescent="0.35">
      <c r="A20" s="20">
        <v>6</v>
      </c>
      <c r="B20" s="20">
        <v>7</v>
      </c>
      <c r="C20" s="20">
        <v>8</v>
      </c>
      <c r="D20" s="20">
        <v>9</v>
      </c>
      <c r="E20" s="20">
        <v>10</v>
      </c>
      <c r="F20" s="20">
        <v>11</v>
      </c>
      <c r="G20" s="20">
        <v>12</v>
      </c>
    </row>
    <row r="21" spans="1:7" ht="35" customHeight="1" thickBot="1" x14ac:dyDescent="0.4">
      <c r="A21" s="27">
        <v>44598</v>
      </c>
      <c r="B21" s="27">
        <v>44599</v>
      </c>
      <c r="C21" s="27">
        <v>44600</v>
      </c>
      <c r="D21" s="27">
        <v>44601</v>
      </c>
      <c r="E21" s="27">
        <v>44602</v>
      </c>
      <c r="F21" s="27">
        <v>44603</v>
      </c>
      <c r="G21" s="27">
        <v>44604</v>
      </c>
    </row>
    <row r="22" spans="1:7" ht="21" customHeight="1" thickTop="1" x14ac:dyDescent="0.35">
      <c r="A22" s="20">
        <v>13</v>
      </c>
      <c r="B22" s="20">
        <v>14</v>
      </c>
      <c r="C22" s="20">
        <v>15</v>
      </c>
      <c r="D22" s="20">
        <v>16</v>
      </c>
      <c r="E22" s="20">
        <v>17</v>
      </c>
      <c r="F22" s="20">
        <v>18</v>
      </c>
      <c r="G22" s="20">
        <v>19</v>
      </c>
    </row>
    <row r="23" spans="1:7" ht="35" customHeight="1" thickBot="1" x14ac:dyDescent="0.4">
      <c r="A23" s="27">
        <v>44605</v>
      </c>
      <c r="B23" s="27">
        <v>44606</v>
      </c>
      <c r="C23" s="27">
        <v>44607</v>
      </c>
      <c r="D23" s="27">
        <v>44608</v>
      </c>
      <c r="E23" s="27">
        <v>44609</v>
      </c>
      <c r="F23" s="27">
        <v>44610</v>
      </c>
      <c r="G23" s="27">
        <v>44611</v>
      </c>
    </row>
    <row r="24" spans="1:7" ht="21" customHeight="1" thickTop="1" x14ac:dyDescent="0.35">
      <c r="A24" s="20">
        <v>20</v>
      </c>
      <c r="B24" s="20">
        <v>21</v>
      </c>
      <c r="C24" s="20">
        <v>22</v>
      </c>
      <c r="D24" s="20">
        <v>23</v>
      </c>
      <c r="E24" s="20">
        <v>24</v>
      </c>
      <c r="F24" s="20">
        <v>25</v>
      </c>
      <c r="G24" s="20">
        <v>26</v>
      </c>
    </row>
    <row r="25" spans="1:7" ht="35" customHeight="1" thickBot="1" x14ac:dyDescent="0.4">
      <c r="A25" s="22">
        <v>44612</v>
      </c>
      <c r="B25" s="22">
        <v>44613</v>
      </c>
      <c r="C25" s="22">
        <v>44614</v>
      </c>
      <c r="D25" s="22">
        <v>44615</v>
      </c>
      <c r="E25" s="22">
        <v>44616</v>
      </c>
      <c r="F25" s="22">
        <v>44617</v>
      </c>
      <c r="G25" s="22">
        <v>44618</v>
      </c>
    </row>
    <row r="26" spans="1:7" ht="21" customHeight="1" thickTop="1" x14ac:dyDescent="0.35">
      <c r="A26" s="20">
        <v>27</v>
      </c>
      <c r="B26" s="20">
        <v>28</v>
      </c>
      <c r="C26" s="20"/>
      <c r="D26" s="20"/>
      <c r="E26" s="20"/>
      <c r="F26" s="20"/>
      <c r="G26" s="20"/>
    </row>
    <row r="27" spans="1:7" ht="35" customHeight="1" thickBot="1" x14ac:dyDescent="0.4">
      <c r="A27" s="22">
        <v>44619</v>
      </c>
      <c r="B27" s="22">
        <v>44620</v>
      </c>
      <c r="C27" s="21"/>
      <c r="D27" s="21"/>
      <c r="E27" s="21"/>
      <c r="F27" s="21"/>
      <c r="G27" s="21"/>
    </row>
    <row r="28" spans="1:7" ht="35" customHeight="1" thickTop="1" x14ac:dyDescent="0.35">
      <c r="A28" s="25">
        <v>44621</v>
      </c>
      <c r="B28" s="25"/>
      <c r="C28" s="25"/>
      <c r="D28" s="25"/>
      <c r="E28" s="25"/>
      <c r="F28" s="25"/>
      <c r="G28" s="25"/>
    </row>
    <row r="29" spans="1:7" ht="20" customHeight="1" thickBot="1" x14ac:dyDescent="0.4">
      <c r="A29" s="26" t="s">
        <v>56</v>
      </c>
      <c r="B29" s="26" t="s">
        <v>57</v>
      </c>
      <c r="C29" s="26" t="s">
        <v>58</v>
      </c>
      <c r="D29" s="26" t="s">
        <v>59</v>
      </c>
      <c r="E29" s="26" t="s">
        <v>60</v>
      </c>
      <c r="F29" s="26" t="s">
        <v>61</v>
      </c>
      <c r="G29" s="26" t="s">
        <v>62</v>
      </c>
    </row>
    <row r="30" spans="1:7" ht="21" customHeight="1" thickTop="1" x14ac:dyDescent="0.35">
      <c r="A30" s="20"/>
      <c r="B30" s="20"/>
      <c r="C30" s="20">
        <v>1</v>
      </c>
      <c r="D30" s="20">
        <v>2</v>
      </c>
      <c r="E30" s="20">
        <v>3</v>
      </c>
      <c r="F30" s="20">
        <v>4</v>
      </c>
      <c r="G30" s="20">
        <v>5</v>
      </c>
    </row>
    <row r="31" spans="1:7" ht="35" customHeight="1" thickBot="1" x14ac:dyDescent="0.4">
      <c r="A31" s="21"/>
      <c r="B31" s="21"/>
      <c r="C31" s="22">
        <v>44621</v>
      </c>
      <c r="D31" s="22">
        <v>44622</v>
      </c>
      <c r="E31" s="22">
        <v>44623</v>
      </c>
      <c r="F31" s="22">
        <v>44624</v>
      </c>
      <c r="G31" s="22">
        <v>44625</v>
      </c>
    </row>
    <row r="32" spans="1:7" ht="21" customHeight="1" thickTop="1" x14ac:dyDescent="0.35">
      <c r="A32" s="20">
        <v>6</v>
      </c>
      <c r="B32" s="20">
        <v>7</v>
      </c>
      <c r="C32" s="20">
        <v>8</v>
      </c>
      <c r="D32" s="20">
        <v>9</v>
      </c>
      <c r="E32" s="20">
        <v>10</v>
      </c>
      <c r="F32" s="20">
        <v>11</v>
      </c>
      <c r="G32" s="20">
        <v>12</v>
      </c>
    </row>
    <row r="33" spans="1:7" ht="35" customHeight="1" thickBot="1" x14ac:dyDescent="0.4">
      <c r="A33" s="22">
        <v>44626</v>
      </c>
      <c r="B33" s="22">
        <v>44627</v>
      </c>
      <c r="C33" s="22">
        <v>44628</v>
      </c>
      <c r="D33" s="22">
        <v>44629</v>
      </c>
      <c r="E33" s="22">
        <v>44630</v>
      </c>
      <c r="F33" s="22">
        <v>44631</v>
      </c>
      <c r="G33" s="22">
        <v>44632</v>
      </c>
    </row>
    <row r="34" spans="1:7" ht="21" customHeight="1" thickTop="1" x14ac:dyDescent="0.35">
      <c r="A34" s="20">
        <v>13</v>
      </c>
      <c r="B34" s="20">
        <v>14</v>
      </c>
      <c r="C34" s="20">
        <v>15</v>
      </c>
      <c r="D34" s="20">
        <v>16</v>
      </c>
      <c r="E34" s="20">
        <v>17</v>
      </c>
      <c r="F34" s="20">
        <v>18</v>
      </c>
      <c r="G34" s="20">
        <v>19</v>
      </c>
    </row>
    <row r="35" spans="1:7" ht="35" customHeight="1" thickBot="1" x14ac:dyDescent="0.4">
      <c r="A35" s="22">
        <v>44633</v>
      </c>
      <c r="B35" s="22">
        <v>44634</v>
      </c>
      <c r="C35" s="22">
        <v>44635</v>
      </c>
      <c r="D35" s="22">
        <v>44636</v>
      </c>
      <c r="E35" s="22">
        <v>44637</v>
      </c>
      <c r="F35" s="22">
        <v>44638</v>
      </c>
      <c r="G35" s="22">
        <v>44639</v>
      </c>
    </row>
    <row r="36" spans="1:7" ht="21" customHeight="1" thickTop="1" x14ac:dyDescent="0.35">
      <c r="A36" s="20">
        <v>20</v>
      </c>
      <c r="B36" s="20">
        <v>21</v>
      </c>
      <c r="C36" s="20">
        <v>22</v>
      </c>
      <c r="D36" s="20">
        <v>23</v>
      </c>
      <c r="E36" s="20">
        <v>24</v>
      </c>
      <c r="F36" s="20">
        <v>25</v>
      </c>
      <c r="G36" s="20">
        <v>26</v>
      </c>
    </row>
    <row r="37" spans="1:7" ht="35" customHeight="1" thickBot="1" x14ac:dyDescent="0.4">
      <c r="A37" s="22">
        <v>44640</v>
      </c>
      <c r="B37" s="22">
        <v>44641</v>
      </c>
      <c r="C37" s="22">
        <v>44642</v>
      </c>
      <c r="D37" s="22">
        <v>44643</v>
      </c>
      <c r="E37" s="22">
        <v>44644</v>
      </c>
      <c r="F37" s="22">
        <v>44645</v>
      </c>
      <c r="G37" s="22">
        <v>44646</v>
      </c>
    </row>
    <row r="38" spans="1:7" ht="21" customHeight="1" thickTop="1" x14ac:dyDescent="0.35">
      <c r="A38" s="20">
        <v>27</v>
      </c>
      <c r="B38" s="20">
        <v>28</v>
      </c>
      <c r="C38" s="20">
        <v>29</v>
      </c>
      <c r="D38" s="20">
        <v>30</v>
      </c>
      <c r="E38" s="20">
        <v>31</v>
      </c>
      <c r="F38" s="20"/>
      <c r="G38" s="20"/>
    </row>
    <row r="39" spans="1:7" ht="35" customHeight="1" thickBot="1" x14ac:dyDescent="0.4">
      <c r="A39" s="22">
        <v>44647</v>
      </c>
      <c r="B39" s="22">
        <v>44648</v>
      </c>
      <c r="C39" s="22">
        <v>44649</v>
      </c>
      <c r="D39" s="22">
        <v>44650</v>
      </c>
      <c r="E39" s="22">
        <v>44651</v>
      </c>
      <c r="F39" s="21"/>
      <c r="G39" s="21"/>
    </row>
    <row r="40" spans="1:7" ht="35" customHeight="1" thickTop="1" x14ac:dyDescent="0.35">
      <c r="A40" s="25">
        <v>44652</v>
      </c>
      <c r="B40" s="25"/>
      <c r="C40" s="25"/>
      <c r="D40" s="25"/>
      <c r="E40" s="25"/>
      <c r="F40" s="25"/>
      <c r="G40" s="25"/>
    </row>
    <row r="41" spans="1:7" ht="20" customHeight="1" thickBot="1" x14ac:dyDescent="0.4">
      <c r="A41" s="26" t="s">
        <v>56</v>
      </c>
      <c r="B41" s="26" t="s">
        <v>57</v>
      </c>
      <c r="C41" s="26" t="s">
        <v>58</v>
      </c>
      <c r="D41" s="26" t="s">
        <v>59</v>
      </c>
      <c r="E41" s="26" t="s">
        <v>60</v>
      </c>
      <c r="F41" s="26" t="s">
        <v>61</v>
      </c>
      <c r="G41" s="26" t="s">
        <v>62</v>
      </c>
    </row>
    <row r="42" spans="1:7" ht="21" customHeight="1" thickTop="1" x14ac:dyDescent="0.35">
      <c r="A42" s="20"/>
      <c r="B42" s="20"/>
      <c r="C42" s="20"/>
      <c r="D42" s="20"/>
      <c r="E42" s="20"/>
      <c r="F42" s="20">
        <v>1</v>
      </c>
      <c r="G42" s="20">
        <v>2</v>
      </c>
    </row>
    <row r="43" spans="1:7" ht="35" customHeight="1" thickBot="1" x14ac:dyDescent="0.4">
      <c r="A43" s="21"/>
      <c r="B43" s="21"/>
      <c r="C43" s="21"/>
      <c r="D43" s="21"/>
      <c r="E43" s="21"/>
      <c r="F43" s="22">
        <v>44652</v>
      </c>
      <c r="G43" s="22">
        <v>44653</v>
      </c>
    </row>
    <row r="44" spans="1:7" ht="21" customHeight="1" thickTop="1" x14ac:dyDescent="0.35">
      <c r="A44" s="20">
        <v>3</v>
      </c>
      <c r="B44" s="20">
        <v>4</v>
      </c>
      <c r="C44" s="20">
        <v>5</v>
      </c>
      <c r="D44" s="20">
        <v>6</v>
      </c>
      <c r="E44" s="20">
        <v>7</v>
      </c>
      <c r="F44" s="20">
        <v>8</v>
      </c>
      <c r="G44" s="20">
        <v>9</v>
      </c>
    </row>
    <row r="45" spans="1:7" ht="35" customHeight="1" thickBot="1" x14ac:dyDescent="0.4">
      <c r="A45" s="22">
        <v>44654</v>
      </c>
      <c r="B45" s="22">
        <v>44655</v>
      </c>
      <c r="C45" s="22">
        <v>44656</v>
      </c>
      <c r="D45" s="22">
        <v>44657</v>
      </c>
      <c r="E45" s="22">
        <v>44658</v>
      </c>
      <c r="F45" s="22">
        <v>44659</v>
      </c>
      <c r="G45" s="22">
        <v>44660</v>
      </c>
    </row>
    <row r="46" spans="1:7" ht="21" customHeight="1" thickTop="1" x14ac:dyDescent="0.35">
      <c r="A46" s="20">
        <v>10</v>
      </c>
      <c r="B46" s="20">
        <v>11</v>
      </c>
      <c r="C46" s="20">
        <v>12</v>
      </c>
      <c r="D46" s="20">
        <v>13</v>
      </c>
      <c r="E46" s="20">
        <v>14</v>
      </c>
      <c r="F46" s="20">
        <v>15</v>
      </c>
      <c r="G46" s="20">
        <v>16</v>
      </c>
    </row>
    <row r="47" spans="1:7" ht="35" customHeight="1" thickBot="1" x14ac:dyDescent="0.4">
      <c r="A47" s="22">
        <v>44661</v>
      </c>
      <c r="B47" s="22">
        <v>44662</v>
      </c>
      <c r="C47" s="22">
        <v>44663</v>
      </c>
      <c r="D47" s="22">
        <v>44664</v>
      </c>
      <c r="E47" s="22">
        <v>44665</v>
      </c>
      <c r="F47" s="22">
        <v>44666</v>
      </c>
      <c r="G47" s="22">
        <v>44667</v>
      </c>
    </row>
    <row r="48" spans="1:7" ht="21" customHeight="1" thickTop="1" x14ac:dyDescent="0.35">
      <c r="A48" s="20">
        <v>17</v>
      </c>
      <c r="B48" s="20">
        <v>18</v>
      </c>
      <c r="C48" s="20">
        <v>19</v>
      </c>
      <c r="D48" s="20">
        <v>20</v>
      </c>
      <c r="E48" s="20">
        <v>21</v>
      </c>
      <c r="F48" s="20">
        <v>22</v>
      </c>
      <c r="G48" s="20">
        <v>23</v>
      </c>
    </row>
    <row r="49" spans="1:7" ht="35" customHeight="1" thickBot="1" x14ac:dyDescent="0.4">
      <c r="A49" s="22">
        <v>44668</v>
      </c>
      <c r="B49" s="22">
        <v>44669</v>
      </c>
      <c r="C49" s="22">
        <v>44670</v>
      </c>
      <c r="D49" s="22">
        <v>44671</v>
      </c>
      <c r="E49" s="22">
        <v>44672</v>
      </c>
      <c r="F49" s="22">
        <v>44673</v>
      </c>
      <c r="G49" s="22">
        <v>44674</v>
      </c>
    </row>
    <row r="50" spans="1:7" ht="21" customHeight="1" thickTop="1" x14ac:dyDescent="0.35">
      <c r="A50" s="20">
        <v>24</v>
      </c>
      <c r="B50" s="20">
        <v>25</v>
      </c>
      <c r="C50" s="20">
        <v>26</v>
      </c>
      <c r="D50" s="20">
        <v>27</v>
      </c>
      <c r="E50" s="20">
        <v>28</v>
      </c>
      <c r="F50" s="20">
        <v>29</v>
      </c>
      <c r="G50" s="20">
        <v>30</v>
      </c>
    </row>
    <row r="51" spans="1:7" ht="35" customHeight="1" thickBot="1" x14ac:dyDescent="0.4">
      <c r="A51" s="22">
        <v>44675</v>
      </c>
      <c r="B51" s="22">
        <v>44676</v>
      </c>
      <c r="C51" s="22">
        <v>44677</v>
      </c>
      <c r="D51" s="22">
        <v>44678</v>
      </c>
      <c r="E51" s="22">
        <v>44679</v>
      </c>
      <c r="F51" s="22">
        <v>44680</v>
      </c>
      <c r="G51" s="22">
        <v>44681</v>
      </c>
    </row>
    <row r="52" spans="1:7" ht="35" customHeight="1" thickTop="1" x14ac:dyDescent="0.35">
      <c r="A52" s="25">
        <v>44682</v>
      </c>
      <c r="B52" s="25"/>
      <c r="C52" s="25"/>
      <c r="D52" s="25"/>
      <c r="E52" s="25"/>
      <c r="F52" s="25"/>
      <c r="G52" s="25"/>
    </row>
    <row r="53" spans="1:7" ht="20" customHeight="1" thickBot="1" x14ac:dyDescent="0.4">
      <c r="A53" s="26" t="s">
        <v>56</v>
      </c>
      <c r="B53" s="26" t="s">
        <v>57</v>
      </c>
      <c r="C53" s="26" t="s">
        <v>58</v>
      </c>
      <c r="D53" s="26" t="s">
        <v>59</v>
      </c>
      <c r="E53" s="26" t="s">
        <v>60</v>
      </c>
      <c r="F53" s="26" t="s">
        <v>61</v>
      </c>
      <c r="G53" s="26" t="s">
        <v>62</v>
      </c>
    </row>
    <row r="54" spans="1:7" ht="21" customHeight="1" thickTop="1" x14ac:dyDescent="0.35">
      <c r="A54" s="20">
        <v>1</v>
      </c>
      <c r="B54" s="20">
        <v>2</v>
      </c>
      <c r="C54" s="20">
        <v>3</v>
      </c>
      <c r="D54" s="20">
        <v>4</v>
      </c>
      <c r="E54" s="20">
        <v>5</v>
      </c>
      <c r="F54" s="20">
        <v>6</v>
      </c>
      <c r="G54" s="20">
        <v>7</v>
      </c>
    </row>
    <row r="55" spans="1:7" ht="35" customHeight="1" thickBot="1" x14ac:dyDescent="0.4">
      <c r="A55" s="22">
        <v>44682</v>
      </c>
      <c r="B55" s="22">
        <v>44683</v>
      </c>
      <c r="C55" s="22">
        <v>44684</v>
      </c>
      <c r="D55" s="22">
        <v>44685</v>
      </c>
      <c r="E55" s="22">
        <v>44686</v>
      </c>
      <c r="F55" s="22">
        <v>44687</v>
      </c>
      <c r="G55" s="22">
        <v>44688</v>
      </c>
    </row>
    <row r="56" spans="1:7" ht="21" customHeight="1" thickTop="1" x14ac:dyDescent="0.35">
      <c r="A56" s="20">
        <v>8</v>
      </c>
      <c r="B56" s="20">
        <v>9</v>
      </c>
      <c r="C56" s="20">
        <v>10</v>
      </c>
      <c r="D56" s="20">
        <v>11</v>
      </c>
      <c r="E56" s="20">
        <v>12</v>
      </c>
      <c r="F56" s="20">
        <v>13</v>
      </c>
      <c r="G56" s="20">
        <v>14</v>
      </c>
    </row>
    <row r="57" spans="1:7" ht="35" customHeight="1" thickBot="1" x14ac:dyDescent="0.4">
      <c r="A57" s="22">
        <v>44689</v>
      </c>
      <c r="B57" s="22">
        <v>44690</v>
      </c>
      <c r="C57" s="22">
        <v>44691</v>
      </c>
      <c r="D57" s="22">
        <v>44692</v>
      </c>
      <c r="E57" s="22">
        <v>44693</v>
      </c>
      <c r="F57" s="22">
        <v>44694</v>
      </c>
      <c r="G57" s="22">
        <v>44695</v>
      </c>
    </row>
    <row r="58" spans="1:7" ht="21" customHeight="1" thickTop="1" x14ac:dyDescent="0.35">
      <c r="A58" s="20">
        <v>15</v>
      </c>
      <c r="B58" s="20">
        <v>16</v>
      </c>
      <c r="C58" s="20">
        <v>17</v>
      </c>
      <c r="D58" s="20">
        <v>18</v>
      </c>
      <c r="E58" s="20">
        <v>19</v>
      </c>
      <c r="F58" s="20">
        <v>20</v>
      </c>
      <c r="G58" s="20">
        <v>21</v>
      </c>
    </row>
    <row r="59" spans="1:7" ht="35" customHeight="1" thickBot="1" x14ac:dyDescent="0.4">
      <c r="A59" s="22">
        <v>44696</v>
      </c>
      <c r="B59" s="22">
        <v>44697</v>
      </c>
      <c r="C59" s="22">
        <v>44698</v>
      </c>
      <c r="D59" s="22">
        <v>44699</v>
      </c>
      <c r="E59" s="22">
        <v>44700</v>
      </c>
      <c r="F59" s="22">
        <v>44701</v>
      </c>
      <c r="G59" s="22">
        <v>44702</v>
      </c>
    </row>
    <row r="60" spans="1:7" ht="21" customHeight="1" thickTop="1" x14ac:dyDescent="0.35">
      <c r="A60" s="20">
        <v>22</v>
      </c>
      <c r="B60" s="20">
        <v>23</v>
      </c>
      <c r="C60" s="20">
        <v>24</v>
      </c>
      <c r="D60" s="20">
        <v>25</v>
      </c>
      <c r="E60" s="20">
        <v>26</v>
      </c>
      <c r="F60" s="20">
        <v>27</v>
      </c>
      <c r="G60" s="20">
        <v>28</v>
      </c>
    </row>
    <row r="61" spans="1:7" ht="35" customHeight="1" thickBot="1" x14ac:dyDescent="0.4">
      <c r="A61" s="22">
        <v>44703</v>
      </c>
      <c r="B61" s="22">
        <v>44704</v>
      </c>
      <c r="C61" s="22">
        <v>44705</v>
      </c>
      <c r="D61" s="22">
        <v>44706</v>
      </c>
      <c r="E61" s="22">
        <v>44707</v>
      </c>
      <c r="F61" s="22">
        <v>44708</v>
      </c>
      <c r="G61" s="22">
        <v>44709</v>
      </c>
    </row>
    <row r="62" spans="1:7" ht="21" customHeight="1" thickTop="1" x14ac:dyDescent="0.35">
      <c r="A62" s="20">
        <v>29</v>
      </c>
      <c r="B62" s="20">
        <v>30</v>
      </c>
      <c r="C62" s="20">
        <v>31</v>
      </c>
      <c r="D62" s="20"/>
      <c r="E62" s="20"/>
      <c r="F62" s="20"/>
      <c r="G62" s="20"/>
    </row>
    <row r="63" spans="1:7" ht="35" customHeight="1" thickBot="1" x14ac:dyDescent="0.4">
      <c r="A63" s="22">
        <v>44710</v>
      </c>
      <c r="B63" s="22">
        <v>44711</v>
      </c>
      <c r="C63" s="22">
        <v>44712</v>
      </c>
      <c r="D63" s="21"/>
      <c r="E63" s="21"/>
      <c r="F63" s="21"/>
      <c r="G63" s="21"/>
    </row>
    <row r="64" spans="1:7" ht="35" customHeight="1" thickTop="1" x14ac:dyDescent="0.35">
      <c r="A64" s="25">
        <v>44713</v>
      </c>
      <c r="B64" s="25"/>
      <c r="C64" s="25"/>
      <c r="D64" s="25"/>
      <c r="E64" s="25"/>
      <c r="F64" s="25"/>
      <c r="G64" s="25"/>
    </row>
    <row r="65" spans="1:7" ht="20" customHeight="1" thickBot="1" x14ac:dyDescent="0.4">
      <c r="A65" s="26" t="s">
        <v>56</v>
      </c>
      <c r="B65" s="26" t="s">
        <v>57</v>
      </c>
      <c r="C65" s="26" t="s">
        <v>58</v>
      </c>
      <c r="D65" s="26" t="s">
        <v>59</v>
      </c>
      <c r="E65" s="26" t="s">
        <v>60</v>
      </c>
      <c r="F65" s="26" t="s">
        <v>61</v>
      </c>
      <c r="G65" s="26" t="s">
        <v>62</v>
      </c>
    </row>
    <row r="66" spans="1:7" ht="21" customHeight="1" thickTop="1" x14ac:dyDescent="0.35">
      <c r="A66" s="20"/>
      <c r="B66" s="20"/>
      <c r="C66" s="20"/>
      <c r="D66" s="20">
        <v>1</v>
      </c>
      <c r="E66" s="20">
        <v>2</v>
      </c>
      <c r="F66" s="20">
        <v>3</v>
      </c>
      <c r="G66" s="20">
        <v>4</v>
      </c>
    </row>
    <row r="67" spans="1:7" ht="35" customHeight="1" thickBot="1" x14ac:dyDescent="0.4">
      <c r="A67" s="21"/>
      <c r="B67" s="21"/>
      <c r="C67" s="21"/>
      <c r="D67" s="22">
        <v>44713</v>
      </c>
      <c r="E67" s="22">
        <v>44714</v>
      </c>
      <c r="F67" s="22">
        <v>44715</v>
      </c>
      <c r="G67" s="22">
        <v>44716</v>
      </c>
    </row>
    <row r="68" spans="1:7" ht="21" customHeight="1" thickTop="1" x14ac:dyDescent="0.35">
      <c r="A68" s="20">
        <v>5</v>
      </c>
      <c r="B68" s="20">
        <v>6</v>
      </c>
      <c r="C68" s="20">
        <v>7</v>
      </c>
      <c r="D68" s="20">
        <v>8</v>
      </c>
      <c r="E68" s="20">
        <v>9</v>
      </c>
      <c r="F68" s="20">
        <v>10</v>
      </c>
      <c r="G68" s="20">
        <v>11</v>
      </c>
    </row>
    <row r="69" spans="1:7" ht="35" customHeight="1" thickBot="1" x14ac:dyDescent="0.4">
      <c r="A69" s="22">
        <v>44717</v>
      </c>
      <c r="B69" s="22">
        <v>44718</v>
      </c>
      <c r="C69" s="22">
        <v>44719</v>
      </c>
      <c r="D69" s="22">
        <v>44720</v>
      </c>
      <c r="E69" s="22">
        <v>44721</v>
      </c>
      <c r="F69" s="22">
        <v>44722</v>
      </c>
      <c r="G69" s="22">
        <v>44723</v>
      </c>
    </row>
    <row r="70" spans="1:7" ht="21" customHeight="1" thickTop="1" x14ac:dyDescent="0.35">
      <c r="A70" s="20">
        <v>12</v>
      </c>
      <c r="B70" s="20">
        <v>13</v>
      </c>
      <c r="C70" s="20">
        <v>14</v>
      </c>
      <c r="D70" s="20">
        <v>15</v>
      </c>
      <c r="E70" s="20">
        <v>16</v>
      </c>
      <c r="F70" s="20">
        <v>17</v>
      </c>
      <c r="G70" s="20">
        <v>18</v>
      </c>
    </row>
    <row r="71" spans="1:7" ht="35" customHeight="1" thickBot="1" x14ac:dyDescent="0.4">
      <c r="A71" s="22">
        <v>44724</v>
      </c>
      <c r="B71" s="22">
        <v>44725</v>
      </c>
      <c r="C71" s="22">
        <v>44726</v>
      </c>
      <c r="D71" s="22">
        <v>44727</v>
      </c>
      <c r="E71" s="22">
        <v>44728</v>
      </c>
      <c r="F71" s="22">
        <v>44729</v>
      </c>
      <c r="G71" s="22">
        <v>44730</v>
      </c>
    </row>
    <row r="72" spans="1:7" ht="21" customHeight="1" thickTop="1" x14ac:dyDescent="0.35">
      <c r="A72" s="20">
        <v>19</v>
      </c>
      <c r="B72" s="20">
        <v>20</v>
      </c>
      <c r="C72" s="20">
        <v>21</v>
      </c>
      <c r="D72" s="20">
        <v>22</v>
      </c>
      <c r="E72" s="20">
        <v>23</v>
      </c>
      <c r="F72" s="20">
        <v>24</v>
      </c>
      <c r="G72" s="20">
        <v>25</v>
      </c>
    </row>
    <row r="73" spans="1:7" ht="35" customHeight="1" thickBot="1" x14ac:dyDescent="0.4">
      <c r="A73" s="22">
        <v>44731</v>
      </c>
      <c r="B73" s="22">
        <v>44732</v>
      </c>
      <c r="C73" s="22">
        <v>44733</v>
      </c>
      <c r="D73" s="22">
        <v>44734</v>
      </c>
      <c r="E73" s="22">
        <v>44735</v>
      </c>
      <c r="F73" s="22">
        <v>44736</v>
      </c>
      <c r="G73" s="22">
        <v>44737</v>
      </c>
    </row>
    <row r="74" spans="1:7" ht="21" customHeight="1" thickTop="1" x14ac:dyDescent="0.35">
      <c r="A74" s="20">
        <v>26</v>
      </c>
      <c r="B74" s="20">
        <v>27</v>
      </c>
      <c r="C74" s="20">
        <v>28</v>
      </c>
      <c r="D74" s="20">
        <v>29</v>
      </c>
      <c r="E74" s="20">
        <v>30</v>
      </c>
      <c r="F74" s="20"/>
      <c r="G74" s="20"/>
    </row>
    <row r="75" spans="1:7" ht="35" customHeight="1" thickBot="1" x14ac:dyDescent="0.4">
      <c r="A75" s="22">
        <v>44738</v>
      </c>
      <c r="B75" s="22">
        <v>44739</v>
      </c>
      <c r="C75" s="22">
        <v>44740</v>
      </c>
      <c r="D75" s="22">
        <v>44741</v>
      </c>
      <c r="E75" s="22">
        <v>44742</v>
      </c>
      <c r="F75" s="21"/>
      <c r="G75" s="21"/>
    </row>
    <row r="76" spans="1:7" ht="35" customHeight="1" thickTop="1" x14ac:dyDescent="0.35">
      <c r="A76" s="25">
        <v>44743</v>
      </c>
      <c r="B76" s="25"/>
      <c r="C76" s="25"/>
      <c r="D76" s="25"/>
      <c r="E76" s="25"/>
      <c r="F76" s="25"/>
      <c r="G76" s="25"/>
    </row>
    <row r="77" spans="1:7" ht="20" customHeight="1" thickBot="1" x14ac:dyDescent="0.4">
      <c r="A77" s="26" t="s">
        <v>56</v>
      </c>
      <c r="B77" s="26" t="s">
        <v>57</v>
      </c>
      <c r="C77" s="26" t="s">
        <v>58</v>
      </c>
      <c r="D77" s="26" t="s">
        <v>59</v>
      </c>
      <c r="E77" s="26" t="s">
        <v>60</v>
      </c>
      <c r="F77" s="26" t="s">
        <v>61</v>
      </c>
      <c r="G77" s="26" t="s">
        <v>62</v>
      </c>
    </row>
    <row r="78" spans="1:7" ht="21" customHeight="1" thickTop="1" x14ac:dyDescent="0.35">
      <c r="A78" s="20"/>
      <c r="B78" s="20"/>
      <c r="C78" s="20"/>
      <c r="D78" s="20"/>
      <c r="E78" s="20"/>
      <c r="F78" s="20">
        <v>1</v>
      </c>
      <c r="G78" s="20">
        <v>2</v>
      </c>
    </row>
    <row r="79" spans="1:7" ht="35" customHeight="1" thickBot="1" x14ac:dyDescent="0.4">
      <c r="A79" s="21"/>
      <c r="B79" s="21"/>
      <c r="C79" s="21"/>
      <c r="D79" s="21"/>
      <c r="E79" s="21"/>
      <c r="F79" s="22">
        <v>44743</v>
      </c>
      <c r="G79" s="22">
        <v>44744</v>
      </c>
    </row>
    <row r="80" spans="1:7" ht="21" customHeight="1" thickTop="1" x14ac:dyDescent="0.35">
      <c r="A80" s="20">
        <v>3</v>
      </c>
      <c r="B80" s="20">
        <v>4</v>
      </c>
      <c r="C80" s="20">
        <v>5</v>
      </c>
      <c r="D80" s="20">
        <v>6</v>
      </c>
      <c r="E80" s="20">
        <v>7</v>
      </c>
      <c r="F80" s="20">
        <v>8</v>
      </c>
      <c r="G80" s="20">
        <v>9</v>
      </c>
    </row>
    <row r="81" spans="1:7" ht="35" customHeight="1" thickBot="1" x14ac:dyDescent="0.4">
      <c r="A81" s="22">
        <v>44745</v>
      </c>
      <c r="B81" s="22">
        <v>44746</v>
      </c>
      <c r="C81" s="22">
        <v>44747</v>
      </c>
      <c r="D81" s="22">
        <v>44748</v>
      </c>
      <c r="E81" s="22">
        <v>44749</v>
      </c>
      <c r="F81" s="22">
        <v>44750</v>
      </c>
      <c r="G81" s="22">
        <v>44751</v>
      </c>
    </row>
    <row r="82" spans="1:7" ht="21" customHeight="1" thickTop="1" x14ac:dyDescent="0.35">
      <c r="A82" s="20">
        <v>10</v>
      </c>
      <c r="B82" s="20">
        <v>11</v>
      </c>
      <c r="C82" s="20">
        <v>12</v>
      </c>
      <c r="D82" s="20">
        <v>13</v>
      </c>
      <c r="E82" s="20">
        <v>14</v>
      </c>
      <c r="F82" s="20">
        <v>15</v>
      </c>
      <c r="G82" s="20">
        <v>16</v>
      </c>
    </row>
    <row r="83" spans="1:7" ht="35" customHeight="1" thickBot="1" x14ac:dyDescent="0.4">
      <c r="A83" s="22">
        <v>44752</v>
      </c>
      <c r="B83" s="22">
        <v>44753</v>
      </c>
      <c r="C83" s="22">
        <v>44754</v>
      </c>
      <c r="D83" s="22">
        <v>44755</v>
      </c>
      <c r="E83" s="22">
        <v>44756</v>
      </c>
      <c r="F83" s="22">
        <v>44757</v>
      </c>
      <c r="G83" s="22">
        <v>44758</v>
      </c>
    </row>
    <row r="84" spans="1:7" ht="21" customHeight="1" thickTop="1" x14ac:dyDescent="0.35">
      <c r="A84" s="20">
        <v>17</v>
      </c>
      <c r="B84" s="20">
        <v>18</v>
      </c>
      <c r="C84" s="20">
        <v>19</v>
      </c>
      <c r="D84" s="20">
        <v>20</v>
      </c>
      <c r="E84" s="20">
        <v>21</v>
      </c>
      <c r="F84" s="20">
        <v>22</v>
      </c>
      <c r="G84" s="20">
        <v>23</v>
      </c>
    </row>
    <row r="85" spans="1:7" ht="35" customHeight="1" thickBot="1" x14ac:dyDescent="0.4">
      <c r="A85" s="22">
        <v>44759</v>
      </c>
      <c r="B85" s="22">
        <v>44760</v>
      </c>
      <c r="C85" s="22">
        <v>44761</v>
      </c>
      <c r="D85" s="22">
        <v>44762</v>
      </c>
      <c r="E85" s="22">
        <v>44763</v>
      </c>
      <c r="F85" s="22">
        <v>44764</v>
      </c>
      <c r="G85" s="22">
        <v>44765</v>
      </c>
    </row>
    <row r="86" spans="1:7" ht="21" customHeight="1" thickTop="1" x14ac:dyDescent="0.35">
      <c r="A86" s="20">
        <v>24</v>
      </c>
      <c r="B86" s="20">
        <v>25</v>
      </c>
      <c r="C86" s="20">
        <v>26</v>
      </c>
      <c r="D86" s="20">
        <v>27</v>
      </c>
      <c r="E86" s="20">
        <v>28</v>
      </c>
      <c r="F86" s="20">
        <v>29</v>
      </c>
      <c r="G86" s="20">
        <v>30</v>
      </c>
    </row>
    <row r="87" spans="1:7" ht="35" customHeight="1" thickBot="1" x14ac:dyDescent="0.4">
      <c r="A87" s="22">
        <v>44766</v>
      </c>
      <c r="B87" s="22">
        <v>44767</v>
      </c>
      <c r="C87" s="22">
        <v>44768</v>
      </c>
      <c r="D87" s="22">
        <v>44769</v>
      </c>
      <c r="E87" s="22">
        <v>44770</v>
      </c>
      <c r="F87" s="22">
        <v>44771</v>
      </c>
      <c r="G87" s="22">
        <v>44772</v>
      </c>
    </row>
    <row r="88" spans="1:7" ht="21" customHeight="1" thickTop="1" x14ac:dyDescent="0.35">
      <c r="A88" s="20">
        <v>31</v>
      </c>
      <c r="B88" s="20"/>
      <c r="C88" s="20"/>
      <c r="D88" s="20"/>
      <c r="E88" s="20"/>
      <c r="F88" s="20"/>
      <c r="G88" s="20"/>
    </row>
    <row r="89" spans="1:7" ht="35" customHeight="1" thickBot="1" x14ac:dyDescent="0.4">
      <c r="A89" s="22">
        <v>44773</v>
      </c>
      <c r="B89" s="21"/>
      <c r="C89" s="21"/>
      <c r="D89" s="21"/>
      <c r="E89" s="21"/>
      <c r="F89" s="21"/>
      <c r="G89" s="21"/>
    </row>
    <row r="90" spans="1:7" ht="35" customHeight="1" thickTop="1" x14ac:dyDescent="0.35">
      <c r="A90" s="25">
        <v>44774</v>
      </c>
      <c r="B90" s="25"/>
      <c r="C90" s="25"/>
      <c r="D90" s="25"/>
      <c r="E90" s="25"/>
      <c r="F90" s="25"/>
      <c r="G90" s="25"/>
    </row>
    <row r="91" spans="1:7" ht="20" customHeight="1" thickBot="1" x14ac:dyDescent="0.4">
      <c r="A91" s="26" t="s">
        <v>56</v>
      </c>
      <c r="B91" s="26" t="s">
        <v>57</v>
      </c>
      <c r="C91" s="26" t="s">
        <v>58</v>
      </c>
      <c r="D91" s="26" t="s">
        <v>59</v>
      </c>
      <c r="E91" s="26" t="s">
        <v>60</v>
      </c>
      <c r="F91" s="26" t="s">
        <v>61</v>
      </c>
      <c r="G91" s="26" t="s">
        <v>62</v>
      </c>
    </row>
    <row r="92" spans="1:7" ht="21" customHeight="1" thickTop="1" x14ac:dyDescent="0.35">
      <c r="A92" s="20"/>
      <c r="B92" s="20">
        <v>1</v>
      </c>
      <c r="C92" s="20">
        <v>2</v>
      </c>
      <c r="D92" s="20">
        <v>3</v>
      </c>
      <c r="E92" s="20">
        <v>4</v>
      </c>
      <c r="F92" s="20">
        <v>5</v>
      </c>
      <c r="G92" s="20">
        <v>6</v>
      </c>
    </row>
    <row r="93" spans="1:7" ht="35" customHeight="1" thickBot="1" x14ac:dyDescent="0.4">
      <c r="A93" s="21"/>
      <c r="B93" s="22">
        <v>44774</v>
      </c>
      <c r="C93" s="22">
        <v>44775</v>
      </c>
      <c r="D93" s="22">
        <v>44776</v>
      </c>
      <c r="E93" s="22">
        <v>44777</v>
      </c>
      <c r="F93" s="22">
        <v>44778</v>
      </c>
      <c r="G93" s="22">
        <v>44779</v>
      </c>
    </row>
    <row r="94" spans="1:7" ht="21" customHeight="1" thickTop="1" x14ac:dyDescent="0.35">
      <c r="A94" s="20">
        <v>7</v>
      </c>
      <c r="B94" s="20">
        <v>8</v>
      </c>
      <c r="C94" s="20">
        <v>9</v>
      </c>
      <c r="D94" s="20">
        <v>10</v>
      </c>
      <c r="E94" s="20">
        <v>11</v>
      </c>
      <c r="F94" s="20">
        <v>12</v>
      </c>
      <c r="G94" s="20">
        <v>13</v>
      </c>
    </row>
    <row r="95" spans="1:7" ht="35" customHeight="1" thickBot="1" x14ac:dyDescent="0.4">
      <c r="A95" s="22">
        <v>44780</v>
      </c>
      <c r="B95" s="22">
        <v>44781</v>
      </c>
      <c r="C95" s="22">
        <v>44782</v>
      </c>
      <c r="D95" s="22">
        <v>44783</v>
      </c>
      <c r="E95" s="22">
        <v>44784</v>
      </c>
      <c r="F95" s="22">
        <v>44785</v>
      </c>
      <c r="G95" s="22">
        <v>44786</v>
      </c>
    </row>
    <row r="96" spans="1:7" ht="21" customHeight="1" thickTop="1" x14ac:dyDescent="0.35">
      <c r="A96" s="20">
        <v>14</v>
      </c>
      <c r="B96" s="20">
        <v>15</v>
      </c>
      <c r="C96" s="20">
        <v>16</v>
      </c>
      <c r="D96" s="20">
        <v>17</v>
      </c>
      <c r="E96" s="20">
        <v>18</v>
      </c>
      <c r="F96" s="20">
        <v>19</v>
      </c>
      <c r="G96" s="20">
        <v>20</v>
      </c>
    </row>
    <row r="97" spans="1:7" ht="35" customHeight="1" thickBot="1" x14ac:dyDescent="0.4">
      <c r="A97" s="22">
        <v>44787</v>
      </c>
      <c r="B97" s="22">
        <v>44788</v>
      </c>
      <c r="C97" s="22">
        <v>44789</v>
      </c>
      <c r="D97" s="22">
        <v>44790</v>
      </c>
      <c r="E97" s="22">
        <v>44791</v>
      </c>
      <c r="F97" s="22">
        <v>44792</v>
      </c>
      <c r="G97" s="22">
        <v>44793</v>
      </c>
    </row>
    <row r="98" spans="1:7" ht="21" customHeight="1" thickTop="1" x14ac:dyDescent="0.35">
      <c r="A98" s="20">
        <v>21</v>
      </c>
      <c r="B98" s="20">
        <v>22</v>
      </c>
      <c r="C98" s="20">
        <v>23</v>
      </c>
      <c r="D98" s="20">
        <v>24</v>
      </c>
      <c r="E98" s="20">
        <v>25</v>
      </c>
      <c r="F98" s="20">
        <v>26</v>
      </c>
      <c r="G98" s="20">
        <v>27</v>
      </c>
    </row>
    <row r="99" spans="1:7" ht="35" customHeight="1" thickBot="1" x14ac:dyDescent="0.4">
      <c r="A99" s="22">
        <v>44794</v>
      </c>
      <c r="B99" s="22">
        <v>44795</v>
      </c>
      <c r="C99" s="22">
        <v>44796</v>
      </c>
      <c r="D99" s="22">
        <v>44797</v>
      </c>
      <c r="E99" s="22">
        <v>44798</v>
      </c>
      <c r="F99" s="22">
        <v>44799</v>
      </c>
      <c r="G99" s="22">
        <v>44800</v>
      </c>
    </row>
    <row r="100" spans="1:7" ht="21" customHeight="1" thickTop="1" x14ac:dyDescent="0.35">
      <c r="A100" s="20">
        <v>28</v>
      </c>
      <c r="B100" s="20">
        <v>29</v>
      </c>
      <c r="C100" s="20">
        <v>30</v>
      </c>
      <c r="D100" s="20">
        <v>31</v>
      </c>
      <c r="E100" s="20"/>
      <c r="F100" s="20"/>
      <c r="G100" s="20"/>
    </row>
    <row r="101" spans="1:7" ht="35" customHeight="1" thickBot="1" x14ac:dyDescent="0.4">
      <c r="A101" s="22">
        <v>44801</v>
      </c>
      <c r="B101" s="22">
        <v>44802</v>
      </c>
      <c r="C101" s="22">
        <v>44803</v>
      </c>
      <c r="D101" s="22">
        <v>44804</v>
      </c>
      <c r="E101" s="21"/>
      <c r="F101" s="21"/>
      <c r="G101" s="21"/>
    </row>
    <row r="102" spans="1:7" ht="35" customHeight="1" thickTop="1" x14ac:dyDescent="0.35">
      <c r="A102" s="25">
        <v>44805</v>
      </c>
      <c r="B102" s="25"/>
      <c r="C102" s="25"/>
      <c r="D102" s="25"/>
      <c r="E102" s="25"/>
      <c r="F102" s="25"/>
      <c r="G102" s="25"/>
    </row>
    <row r="103" spans="1:7" ht="20" customHeight="1" thickBot="1" x14ac:dyDescent="0.4">
      <c r="A103" s="26" t="s">
        <v>56</v>
      </c>
      <c r="B103" s="26" t="s">
        <v>57</v>
      </c>
      <c r="C103" s="26" t="s">
        <v>58</v>
      </c>
      <c r="D103" s="26" t="s">
        <v>59</v>
      </c>
      <c r="E103" s="26" t="s">
        <v>60</v>
      </c>
      <c r="F103" s="26" t="s">
        <v>61</v>
      </c>
      <c r="G103" s="26" t="s">
        <v>62</v>
      </c>
    </row>
    <row r="104" spans="1:7" ht="21" customHeight="1" thickTop="1" x14ac:dyDescent="0.35">
      <c r="A104" s="20"/>
      <c r="B104" s="20"/>
      <c r="C104" s="20"/>
      <c r="D104" s="20"/>
      <c r="E104" s="20">
        <v>1</v>
      </c>
      <c r="F104" s="20">
        <v>2</v>
      </c>
      <c r="G104" s="20">
        <v>3</v>
      </c>
    </row>
    <row r="105" spans="1:7" ht="35" customHeight="1" thickBot="1" x14ac:dyDescent="0.4">
      <c r="A105" s="21"/>
      <c r="B105" s="21"/>
      <c r="C105" s="21"/>
      <c r="D105" s="21"/>
      <c r="E105" s="22">
        <v>44805</v>
      </c>
      <c r="F105" s="22">
        <v>44806</v>
      </c>
      <c r="G105" s="22">
        <v>44807</v>
      </c>
    </row>
    <row r="106" spans="1:7" ht="21" customHeight="1" thickTop="1" x14ac:dyDescent="0.35">
      <c r="A106" s="20">
        <v>4</v>
      </c>
      <c r="B106" s="20">
        <v>5</v>
      </c>
      <c r="C106" s="20">
        <v>6</v>
      </c>
      <c r="D106" s="20">
        <v>7</v>
      </c>
      <c r="E106" s="20">
        <v>8</v>
      </c>
      <c r="F106" s="20">
        <v>9</v>
      </c>
      <c r="G106" s="20">
        <v>10</v>
      </c>
    </row>
    <row r="107" spans="1:7" ht="35" customHeight="1" thickBot="1" x14ac:dyDescent="0.4">
      <c r="A107" s="22">
        <v>44808</v>
      </c>
      <c r="B107" s="22">
        <v>44809</v>
      </c>
      <c r="C107" s="22">
        <v>44810</v>
      </c>
      <c r="D107" s="22">
        <v>44811</v>
      </c>
      <c r="E107" s="22">
        <v>44812</v>
      </c>
      <c r="F107" s="22">
        <v>44813</v>
      </c>
      <c r="G107" s="22">
        <v>44814</v>
      </c>
    </row>
    <row r="108" spans="1:7" ht="21" customHeight="1" thickTop="1" x14ac:dyDescent="0.35">
      <c r="A108" s="20">
        <v>11</v>
      </c>
      <c r="B108" s="20">
        <v>12</v>
      </c>
      <c r="C108" s="20">
        <v>13</v>
      </c>
      <c r="D108" s="20">
        <v>14</v>
      </c>
      <c r="E108" s="20">
        <v>15</v>
      </c>
      <c r="F108" s="20">
        <v>16</v>
      </c>
      <c r="G108" s="20">
        <v>17</v>
      </c>
    </row>
    <row r="109" spans="1:7" ht="35" customHeight="1" thickBot="1" x14ac:dyDescent="0.4">
      <c r="A109" s="22">
        <v>44815</v>
      </c>
      <c r="B109" s="22">
        <v>44816</v>
      </c>
      <c r="C109" s="22">
        <v>44817</v>
      </c>
      <c r="D109" s="22">
        <v>44818</v>
      </c>
      <c r="E109" s="22">
        <v>44819</v>
      </c>
      <c r="F109" s="22">
        <v>44820</v>
      </c>
      <c r="G109" s="22">
        <v>44821</v>
      </c>
    </row>
    <row r="110" spans="1:7" ht="21" customHeight="1" thickTop="1" x14ac:dyDescent="0.35">
      <c r="A110" s="20">
        <v>18</v>
      </c>
      <c r="B110" s="20">
        <v>19</v>
      </c>
      <c r="C110" s="20">
        <v>20</v>
      </c>
      <c r="D110" s="20">
        <v>21</v>
      </c>
      <c r="E110" s="20">
        <v>22</v>
      </c>
      <c r="F110" s="20">
        <v>23</v>
      </c>
      <c r="G110" s="20">
        <v>24</v>
      </c>
    </row>
    <row r="111" spans="1:7" ht="35" customHeight="1" thickBot="1" x14ac:dyDescent="0.4">
      <c r="A111" s="22">
        <v>44822</v>
      </c>
      <c r="B111" s="22">
        <v>44823</v>
      </c>
      <c r="C111" s="22">
        <v>44824</v>
      </c>
      <c r="D111" s="22">
        <v>44825</v>
      </c>
      <c r="E111" s="22">
        <v>44826</v>
      </c>
      <c r="F111" s="22">
        <v>44827</v>
      </c>
      <c r="G111" s="22">
        <v>44828</v>
      </c>
    </row>
    <row r="112" spans="1:7" ht="21" customHeight="1" thickTop="1" x14ac:dyDescent="0.35">
      <c r="A112" s="20">
        <v>25</v>
      </c>
      <c r="B112" s="20">
        <v>26</v>
      </c>
      <c r="C112" s="20">
        <v>27</v>
      </c>
      <c r="D112" s="20">
        <v>28</v>
      </c>
      <c r="E112" s="20">
        <v>29</v>
      </c>
      <c r="F112" s="20">
        <v>30</v>
      </c>
      <c r="G112" s="20"/>
    </row>
    <row r="113" spans="1:7" ht="35" customHeight="1" thickBot="1" x14ac:dyDescent="0.4">
      <c r="A113" s="22">
        <v>44829</v>
      </c>
      <c r="B113" s="22">
        <v>44830</v>
      </c>
      <c r="C113" s="22">
        <v>44831</v>
      </c>
      <c r="D113" s="22">
        <v>44832</v>
      </c>
      <c r="E113" s="22">
        <v>44833</v>
      </c>
      <c r="F113" s="22">
        <v>44834</v>
      </c>
      <c r="G113" s="21"/>
    </row>
    <row r="114" spans="1:7" ht="35" customHeight="1" thickTop="1" x14ac:dyDescent="0.35">
      <c r="A114" s="25">
        <v>44835</v>
      </c>
      <c r="B114" s="25"/>
      <c r="C114" s="25"/>
      <c r="D114" s="25"/>
      <c r="E114" s="25"/>
      <c r="F114" s="25"/>
      <c r="G114" s="25"/>
    </row>
    <row r="115" spans="1:7" ht="20" customHeight="1" thickBot="1" x14ac:dyDescent="0.4">
      <c r="A115" s="26" t="s">
        <v>56</v>
      </c>
      <c r="B115" s="26" t="s">
        <v>57</v>
      </c>
      <c r="C115" s="26" t="s">
        <v>58</v>
      </c>
      <c r="D115" s="26" t="s">
        <v>59</v>
      </c>
      <c r="E115" s="26" t="s">
        <v>60</v>
      </c>
      <c r="F115" s="26" t="s">
        <v>61</v>
      </c>
      <c r="G115" s="26" t="s">
        <v>62</v>
      </c>
    </row>
    <row r="116" spans="1:7" ht="21" customHeight="1" thickTop="1" x14ac:dyDescent="0.35">
      <c r="A116" s="20"/>
      <c r="B116" s="20"/>
      <c r="C116" s="20"/>
      <c r="D116" s="20"/>
      <c r="E116" s="20"/>
      <c r="F116" s="20"/>
      <c r="G116" s="20">
        <v>1</v>
      </c>
    </row>
    <row r="117" spans="1:7" ht="35" customHeight="1" thickBot="1" x14ac:dyDescent="0.4">
      <c r="A117" s="21"/>
      <c r="B117" s="21"/>
      <c r="C117" s="21"/>
      <c r="D117" s="21"/>
      <c r="E117" s="21"/>
      <c r="F117" s="21"/>
      <c r="G117" s="22">
        <v>44835</v>
      </c>
    </row>
    <row r="118" spans="1:7" ht="21" customHeight="1" thickTop="1" x14ac:dyDescent="0.35">
      <c r="A118" s="20">
        <v>2</v>
      </c>
      <c r="B118" s="20">
        <v>3</v>
      </c>
      <c r="C118" s="20">
        <v>4</v>
      </c>
      <c r="D118" s="20">
        <v>5</v>
      </c>
      <c r="E118" s="20">
        <v>6</v>
      </c>
      <c r="F118" s="20">
        <v>7</v>
      </c>
      <c r="G118" s="20">
        <v>8</v>
      </c>
    </row>
    <row r="119" spans="1:7" ht="35" customHeight="1" thickBot="1" x14ac:dyDescent="0.4">
      <c r="A119" s="22">
        <v>44836</v>
      </c>
      <c r="B119" s="22">
        <v>44837</v>
      </c>
      <c r="C119" s="22">
        <v>44838</v>
      </c>
      <c r="D119" s="22">
        <v>44839</v>
      </c>
      <c r="E119" s="22">
        <v>44840</v>
      </c>
      <c r="F119" s="22">
        <v>44841</v>
      </c>
      <c r="G119" s="22">
        <v>44842</v>
      </c>
    </row>
    <row r="120" spans="1:7" ht="21" customHeight="1" thickTop="1" x14ac:dyDescent="0.35">
      <c r="A120" s="20">
        <v>9</v>
      </c>
      <c r="B120" s="20">
        <v>10</v>
      </c>
      <c r="C120" s="20">
        <v>11</v>
      </c>
      <c r="D120" s="20">
        <v>12</v>
      </c>
      <c r="E120" s="20">
        <v>13</v>
      </c>
      <c r="F120" s="20">
        <v>14</v>
      </c>
      <c r="G120" s="20">
        <v>15</v>
      </c>
    </row>
    <row r="121" spans="1:7" ht="35" customHeight="1" thickBot="1" x14ac:dyDescent="0.4">
      <c r="A121" s="22">
        <v>44843</v>
      </c>
      <c r="B121" s="22">
        <v>44844</v>
      </c>
      <c r="C121" s="22">
        <v>44845</v>
      </c>
      <c r="D121" s="22">
        <v>44846</v>
      </c>
      <c r="E121" s="22">
        <v>44847</v>
      </c>
      <c r="F121" s="22">
        <v>44848</v>
      </c>
      <c r="G121" s="22">
        <v>44849</v>
      </c>
    </row>
    <row r="122" spans="1:7" ht="21" customHeight="1" thickTop="1" x14ac:dyDescent="0.35">
      <c r="A122" s="20">
        <v>16</v>
      </c>
      <c r="B122" s="20">
        <v>17</v>
      </c>
      <c r="C122" s="20">
        <v>18</v>
      </c>
      <c r="D122" s="20">
        <v>19</v>
      </c>
      <c r="E122" s="20">
        <v>20</v>
      </c>
      <c r="F122" s="20">
        <v>21</v>
      </c>
      <c r="G122" s="20">
        <v>22</v>
      </c>
    </row>
    <row r="123" spans="1:7" ht="35" customHeight="1" thickBot="1" x14ac:dyDescent="0.4">
      <c r="A123" s="22">
        <v>44850</v>
      </c>
      <c r="B123" s="22">
        <v>44851</v>
      </c>
      <c r="C123" s="22">
        <v>44852</v>
      </c>
      <c r="D123" s="22">
        <v>44853</v>
      </c>
      <c r="E123" s="22">
        <v>44854</v>
      </c>
      <c r="F123" s="22">
        <v>44855</v>
      </c>
      <c r="G123" s="22">
        <v>44856</v>
      </c>
    </row>
    <row r="124" spans="1:7" ht="21" customHeight="1" thickTop="1" x14ac:dyDescent="0.35">
      <c r="A124" s="20">
        <v>23</v>
      </c>
      <c r="B124" s="20">
        <v>24</v>
      </c>
      <c r="C124" s="20">
        <v>25</v>
      </c>
      <c r="D124" s="20">
        <v>26</v>
      </c>
      <c r="E124" s="20">
        <v>27</v>
      </c>
      <c r="F124" s="20">
        <v>28</v>
      </c>
      <c r="G124" s="20">
        <v>29</v>
      </c>
    </row>
    <row r="125" spans="1:7" ht="35" customHeight="1" thickBot="1" x14ac:dyDescent="0.4">
      <c r="A125" s="22">
        <v>44857</v>
      </c>
      <c r="B125" s="22">
        <v>44858</v>
      </c>
      <c r="C125" s="22">
        <v>44859</v>
      </c>
      <c r="D125" s="22">
        <v>44860</v>
      </c>
      <c r="E125" s="22">
        <v>44861</v>
      </c>
      <c r="F125" s="22">
        <v>44862</v>
      </c>
      <c r="G125" s="22">
        <v>44863</v>
      </c>
    </row>
    <row r="126" spans="1:7" ht="21" customHeight="1" thickTop="1" x14ac:dyDescent="0.35">
      <c r="A126" s="20">
        <v>30</v>
      </c>
      <c r="B126" s="20">
        <v>31</v>
      </c>
      <c r="C126" s="20"/>
      <c r="D126" s="20"/>
      <c r="E126" s="20"/>
      <c r="F126" s="20"/>
      <c r="G126" s="20"/>
    </row>
    <row r="127" spans="1:7" ht="35" customHeight="1" thickBot="1" x14ac:dyDescent="0.4">
      <c r="A127" s="22">
        <v>44864</v>
      </c>
      <c r="B127" s="22">
        <v>44865</v>
      </c>
      <c r="C127" s="21"/>
      <c r="D127" s="21"/>
      <c r="E127" s="21"/>
      <c r="F127" s="21"/>
      <c r="G127" s="21"/>
    </row>
    <row r="128" spans="1:7" ht="35" customHeight="1" thickTop="1" x14ac:dyDescent="0.35">
      <c r="A128" s="25">
        <v>44866</v>
      </c>
      <c r="B128" s="25"/>
      <c r="C128" s="25"/>
      <c r="D128" s="25"/>
      <c r="E128" s="25"/>
      <c r="F128" s="25"/>
      <c r="G128" s="25"/>
    </row>
    <row r="129" spans="1:7" ht="20" customHeight="1" thickBot="1" x14ac:dyDescent="0.4">
      <c r="A129" s="26" t="s">
        <v>56</v>
      </c>
      <c r="B129" s="26" t="s">
        <v>57</v>
      </c>
      <c r="C129" s="26" t="s">
        <v>58</v>
      </c>
      <c r="D129" s="26" t="s">
        <v>59</v>
      </c>
      <c r="E129" s="26" t="s">
        <v>60</v>
      </c>
      <c r="F129" s="26" t="s">
        <v>61</v>
      </c>
      <c r="G129" s="26" t="s">
        <v>62</v>
      </c>
    </row>
    <row r="130" spans="1:7" ht="21" customHeight="1" thickTop="1" x14ac:dyDescent="0.35">
      <c r="A130" s="20"/>
      <c r="B130" s="20"/>
      <c r="C130" s="20">
        <v>1</v>
      </c>
      <c r="D130" s="20">
        <v>2</v>
      </c>
      <c r="E130" s="20">
        <v>3</v>
      </c>
      <c r="F130" s="20">
        <v>4</v>
      </c>
      <c r="G130" s="20">
        <v>5</v>
      </c>
    </row>
    <row r="131" spans="1:7" ht="35" customHeight="1" thickBot="1" x14ac:dyDescent="0.4">
      <c r="A131" s="21"/>
      <c r="B131" s="21"/>
      <c r="C131" s="22">
        <v>44866</v>
      </c>
      <c r="D131" s="22">
        <v>44867</v>
      </c>
      <c r="E131" s="22">
        <v>44868</v>
      </c>
      <c r="F131" s="22">
        <v>44869</v>
      </c>
      <c r="G131" s="22">
        <v>44870</v>
      </c>
    </row>
    <row r="132" spans="1:7" ht="21" customHeight="1" thickTop="1" x14ac:dyDescent="0.35">
      <c r="A132" s="20">
        <v>6</v>
      </c>
      <c r="B132" s="20">
        <v>7</v>
      </c>
      <c r="C132" s="20">
        <v>8</v>
      </c>
      <c r="D132" s="20">
        <v>9</v>
      </c>
      <c r="E132" s="20">
        <v>10</v>
      </c>
      <c r="F132" s="20">
        <v>11</v>
      </c>
      <c r="G132" s="20">
        <v>12</v>
      </c>
    </row>
    <row r="133" spans="1:7" ht="35" customHeight="1" thickBot="1" x14ac:dyDescent="0.4">
      <c r="A133" s="22">
        <v>44871</v>
      </c>
      <c r="B133" s="22">
        <v>44872</v>
      </c>
      <c r="C133" s="22">
        <v>44873</v>
      </c>
      <c r="D133" s="22">
        <v>44874</v>
      </c>
      <c r="E133" s="22">
        <v>44875</v>
      </c>
      <c r="F133" s="22">
        <v>44876</v>
      </c>
      <c r="G133" s="22">
        <v>44877</v>
      </c>
    </row>
    <row r="134" spans="1:7" ht="21" customHeight="1" thickTop="1" x14ac:dyDescent="0.35">
      <c r="A134" s="20">
        <v>13</v>
      </c>
      <c r="B134" s="20">
        <v>14</v>
      </c>
      <c r="C134" s="20">
        <v>15</v>
      </c>
      <c r="D134" s="20">
        <v>16</v>
      </c>
      <c r="E134" s="20">
        <v>17</v>
      </c>
      <c r="F134" s="20">
        <v>18</v>
      </c>
      <c r="G134" s="20">
        <v>19</v>
      </c>
    </row>
    <row r="135" spans="1:7" ht="35" customHeight="1" thickBot="1" x14ac:dyDescent="0.4">
      <c r="A135" s="22">
        <v>44878</v>
      </c>
      <c r="B135" s="22">
        <v>44879</v>
      </c>
      <c r="C135" s="22">
        <v>44880</v>
      </c>
      <c r="D135" s="22">
        <v>44881</v>
      </c>
      <c r="E135" s="22">
        <v>44882</v>
      </c>
      <c r="F135" s="22">
        <v>44883</v>
      </c>
      <c r="G135" s="22">
        <v>44884</v>
      </c>
    </row>
    <row r="136" spans="1:7" ht="21" customHeight="1" thickTop="1" x14ac:dyDescent="0.35">
      <c r="A136" s="20">
        <v>20</v>
      </c>
      <c r="B136" s="20">
        <v>21</v>
      </c>
      <c r="C136" s="20">
        <v>22</v>
      </c>
      <c r="D136" s="20">
        <v>23</v>
      </c>
      <c r="E136" s="20">
        <v>24</v>
      </c>
      <c r="F136" s="20">
        <v>25</v>
      </c>
      <c r="G136" s="20">
        <v>26</v>
      </c>
    </row>
    <row r="137" spans="1:7" ht="35" customHeight="1" thickBot="1" x14ac:dyDescent="0.4">
      <c r="A137" s="22">
        <v>44885</v>
      </c>
      <c r="B137" s="22">
        <v>44886</v>
      </c>
      <c r="C137" s="22">
        <v>44887</v>
      </c>
      <c r="D137" s="22">
        <v>44888</v>
      </c>
      <c r="E137" s="22">
        <v>44889</v>
      </c>
      <c r="F137" s="22">
        <v>44890</v>
      </c>
      <c r="G137" s="22">
        <v>44891</v>
      </c>
    </row>
    <row r="138" spans="1:7" ht="21" customHeight="1" thickTop="1" x14ac:dyDescent="0.35">
      <c r="A138" s="20">
        <v>27</v>
      </c>
      <c r="B138" s="20">
        <v>28</v>
      </c>
      <c r="C138" s="20">
        <v>29</v>
      </c>
      <c r="D138" s="20">
        <v>30</v>
      </c>
      <c r="E138" s="20"/>
      <c r="F138" s="20"/>
      <c r="G138" s="20"/>
    </row>
    <row r="139" spans="1:7" ht="35" customHeight="1" thickBot="1" x14ac:dyDescent="0.4">
      <c r="A139" s="22">
        <v>44892</v>
      </c>
      <c r="B139" s="22">
        <v>44893</v>
      </c>
      <c r="C139" s="22">
        <v>44894</v>
      </c>
      <c r="D139" s="22">
        <v>44895</v>
      </c>
      <c r="E139" s="21"/>
      <c r="F139" s="21"/>
      <c r="G139" s="21"/>
    </row>
    <row r="140" spans="1:7" ht="35" customHeight="1" thickTop="1" x14ac:dyDescent="0.35">
      <c r="A140" s="25">
        <v>44896</v>
      </c>
      <c r="B140" s="25"/>
      <c r="C140" s="25"/>
      <c r="D140" s="25"/>
      <c r="E140" s="25"/>
      <c r="F140" s="25"/>
      <c r="G140" s="25"/>
    </row>
    <row r="141" spans="1:7" ht="20" customHeight="1" thickBot="1" x14ac:dyDescent="0.4">
      <c r="A141" s="26" t="s">
        <v>56</v>
      </c>
      <c r="B141" s="26" t="s">
        <v>57</v>
      </c>
      <c r="C141" s="26" t="s">
        <v>58</v>
      </c>
      <c r="D141" s="26" t="s">
        <v>59</v>
      </c>
      <c r="E141" s="26" t="s">
        <v>60</v>
      </c>
      <c r="F141" s="26" t="s">
        <v>61</v>
      </c>
      <c r="G141" s="26" t="s">
        <v>62</v>
      </c>
    </row>
    <row r="142" spans="1:7" ht="21" customHeight="1" thickTop="1" x14ac:dyDescent="0.35">
      <c r="A142" s="20"/>
      <c r="B142" s="20"/>
      <c r="C142" s="20"/>
      <c r="D142" s="20"/>
      <c r="E142" s="20">
        <v>1</v>
      </c>
      <c r="F142" s="20">
        <v>2</v>
      </c>
      <c r="G142" s="20">
        <v>3</v>
      </c>
    </row>
    <row r="143" spans="1:7" ht="35" customHeight="1" thickBot="1" x14ac:dyDescent="0.4">
      <c r="A143" s="21"/>
      <c r="B143" s="21"/>
      <c r="C143" s="21"/>
      <c r="D143" s="21"/>
      <c r="E143" s="22">
        <v>44896</v>
      </c>
      <c r="F143" s="22">
        <v>44897</v>
      </c>
      <c r="G143" s="22">
        <v>44898</v>
      </c>
    </row>
    <row r="144" spans="1:7" ht="21" customHeight="1" thickTop="1" x14ac:dyDescent="0.35">
      <c r="A144" s="20">
        <v>4</v>
      </c>
      <c r="B144" s="20">
        <v>5</v>
      </c>
      <c r="C144" s="20">
        <v>6</v>
      </c>
      <c r="D144" s="20">
        <v>7</v>
      </c>
      <c r="E144" s="20">
        <v>8</v>
      </c>
      <c r="F144" s="20">
        <v>9</v>
      </c>
      <c r="G144" s="20">
        <v>10</v>
      </c>
    </row>
    <row r="145" spans="1:7" ht="35" customHeight="1" thickBot="1" x14ac:dyDescent="0.4">
      <c r="A145" s="22">
        <v>44899</v>
      </c>
      <c r="B145" s="22">
        <v>44900</v>
      </c>
      <c r="C145" s="22">
        <v>44901</v>
      </c>
      <c r="D145" s="22">
        <v>44902</v>
      </c>
      <c r="E145" s="22">
        <v>44903</v>
      </c>
      <c r="F145" s="22">
        <v>44904</v>
      </c>
      <c r="G145" s="22">
        <v>44905</v>
      </c>
    </row>
    <row r="146" spans="1:7" ht="21" customHeight="1" thickTop="1" x14ac:dyDescent="0.35">
      <c r="A146" s="20">
        <v>11</v>
      </c>
      <c r="B146" s="20">
        <v>12</v>
      </c>
      <c r="C146" s="20">
        <v>13</v>
      </c>
      <c r="D146" s="20">
        <v>14</v>
      </c>
      <c r="E146" s="20">
        <v>15</v>
      </c>
      <c r="F146" s="20">
        <v>16</v>
      </c>
      <c r="G146" s="20">
        <v>17</v>
      </c>
    </row>
    <row r="147" spans="1:7" ht="35" customHeight="1" thickBot="1" x14ac:dyDescent="0.4">
      <c r="A147" s="22">
        <v>44906</v>
      </c>
      <c r="B147" s="22">
        <v>44907</v>
      </c>
      <c r="C147" s="22">
        <v>44908</v>
      </c>
      <c r="D147" s="22">
        <v>44909</v>
      </c>
      <c r="E147" s="22">
        <v>44910</v>
      </c>
      <c r="F147" s="22">
        <v>44911</v>
      </c>
      <c r="G147" s="22">
        <v>44912</v>
      </c>
    </row>
    <row r="148" spans="1:7" ht="21" customHeight="1" thickTop="1" x14ac:dyDescent="0.35">
      <c r="A148" s="20">
        <v>18</v>
      </c>
      <c r="B148" s="20">
        <v>19</v>
      </c>
      <c r="C148" s="20">
        <v>20</v>
      </c>
      <c r="D148" s="20">
        <v>21</v>
      </c>
      <c r="E148" s="20">
        <v>22</v>
      </c>
      <c r="F148" s="20">
        <v>23</v>
      </c>
      <c r="G148" s="20">
        <v>24</v>
      </c>
    </row>
    <row r="149" spans="1:7" ht="35" customHeight="1" thickBot="1" x14ac:dyDescent="0.4">
      <c r="A149" s="22">
        <v>44913</v>
      </c>
      <c r="B149" s="22">
        <v>44914</v>
      </c>
      <c r="C149" s="22">
        <v>44915</v>
      </c>
      <c r="D149" s="22">
        <v>44916</v>
      </c>
      <c r="E149" s="22">
        <v>44917</v>
      </c>
      <c r="F149" s="22">
        <v>44918</v>
      </c>
      <c r="G149" s="22">
        <v>44919</v>
      </c>
    </row>
    <row r="150" spans="1:7" ht="21" customHeight="1" thickTop="1" x14ac:dyDescent="0.35">
      <c r="A150" s="20">
        <v>25</v>
      </c>
      <c r="B150" s="20">
        <v>26</v>
      </c>
      <c r="C150" s="20">
        <v>27</v>
      </c>
      <c r="D150" s="20">
        <v>28</v>
      </c>
      <c r="E150" s="20">
        <v>29</v>
      </c>
      <c r="F150" s="20">
        <v>30</v>
      </c>
      <c r="G150" s="20">
        <v>31</v>
      </c>
    </row>
    <row r="151" spans="1:7" ht="35" customHeight="1" thickBot="1" x14ac:dyDescent="0.4">
      <c r="A151" s="22">
        <v>44920</v>
      </c>
      <c r="B151" s="22">
        <v>44921</v>
      </c>
      <c r="C151" s="22">
        <v>44922</v>
      </c>
      <c r="D151" s="22">
        <v>44923</v>
      </c>
      <c r="E151" s="22">
        <v>44924</v>
      </c>
      <c r="F151" s="22">
        <v>44925</v>
      </c>
      <c r="G151" s="22">
        <v>44926</v>
      </c>
    </row>
    <row r="152" spans="1:7" ht="16" thickTop="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7265" r:id="rId3" name="Button 1">
              <controlPr defaultSize="0" print="0" autoFill="0" autoPict="0" macro="[0]!Update_Cal_Button">
                <anchor moveWithCells="1" sizeWithCells="1">
                  <from>
                    <xdr:col>0</xdr:col>
                    <xdr:colOff>0</xdr:colOff>
                    <xdr:row>0</xdr:row>
                    <xdr:rowOff>0</xdr:rowOff>
                  </from>
                  <to>
                    <xdr:col>0</xdr:col>
                    <xdr:colOff>762000</xdr:colOff>
                    <xdr:row>1</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57484-9B64-4CFF-AF45-DFB1A39B5242}">
  <sheetPr codeName="Sheet7"/>
  <dimension ref="A1:AI383"/>
  <sheetViews>
    <sheetView topLeftCell="C1" zoomScale="81" zoomScaleNormal="80" workbookViewId="0">
      <pane ySplit="1" topLeftCell="A2" activePane="bottomLeft" state="frozen"/>
      <selection activeCell="F1" sqref="F1"/>
      <selection pane="bottomLeft" activeCell="J9" sqref="J9"/>
    </sheetView>
  </sheetViews>
  <sheetFormatPr defaultColWidth="9" defaultRowHeight="18.5" outlineLevelCol="2" x14ac:dyDescent="0.45"/>
  <cols>
    <col min="1" max="1" width="10" style="2" customWidth="1" outlineLevel="1"/>
    <col min="2" max="5" width="17" style="2" customWidth="1" outlineLevel="1"/>
    <col min="6" max="6" width="12.08203125" style="15" bestFit="1" customWidth="1"/>
    <col min="7" max="7" width="10.75" style="2" bestFit="1" customWidth="1"/>
    <col min="8" max="8" width="21.75" style="2" bestFit="1" customWidth="1"/>
    <col min="9" max="9" width="20.25" style="2" customWidth="1"/>
    <col min="10" max="14" width="22.08203125" style="2" customWidth="1" outlineLevel="2"/>
    <col min="15" max="15" width="55.58203125" style="2" customWidth="1"/>
    <col min="16" max="16" width="51.75" style="2" customWidth="1"/>
    <col min="17" max="17" width="49.08203125" style="2" customWidth="1"/>
    <col min="18" max="18" width="10.75" style="2" bestFit="1" customWidth="1"/>
    <col min="19" max="19" width="13.08203125" style="15" customWidth="1"/>
    <col min="20" max="20" width="13.25" style="15" bestFit="1" customWidth="1"/>
    <col min="21" max="21" width="8.75" style="2" bestFit="1" customWidth="1"/>
    <col min="22" max="22" width="12" style="2" customWidth="1" outlineLevel="1"/>
    <col min="23" max="23" width="13.75" style="2" customWidth="1" outlineLevel="1"/>
    <col min="24" max="24" width="14.5" style="2" customWidth="1" outlineLevel="1"/>
    <col min="25" max="25" width="14.75" style="2" customWidth="1" outlineLevel="1"/>
    <col min="26" max="26" width="11.58203125" style="2" customWidth="1" outlineLevel="1"/>
    <col min="27" max="27" width="15.5" style="2" customWidth="1" outlineLevel="1"/>
    <col min="28" max="28" width="16.25" style="2" customWidth="1" outlineLevel="1"/>
    <col min="29" max="29" width="11.25" style="2" customWidth="1" outlineLevel="1"/>
    <col min="30" max="30" width="18.75" style="2" customWidth="1" outlineLevel="1"/>
    <col min="31" max="31" width="20" style="2" customWidth="1" outlineLevel="1"/>
    <col min="32" max="32" width="11.25" style="2" customWidth="1" outlineLevel="1"/>
    <col min="33" max="33" width="14.25" style="2" customWidth="1" outlineLevel="1"/>
    <col min="34" max="34" width="12" style="2" customWidth="1" outlineLevel="1"/>
    <col min="35" max="35" width="11.58203125" style="2" customWidth="1" outlineLevel="1"/>
    <col min="36" max="16384" width="9" style="1"/>
  </cols>
  <sheetData>
    <row r="1" spans="1:35" ht="31" x14ac:dyDescent="0.45">
      <c r="A1" s="28" t="s">
        <v>11</v>
      </c>
      <c r="B1" s="28" t="s">
        <v>12</v>
      </c>
      <c r="C1" s="28" t="s">
        <v>13</v>
      </c>
      <c r="D1" s="28" t="s">
        <v>14</v>
      </c>
      <c r="E1" s="28" t="s">
        <v>15</v>
      </c>
      <c r="F1" s="28" t="s">
        <v>16</v>
      </c>
      <c r="G1" s="28" t="s">
        <v>6</v>
      </c>
      <c r="H1" s="28" t="s">
        <v>0</v>
      </c>
      <c r="I1" s="28" t="s">
        <v>7</v>
      </c>
      <c r="J1" s="28" t="s">
        <v>9</v>
      </c>
      <c r="K1" s="28" t="s">
        <v>8</v>
      </c>
      <c r="L1" s="28" t="s">
        <v>17</v>
      </c>
      <c r="M1" s="28" t="s">
        <v>18</v>
      </c>
      <c r="N1" s="28" t="s">
        <v>10</v>
      </c>
      <c r="O1" s="28" t="s">
        <v>19</v>
      </c>
      <c r="P1" s="28" t="s">
        <v>1</v>
      </c>
      <c r="Q1" s="28" t="s">
        <v>20</v>
      </c>
      <c r="R1" s="28" t="s">
        <v>21</v>
      </c>
      <c r="S1" s="28" t="s">
        <v>22</v>
      </c>
      <c r="T1" s="28" t="s">
        <v>23</v>
      </c>
      <c r="U1" s="28" t="s">
        <v>24</v>
      </c>
      <c r="V1" s="28" t="s">
        <v>25</v>
      </c>
      <c r="W1" s="28" t="s">
        <v>26</v>
      </c>
      <c r="X1" s="28" t="s">
        <v>100</v>
      </c>
      <c r="Y1" s="28" t="s">
        <v>101</v>
      </c>
      <c r="Z1" s="28" t="s">
        <v>27</v>
      </c>
      <c r="AA1" s="28" t="s">
        <v>28</v>
      </c>
      <c r="AB1" s="28" t="s">
        <v>29</v>
      </c>
      <c r="AC1" s="28" t="s">
        <v>30</v>
      </c>
      <c r="AD1" s="28" t="s">
        <v>31</v>
      </c>
      <c r="AE1" s="4" t="s">
        <v>32</v>
      </c>
      <c r="AF1" s="5"/>
      <c r="AG1" s="5"/>
      <c r="AH1" s="5"/>
      <c r="AI1" s="5"/>
    </row>
    <row r="2" spans="1:35" x14ac:dyDescent="0.45">
      <c r="A2" s="29">
        <v>280</v>
      </c>
      <c r="B2" s="29" t="s">
        <v>203</v>
      </c>
      <c r="C2" s="29" t="s">
        <v>204</v>
      </c>
      <c r="D2" s="29" t="s">
        <v>205</v>
      </c>
      <c r="E2" s="29" t="s">
        <v>206</v>
      </c>
      <c r="F2" s="31">
        <v>43863</v>
      </c>
      <c r="G2" s="29" t="s">
        <v>4</v>
      </c>
      <c r="H2" s="29" t="s">
        <v>207</v>
      </c>
      <c r="I2" s="29" t="s">
        <v>208</v>
      </c>
      <c r="J2" s="30" t="s">
        <v>109</v>
      </c>
      <c r="K2" s="30"/>
      <c r="L2" s="30"/>
      <c r="M2" s="30"/>
      <c r="N2" s="30"/>
      <c r="O2" s="29" t="s">
        <v>209</v>
      </c>
      <c r="P2" s="29" t="s">
        <v>210</v>
      </c>
      <c r="Q2" s="29" t="s">
        <v>211</v>
      </c>
      <c r="R2" s="29" t="s">
        <v>212</v>
      </c>
      <c r="S2" s="31">
        <v>43894</v>
      </c>
      <c r="T2" s="31">
        <v>43894</v>
      </c>
      <c r="U2" s="33" t="s">
        <v>50</v>
      </c>
      <c r="V2" s="29">
        <v>2020</v>
      </c>
      <c r="W2" s="29">
        <v>2</v>
      </c>
      <c r="X2" s="29" t="s">
        <v>77</v>
      </c>
      <c r="Y2" s="29">
        <v>2</v>
      </c>
      <c r="Z2" s="29" t="s">
        <v>105</v>
      </c>
      <c r="AA2" s="29">
        <f t="shared" ref="AA2:AB4" si="0">IFERROR(IF(INT(S2-$F2)&gt;=0,S2-$F2,"N/A"),"N/A")</f>
        <v>31</v>
      </c>
      <c r="AB2" s="29">
        <f t="shared" si="0"/>
        <v>31</v>
      </c>
      <c r="AC2" s="29" t="str">
        <f>IFERROR(IF(OR(ISTEXT(AA2), ISTEXT(AB2)), "N/A", IF(AB2&lt;=AA2, "Yes", "No")),"N/A")</f>
        <v>Yes</v>
      </c>
      <c r="AD2" s="29">
        <f>IFERROR(AB2-AA2, "")</f>
        <v>0</v>
      </c>
      <c r="AE2" s="6" t="s">
        <v>34</v>
      </c>
      <c r="AF2" s="6" t="s">
        <v>35</v>
      </c>
      <c r="AG2" s="6" t="s">
        <v>36</v>
      </c>
      <c r="AH2" s="6"/>
      <c r="AI2" s="6"/>
    </row>
    <row r="3" spans="1:35" x14ac:dyDescent="0.45">
      <c r="A3" s="29">
        <v>3</v>
      </c>
      <c r="B3" s="29" t="s">
        <v>213</v>
      </c>
      <c r="C3" s="29" t="s">
        <v>214</v>
      </c>
      <c r="D3" s="29" t="s">
        <v>215</v>
      </c>
      <c r="E3" s="29" t="s">
        <v>216</v>
      </c>
      <c r="F3" s="31">
        <v>43991</v>
      </c>
      <c r="G3" s="29" t="s">
        <v>2</v>
      </c>
      <c r="H3" s="29" t="s">
        <v>2</v>
      </c>
      <c r="I3" s="30" t="s">
        <v>109</v>
      </c>
      <c r="J3" s="30" t="s">
        <v>109</v>
      </c>
      <c r="K3" s="29" t="s">
        <v>217</v>
      </c>
      <c r="L3" s="30"/>
      <c r="M3" s="30"/>
      <c r="N3" s="30"/>
      <c r="O3" s="29" t="s">
        <v>218</v>
      </c>
      <c r="P3" s="29" t="s">
        <v>219</v>
      </c>
      <c r="Q3" s="29" t="s">
        <v>220</v>
      </c>
      <c r="R3" s="29" t="s">
        <v>221</v>
      </c>
      <c r="S3" s="31">
        <v>44007</v>
      </c>
      <c r="T3" s="31">
        <v>44007</v>
      </c>
      <c r="U3" s="33" t="s">
        <v>50</v>
      </c>
      <c r="V3" s="29">
        <f>IFERROR(YEAR(F3), "")</f>
        <v>2020</v>
      </c>
      <c r="W3" s="29">
        <f>IFERROR(MONTH(F3), "")</f>
        <v>6</v>
      </c>
      <c r="X3" s="29" t="str">
        <f>TEXT([2]!Tbl_Counter[[#This Row],[Issue Month]]*28, "mmmm")</f>
        <v>June</v>
      </c>
      <c r="Y3" s="29">
        <f>DAY([2]!Tbl_Counter[[#This Row],[Issue Date]])</f>
        <v>9</v>
      </c>
      <c r="Z3" s="29" t="str">
        <f>TEXT($F3, "yyyy-mm")</f>
        <v>2020-06</v>
      </c>
      <c r="AA3" s="29">
        <f t="shared" si="0"/>
        <v>16</v>
      </c>
      <c r="AB3" s="29">
        <f t="shared" si="0"/>
        <v>16</v>
      </c>
      <c r="AC3" s="29" t="str">
        <f>IFERROR(IF(OR(ISTEXT(AA3), ISTEXT(AB3)), "N/A", IF(AB3&lt;=AA3, "Yes", "No")),"N/A")</f>
        <v>Yes</v>
      </c>
      <c r="AD3" s="29">
        <f>IFERROR(AB3-AA3, "")</f>
        <v>0</v>
      </c>
      <c r="AE3" s="6" t="s">
        <v>37</v>
      </c>
      <c r="AF3" s="6">
        <f>COUNTIF(AC2:AC181, "Yes")</f>
        <v>170</v>
      </c>
      <c r="AG3" s="7">
        <f>AF3/COUNTA(AC2:AC181)*100</f>
        <v>94.444444444444443</v>
      </c>
      <c r="AH3" s="6"/>
      <c r="AI3" s="6"/>
    </row>
    <row r="4" spans="1:35" x14ac:dyDescent="0.45">
      <c r="A4" s="29">
        <v>279</v>
      </c>
      <c r="B4" s="29" t="s">
        <v>222</v>
      </c>
      <c r="C4" s="29" t="s">
        <v>223</v>
      </c>
      <c r="D4" s="29" t="s">
        <v>224</v>
      </c>
      <c r="E4" s="29" t="s">
        <v>225</v>
      </c>
      <c r="F4" s="31">
        <v>44007</v>
      </c>
      <c r="G4" s="29" t="s">
        <v>4</v>
      </c>
      <c r="H4" s="29" t="s">
        <v>207</v>
      </c>
      <c r="I4" s="29" t="s">
        <v>226</v>
      </c>
      <c r="J4" s="30" t="s">
        <v>109</v>
      </c>
      <c r="K4" s="30"/>
      <c r="L4" s="30"/>
      <c r="M4" s="29" t="s">
        <v>52</v>
      </c>
      <c r="N4" s="30"/>
      <c r="O4" s="29" t="s">
        <v>227</v>
      </c>
      <c r="P4" s="29" t="s">
        <v>228</v>
      </c>
      <c r="Q4" s="29" t="s">
        <v>229</v>
      </c>
      <c r="R4" s="29" t="s">
        <v>230</v>
      </c>
      <c r="S4" s="31">
        <v>44038</v>
      </c>
      <c r="T4" s="31">
        <v>44021</v>
      </c>
      <c r="U4" s="33" t="s">
        <v>50</v>
      </c>
      <c r="V4" s="29">
        <v>2020</v>
      </c>
      <c r="W4" s="29">
        <v>6</v>
      </c>
      <c r="X4" s="29" t="s">
        <v>80</v>
      </c>
      <c r="Y4" s="29">
        <v>25</v>
      </c>
      <c r="Z4" s="29" t="s">
        <v>104</v>
      </c>
      <c r="AA4" s="29">
        <f t="shared" si="0"/>
        <v>31</v>
      </c>
      <c r="AB4" s="29">
        <f t="shared" si="0"/>
        <v>14</v>
      </c>
      <c r="AC4" s="29" t="str">
        <f>IFERROR(IF(OR(ISTEXT(AA4), ISTEXT(AB4)), "N/A", IF(AB4&lt;=AA4, "Yes", "No")),"N/A")</f>
        <v>Yes</v>
      </c>
      <c r="AD4" s="29">
        <f>IFERROR(AB4-AA4, "")</f>
        <v>-17</v>
      </c>
      <c r="AE4" s="6" t="s">
        <v>38</v>
      </c>
      <c r="AF4" s="6">
        <f>COUNTIF(AC2:AC181, "No")</f>
        <v>9</v>
      </c>
      <c r="AG4" s="7">
        <f>AF4/COUNTA(AC3:AC182)*100</f>
        <v>5</v>
      </c>
      <c r="AH4" s="6"/>
      <c r="AI4" s="6"/>
    </row>
    <row r="5" spans="1:35" x14ac:dyDescent="0.45">
      <c r="A5" s="29">
        <v>5</v>
      </c>
      <c r="B5" s="29" t="s">
        <v>231</v>
      </c>
      <c r="C5" s="29" t="s">
        <v>232</v>
      </c>
      <c r="D5" s="29" t="s">
        <v>233</v>
      </c>
      <c r="E5" s="29" t="s">
        <v>234</v>
      </c>
      <c r="F5" s="31">
        <v>44022</v>
      </c>
      <c r="G5" s="29" t="s">
        <v>5</v>
      </c>
      <c r="H5" s="29" t="s">
        <v>235</v>
      </c>
      <c r="I5" s="30" t="s">
        <v>109</v>
      </c>
      <c r="J5" s="29" t="s">
        <v>236</v>
      </c>
      <c r="K5" s="30"/>
      <c r="L5" s="30"/>
      <c r="M5" s="30"/>
      <c r="N5" s="30"/>
      <c r="O5" s="29" t="s">
        <v>237</v>
      </c>
      <c r="P5" s="29" t="s">
        <v>238</v>
      </c>
      <c r="Q5" s="29" t="s">
        <v>239</v>
      </c>
      <c r="R5" s="29" t="s">
        <v>240</v>
      </c>
      <c r="S5" s="31">
        <v>44036</v>
      </c>
      <c r="T5" s="31">
        <v>44025</v>
      </c>
      <c r="U5" s="33" t="s">
        <v>50</v>
      </c>
      <c r="V5" s="29">
        <f t="shared" ref="V5:V12" si="1">IFERROR(YEAR(F5), "")</f>
        <v>2020</v>
      </c>
      <c r="W5" s="29">
        <f t="shared" ref="W5:W12" si="2">IFERROR(MONTH(F5), "")</f>
        <v>7</v>
      </c>
      <c r="X5" s="29" t="str">
        <f>TEXT([2]!Tbl_Counter[[#This Row],[Issue Month]]*28, "mmmm")</f>
        <v>July</v>
      </c>
      <c r="Y5" s="29">
        <f>DAY([2]!Tbl_Counter[[#This Row],[Issue Date]])</f>
        <v>10</v>
      </c>
      <c r="Z5" s="29" t="str">
        <f t="shared" ref="Z5:Z12" si="3">TEXT($F5, "yyyy-mm")</f>
        <v>2020-07</v>
      </c>
      <c r="AA5" s="29">
        <f t="shared" ref="AA5:AB15" si="4">IFERROR(IF(INT(S5-$F5)&gt;=0,S5-$F5,"N/A"),"N/A")</f>
        <v>14</v>
      </c>
      <c r="AB5" s="29">
        <f t="shared" si="4"/>
        <v>3</v>
      </c>
      <c r="AC5" s="29" t="str">
        <f t="shared" ref="AC5:AC15" si="5">IFERROR(IF(OR(ISTEXT(AA5), ISTEXT(AB5)), "N/A", IF(AB5&lt;=AA5, "Yes", "No")),"N/A")</f>
        <v>Yes</v>
      </c>
      <c r="AD5" s="29">
        <f t="shared" ref="AD5:AD15" si="6">IFERROR(AB5-AA5, "")</f>
        <v>-11</v>
      </c>
      <c r="AE5" s="6" t="s">
        <v>2</v>
      </c>
      <c r="AF5" s="6">
        <f>COUNTIF(AC2:AC181, "N/A")</f>
        <v>1</v>
      </c>
      <c r="AG5" s="7">
        <f>AF5/COUNTA(AC4:AC182)*100</f>
        <v>0.55865921787709494</v>
      </c>
      <c r="AH5" s="6"/>
      <c r="AI5" s="6"/>
    </row>
    <row r="6" spans="1:35" x14ac:dyDescent="0.45">
      <c r="A6" s="29">
        <v>6</v>
      </c>
      <c r="B6" s="29"/>
      <c r="C6" s="29" t="s">
        <v>242</v>
      </c>
      <c r="D6" s="29" t="s">
        <v>243</v>
      </c>
      <c r="E6" s="29" t="s">
        <v>244</v>
      </c>
      <c r="F6" s="31">
        <v>44025</v>
      </c>
      <c r="G6" s="29" t="s">
        <v>3</v>
      </c>
      <c r="H6" s="29" t="s">
        <v>245</v>
      </c>
      <c r="I6" s="30" t="s">
        <v>109</v>
      </c>
      <c r="J6" s="29" t="s">
        <v>236</v>
      </c>
      <c r="K6" s="29" t="s">
        <v>246</v>
      </c>
      <c r="L6" s="30"/>
      <c r="M6" s="30"/>
      <c r="N6" s="30"/>
      <c r="O6" s="29" t="s">
        <v>247</v>
      </c>
      <c r="P6" s="29" t="s">
        <v>248</v>
      </c>
      <c r="Q6" s="29" t="s">
        <v>249</v>
      </c>
      <c r="R6" s="29" t="s">
        <v>250</v>
      </c>
      <c r="S6" s="31">
        <v>44029</v>
      </c>
      <c r="T6" s="31">
        <v>44029</v>
      </c>
      <c r="U6" s="33" t="s">
        <v>50</v>
      </c>
      <c r="V6" s="29">
        <f t="shared" si="1"/>
        <v>2020</v>
      </c>
      <c r="W6" s="29">
        <f t="shared" si="2"/>
        <v>7</v>
      </c>
      <c r="X6" s="29" t="str">
        <f>TEXT([2]!Tbl_Counter[[#This Row],[Issue Month]]*28, "mmmm")</f>
        <v>July</v>
      </c>
      <c r="Y6" s="29">
        <f>DAY([2]!Tbl_Counter[[#This Row],[Issue Date]])</f>
        <v>13</v>
      </c>
      <c r="Z6" s="29" t="str">
        <f t="shared" si="3"/>
        <v>2020-07</v>
      </c>
      <c r="AA6" s="29">
        <f t="shared" si="4"/>
        <v>4</v>
      </c>
      <c r="AB6" s="29">
        <f t="shared" si="4"/>
        <v>4</v>
      </c>
      <c r="AC6" s="29" t="str">
        <f t="shared" si="5"/>
        <v>Yes</v>
      </c>
      <c r="AD6" s="29">
        <f t="shared" si="6"/>
        <v>0</v>
      </c>
      <c r="AE6" s="8" t="s">
        <v>39</v>
      </c>
      <c r="AF6" s="9"/>
      <c r="AG6" s="9"/>
      <c r="AH6" s="9"/>
      <c r="AI6" s="10"/>
    </row>
    <row r="7" spans="1:35" ht="37" x14ac:dyDescent="0.45">
      <c r="A7" s="29">
        <v>8</v>
      </c>
      <c r="B7" s="29" t="s">
        <v>251</v>
      </c>
      <c r="C7" s="29" t="s">
        <v>252</v>
      </c>
      <c r="D7" s="29" t="s">
        <v>205</v>
      </c>
      <c r="E7" s="29" t="s">
        <v>253</v>
      </c>
      <c r="F7" s="31">
        <v>44027</v>
      </c>
      <c r="G7" s="29" t="s">
        <v>3</v>
      </c>
      <c r="H7" s="29" t="s">
        <v>254</v>
      </c>
      <c r="I7" s="30" t="s">
        <v>109</v>
      </c>
      <c r="J7" s="30" t="s">
        <v>109</v>
      </c>
      <c r="K7" s="29" t="s">
        <v>217</v>
      </c>
      <c r="L7" s="30"/>
      <c r="M7" s="30"/>
      <c r="N7" s="30"/>
      <c r="O7" s="29" t="s">
        <v>255</v>
      </c>
      <c r="P7" s="29" t="s">
        <v>256</v>
      </c>
      <c r="Q7" s="29" t="s">
        <v>257</v>
      </c>
      <c r="R7" s="29" t="s">
        <v>250</v>
      </c>
      <c r="S7" s="31">
        <v>44029</v>
      </c>
      <c r="T7" s="31">
        <v>44029</v>
      </c>
      <c r="U7" s="33" t="s">
        <v>50</v>
      </c>
      <c r="V7" s="29">
        <f t="shared" si="1"/>
        <v>2020</v>
      </c>
      <c r="W7" s="29">
        <f t="shared" si="2"/>
        <v>7</v>
      </c>
      <c r="X7" s="29" t="str">
        <f>TEXT([2]!Tbl_Counter[[#This Row],[Issue Month]]*28, "mmmm")</f>
        <v>July</v>
      </c>
      <c r="Y7" s="29">
        <f>DAY([2]!Tbl_Counter[[#This Row],[Issue Date]])</f>
        <v>15</v>
      </c>
      <c r="Z7" s="29" t="str">
        <f t="shared" si="3"/>
        <v>2020-07</v>
      </c>
      <c r="AA7" s="29">
        <f t="shared" si="4"/>
        <v>2</v>
      </c>
      <c r="AB7" s="29">
        <f t="shared" si="4"/>
        <v>2</v>
      </c>
      <c r="AC7" s="29" t="str">
        <f t="shared" si="5"/>
        <v>Yes</v>
      </c>
      <c r="AD7" s="29">
        <f t="shared" si="6"/>
        <v>0</v>
      </c>
      <c r="AE7" s="6" t="s">
        <v>41</v>
      </c>
      <c r="AF7" s="6" t="s">
        <v>42</v>
      </c>
      <c r="AG7" s="6" t="s">
        <v>43</v>
      </c>
      <c r="AH7" s="6" t="s">
        <v>44</v>
      </c>
      <c r="AI7" s="6" t="s">
        <v>45</v>
      </c>
    </row>
    <row r="8" spans="1:35" ht="46.5" x14ac:dyDescent="0.45">
      <c r="A8" s="29">
        <v>9</v>
      </c>
      <c r="B8" s="29" t="s">
        <v>258</v>
      </c>
      <c r="C8" s="29" t="s">
        <v>259</v>
      </c>
      <c r="D8" s="29" t="s">
        <v>215</v>
      </c>
      <c r="E8" s="29" t="s">
        <v>260</v>
      </c>
      <c r="F8" s="31">
        <v>44028</v>
      </c>
      <c r="G8" s="29" t="s">
        <v>3</v>
      </c>
      <c r="H8" s="29" t="s">
        <v>245</v>
      </c>
      <c r="I8" s="30" t="s">
        <v>109</v>
      </c>
      <c r="J8" s="30" t="s">
        <v>1402</v>
      </c>
      <c r="K8" s="29" t="s">
        <v>217</v>
      </c>
      <c r="L8" s="30"/>
      <c r="M8" s="30"/>
      <c r="N8" s="30"/>
      <c r="O8" s="29" t="s">
        <v>261</v>
      </c>
      <c r="P8" s="29" t="s">
        <v>262</v>
      </c>
      <c r="Q8" s="29" t="s">
        <v>263</v>
      </c>
      <c r="R8" s="29" t="s">
        <v>264</v>
      </c>
      <c r="S8" s="31">
        <v>44036</v>
      </c>
      <c r="T8" s="31">
        <v>44029</v>
      </c>
      <c r="U8" s="33" t="s">
        <v>50</v>
      </c>
      <c r="V8" s="29">
        <f t="shared" si="1"/>
        <v>2020</v>
      </c>
      <c r="W8" s="29">
        <f t="shared" si="2"/>
        <v>7</v>
      </c>
      <c r="X8" s="29" t="str">
        <f>TEXT([2]!Tbl_Counter[[#This Row],[Issue Month]]*28, "mmmm")</f>
        <v>July</v>
      </c>
      <c r="Y8" s="29">
        <f>DAY([2]!Tbl_Counter[[#This Row],[Issue Date]])</f>
        <v>16</v>
      </c>
      <c r="Z8" s="29" t="str">
        <f t="shared" si="3"/>
        <v>2020-07</v>
      </c>
      <c r="AA8" s="29">
        <f t="shared" si="4"/>
        <v>8</v>
      </c>
      <c r="AB8" s="29">
        <f t="shared" si="4"/>
        <v>1</v>
      </c>
      <c r="AC8" s="29" t="str">
        <f t="shared" si="5"/>
        <v>Yes</v>
      </c>
      <c r="AD8" s="29">
        <f t="shared" si="6"/>
        <v>-7</v>
      </c>
      <c r="AE8" s="6" t="s">
        <v>37</v>
      </c>
      <c r="AF8" s="3">
        <f>AVERAGEIFS(AA2:AA181, AC2:AC181, "Yes")</f>
        <v>25.641176470588235</v>
      </c>
      <c r="AG8" s="3">
        <f t="array" ref="AG8">STDEV(IF(AA2:AC181="Yes", AA2:AA181))</f>
        <v>29.670289939880988</v>
      </c>
      <c r="AH8" s="3">
        <f>_xlfn.MAXIFS(AA2:AA181, AC2:AC181,"Yes")</f>
        <v>337</v>
      </c>
      <c r="AI8" s="3">
        <f>_xlfn.MINIFS(AA2:AA181, AC2:AC181,"Yes")</f>
        <v>0</v>
      </c>
    </row>
    <row r="9" spans="1:35" x14ac:dyDescent="0.45">
      <c r="A9" s="29">
        <v>12</v>
      </c>
      <c r="B9" s="29" t="s">
        <v>265</v>
      </c>
      <c r="C9" s="29" t="s">
        <v>266</v>
      </c>
      <c r="D9" s="29" t="s">
        <v>224</v>
      </c>
      <c r="E9" s="29" t="s">
        <v>267</v>
      </c>
      <c r="F9" s="31">
        <v>44033</v>
      </c>
      <c r="G9" s="29" t="s">
        <v>3</v>
      </c>
      <c r="H9" s="29" t="s">
        <v>245</v>
      </c>
      <c r="I9" s="30" t="s">
        <v>109</v>
      </c>
      <c r="J9" s="30"/>
      <c r="K9" s="29" t="s">
        <v>217</v>
      </c>
      <c r="L9" s="30"/>
      <c r="M9" s="30"/>
      <c r="N9" s="30"/>
      <c r="O9" s="29" t="s">
        <v>268</v>
      </c>
      <c r="P9" s="29" t="s">
        <v>269</v>
      </c>
      <c r="Q9" s="29" t="s">
        <v>270</v>
      </c>
      <c r="R9" s="29" t="s">
        <v>271</v>
      </c>
      <c r="S9" s="31">
        <v>44033</v>
      </c>
      <c r="T9" s="31">
        <v>44033</v>
      </c>
      <c r="U9" s="33" t="s">
        <v>50</v>
      </c>
      <c r="V9" s="29">
        <f t="shared" si="1"/>
        <v>2020</v>
      </c>
      <c r="W9" s="29">
        <f t="shared" si="2"/>
        <v>7</v>
      </c>
      <c r="X9" s="29" t="str">
        <f>TEXT([2]!Tbl_Counter[[#This Row],[Issue Month]]*28, "mmmm")</f>
        <v>July</v>
      </c>
      <c r="Y9" s="29">
        <f>DAY([2]!Tbl_Counter[[#This Row],[Issue Date]])</f>
        <v>21</v>
      </c>
      <c r="Z9" s="29" t="str">
        <f t="shared" si="3"/>
        <v>2020-07</v>
      </c>
      <c r="AA9" s="29">
        <f t="shared" si="4"/>
        <v>0</v>
      </c>
      <c r="AB9" s="29">
        <f t="shared" si="4"/>
        <v>0</v>
      </c>
      <c r="AC9" s="29" t="str">
        <f t="shared" si="5"/>
        <v>Yes</v>
      </c>
      <c r="AD9" s="29">
        <f t="shared" si="6"/>
        <v>0</v>
      </c>
      <c r="AE9" s="6" t="s">
        <v>38</v>
      </c>
      <c r="AF9" s="3">
        <f>AVERAGEIFS(AA2:AA181, AC2:AC181, "No")</f>
        <v>9.5555555555555554</v>
      </c>
      <c r="AG9" s="3" cm="1">
        <f t="array" ref="AG9">STDEV(IF(AB2:AC181="No", AA2:AA181))</f>
        <v>14.036658355099256</v>
      </c>
      <c r="AH9" s="3">
        <f>_xlfn.MAXIFS(AB2:AB181, AC2:AC181,"No")</f>
        <v>55</v>
      </c>
      <c r="AI9" s="3">
        <f>_xlfn.MINIFS(AB2:AB181, AC2:AC181,"No")</f>
        <v>1</v>
      </c>
    </row>
    <row r="10" spans="1:35" x14ac:dyDescent="0.45">
      <c r="A10" s="29">
        <v>7</v>
      </c>
      <c r="B10" s="29" t="s">
        <v>272</v>
      </c>
      <c r="C10" s="29" t="s">
        <v>273</v>
      </c>
      <c r="D10" s="29" t="s">
        <v>233</v>
      </c>
      <c r="E10" s="29" t="s">
        <v>206</v>
      </c>
      <c r="F10" s="31">
        <v>44027</v>
      </c>
      <c r="G10" s="29" t="s">
        <v>5</v>
      </c>
      <c r="H10" s="68"/>
      <c r="I10" s="30" t="s">
        <v>109</v>
      </c>
      <c r="J10" s="30" t="s">
        <v>109</v>
      </c>
      <c r="K10" s="29" t="s">
        <v>246</v>
      </c>
      <c r="L10" s="30"/>
      <c r="M10" s="30"/>
      <c r="N10" s="30"/>
      <c r="O10" s="29" t="s">
        <v>274</v>
      </c>
      <c r="P10" s="29" t="s">
        <v>275</v>
      </c>
      <c r="Q10" s="29" t="s">
        <v>276</v>
      </c>
      <c r="R10" s="29" t="s">
        <v>277</v>
      </c>
      <c r="S10" s="31">
        <v>44034</v>
      </c>
      <c r="T10" s="31">
        <v>44034</v>
      </c>
      <c r="U10" s="33" t="s">
        <v>50</v>
      </c>
      <c r="V10" s="29">
        <f t="shared" si="1"/>
        <v>2020</v>
      </c>
      <c r="W10" s="29">
        <f t="shared" si="2"/>
        <v>7</v>
      </c>
      <c r="X10" s="29" t="str">
        <f>TEXT([2]!Tbl_Counter[[#This Row],[Issue Month]]*28, "mmmm")</f>
        <v>July</v>
      </c>
      <c r="Y10" s="29">
        <f>DAY([2]!Tbl_Counter[[#This Row],[Issue Date]])</f>
        <v>15</v>
      </c>
      <c r="Z10" s="29" t="str">
        <f t="shared" si="3"/>
        <v>2020-07</v>
      </c>
      <c r="AA10" s="29">
        <f t="shared" si="4"/>
        <v>7</v>
      </c>
      <c r="AB10" s="29">
        <f t="shared" si="4"/>
        <v>7</v>
      </c>
      <c r="AC10" s="29" t="str">
        <f t="shared" si="5"/>
        <v>Yes</v>
      </c>
      <c r="AD10" s="29">
        <f t="shared" si="6"/>
        <v>0</v>
      </c>
      <c r="AE10" s="11" t="s">
        <v>47</v>
      </c>
      <c r="AF10" s="12"/>
      <c r="AG10" s="12"/>
      <c r="AH10" s="12"/>
      <c r="AI10" s="13"/>
    </row>
    <row r="11" spans="1:35" ht="37" x14ac:dyDescent="0.45">
      <c r="A11" s="29">
        <v>13</v>
      </c>
      <c r="B11" s="29" t="s">
        <v>278</v>
      </c>
      <c r="C11" s="29" t="s">
        <v>279</v>
      </c>
      <c r="D11" s="29" t="s">
        <v>243</v>
      </c>
      <c r="E11" s="29" t="s">
        <v>216</v>
      </c>
      <c r="F11" s="31">
        <v>44034</v>
      </c>
      <c r="G11" s="29" t="s">
        <v>3</v>
      </c>
      <c r="H11" s="29" t="s">
        <v>245</v>
      </c>
      <c r="I11" s="30" t="s">
        <v>109</v>
      </c>
      <c r="J11" s="30" t="s">
        <v>109</v>
      </c>
      <c r="K11" s="29" t="s">
        <v>280</v>
      </c>
      <c r="L11" s="30"/>
      <c r="M11" s="30"/>
      <c r="N11" s="30"/>
      <c r="O11" s="29" t="s">
        <v>281</v>
      </c>
      <c r="P11" s="29" t="s">
        <v>282</v>
      </c>
      <c r="Q11" s="29" t="s">
        <v>283</v>
      </c>
      <c r="R11" s="29" t="s">
        <v>250</v>
      </c>
      <c r="S11" s="31">
        <v>44034</v>
      </c>
      <c r="T11" s="31">
        <v>44035</v>
      </c>
      <c r="U11" s="33" t="s">
        <v>50</v>
      </c>
      <c r="V11" s="29">
        <f t="shared" si="1"/>
        <v>2020</v>
      </c>
      <c r="W11" s="29">
        <f t="shared" si="2"/>
        <v>7</v>
      </c>
      <c r="X11" s="29" t="str">
        <f>TEXT([2]!Tbl_Counter[[#This Row],[Issue Month]]*28, "mmmm")</f>
        <v>July</v>
      </c>
      <c r="Y11" s="29">
        <f>DAY([2]!Tbl_Counter[[#This Row],[Issue Date]])</f>
        <v>22</v>
      </c>
      <c r="Z11" s="29" t="str">
        <f t="shared" si="3"/>
        <v>2020-07</v>
      </c>
      <c r="AA11" s="29">
        <f t="shared" si="4"/>
        <v>0</v>
      </c>
      <c r="AB11" s="29">
        <f t="shared" si="4"/>
        <v>1</v>
      </c>
      <c r="AC11" s="29" t="str">
        <f t="shared" si="5"/>
        <v>No</v>
      </c>
      <c r="AD11" s="29">
        <f t="shared" si="6"/>
        <v>1</v>
      </c>
      <c r="AE11" s="3"/>
      <c r="AF11" s="3" t="s">
        <v>42</v>
      </c>
      <c r="AG11" s="3" t="s">
        <v>43</v>
      </c>
      <c r="AH11" s="3" t="s">
        <v>44</v>
      </c>
      <c r="AI11" s="3" t="s">
        <v>45</v>
      </c>
    </row>
    <row r="12" spans="1:35" x14ac:dyDescent="0.45">
      <c r="A12" s="29">
        <v>2</v>
      </c>
      <c r="B12" s="29" t="s">
        <v>203</v>
      </c>
      <c r="C12" s="29" t="s">
        <v>284</v>
      </c>
      <c r="D12" s="29" t="s">
        <v>205</v>
      </c>
      <c r="E12" s="29" t="s">
        <v>225</v>
      </c>
      <c r="F12" s="31">
        <v>43985</v>
      </c>
      <c r="G12" s="29" t="s">
        <v>2</v>
      </c>
      <c r="H12" s="29" t="s">
        <v>2</v>
      </c>
      <c r="I12" s="30" t="s">
        <v>109</v>
      </c>
      <c r="J12" s="30" t="s">
        <v>109</v>
      </c>
      <c r="K12" s="29" t="s">
        <v>285</v>
      </c>
      <c r="L12" s="30"/>
      <c r="M12" s="30"/>
      <c r="N12" s="30"/>
      <c r="O12" s="29" t="s">
        <v>286</v>
      </c>
      <c r="P12" s="29" t="s">
        <v>287</v>
      </c>
      <c r="Q12" s="29" t="s">
        <v>288</v>
      </c>
      <c r="R12" s="29" t="s">
        <v>240</v>
      </c>
      <c r="S12" s="31">
        <v>44036</v>
      </c>
      <c r="T12" s="31">
        <v>44036</v>
      </c>
      <c r="U12" s="33" t="s">
        <v>50</v>
      </c>
      <c r="V12" s="29">
        <f t="shared" si="1"/>
        <v>2020</v>
      </c>
      <c r="W12" s="29">
        <f t="shared" si="2"/>
        <v>6</v>
      </c>
      <c r="X12" s="29" t="str">
        <f>TEXT([2]!Tbl_Counter[[#This Row],[Issue Month]]*28, "mmmm")</f>
        <v>June</v>
      </c>
      <c r="Y12" s="29">
        <f>DAY([2]!Tbl_Counter[[#This Row],[Issue Date]])</f>
        <v>3</v>
      </c>
      <c r="Z12" s="29" t="str">
        <f t="shared" si="3"/>
        <v>2020-06</v>
      </c>
      <c r="AA12" s="29">
        <f t="shared" si="4"/>
        <v>51</v>
      </c>
      <c r="AB12" s="29">
        <f t="shared" si="4"/>
        <v>51</v>
      </c>
      <c r="AC12" s="29" t="str">
        <f t="shared" si="5"/>
        <v>Yes</v>
      </c>
      <c r="AD12" s="29">
        <f t="shared" si="6"/>
        <v>0</v>
      </c>
      <c r="AE12" s="6" t="s">
        <v>37</v>
      </c>
      <c r="AF12" s="3">
        <f>AVERAGEIFS(AB2:AB181, AC2:AC181, "Yes")</f>
        <v>19.476470588235294</v>
      </c>
      <c r="AG12" s="3" cm="1">
        <f t="array" ref="AG12">STDEV(IF(AB2:AC181="Yes", AB2:AB181))</f>
        <v>28.980140709059388</v>
      </c>
      <c r="AH12" s="3">
        <f>_xlfn.MAXIFS(AB2:AB181, AC2:AC181,"Yes")</f>
        <v>336</v>
      </c>
      <c r="AI12" s="3">
        <f>_xlfn.MINIFS(AB2:AB181, AC2:AC181,"Yes")</f>
        <v>0</v>
      </c>
    </row>
    <row r="13" spans="1:35" x14ac:dyDescent="0.45">
      <c r="A13" s="29">
        <v>276</v>
      </c>
      <c r="B13" s="29" t="s">
        <v>213</v>
      </c>
      <c r="C13" s="29" t="s">
        <v>289</v>
      </c>
      <c r="D13" s="29" t="s">
        <v>215</v>
      </c>
      <c r="E13" s="29" t="s">
        <v>234</v>
      </c>
      <c r="F13" s="31">
        <v>44025</v>
      </c>
      <c r="G13" s="29" t="s">
        <v>4</v>
      </c>
      <c r="H13" s="29" t="s">
        <v>207</v>
      </c>
      <c r="I13" s="29" t="s">
        <v>290</v>
      </c>
      <c r="J13" s="30" t="s">
        <v>109</v>
      </c>
      <c r="K13" s="30"/>
      <c r="L13" s="30"/>
      <c r="M13" s="29" t="s">
        <v>52</v>
      </c>
      <c r="N13" s="30"/>
      <c r="O13" s="29" t="s">
        <v>291</v>
      </c>
      <c r="P13" s="29" t="s">
        <v>292</v>
      </c>
      <c r="Q13" s="29" t="s">
        <v>293</v>
      </c>
      <c r="R13" s="29" t="s">
        <v>294</v>
      </c>
      <c r="S13" s="31">
        <v>44056</v>
      </c>
      <c r="T13" s="31">
        <v>44039</v>
      </c>
      <c r="U13" s="33" t="s">
        <v>50</v>
      </c>
      <c r="V13" s="29">
        <v>2020</v>
      </c>
      <c r="W13" s="29">
        <v>7</v>
      </c>
      <c r="X13" s="29" t="s">
        <v>81</v>
      </c>
      <c r="Y13" s="29">
        <v>13</v>
      </c>
      <c r="Z13" s="29" t="s">
        <v>63</v>
      </c>
      <c r="AA13" s="29">
        <f t="shared" si="4"/>
        <v>31</v>
      </c>
      <c r="AB13" s="29">
        <f t="shared" si="4"/>
        <v>14</v>
      </c>
      <c r="AC13" s="29" t="str">
        <f t="shared" si="5"/>
        <v>Yes</v>
      </c>
      <c r="AD13" s="29">
        <f t="shared" si="6"/>
        <v>-17</v>
      </c>
      <c r="AE13" s="6" t="s">
        <v>38</v>
      </c>
      <c r="AF13" s="3">
        <f>AVERAGEIFS(AB2:AB181, AC2:AC181, "No")</f>
        <v>17.333333333333332</v>
      </c>
      <c r="AG13" s="3">
        <f t="array" ref="AG13">STDEV(IF(AB2:AC181="No", AB2:AB181))</f>
        <v>18.708286933869708</v>
      </c>
      <c r="AH13" s="3">
        <f>_xlfn.MAXIFS(AB2:AB181, AC2:AC181,"No")</f>
        <v>55</v>
      </c>
      <c r="AI13" s="3">
        <f>_xlfn.MINIFS(AB2:AB181, AC2:AC181,"No")</f>
        <v>1</v>
      </c>
    </row>
    <row r="14" spans="1:35" x14ac:dyDescent="0.45">
      <c r="A14" s="29">
        <v>277</v>
      </c>
      <c r="B14" s="29" t="s">
        <v>1401</v>
      </c>
      <c r="C14" s="29" t="s">
        <v>295</v>
      </c>
      <c r="D14" s="29" t="s">
        <v>224</v>
      </c>
      <c r="E14" s="29" t="s">
        <v>244</v>
      </c>
      <c r="F14" s="31">
        <v>44011</v>
      </c>
      <c r="G14" s="29" t="s">
        <v>4</v>
      </c>
      <c r="H14" s="29" t="s">
        <v>207</v>
      </c>
      <c r="I14" s="29" t="s">
        <v>296</v>
      </c>
      <c r="J14" s="30" t="s">
        <v>109</v>
      </c>
      <c r="K14" s="30"/>
      <c r="L14" s="30"/>
      <c r="M14" s="29" t="s">
        <v>52</v>
      </c>
      <c r="N14" s="30"/>
      <c r="O14" s="29" t="s">
        <v>297</v>
      </c>
      <c r="P14" s="29" t="s">
        <v>298</v>
      </c>
      <c r="Q14" s="29" t="s">
        <v>299</v>
      </c>
      <c r="R14" s="29" t="s">
        <v>294</v>
      </c>
      <c r="S14" s="31">
        <v>44042</v>
      </c>
      <c r="T14" s="31">
        <v>44039</v>
      </c>
      <c r="U14" s="33" t="s">
        <v>50</v>
      </c>
      <c r="V14" s="29">
        <v>2020</v>
      </c>
      <c r="W14" s="29">
        <v>6</v>
      </c>
      <c r="X14" s="29" t="s">
        <v>80</v>
      </c>
      <c r="Y14" s="29">
        <v>29</v>
      </c>
      <c r="Z14" s="29" t="s">
        <v>104</v>
      </c>
      <c r="AA14" s="29">
        <f t="shared" si="4"/>
        <v>31</v>
      </c>
      <c r="AB14" s="29">
        <f t="shared" si="4"/>
        <v>28</v>
      </c>
      <c r="AC14" s="29" t="str">
        <f t="shared" si="5"/>
        <v>Yes</v>
      </c>
      <c r="AD14" s="29">
        <f t="shared" si="6"/>
        <v>-3</v>
      </c>
      <c r="AE14" s="11" t="s">
        <v>49</v>
      </c>
      <c r="AF14" s="12"/>
      <c r="AG14" s="12"/>
      <c r="AH14" s="12"/>
      <c r="AI14" s="13"/>
    </row>
    <row r="15" spans="1:35" ht="37" x14ac:dyDescent="0.45">
      <c r="A15" s="29">
        <v>278</v>
      </c>
      <c r="B15" s="29" t="s">
        <v>231</v>
      </c>
      <c r="C15" s="29" t="s">
        <v>300</v>
      </c>
      <c r="D15" s="29" t="s">
        <v>233</v>
      </c>
      <c r="E15" s="29" t="s">
        <v>253</v>
      </c>
      <c r="F15" s="31">
        <v>44008</v>
      </c>
      <c r="G15" s="29" t="s">
        <v>4</v>
      </c>
      <c r="H15" s="29" t="s">
        <v>207</v>
      </c>
      <c r="I15" s="29" t="s">
        <v>301</v>
      </c>
      <c r="J15" s="30" t="s">
        <v>109</v>
      </c>
      <c r="K15" s="30"/>
      <c r="L15" s="30"/>
      <c r="M15" s="29" t="s">
        <v>52</v>
      </c>
      <c r="N15" s="30"/>
      <c r="O15" s="29" t="s">
        <v>302</v>
      </c>
      <c r="P15" s="29" t="s">
        <v>303</v>
      </c>
      <c r="Q15" s="29" t="s">
        <v>304</v>
      </c>
      <c r="R15" s="29" t="s">
        <v>294</v>
      </c>
      <c r="S15" s="31">
        <v>44041</v>
      </c>
      <c r="T15" s="31">
        <v>44039</v>
      </c>
      <c r="U15" s="33" t="s">
        <v>50</v>
      </c>
      <c r="V15" s="29">
        <v>2020</v>
      </c>
      <c r="W15" s="29">
        <v>6</v>
      </c>
      <c r="X15" s="29" t="s">
        <v>80</v>
      </c>
      <c r="Y15" s="29">
        <v>26</v>
      </c>
      <c r="Z15" s="29" t="s">
        <v>104</v>
      </c>
      <c r="AA15" s="29">
        <f t="shared" si="4"/>
        <v>33</v>
      </c>
      <c r="AB15" s="29">
        <f t="shared" si="4"/>
        <v>31</v>
      </c>
      <c r="AC15" s="29" t="str">
        <f t="shared" si="5"/>
        <v>Yes</v>
      </c>
      <c r="AD15" s="29">
        <f t="shared" si="6"/>
        <v>-2</v>
      </c>
      <c r="AE15" s="3"/>
      <c r="AF15" s="3" t="s">
        <v>42</v>
      </c>
      <c r="AG15" s="3" t="s">
        <v>1391</v>
      </c>
      <c r="AH15" s="3" t="s">
        <v>44</v>
      </c>
      <c r="AI15" s="3" t="s">
        <v>45</v>
      </c>
    </row>
    <row r="16" spans="1:35" x14ac:dyDescent="0.45">
      <c r="A16" s="29">
        <v>18</v>
      </c>
      <c r="B16" s="29" t="s">
        <v>241</v>
      </c>
      <c r="C16" s="29" t="s">
        <v>305</v>
      </c>
      <c r="D16" s="29" t="s">
        <v>243</v>
      </c>
      <c r="E16" s="29" t="s">
        <v>260</v>
      </c>
      <c r="F16" s="31">
        <v>44041</v>
      </c>
      <c r="G16" s="29" t="s">
        <v>5</v>
      </c>
      <c r="H16" s="29" t="s">
        <v>235</v>
      </c>
      <c r="I16" s="30" t="s">
        <v>109</v>
      </c>
      <c r="J16" s="30" t="s">
        <v>109</v>
      </c>
      <c r="K16" s="29" t="s">
        <v>217</v>
      </c>
      <c r="L16" s="30"/>
      <c r="M16" s="30"/>
      <c r="N16" s="30"/>
      <c r="O16" s="29" t="s">
        <v>306</v>
      </c>
      <c r="P16" s="29" t="s">
        <v>307</v>
      </c>
      <c r="Q16" s="29" t="s">
        <v>308</v>
      </c>
      <c r="R16" s="29" t="s">
        <v>309</v>
      </c>
      <c r="S16" s="31">
        <v>44042</v>
      </c>
      <c r="T16" s="31">
        <v>44042</v>
      </c>
      <c r="U16" s="33" t="s">
        <v>50</v>
      </c>
      <c r="V16" s="29">
        <f t="shared" ref="V16:V21" si="7">IFERROR(YEAR(F16), "")</f>
        <v>2020</v>
      </c>
      <c r="W16" s="29">
        <f t="shared" ref="W16:W21" si="8">IFERROR(MONTH(F16), "")</f>
        <v>7</v>
      </c>
      <c r="X16" s="29" t="str">
        <f>TEXT([2]!Tbl_Counter[[#This Row],[Issue Month]]*28, "mmmm")</f>
        <v>July</v>
      </c>
      <c r="Y16" s="29">
        <f>DAY([2]!Tbl_Counter[[#This Row],[Issue Date]])</f>
        <v>29</v>
      </c>
      <c r="Z16" s="29" t="str">
        <f t="shared" ref="Z16:Z21" si="9">TEXT($F16, "yyyy-mm")</f>
        <v>2020-07</v>
      </c>
      <c r="AA16" s="29">
        <f t="shared" ref="AA16:AB21" si="10">IFERROR(IF(INT(S16-$F16)&gt;=0,S16-$F16,"N/A"),"N/A")</f>
        <v>1</v>
      </c>
      <c r="AB16" s="29">
        <f t="shared" si="10"/>
        <v>1</v>
      </c>
      <c r="AC16" s="29" t="str">
        <f t="shared" ref="AC16:AC21" si="11">IFERROR(IF(OR(ISTEXT(AA16), ISTEXT(AB16)), "N/A", IF(AB16&lt;=AA16, "Yes", "No")),"N/A")</f>
        <v>Yes</v>
      </c>
      <c r="AD16" s="29">
        <f t="shared" ref="AD16:AD21" si="12">IFERROR(AB16-AA16, "")</f>
        <v>0</v>
      </c>
      <c r="AE16" s="6" t="s">
        <v>37</v>
      </c>
      <c r="AF16" s="3">
        <f>AVERAGEIFS(AD3:AD182, AC2:AC181, "Yes")</f>
        <v>-5.0650887573964498</v>
      </c>
      <c r="AG16" s="3" cm="1">
        <f t="array" ref="AG16">STDEV(IF(AC2:AD181="Yes", AD2:AD181))</f>
        <v>7.893292874218595</v>
      </c>
      <c r="AH16" s="3">
        <f>_xlfn.MAXIFS(AD1:AD180, AC2:AC181,"Yes")</f>
        <v>24</v>
      </c>
      <c r="AI16" s="3">
        <f>_xlfn.MINIFS(AD2:AD181, AC2:AC181,"Yes")</f>
        <v>-33</v>
      </c>
    </row>
    <row r="17" spans="1:35" x14ac:dyDescent="0.45">
      <c r="A17" s="29">
        <v>19</v>
      </c>
      <c r="B17" s="29" t="s">
        <v>251</v>
      </c>
      <c r="C17" s="29" t="s">
        <v>310</v>
      </c>
      <c r="D17" s="29" t="s">
        <v>205</v>
      </c>
      <c r="E17" s="29" t="s">
        <v>267</v>
      </c>
      <c r="F17" s="31">
        <v>44042</v>
      </c>
      <c r="G17" s="29" t="s">
        <v>3</v>
      </c>
      <c r="H17" s="29" t="s">
        <v>245</v>
      </c>
      <c r="I17" s="30" t="s">
        <v>109</v>
      </c>
      <c r="J17" s="30" t="s">
        <v>109</v>
      </c>
      <c r="K17" s="29" t="s">
        <v>311</v>
      </c>
      <c r="L17" s="30"/>
      <c r="M17" s="30"/>
      <c r="N17" s="30"/>
      <c r="O17" s="29" t="s">
        <v>312</v>
      </c>
      <c r="P17" s="29" t="s">
        <v>313</v>
      </c>
      <c r="Q17" s="29" t="s">
        <v>314</v>
      </c>
      <c r="R17" s="29" t="s">
        <v>315</v>
      </c>
      <c r="S17" s="31">
        <v>44043</v>
      </c>
      <c r="T17" s="31">
        <v>44043</v>
      </c>
      <c r="U17" s="33" t="s">
        <v>50</v>
      </c>
      <c r="V17" s="29">
        <f t="shared" si="7"/>
        <v>2020</v>
      </c>
      <c r="W17" s="29">
        <f t="shared" si="8"/>
        <v>7</v>
      </c>
      <c r="X17" s="29" t="str">
        <f>TEXT([2]!Tbl_Counter[[#This Row],[Issue Month]]*28, "mmmm")</f>
        <v>July</v>
      </c>
      <c r="Y17" s="29">
        <f>DAY([2]!Tbl_Counter[[#This Row],[Issue Date]])</f>
        <v>30</v>
      </c>
      <c r="Z17" s="29" t="str">
        <f t="shared" si="9"/>
        <v>2020-07</v>
      </c>
      <c r="AA17" s="29">
        <f t="shared" si="10"/>
        <v>1</v>
      </c>
      <c r="AB17" s="29">
        <f t="shared" si="10"/>
        <v>1</v>
      </c>
      <c r="AC17" s="29" t="str">
        <f t="shared" si="11"/>
        <v>Yes</v>
      </c>
      <c r="AD17" s="29">
        <f t="shared" si="12"/>
        <v>0</v>
      </c>
      <c r="AE17" s="6" t="s">
        <v>38</v>
      </c>
      <c r="AF17" s="3">
        <f>AVERAGEIFS(AD2:AD181, AC2:AC181, "No")</f>
        <v>7.7777777777777777</v>
      </c>
      <c r="AG17" s="3" cm="1">
        <f t="array" ref="AG17">STDEV(IF(AC2:AD181="No", AD2:AD181))</f>
        <v>9.6924942323658083</v>
      </c>
      <c r="AH17" s="3">
        <f>_xlfn.MAXIFS(AD2:AD181, AC2:AC181,"No")</f>
        <v>24</v>
      </c>
      <c r="AI17" s="3">
        <f>_xlfn.MINIFS(AD2:AD181, AC2:AC181,"No")</f>
        <v>1</v>
      </c>
    </row>
    <row r="18" spans="1:35" x14ac:dyDescent="0.45">
      <c r="A18" s="29">
        <v>20</v>
      </c>
      <c r="B18" s="29" t="s">
        <v>258</v>
      </c>
      <c r="C18" s="29" t="s">
        <v>316</v>
      </c>
      <c r="D18" s="29" t="s">
        <v>215</v>
      </c>
      <c r="E18" s="29" t="s">
        <v>206</v>
      </c>
      <c r="F18" s="31">
        <v>44043</v>
      </c>
      <c r="G18" s="29" t="s">
        <v>3</v>
      </c>
      <c r="H18" s="29" t="s">
        <v>245</v>
      </c>
      <c r="I18" s="30" t="s">
        <v>109</v>
      </c>
      <c r="J18" s="30" t="s">
        <v>109</v>
      </c>
      <c r="K18" s="29" t="s">
        <v>280</v>
      </c>
      <c r="L18" s="30"/>
      <c r="M18" s="30"/>
      <c r="N18" s="30"/>
      <c r="O18" s="29" t="s">
        <v>317</v>
      </c>
      <c r="P18" s="29" t="s">
        <v>318</v>
      </c>
      <c r="Q18" s="29" t="s">
        <v>319</v>
      </c>
      <c r="R18" s="29" t="s">
        <v>315</v>
      </c>
      <c r="S18" s="31">
        <v>44043</v>
      </c>
      <c r="T18" s="31">
        <v>44043</v>
      </c>
      <c r="U18" s="33" t="s">
        <v>50</v>
      </c>
      <c r="V18" s="29">
        <f t="shared" si="7"/>
        <v>2020</v>
      </c>
      <c r="W18" s="29">
        <f t="shared" si="8"/>
        <v>7</v>
      </c>
      <c r="X18" s="29" t="str">
        <f>TEXT([2]!Tbl_Counter[[#This Row],[Issue Month]]*28, "mmmm")</f>
        <v>July</v>
      </c>
      <c r="Y18" s="29">
        <f>DAY([2]!Tbl_Counter[[#This Row],[Issue Date]])</f>
        <v>31</v>
      </c>
      <c r="Z18" s="29" t="str">
        <f t="shared" si="9"/>
        <v>2020-07</v>
      </c>
      <c r="AA18" s="29">
        <f t="shared" si="10"/>
        <v>0</v>
      </c>
      <c r="AB18" s="29">
        <f t="shared" si="10"/>
        <v>0</v>
      </c>
      <c r="AC18" s="29" t="str">
        <f t="shared" si="11"/>
        <v>Yes</v>
      </c>
      <c r="AD18" s="29">
        <f t="shared" si="12"/>
        <v>0</v>
      </c>
      <c r="AE18" s="14"/>
      <c r="AF18" s="14"/>
      <c r="AG18" s="14"/>
      <c r="AH18" s="14"/>
      <c r="AI18" s="14"/>
    </row>
    <row r="19" spans="1:35" x14ac:dyDescent="0.45">
      <c r="A19" s="29">
        <v>17</v>
      </c>
      <c r="B19" s="29" t="s">
        <v>265</v>
      </c>
      <c r="C19" s="29" t="s">
        <v>320</v>
      </c>
      <c r="D19" s="29" t="s">
        <v>224</v>
      </c>
      <c r="E19" s="29" t="s">
        <v>216</v>
      </c>
      <c r="F19" s="31">
        <v>44040</v>
      </c>
      <c r="G19" s="29" t="s">
        <v>3</v>
      </c>
      <c r="H19" s="29" t="s">
        <v>321</v>
      </c>
      <c r="I19" s="30" t="s">
        <v>109</v>
      </c>
      <c r="J19" s="30" t="s">
        <v>109</v>
      </c>
      <c r="K19" s="30"/>
      <c r="L19" s="30"/>
      <c r="M19" s="30"/>
      <c r="N19" s="30"/>
      <c r="O19" s="29" t="s">
        <v>322</v>
      </c>
      <c r="P19" s="29" t="s">
        <v>323</v>
      </c>
      <c r="Q19" s="29" t="s">
        <v>324</v>
      </c>
      <c r="R19" s="29" t="s">
        <v>325</v>
      </c>
      <c r="S19" s="31">
        <v>44051</v>
      </c>
      <c r="T19" s="31">
        <v>44049</v>
      </c>
      <c r="U19" s="33" t="s">
        <v>50</v>
      </c>
      <c r="V19" s="29">
        <f t="shared" si="7"/>
        <v>2020</v>
      </c>
      <c r="W19" s="29">
        <f t="shared" si="8"/>
        <v>7</v>
      </c>
      <c r="X19" s="29" t="str">
        <f>TEXT([2]!Tbl_Counter[[#This Row],[Issue Month]]*28, "mmmm")</f>
        <v>July</v>
      </c>
      <c r="Y19" s="29">
        <f>DAY([2]!Tbl_Counter[[#This Row],[Issue Date]])</f>
        <v>28</v>
      </c>
      <c r="Z19" s="29" t="str">
        <f t="shared" si="9"/>
        <v>2020-07</v>
      </c>
      <c r="AA19" s="29">
        <f t="shared" si="10"/>
        <v>11</v>
      </c>
      <c r="AB19" s="29">
        <f t="shared" si="10"/>
        <v>9</v>
      </c>
      <c r="AC19" s="29" t="str">
        <f t="shared" si="11"/>
        <v>Yes</v>
      </c>
      <c r="AD19" s="29">
        <f t="shared" si="12"/>
        <v>-2</v>
      </c>
      <c r="AE19" s="1"/>
      <c r="AF19" s="1"/>
      <c r="AG19" s="1"/>
      <c r="AH19" s="1"/>
      <c r="AI19" s="1"/>
    </row>
    <row r="20" spans="1:35" x14ac:dyDescent="0.45">
      <c r="A20" s="29">
        <v>21</v>
      </c>
      <c r="B20" s="29" t="s">
        <v>272</v>
      </c>
      <c r="C20" s="29" t="s">
        <v>326</v>
      </c>
      <c r="D20" s="29" t="s">
        <v>233</v>
      </c>
      <c r="E20" s="29" t="s">
        <v>225</v>
      </c>
      <c r="F20" s="31">
        <v>44046</v>
      </c>
      <c r="G20" s="29" t="s">
        <v>5</v>
      </c>
      <c r="H20" s="29" t="s">
        <v>235</v>
      </c>
      <c r="I20" s="30" t="s">
        <v>109</v>
      </c>
      <c r="J20" s="29" t="s">
        <v>236</v>
      </c>
      <c r="K20" s="30"/>
      <c r="L20" s="30"/>
      <c r="M20" s="30"/>
      <c r="N20" s="30"/>
      <c r="O20" s="29" t="s">
        <v>327</v>
      </c>
      <c r="P20" s="29" t="s">
        <v>328</v>
      </c>
      <c r="Q20" s="29" t="s">
        <v>329</v>
      </c>
      <c r="R20" s="29" t="s">
        <v>330</v>
      </c>
      <c r="S20" s="31">
        <v>44050</v>
      </c>
      <c r="T20" s="31">
        <v>44049</v>
      </c>
      <c r="U20" s="33" t="s">
        <v>50</v>
      </c>
      <c r="V20" s="29">
        <f t="shared" si="7"/>
        <v>2020</v>
      </c>
      <c r="W20" s="29">
        <f t="shared" si="8"/>
        <v>8</v>
      </c>
      <c r="X20" s="29" t="str">
        <f>TEXT([2]!Tbl_Counter[[#This Row],[Issue Month]]*28, "mmmm")</f>
        <v>August</v>
      </c>
      <c r="Y20" s="29">
        <f>DAY([2]!Tbl_Counter[[#This Row],[Issue Date]])</f>
        <v>3</v>
      </c>
      <c r="Z20" s="29" t="str">
        <f t="shared" si="9"/>
        <v>2020-08</v>
      </c>
      <c r="AA20" s="29">
        <f t="shared" si="10"/>
        <v>4</v>
      </c>
      <c r="AB20" s="29">
        <f t="shared" si="10"/>
        <v>3</v>
      </c>
      <c r="AC20" s="29" t="str">
        <f t="shared" si="11"/>
        <v>Yes</v>
      </c>
      <c r="AD20" s="29">
        <f t="shared" si="12"/>
        <v>-1</v>
      </c>
      <c r="AE20" s="1"/>
      <c r="AF20" s="1"/>
      <c r="AG20" s="1"/>
      <c r="AH20" s="1"/>
      <c r="AI20" s="1"/>
    </row>
    <row r="21" spans="1:35" x14ac:dyDescent="0.45">
      <c r="A21" s="29">
        <v>24</v>
      </c>
      <c r="B21" s="29" t="s">
        <v>278</v>
      </c>
      <c r="C21" s="29" t="s">
        <v>331</v>
      </c>
      <c r="D21" s="29" t="s">
        <v>243</v>
      </c>
      <c r="E21" s="29" t="s">
        <v>234</v>
      </c>
      <c r="F21" s="31">
        <v>44053</v>
      </c>
      <c r="G21" s="29" t="s">
        <v>5</v>
      </c>
      <c r="H21" s="29" t="s">
        <v>235</v>
      </c>
      <c r="I21" s="30" t="s">
        <v>109</v>
      </c>
      <c r="J21" s="30" t="s">
        <v>109</v>
      </c>
      <c r="K21" s="30"/>
      <c r="L21" s="30"/>
      <c r="M21" s="30"/>
      <c r="N21" s="30"/>
      <c r="O21" s="29" t="s">
        <v>332</v>
      </c>
      <c r="P21" s="29" t="s">
        <v>333</v>
      </c>
      <c r="Q21" s="29" t="s">
        <v>334</v>
      </c>
      <c r="R21" s="29" t="s">
        <v>277</v>
      </c>
      <c r="S21" s="31">
        <v>44053</v>
      </c>
      <c r="T21" s="31">
        <v>44053</v>
      </c>
      <c r="U21" s="33" t="s">
        <v>50</v>
      </c>
      <c r="V21" s="29">
        <f t="shared" si="7"/>
        <v>2020</v>
      </c>
      <c r="W21" s="29">
        <f t="shared" si="8"/>
        <v>8</v>
      </c>
      <c r="X21" s="29" t="str">
        <f>TEXT([2]!Tbl_Counter[[#This Row],[Issue Month]]*28, "mmmm")</f>
        <v>August</v>
      </c>
      <c r="Y21" s="29">
        <f>DAY([2]!Tbl_Counter[[#This Row],[Issue Date]])</f>
        <v>10</v>
      </c>
      <c r="Z21" s="29" t="str">
        <f t="shared" si="9"/>
        <v>2020-08</v>
      </c>
      <c r="AA21" s="29">
        <f t="shared" si="10"/>
        <v>0</v>
      </c>
      <c r="AB21" s="29">
        <f t="shared" si="10"/>
        <v>0</v>
      </c>
      <c r="AC21" s="29" t="str">
        <f t="shared" si="11"/>
        <v>Yes</v>
      </c>
      <c r="AD21" s="29">
        <f t="shared" si="12"/>
        <v>0</v>
      </c>
      <c r="AE21" s="1"/>
      <c r="AF21" s="1"/>
      <c r="AG21" s="1"/>
      <c r="AH21" s="1"/>
      <c r="AI21" s="1"/>
    </row>
    <row r="22" spans="1:35" x14ac:dyDescent="0.45">
      <c r="A22" s="29">
        <v>275</v>
      </c>
      <c r="B22" s="29" t="s">
        <v>203</v>
      </c>
      <c r="C22" s="29" t="s">
        <v>204</v>
      </c>
      <c r="D22" s="29" t="s">
        <v>205</v>
      </c>
      <c r="E22" s="29" t="s">
        <v>244</v>
      </c>
      <c r="F22" s="31">
        <v>44039</v>
      </c>
      <c r="G22" s="29" t="s">
        <v>4</v>
      </c>
      <c r="H22" s="29" t="s">
        <v>207</v>
      </c>
      <c r="I22" s="29" t="s">
        <v>335</v>
      </c>
      <c r="J22" s="30" t="s">
        <v>109</v>
      </c>
      <c r="K22" s="30"/>
      <c r="L22" s="30"/>
      <c r="M22" s="29" t="s">
        <v>52</v>
      </c>
      <c r="N22" s="30"/>
      <c r="O22" s="29" t="s">
        <v>336</v>
      </c>
      <c r="P22" s="29" t="s">
        <v>337</v>
      </c>
      <c r="Q22" s="29" t="s">
        <v>338</v>
      </c>
      <c r="R22" s="29" t="s">
        <v>294</v>
      </c>
      <c r="S22" s="31">
        <v>44069</v>
      </c>
      <c r="T22" s="31">
        <v>44053</v>
      </c>
      <c r="U22" s="33" t="s">
        <v>50</v>
      </c>
      <c r="V22" s="29">
        <v>2020</v>
      </c>
      <c r="W22" s="29">
        <v>7</v>
      </c>
      <c r="X22" s="29" t="s">
        <v>81</v>
      </c>
      <c r="Y22" s="29">
        <v>27</v>
      </c>
      <c r="Z22" s="29" t="s">
        <v>63</v>
      </c>
      <c r="AA22" s="29">
        <f t="shared" ref="AA22:AB25" si="13">IFERROR(IF(INT(S22-$F22)&gt;=0,S22-$F22,"N/A"),"N/A")</f>
        <v>30</v>
      </c>
      <c r="AB22" s="29">
        <f t="shared" si="13"/>
        <v>14</v>
      </c>
      <c r="AC22" s="29" t="str">
        <f>IFERROR(IF(OR(ISTEXT(AA22), ISTEXT(AB22)), "N/A", IF(AB22&lt;=AA22, "Yes", "No")),"N/A")</f>
        <v>Yes</v>
      </c>
      <c r="AD22" s="29">
        <f>IFERROR(AB22-AA22, "")</f>
        <v>-16</v>
      </c>
      <c r="AE22" s="1"/>
      <c r="AF22" s="1"/>
      <c r="AG22" s="1"/>
      <c r="AH22" s="1"/>
      <c r="AI22" s="1"/>
    </row>
    <row r="23" spans="1:35" x14ac:dyDescent="0.45">
      <c r="A23" s="29">
        <v>25</v>
      </c>
      <c r="B23" s="29" t="s">
        <v>213</v>
      </c>
      <c r="C23" s="29" t="s">
        <v>214</v>
      </c>
      <c r="D23" s="29" t="s">
        <v>215</v>
      </c>
      <c r="E23" s="29" t="s">
        <v>253</v>
      </c>
      <c r="F23" s="31">
        <v>44053</v>
      </c>
      <c r="G23" s="29" t="s">
        <v>5</v>
      </c>
      <c r="H23" s="29" t="s">
        <v>235</v>
      </c>
      <c r="I23" s="30" t="s">
        <v>109</v>
      </c>
      <c r="J23" s="30" t="s">
        <v>109</v>
      </c>
      <c r="K23" s="29" t="s">
        <v>217</v>
      </c>
      <c r="L23" s="30"/>
      <c r="M23" s="30"/>
      <c r="N23" s="30"/>
      <c r="O23" s="29" t="s">
        <v>339</v>
      </c>
      <c r="P23" s="29" t="s">
        <v>340</v>
      </c>
      <c r="Q23" s="29" t="s">
        <v>341</v>
      </c>
      <c r="R23" s="29" t="s">
        <v>271</v>
      </c>
      <c r="S23" s="31">
        <v>44054</v>
      </c>
      <c r="T23" s="31">
        <v>44054</v>
      </c>
      <c r="U23" s="33" t="s">
        <v>50</v>
      </c>
      <c r="V23" s="29">
        <f>IFERROR(YEAR(F23), "")</f>
        <v>2020</v>
      </c>
      <c r="W23" s="29">
        <f>IFERROR(MONTH(F23), "")</f>
        <v>8</v>
      </c>
      <c r="X23" s="29" t="str">
        <f>TEXT([2]!Tbl_Counter[[#This Row],[Issue Month]]*28, "mmmm")</f>
        <v>August</v>
      </c>
      <c r="Y23" s="29">
        <f>DAY([2]!Tbl_Counter[[#This Row],[Issue Date]])</f>
        <v>10</v>
      </c>
      <c r="Z23" s="29" t="str">
        <f>TEXT($F23, "yyyy-mm")</f>
        <v>2020-08</v>
      </c>
      <c r="AA23" s="29">
        <f t="shared" si="13"/>
        <v>1</v>
      </c>
      <c r="AB23" s="29">
        <f t="shared" si="13"/>
        <v>1</v>
      </c>
      <c r="AC23" s="29" t="str">
        <f>IFERROR(IF(OR(ISTEXT(AA23), ISTEXT(AB23)), "N/A", IF(AB23&lt;=AA23, "Yes", "No")),"N/A")</f>
        <v>Yes</v>
      </c>
      <c r="AD23" s="29">
        <f>IFERROR(AB23-AA23, "")</f>
        <v>0</v>
      </c>
      <c r="AE23" s="1"/>
      <c r="AF23" s="1"/>
      <c r="AG23" s="1"/>
      <c r="AH23" s="1"/>
      <c r="AI23" s="1"/>
    </row>
    <row r="24" spans="1:35" x14ac:dyDescent="0.45">
      <c r="A24" s="29">
        <v>26</v>
      </c>
      <c r="B24" s="29" t="s">
        <v>222</v>
      </c>
      <c r="C24" s="29" t="s">
        <v>223</v>
      </c>
      <c r="D24" s="29" t="s">
        <v>224</v>
      </c>
      <c r="E24" s="29" t="s">
        <v>260</v>
      </c>
      <c r="F24" s="31">
        <v>44053</v>
      </c>
      <c r="G24" s="29" t="s">
        <v>5</v>
      </c>
      <c r="H24" s="29" t="s">
        <v>235</v>
      </c>
      <c r="I24" s="30" t="s">
        <v>109</v>
      </c>
      <c r="J24" s="30" t="s">
        <v>109</v>
      </c>
      <c r="K24" s="30"/>
      <c r="L24" s="30"/>
      <c r="M24" s="30"/>
      <c r="N24" s="30"/>
      <c r="O24" s="29" t="s">
        <v>342</v>
      </c>
      <c r="P24" s="29" t="s">
        <v>343</v>
      </c>
      <c r="Q24" s="29" t="s">
        <v>344</v>
      </c>
      <c r="R24" s="29" t="s">
        <v>345</v>
      </c>
      <c r="S24" s="31">
        <v>44054</v>
      </c>
      <c r="T24" s="31">
        <v>44054</v>
      </c>
      <c r="U24" s="33" t="s">
        <v>50</v>
      </c>
      <c r="V24" s="29">
        <f>IFERROR(YEAR(F24), "")</f>
        <v>2020</v>
      </c>
      <c r="W24" s="29">
        <f>IFERROR(MONTH(F24), "")</f>
        <v>8</v>
      </c>
      <c r="X24" s="29" t="str">
        <f>TEXT([2]!Tbl_Counter[[#This Row],[Issue Month]]*28, "mmmm")</f>
        <v>August</v>
      </c>
      <c r="Y24" s="29">
        <f>DAY([2]!Tbl_Counter[[#This Row],[Issue Date]])</f>
        <v>10</v>
      </c>
      <c r="Z24" s="29" t="str">
        <f>TEXT($F24, "yyyy-mm")</f>
        <v>2020-08</v>
      </c>
      <c r="AA24" s="29">
        <f t="shared" si="13"/>
        <v>1</v>
      </c>
      <c r="AB24" s="29">
        <f t="shared" si="13"/>
        <v>1</v>
      </c>
      <c r="AC24" s="29" t="str">
        <f>IFERROR(IF(OR(ISTEXT(AA24), ISTEXT(AB24)), "N/A", IF(AB24&lt;=AA24, "Yes", "No")),"N/A")</f>
        <v>Yes</v>
      </c>
      <c r="AD24" s="29">
        <f>IFERROR(AB24-AA24, "")</f>
        <v>0</v>
      </c>
      <c r="AE24" s="1"/>
      <c r="AF24" s="1"/>
      <c r="AG24" s="1"/>
      <c r="AH24" s="1"/>
      <c r="AI24" s="1"/>
    </row>
    <row r="25" spans="1:35" x14ac:dyDescent="0.45">
      <c r="A25" s="29">
        <v>274</v>
      </c>
      <c r="B25" s="29" t="s">
        <v>231</v>
      </c>
      <c r="C25" s="29" t="s">
        <v>232</v>
      </c>
      <c r="D25" s="29" t="s">
        <v>233</v>
      </c>
      <c r="E25" s="29" t="s">
        <v>267</v>
      </c>
      <c r="F25" s="31">
        <v>44046</v>
      </c>
      <c r="G25" s="29" t="s">
        <v>4</v>
      </c>
      <c r="H25" s="29" t="s">
        <v>207</v>
      </c>
      <c r="I25" s="29" t="s">
        <v>346</v>
      </c>
      <c r="J25" s="30" t="s">
        <v>109</v>
      </c>
      <c r="K25" s="30"/>
      <c r="L25" s="30"/>
      <c r="M25" s="29" t="s">
        <v>52</v>
      </c>
      <c r="N25" s="30"/>
      <c r="O25" s="29" t="s">
        <v>347</v>
      </c>
      <c r="P25" s="29" t="s">
        <v>348</v>
      </c>
      <c r="Q25" s="29" t="s">
        <v>349</v>
      </c>
      <c r="R25" s="29" t="s">
        <v>230</v>
      </c>
      <c r="S25" s="31">
        <v>44076</v>
      </c>
      <c r="T25" s="31">
        <v>44055</v>
      </c>
      <c r="U25" s="33" t="s">
        <v>50</v>
      </c>
      <c r="V25" s="29">
        <v>2020</v>
      </c>
      <c r="W25" s="29">
        <v>8</v>
      </c>
      <c r="X25" s="29" t="s">
        <v>82</v>
      </c>
      <c r="Y25" s="29">
        <v>3</v>
      </c>
      <c r="Z25" s="29" t="s">
        <v>64</v>
      </c>
      <c r="AA25" s="29">
        <f t="shared" si="13"/>
        <v>30</v>
      </c>
      <c r="AB25" s="29">
        <f t="shared" si="13"/>
        <v>9</v>
      </c>
      <c r="AC25" s="29" t="str">
        <f>IFERROR(IF(OR(ISTEXT(AA25), ISTEXT(AB25)), "N/A", IF(AB25&lt;=AA25, "Yes", "No")),"N/A")</f>
        <v>Yes</v>
      </c>
      <c r="AD25" s="29">
        <f>IFERROR(AB25-AA25, "")</f>
        <v>-21</v>
      </c>
      <c r="AE25" s="1"/>
      <c r="AF25" s="1"/>
      <c r="AG25" s="1"/>
      <c r="AH25" s="1"/>
      <c r="AI25" s="1"/>
    </row>
    <row r="26" spans="1:35" x14ac:dyDescent="0.45">
      <c r="A26" s="29">
        <v>29</v>
      </c>
      <c r="B26" s="29" t="s">
        <v>241</v>
      </c>
      <c r="C26" s="29" t="s">
        <v>242</v>
      </c>
      <c r="D26" s="29" t="s">
        <v>243</v>
      </c>
      <c r="E26" s="29" t="s">
        <v>206</v>
      </c>
      <c r="F26" s="31">
        <v>44055</v>
      </c>
      <c r="G26" s="29" t="s">
        <v>3</v>
      </c>
      <c r="H26" s="29" t="s">
        <v>245</v>
      </c>
      <c r="I26" s="30" t="s">
        <v>109</v>
      </c>
      <c r="J26" s="30" t="s">
        <v>109</v>
      </c>
      <c r="K26" s="29" t="s">
        <v>246</v>
      </c>
      <c r="L26" s="30"/>
      <c r="M26" s="30"/>
      <c r="N26" s="30"/>
      <c r="O26" s="29" t="s">
        <v>350</v>
      </c>
      <c r="P26" s="29" t="s">
        <v>351</v>
      </c>
      <c r="Q26" s="29" t="s">
        <v>352</v>
      </c>
      <c r="R26" s="29" t="s">
        <v>315</v>
      </c>
      <c r="S26" s="31">
        <v>44057</v>
      </c>
      <c r="T26" s="31">
        <v>44057</v>
      </c>
      <c r="U26" s="33" t="s">
        <v>50</v>
      </c>
      <c r="V26" s="29">
        <f t="shared" ref="V26:V31" si="14">IFERROR(YEAR(F26), "")</f>
        <v>2020</v>
      </c>
      <c r="W26" s="29">
        <f t="shared" ref="W26:W31" si="15">IFERROR(MONTH(F26), "")</f>
        <v>8</v>
      </c>
      <c r="X26" s="29" t="str">
        <f>TEXT([2]!Tbl_Counter[[#This Row],[Issue Month]]*28, "mmmm")</f>
        <v>August</v>
      </c>
      <c r="Y26" s="29">
        <f>DAY([2]!Tbl_Counter[[#This Row],[Issue Date]])</f>
        <v>12</v>
      </c>
      <c r="Z26" s="29" t="str">
        <f t="shared" ref="Z26:Z31" si="16">TEXT($F26, "yyyy-mm")</f>
        <v>2020-08</v>
      </c>
      <c r="AA26" s="29">
        <f t="shared" ref="AA26:AB31" si="17">IFERROR(IF(INT(S26-$F26)&gt;=0,S26-$F26,"N/A"),"N/A")</f>
        <v>2</v>
      </c>
      <c r="AB26" s="29">
        <f t="shared" si="17"/>
        <v>2</v>
      </c>
      <c r="AC26" s="29" t="str">
        <f t="shared" ref="AC26:AC31" si="18">IFERROR(IF(OR(ISTEXT(AA26), ISTEXT(AB26)), "N/A", IF(AB26&lt;=AA26, "Yes", "No")),"N/A")</f>
        <v>Yes</v>
      </c>
      <c r="AD26" s="29">
        <f t="shared" ref="AD26:AD31" si="19">IFERROR(AB26-AA26, "")</f>
        <v>0</v>
      </c>
      <c r="AE26" s="1"/>
      <c r="AF26" s="1"/>
      <c r="AG26" s="1"/>
      <c r="AH26" s="1"/>
      <c r="AI26" s="1"/>
    </row>
    <row r="27" spans="1:35" x14ac:dyDescent="0.45">
      <c r="A27" s="29">
        <v>32</v>
      </c>
      <c r="B27" s="29" t="s">
        <v>251</v>
      </c>
      <c r="C27" s="29" t="s">
        <v>252</v>
      </c>
      <c r="D27" s="29" t="s">
        <v>205</v>
      </c>
      <c r="E27" s="29" t="s">
        <v>216</v>
      </c>
      <c r="F27" s="31">
        <v>44056</v>
      </c>
      <c r="G27" s="29" t="s">
        <v>3</v>
      </c>
      <c r="H27" s="29" t="s">
        <v>245</v>
      </c>
      <c r="I27" s="30" t="s">
        <v>109</v>
      </c>
      <c r="J27" s="30" t="s">
        <v>109</v>
      </c>
      <c r="K27" s="29" t="s">
        <v>285</v>
      </c>
      <c r="L27" s="30"/>
      <c r="M27" s="30"/>
      <c r="N27" s="30"/>
      <c r="O27" s="29" t="s">
        <v>353</v>
      </c>
      <c r="P27" s="29" t="s">
        <v>354</v>
      </c>
      <c r="Q27" s="29" t="s">
        <v>355</v>
      </c>
      <c r="R27" s="29" t="s">
        <v>356</v>
      </c>
      <c r="S27" s="31">
        <v>44057</v>
      </c>
      <c r="T27" s="31">
        <v>44057</v>
      </c>
      <c r="U27" s="33" t="s">
        <v>50</v>
      </c>
      <c r="V27" s="29">
        <f t="shared" si="14"/>
        <v>2020</v>
      </c>
      <c r="W27" s="29">
        <f t="shared" si="15"/>
        <v>8</v>
      </c>
      <c r="X27" s="29" t="str">
        <f>TEXT([2]!Tbl_Counter[[#This Row],[Issue Month]]*28, "mmmm")</f>
        <v>August</v>
      </c>
      <c r="Y27" s="29">
        <f>DAY([2]!Tbl_Counter[[#This Row],[Issue Date]])</f>
        <v>13</v>
      </c>
      <c r="Z27" s="29" t="str">
        <f t="shared" si="16"/>
        <v>2020-08</v>
      </c>
      <c r="AA27" s="29">
        <f t="shared" si="17"/>
        <v>1</v>
      </c>
      <c r="AB27" s="29">
        <f t="shared" si="17"/>
        <v>1</v>
      </c>
      <c r="AC27" s="29" t="str">
        <f t="shared" si="18"/>
        <v>Yes</v>
      </c>
      <c r="AD27" s="29">
        <f t="shared" si="19"/>
        <v>0</v>
      </c>
      <c r="AE27" s="1"/>
      <c r="AF27" s="1"/>
      <c r="AG27" s="1"/>
      <c r="AH27" s="1"/>
      <c r="AI27" s="1"/>
    </row>
    <row r="28" spans="1:35" x14ac:dyDescent="0.45">
      <c r="A28" s="29">
        <v>33</v>
      </c>
      <c r="B28" s="29" t="s">
        <v>258</v>
      </c>
      <c r="C28" s="29" t="s">
        <v>259</v>
      </c>
      <c r="D28" s="29" t="s">
        <v>215</v>
      </c>
      <c r="E28" s="29" t="s">
        <v>225</v>
      </c>
      <c r="F28" s="31">
        <v>44056</v>
      </c>
      <c r="G28" s="29" t="s">
        <v>5</v>
      </c>
      <c r="H28" s="29" t="s">
        <v>235</v>
      </c>
      <c r="I28" s="30" t="s">
        <v>109</v>
      </c>
      <c r="J28" s="30" t="s">
        <v>109</v>
      </c>
      <c r="K28" s="29" t="s">
        <v>246</v>
      </c>
      <c r="L28" s="30"/>
      <c r="M28" s="30"/>
      <c r="N28" s="30"/>
      <c r="O28" s="29" t="s">
        <v>357</v>
      </c>
      <c r="P28" s="29" t="s">
        <v>358</v>
      </c>
      <c r="Q28" s="29" t="s">
        <v>359</v>
      </c>
      <c r="R28" s="29" t="s">
        <v>360</v>
      </c>
      <c r="S28" s="31">
        <v>44057</v>
      </c>
      <c r="T28" s="31">
        <v>44057</v>
      </c>
      <c r="U28" s="33" t="s">
        <v>50</v>
      </c>
      <c r="V28" s="29">
        <f t="shared" si="14"/>
        <v>2020</v>
      </c>
      <c r="W28" s="29">
        <f t="shared" si="15"/>
        <v>8</v>
      </c>
      <c r="X28" s="29" t="str">
        <f>TEXT([2]!Tbl_Counter[[#This Row],[Issue Month]]*28, "mmmm")</f>
        <v>August</v>
      </c>
      <c r="Y28" s="29">
        <f>DAY([2]!Tbl_Counter[[#This Row],[Issue Date]])</f>
        <v>13</v>
      </c>
      <c r="Z28" s="29" t="str">
        <f t="shared" si="16"/>
        <v>2020-08</v>
      </c>
      <c r="AA28" s="29">
        <f t="shared" si="17"/>
        <v>1</v>
      </c>
      <c r="AB28" s="29">
        <f t="shared" si="17"/>
        <v>1</v>
      </c>
      <c r="AC28" s="29" t="str">
        <f t="shared" si="18"/>
        <v>Yes</v>
      </c>
      <c r="AD28" s="29">
        <f t="shared" si="19"/>
        <v>0</v>
      </c>
      <c r="AE28" s="1"/>
      <c r="AF28" s="1"/>
      <c r="AG28" s="1"/>
      <c r="AH28" s="1"/>
      <c r="AI28" s="1"/>
    </row>
    <row r="29" spans="1:35" x14ac:dyDescent="0.45">
      <c r="A29" s="29">
        <v>15</v>
      </c>
      <c r="B29" s="29" t="s">
        <v>265</v>
      </c>
      <c r="C29" s="29" t="s">
        <v>266</v>
      </c>
      <c r="D29" s="29" t="s">
        <v>224</v>
      </c>
      <c r="E29" s="29" t="s">
        <v>234</v>
      </c>
      <c r="F29" s="31">
        <v>44035</v>
      </c>
      <c r="G29" s="29" t="s">
        <v>5</v>
      </c>
      <c r="H29" s="29" t="s">
        <v>235</v>
      </c>
      <c r="I29" s="30" t="s">
        <v>109</v>
      </c>
      <c r="J29" s="30" t="s">
        <v>109</v>
      </c>
      <c r="K29" s="29" t="s">
        <v>280</v>
      </c>
      <c r="L29" s="30"/>
      <c r="M29" s="30"/>
      <c r="N29" s="30"/>
      <c r="O29" s="29" t="s">
        <v>361</v>
      </c>
      <c r="P29" s="29" t="s">
        <v>362</v>
      </c>
      <c r="Q29" s="29" t="s">
        <v>363</v>
      </c>
      <c r="R29" s="29" t="s">
        <v>271</v>
      </c>
      <c r="S29" s="31">
        <v>44067</v>
      </c>
      <c r="T29" s="31">
        <v>44063</v>
      </c>
      <c r="U29" s="33" t="s">
        <v>50</v>
      </c>
      <c r="V29" s="29">
        <f t="shared" si="14"/>
        <v>2020</v>
      </c>
      <c r="W29" s="29">
        <f t="shared" si="15"/>
        <v>7</v>
      </c>
      <c r="X29" s="29" t="str">
        <f>TEXT([2]!Tbl_Counter[[#This Row],[Issue Month]]*28, "mmmm")</f>
        <v>July</v>
      </c>
      <c r="Y29" s="29">
        <f>DAY([2]!Tbl_Counter[[#This Row],[Issue Date]])</f>
        <v>23</v>
      </c>
      <c r="Z29" s="29" t="str">
        <f t="shared" si="16"/>
        <v>2020-07</v>
      </c>
      <c r="AA29" s="29">
        <f t="shared" si="17"/>
        <v>32</v>
      </c>
      <c r="AB29" s="29">
        <f t="shared" si="17"/>
        <v>28</v>
      </c>
      <c r="AC29" s="29" t="str">
        <f t="shared" si="18"/>
        <v>Yes</v>
      </c>
      <c r="AD29" s="29">
        <f t="shared" si="19"/>
        <v>-4</v>
      </c>
      <c r="AE29" s="1"/>
      <c r="AF29" s="1"/>
      <c r="AG29" s="1"/>
      <c r="AH29" s="1"/>
      <c r="AI29" s="1"/>
    </row>
    <row r="30" spans="1:35" x14ac:dyDescent="0.45">
      <c r="A30" s="29">
        <v>28</v>
      </c>
      <c r="B30" s="29" t="s">
        <v>272</v>
      </c>
      <c r="C30" s="29" t="s">
        <v>273</v>
      </c>
      <c r="D30" s="29" t="s">
        <v>233</v>
      </c>
      <c r="E30" s="29" t="s">
        <v>244</v>
      </c>
      <c r="F30" s="31">
        <v>44055</v>
      </c>
      <c r="G30" s="29" t="s">
        <v>3</v>
      </c>
      <c r="H30" s="29" t="s">
        <v>245</v>
      </c>
      <c r="I30" s="30" t="s">
        <v>109</v>
      </c>
      <c r="J30" s="30" t="s">
        <v>109</v>
      </c>
      <c r="K30" s="29" t="s">
        <v>285</v>
      </c>
      <c r="L30" s="30"/>
      <c r="M30" s="30"/>
      <c r="N30" s="30"/>
      <c r="O30" s="29" t="s">
        <v>364</v>
      </c>
      <c r="P30" s="29" t="s">
        <v>365</v>
      </c>
      <c r="Q30" s="29" t="s">
        <v>366</v>
      </c>
      <c r="R30" s="29" t="s">
        <v>264</v>
      </c>
      <c r="S30" s="31">
        <v>44070</v>
      </c>
      <c r="T30" s="31">
        <v>44063</v>
      </c>
      <c r="U30" s="33" t="s">
        <v>50</v>
      </c>
      <c r="V30" s="29">
        <f t="shared" si="14"/>
        <v>2020</v>
      </c>
      <c r="W30" s="29">
        <f t="shared" si="15"/>
        <v>8</v>
      </c>
      <c r="X30" s="29" t="str">
        <f>TEXT([2]!Tbl_Counter[[#This Row],[Issue Month]]*28, "mmmm")</f>
        <v>August</v>
      </c>
      <c r="Y30" s="29">
        <f>DAY([2]!Tbl_Counter[[#This Row],[Issue Date]])</f>
        <v>12</v>
      </c>
      <c r="Z30" s="29" t="str">
        <f t="shared" si="16"/>
        <v>2020-08</v>
      </c>
      <c r="AA30" s="29">
        <f t="shared" si="17"/>
        <v>15</v>
      </c>
      <c r="AB30" s="29">
        <f t="shared" si="17"/>
        <v>8</v>
      </c>
      <c r="AC30" s="29" t="str">
        <f t="shared" si="18"/>
        <v>Yes</v>
      </c>
      <c r="AD30" s="29">
        <f t="shared" si="19"/>
        <v>-7</v>
      </c>
      <c r="AE30" s="1"/>
      <c r="AF30" s="1"/>
      <c r="AG30" s="1"/>
      <c r="AH30" s="1"/>
      <c r="AI30" s="1"/>
    </row>
    <row r="31" spans="1:35" x14ac:dyDescent="0.45">
      <c r="A31" s="29">
        <v>27</v>
      </c>
      <c r="B31" s="29" t="s">
        <v>278</v>
      </c>
      <c r="C31" s="29" t="s">
        <v>279</v>
      </c>
      <c r="D31" s="29" t="s">
        <v>243</v>
      </c>
      <c r="E31" s="29" t="s">
        <v>253</v>
      </c>
      <c r="F31" s="31">
        <v>44054</v>
      </c>
      <c r="G31" s="29" t="s">
        <v>5</v>
      </c>
      <c r="H31" s="29" t="s">
        <v>235</v>
      </c>
      <c r="I31" s="30" t="s">
        <v>109</v>
      </c>
      <c r="J31" s="30" t="s">
        <v>109</v>
      </c>
      <c r="K31" s="30"/>
      <c r="L31" s="30"/>
      <c r="M31" s="30"/>
      <c r="N31" s="30"/>
      <c r="O31" s="29" t="s">
        <v>367</v>
      </c>
      <c r="P31" s="29" t="s">
        <v>368</v>
      </c>
      <c r="Q31" s="29" t="s">
        <v>369</v>
      </c>
      <c r="R31" s="29" t="s">
        <v>277</v>
      </c>
      <c r="S31" s="31">
        <v>44074</v>
      </c>
      <c r="T31" s="31">
        <v>44064</v>
      </c>
      <c r="U31" s="33" t="s">
        <v>50</v>
      </c>
      <c r="V31" s="29">
        <f t="shared" si="14"/>
        <v>2020</v>
      </c>
      <c r="W31" s="29">
        <f t="shared" si="15"/>
        <v>8</v>
      </c>
      <c r="X31" s="29" t="str">
        <f>TEXT([2]!Tbl_Counter[[#This Row],[Issue Month]]*28, "mmmm")</f>
        <v>August</v>
      </c>
      <c r="Y31" s="29">
        <f>DAY([2]!Tbl_Counter[[#This Row],[Issue Date]])</f>
        <v>11</v>
      </c>
      <c r="Z31" s="29" t="str">
        <f t="shared" si="16"/>
        <v>2020-08</v>
      </c>
      <c r="AA31" s="29">
        <f t="shared" si="17"/>
        <v>20</v>
      </c>
      <c r="AB31" s="29">
        <f t="shared" si="17"/>
        <v>10</v>
      </c>
      <c r="AC31" s="29" t="str">
        <f t="shared" si="18"/>
        <v>Yes</v>
      </c>
      <c r="AD31" s="29">
        <f t="shared" si="19"/>
        <v>-10</v>
      </c>
      <c r="AE31" s="1"/>
      <c r="AF31" s="1"/>
      <c r="AG31" s="1"/>
      <c r="AH31" s="1"/>
      <c r="AI31" s="1"/>
    </row>
    <row r="32" spans="1:35" x14ac:dyDescent="0.45">
      <c r="A32" s="29">
        <v>273</v>
      </c>
      <c r="B32" s="29" t="s">
        <v>203</v>
      </c>
      <c r="C32" s="29" t="s">
        <v>284</v>
      </c>
      <c r="D32" s="29" t="s">
        <v>205</v>
      </c>
      <c r="E32" s="29" t="s">
        <v>260</v>
      </c>
      <c r="F32" s="31">
        <v>44061</v>
      </c>
      <c r="G32" s="29" t="s">
        <v>4</v>
      </c>
      <c r="H32" s="29" t="s">
        <v>207</v>
      </c>
      <c r="I32" s="29" t="s">
        <v>370</v>
      </c>
      <c r="J32" s="30" t="s">
        <v>109</v>
      </c>
      <c r="K32" s="30"/>
      <c r="L32" s="30"/>
      <c r="M32" s="29" t="s">
        <v>52</v>
      </c>
      <c r="N32" s="30"/>
      <c r="O32" s="29" t="s">
        <v>371</v>
      </c>
      <c r="P32" s="29" t="s">
        <v>372</v>
      </c>
      <c r="Q32" s="29" t="s">
        <v>373</v>
      </c>
      <c r="R32" s="29" t="s">
        <v>294</v>
      </c>
      <c r="S32" s="31">
        <v>44091</v>
      </c>
      <c r="T32" s="31">
        <v>44064</v>
      </c>
      <c r="U32" s="33" t="s">
        <v>50</v>
      </c>
      <c r="V32" s="29">
        <v>2020</v>
      </c>
      <c r="W32" s="29">
        <v>8</v>
      </c>
      <c r="X32" s="29" t="s">
        <v>82</v>
      </c>
      <c r="Y32" s="29">
        <v>18</v>
      </c>
      <c r="Z32" s="29" t="s">
        <v>64</v>
      </c>
      <c r="AA32" s="29">
        <f>IFERROR(IF(INT(S32-$F32)&gt;=0,S32-$F32,"N/A"),"N/A")</f>
        <v>30</v>
      </c>
      <c r="AB32" s="29">
        <f>IFERROR(IF(INT(T32-$F32)&gt;=0,T32-$F32,"N/A"),"N/A")</f>
        <v>3</v>
      </c>
      <c r="AC32" s="29" t="str">
        <f>IFERROR(IF(OR(ISTEXT(AA32), ISTEXT(AB32)), "N/A", IF(AB32&lt;=AA32, "Yes", "No")),"N/A")</f>
        <v>Yes</v>
      </c>
      <c r="AD32" s="29">
        <f>IFERROR(AB32-AA32, "")</f>
        <v>-27</v>
      </c>
      <c r="AE32" s="1"/>
      <c r="AF32" s="1"/>
      <c r="AG32" s="1"/>
      <c r="AH32" s="1"/>
      <c r="AI32" s="1"/>
    </row>
    <row r="33" spans="1:35" x14ac:dyDescent="0.45">
      <c r="A33" s="29">
        <v>4</v>
      </c>
      <c r="B33" s="29" t="s">
        <v>213</v>
      </c>
      <c r="C33" s="29" t="s">
        <v>289</v>
      </c>
      <c r="D33" s="29" t="s">
        <v>215</v>
      </c>
      <c r="E33" s="29" t="s">
        <v>267</v>
      </c>
      <c r="F33" s="31">
        <v>44022</v>
      </c>
      <c r="G33" s="29" t="s">
        <v>5</v>
      </c>
      <c r="H33" s="29" t="s">
        <v>235</v>
      </c>
      <c r="I33" s="30" t="s">
        <v>109</v>
      </c>
      <c r="J33" s="29" t="s">
        <v>374</v>
      </c>
      <c r="K33" s="30"/>
      <c r="L33" s="30"/>
      <c r="M33" s="30"/>
      <c r="N33" s="30"/>
      <c r="O33" s="29" t="s">
        <v>375</v>
      </c>
      <c r="P33" s="29" t="s">
        <v>376</v>
      </c>
      <c r="Q33" s="29" t="s">
        <v>377</v>
      </c>
      <c r="R33" s="29" t="s">
        <v>264</v>
      </c>
      <c r="S33" s="31">
        <v>44074</v>
      </c>
      <c r="T33" s="31">
        <v>44070</v>
      </c>
      <c r="U33" s="33" t="s">
        <v>50</v>
      </c>
      <c r="V33" s="29">
        <f t="shared" ref="V33:V44" si="20">IFERROR(YEAR(F33), "")</f>
        <v>2020</v>
      </c>
      <c r="W33" s="29">
        <f t="shared" ref="W33:W44" si="21">IFERROR(MONTH(F33), "")</f>
        <v>7</v>
      </c>
      <c r="X33" s="29" t="str">
        <f>TEXT([2]!Tbl_Counter[[#This Row],[Issue Month]]*28, "mmmm")</f>
        <v>July</v>
      </c>
      <c r="Y33" s="29">
        <f>DAY([2]!Tbl_Counter[[#This Row],[Issue Date]])</f>
        <v>10</v>
      </c>
      <c r="Z33" s="29" t="str">
        <f t="shared" ref="Z33:Z44" si="22">TEXT($F33, "yyyy-mm")</f>
        <v>2020-07</v>
      </c>
      <c r="AA33" s="29">
        <f t="shared" ref="AA33:AB44" si="23">IFERROR(IF(INT(S33-$F33)&gt;=0,S33-$F33,"N/A"),"N/A")</f>
        <v>52</v>
      </c>
      <c r="AB33" s="29">
        <f t="shared" si="23"/>
        <v>48</v>
      </c>
      <c r="AC33" s="29" t="str">
        <f t="shared" ref="AC33:AC44" si="24">IFERROR(IF(OR(ISTEXT(AA33), ISTEXT(AB33)), "N/A", IF(AB33&lt;=AA33, "Yes", "No")),"N/A")</f>
        <v>Yes</v>
      </c>
      <c r="AD33" s="29">
        <f t="shared" ref="AD33:AD44" si="25">IFERROR(AB33-AA33, "")</f>
        <v>-4</v>
      </c>
      <c r="AE33" s="1"/>
      <c r="AF33" s="1"/>
      <c r="AG33" s="1"/>
      <c r="AH33" s="1"/>
      <c r="AI33" s="1"/>
    </row>
    <row r="34" spans="1:35" x14ac:dyDescent="0.45">
      <c r="A34" s="29">
        <v>14</v>
      </c>
      <c r="B34" s="29" t="s">
        <v>222</v>
      </c>
      <c r="C34" s="29" t="s">
        <v>295</v>
      </c>
      <c r="D34" s="29" t="s">
        <v>224</v>
      </c>
      <c r="E34" s="29" t="s">
        <v>206</v>
      </c>
      <c r="F34" s="31">
        <v>44035</v>
      </c>
      <c r="G34" s="29" t="s">
        <v>5</v>
      </c>
      <c r="H34" s="29" t="s">
        <v>235</v>
      </c>
      <c r="I34" s="30" t="s">
        <v>109</v>
      </c>
      <c r="J34" s="30" t="s">
        <v>109</v>
      </c>
      <c r="K34" s="30"/>
      <c r="L34" s="30"/>
      <c r="M34" s="30"/>
      <c r="N34" s="30"/>
      <c r="O34" s="29" t="s">
        <v>378</v>
      </c>
      <c r="P34" s="29" t="s">
        <v>379</v>
      </c>
      <c r="Q34" s="29" t="s">
        <v>380</v>
      </c>
      <c r="R34" s="29" t="s">
        <v>264</v>
      </c>
      <c r="S34" s="31">
        <v>44074</v>
      </c>
      <c r="T34" s="31">
        <v>44070</v>
      </c>
      <c r="U34" s="33" t="s">
        <v>50</v>
      </c>
      <c r="V34" s="29">
        <f t="shared" si="20"/>
        <v>2020</v>
      </c>
      <c r="W34" s="29">
        <f t="shared" si="21"/>
        <v>7</v>
      </c>
      <c r="X34" s="29" t="str">
        <f>TEXT([2]!Tbl_Counter[[#This Row],[Issue Month]]*28, "mmmm")</f>
        <v>July</v>
      </c>
      <c r="Y34" s="29">
        <f>DAY([2]!Tbl_Counter[[#This Row],[Issue Date]])</f>
        <v>23</v>
      </c>
      <c r="Z34" s="29" t="str">
        <f t="shared" si="22"/>
        <v>2020-07</v>
      </c>
      <c r="AA34" s="29">
        <f t="shared" si="23"/>
        <v>39</v>
      </c>
      <c r="AB34" s="29">
        <f t="shared" si="23"/>
        <v>35</v>
      </c>
      <c r="AC34" s="29" t="str">
        <f t="shared" si="24"/>
        <v>Yes</v>
      </c>
      <c r="AD34" s="29">
        <f t="shared" si="25"/>
        <v>-4</v>
      </c>
      <c r="AE34" s="1"/>
      <c r="AF34" s="1"/>
      <c r="AG34" s="1"/>
      <c r="AH34" s="1"/>
      <c r="AI34" s="1"/>
    </row>
    <row r="35" spans="1:35" x14ac:dyDescent="0.45">
      <c r="A35" s="29">
        <v>16</v>
      </c>
      <c r="B35" s="29" t="s">
        <v>231</v>
      </c>
      <c r="C35" s="29" t="s">
        <v>300</v>
      </c>
      <c r="D35" s="29" t="s">
        <v>233</v>
      </c>
      <c r="E35" s="29" t="s">
        <v>216</v>
      </c>
      <c r="F35" s="31">
        <v>44039</v>
      </c>
      <c r="G35" s="29" t="s">
        <v>5</v>
      </c>
      <c r="H35" s="29" t="s">
        <v>235</v>
      </c>
      <c r="I35" s="30" t="s">
        <v>109</v>
      </c>
      <c r="J35" s="29" t="s">
        <v>381</v>
      </c>
      <c r="K35" s="30"/>
      <c r="L35" s="30"/>
      <c r="M35" s="30"/>
      <c r="N35" s="30"/>
      <c r="O35" s="29" t="s">
        <v>382</v>
      </c>
      <c r="P35" s="29" t="s">
        <v>383</v>
      </c>
      <c r="Q35" s="29" t="s">
        <v>384</v>
      </c>
      <c r="R35" s="29" t="s">
        <v>264</v>
      </c>
      <c r="S35" s="31">
        <v>44074</v>
      </c>
      <c r="T35" s="31">
        <v>44070</v>
      </c>
      <c r="U35" s="33" t="s">
        <v>50</v>
      </c>
      <c r="V35" s="29">
        <f t="shared" si="20"/>
        <v>2020</v>
      </c>
      <c r="W35" s="29">
        <f t="shared" si="21"/>
        <v>7</v>
      </c>
      <c r="X35" s="29" t="str">
        <f>TEXT([2]!Tbl_Counter[[#This Row],[Issue Month]]*28, "mmmm")</f>
        <v>July</v>
      </c>
      <c r="Y35" s="29">
        <f>DAY([2]!Tbl_Counter[[#This Row],[Issue Date]])</f>
        <v>27</v>
      </c>
      <c r="Z35" s="29" t="str">
        <f t="shared" si="22"/>
        <v>2020-07</v>
      </c>
      <c r="AA35" s="29">
        <f t="shared" si="23"/>
        <v>35</v>
      </c>
      <c r="AB35" s="29">
        <f t="shared" si="23"/>
        <v>31</v>
      </c>
      <c r="AC35" s="29" t="str">
        <f t="shared" si="24"/>
        <v>Yes</v>
      </c>
      <c r="AD35" s="29">
        <f t="shared" si="25"/>
        <v>-4</v>
      </c>
      <c r="AE35" s="1"/>
      <c r="AF35" s="1"/>
      <c r="AG35" s="1"/>
      <c r="AH35" s="1"/>
      <c r="AI35" s="1"/>
    </row>
    <row r="36" spans="1:35" x14ac:dyDescent="0.45">
      <c r="A36" s="29">
        <v>36</v>
      </c>
      <c r="B36" s="29" t="s">
        <v>241</v>
      </c>
      <c r="C36" s="29" t="s">
        <v>305</v>
      </c>
      <c r="D36" s="29" t="s">
        <v>243</v>
      </c>
      <c r="E36" s="29" t="s">
        <v>225</v>
      </c>
      <c r="F36" s="31">
        <v>44069</v>
      </c>
      <c r="G36" s="29" t="s">
        <v>3</v>
      </c>
      <c r="H36" s="29" t="s">
        <v>254</v>
      </c>
      <c r="I36" s="30" t="s">
        <v>109</v>
      </c>
      <c r="J36" s="30" t="s">
        <v>109</v>
      </c>
      <c r="K36" s="29" t="s">
        <v>280</v>
      </c>
      <c r="L36" s="30"/>
      <c r="M36" s="30"/>
      <c r="N36" s="30"/>
      <c r="O36" s="29" t="s">
        <v>385</v>
      </c>
      <c r="P36" s="29" t="s">
        <v>386</v>
      </c>
      <c r="Q36" s="29" t="s">
        <v>387</v>
      </c>
      <c r="R36" s="29" t="s">
        <v>250</v>
      </c>
      <c r="S36" s="31">
        <v>44070</v>
      </c>
      <c r="T36" s="31">
        <v>44070</v>
      </c>
      <c r="U36" s="33" t="s">
        <v>50</v>
      </c>
      <c r="V36" s="29">
        <f t="shared" si="20"/>
        <v>2020</v>
      </c>
      <c r="W36" s="29">
        <f t="shared" si="21"/>
        <v>8</v>
      </c>
      <c r="X36" s="29" t="str">
        <f>TEXT([2]!Tbl_Counter[[#This Row],[Issue Month]]*28, "mmmm")</f>
        <v>August</v>
      </c>
      <c r="Y36" s="29">
        <f>DAY([2]!Tbl_Counter[[#This Row],[Issue Date]])</f>
        <v>26</v>
      </c>
      <c r="Z36" s="29" t="str">
        <f t="shared" si="22"/>
        <v>2020-08</v>
      </c>
      <c r="AA36" s="29">
        <f t="shared" si="23"/>
        <v>1</v>
      </c>
      <c r="AB36" s="29">
        <f t="shared" si="23"/>
        <v>1</v>
      </c>
      <c r="AC36" s="29" t="str">
        <f t="shared" si="24"/>
        <v>Yes</v>
      </c>
      <c r="AD36" s="29">
        <f t="shared" si="25"/>
        <v>0</v>
      </c>
      <c r="AE36" s="1"/>
      <c r="AF36" s="1"/>
      <c r="AG36" s="1"/>
      <c r="AH36" s="1"/>
      <c r="AI36" s="1"/>
    </row>
    <row r="37" spans="1:35" x14ac:dyDescent="0.45">
      <c r="A37" s="29">
        <v>37</v>
      </c>
      <c r="B37" s="29" t="s">
        <v>251</v>
      </c>
      <c r="C37" s="29" t="s">
        <v>310</v>
      </c>
      <c r="D37" s="29" t="s">
        <v>205</v>
      </c>
      <c r="E37" s="29" t="s">
        <v>234</v>
      </c>
      <c r="F37" s="31">
        <v>44070</v>
      </c>
      <c r="G37" s="29" t="s">
        <v>5</v>
      </c>
      <c r="H37" s="29" t="s">
        <v>235</v>
      </c>
      <c r="I37" s="30" t="s">
        <v>109</v>
      </c>
      <c r="J37" s="29" t="s">
        <v>388</v>
      </c>
      <c r="K37" s="29" t="s">
        <v>246</v>
      </c>
      <c r="L37" s="30"/>
      <c r="M37" s="30"/>
      <c r="N37" s="30"/>
      <c r="O37" s="29" t="s">
        <v>389</v>
      </c>
      <c r="P37" s="29" t="s">
        <v>390</v>
      </c>
      <c r="Q37" s="29" t="s">
        <v>391</v>
      </c>
      <c r="R37" s="29" t="s">
        <v>271</v>
      </c>
      <c r="S37" s="31">
        <v>44071</v>
      </c>
      <c r="T37" s="31">
        <v>44071</v>
      </c>
      <c r="U37" s="33" t="s">
        <v>50</v>
      </c>
      <c r="V37" s="29">
        <f t="shared" si="20"/>
        <v>2020</v>
      </c>
      <c r="W37" s="29">
        <f t="shared" si="21"/>
        <v>8</v>
      </c>
      <c r="X37" s="29" t="str">
        <f>TEXT([2]!Tbl_Counter[[#This Row],[Issue Month]]*28, "mmmm")</f>
        <v>August</v>
      </c>
      <c r="Y37" s="29">
        <f>DAY([2]!Tbl_Counter[[#This Row],[Issue Date]])</f>
        <v>27</v>
      </c>
      <c r="Z37" s="29" t="str">
        <f t="shared" si="22"/>
        <v>2020-08</v>
      </c>
      <c r="AA37" s="29">
        <f t="shared" si="23"/>
        <v>1</v>
      </c>
      <c r="AB37" s="29">
        <f t="shared" si="23"/>
        <v>1</v>
      </c>
      <c r="AC37" s="29" t="str">
        <f t="shared" si="24"/>
        <v>Yes</v>
      </c>
      <c r="AD37" s="29">
        <f t="shared" si="25"/>
        <v>0</v>
      </c>
      <c r="AE37" s="1"/>
      <c r="AF37" s="1"/>
      <c r="AG37" s="1"/>
      <c r="AH37" s="1"/>
      <c r="AI37" s="1"/>
    </row>
    <row r="38" spans="1:35" x14ac:dyDescent="0.45">
      <c r="A38" s="29">
        <v>34</v>
      </c>
      <c r="B38" s="29" t="s">
        <v>258</v>
      </c>
      <c r="C38" s="29" t="s">
        <v>316</v>
      </c>
      <c r="D38" s="29" t="s">
        <v>215</v>
      </c>
      <c r="E38" s="29" t="s">
        <v>244</v>
      </c>
      <c r="F38" s="31">
        <v>44057</v>
      </c>
      <c r="G38" s="29" t="s">
        <v>3</v>
      </c>
      <c r="H38" s="29" t="s">
        <v>245</v>
      </c>
      <c r="I38" s="30" t="s">
        <v>109</v>
      </c>
      <c r="J38" s="30" t="s">
        <v>109</v>
      </c>
      <c r="K38" s="29" t="s">
        <v>285</v>
      </c>
      <c r="L38" s="30"/>
      <c r="M38" s="30"/>
      <c r="N38" s="30"/>
      <c r="O38" s="29" t="s">
        <v>392</v>
      </c>
      <c r="P38" s="29" t="s">
        <v>393</v>
      </c>
      <c r="Q38" s="29" t="s">
        <v>394</v>
      </c>
      <c r="R38" s="29" t="s">
        <v>360</v>
      </c>
      <c r="S38" s="31">
        <v>44092</v>
      </c>
      <c r="T38" s="31">
        <v>44075</v>
      </c>
      <c r="U38" s="33" t="s">
        <v>50</v>
      </c>
      <c r="V38" s="29">
        <f t="shared" si="20"/>
        <v>2020</v>
      </c>
      <c r="W38" s="29">
        <f t="shared" si="21"/>
        <v>8</v>
      </c>
      <c r="X38" s="29" t="str">
        <f>TEXT([2]!Tbl_Counter[[#This Row],[Issue Month]]*28, "mmmm")</f>
        <v>August</v>
      </c>
      <c r="Y38" s="29">
        <f>DAY([2]!Tbl_Counter[[#This Row],[Issue Date]])</f>
        <v>14</v>
      </c>
      <c r="Z38" s="29" t="str">
        <f t="shared" si="22"/>
        <v>2020-08</v>
      </c>
      <c r="AA38" s="29">
        <f t="shared" si="23"/>
        <v>35</v>
      </c>
      <c r="AB38" s="29">
        <f t="shared" si="23"/>
        <v>18</v>
      </c>
      <c r="AC38" s="29" t="str">
        <f t="shared" si="24"/>
        <v>Yes</v>
      </c>
      <c r="AD38" s="29">
        <f t="shared" si="25"/>
        <v>-17</v>
      </c>
      <c r="AE38" s="1"/>
      <c r="AF38" s="1"/>
      <c r="AG38" s="1"/>
      <c r="AH38" s="1"/>
      <c r="AI38" s="1"/>
    </row>
    <row r="39" spans="1:35" x14ac:dyDescent="0.45">
      <c r="A39" s="29">
        <v>40</v>
      </c>
      <c r="B39" s="29" t="s">
        <v>265</v>
      </c>
      <c r="C39" s="29" t="s">
        <v>320</v>
      </c>
      <c r="D39" s="29" t="s">
        <v>224</v>
      </c>
      <c r="E39" s="29" t="s">
        <v>253</v>
      </c>
      <c r="F39" s="31">
        <v>44074</v>
      </c>
      <c r="G39" s="29" t="s">
        <v>5</v>
      </c>
      <c r="H39" s="29" t="s">
        <v>235</v>
      </c>
      <c r="I39" s="30" t="s">
        <v>109</v>
      </c>
      <c r="J39" s="30" t="s">
        <v>109</v>
      </c>
      <c r="K39" s="29" t="s">
        <v>217</v>
      </c>
      <c r="L39" s="30"/>
      <c r="M39" s="30"/>
      <c r="N39" s="30"/>
      <c r="O39" s="29" t="s">
        <v>395</v>
      </c>
      <c r="P39" s="29" t="s">
        <v>396</v>
      </c>
      <c r="Q39" s="29" t="s">
        <v>397</v>
      </c>
      <c r="R39" s="29" t="s">
        <v>250</v>
      </c>
      <c r="S39" s="31">
        <v>44075</v>
      </c>
      <c r="T39" s="31">
        <v>44075</v>
      </c>
      <c r="U39" s="33" t="s">
        <v>50</v>
      </c>
      <c r="V39" s="29">
        <f t="shared" si="20"/>
        <v>2020</v>
      </c>
      <c r="W39" s="29">
        <f t="shared" si="21"/>
        <v>8</v>
      </c>
      <c r="X39" s="29" t="str">
        <f>TEXT([2]!Tbl_Counter[[#This Row],[Issue Month]]*28, "mmmm")</f>
        <v>August</v>
      </c>
      <c r="Y39" s="29">
        <f>DAY([2]!Tbl_Counter[[#This Row],[Issue Date]])</f>
        <v>31</v>
      </c>
      <c r="Z39" s="29" t="str">
        <f t="shared" si="22"/>
        <v>2020-08</v>
      </c>
      <c r="AA39" s="29">
        <f t="shared" si="23"/>
        <v>1</v>
      </c>
      <c r="AB39" s="29">
        <f t="shared" si="23"/>
        <v>1</v>
      </c>
      <c r="AC39" s="29" t="str">
        <f t="shared" si="24"/>
        <v>Yes</v>
      </c>
      <c r="AD39" s="29">
        <f t="shared" si="25"/>
        <v>0</v>
      </c>
      <c r="AE39" s="1"/>
      <c r="AF39" s="1"/>
      <c r="AG39" s="1"/>
      <c r="AH39" s="1"/>
      <c r="AI39" s="1"/>
    </row>
    <row r="40" spans="1:35" x14ac:dyDescent="0.45">
      <c r="A40" s="29">
        <v>22</v>
      </c>
      <c r="B40" s="29" t="s">
        <v>272</v>
      </c>
      <c r="C40" s="29" t="s">
        <v>326</v>
      </c>
      <c r="D40" s="29" t="s">
        <v>233</v>
      </c>
      <c r="E40" s="29" t="s">
        <v>260</v>
      </c>
      <c r="F40" s="31">
        <v>44048</v>
      </c>
      <c r="G40" s="29" t="s">
        <v>5</v>
      </c>
      <c r="H40" s="29" t="s">
        <v>235</v>
      </c>
      <c r="I40" s="30" t="s">
        <v>109</v>
      </c>
      <c r="J40" s="30" t="s">
        <v>109</v>
      </c>
      <c r="K40" s="29" t="s">
        <v>285</v>
      </c>
      <c r="L40" s="30"/>
      <c r="M40" s="30"/>
      <c r="N40" s="30"/>
      <c r="O40" s="29" t="s">
        <v>398</v>
      </c>
      <c r="P40" s="29" t="s">
        <v>399</v>
      </c>
      <c r="Q40" s="29" t="s">
        <v>400</v>
      </c>
      <c r="R40" s="29" t="s">
        <v>264</v>
      </c>
      <c r="S40" s="31">
        <v>44104</v>
      </c>
      <c r="T40" s="31">
        <v>44077</v>
      </c>
      <c r="U40" s="33" t="s">
        <v>50</v>
      </c>
      <c r="V40" s="29">
        <f t="shared" si="20"/>
        <v>2020</v>
      </c>
      <c r="W40" s="29">
        <f t="shared" si="21"/>
        <v>8</v>
      </c>
      <c r="X40" s="29" t="str">
        <f>TEXT([2]!Tbl_Counter[[#This Row],[Issue Month]]*28, "mmmm")</f>
        <v>August</v>
      </c>
      <c r="Y40" s="29">
        <f>DAY([2]!Tbl_Counter[[#This Row],[Issue Date]])</f>
        <v>5</v>
      </c>
      <c r="Z40" s="29" t="str">
        <f t="shared" si="22"/>
        <v>2020-08</v>
      </c>
      <c r="AA40" s="29">
        <f t="shared" si="23"/>
        <v>56</v>
      </c>
      <c r="AB40" s="29">
        <f t="shared" si="23"/>
        <v>29</v>
      </c>
      <c r="AC40" s="29" t="str">
        <f t="shared" si="24"/>
        <v>Yes</v>
      </c>
      <c r="AD40" s="29">
        <f t="shared" si="25"/>
        <v>-27</v>
      </c>
      <c r="AE40" s="1"/>
      <c r="AF40" s="1"/>
      <c r="AG40" s="1"/>
      <c r="AH40" s="1"/>
      <c r="AI40" s="1"/>
    </row>
    <row r="41" spans="1:35" x14ac:dyDescent="0.45">
      <c r="A41" s="29">
        <v>23</v>
      </c>
      <c r="B41" s="29" t="s">
        <v>278</v>
      </c>
      <c r="C41" s="29" t="s">
        <v>331</v>
      </c>
      <c r="D41" s="29" t="s">
        <v>243</v>
      </c>
      <c r="E41" s="29" t="s">
        <v>267</v>
      </c>
      <c r="F41" s="31">
        <v>44049</v>
      </c>
      <c r="G41" s="29" t="s">
        <v>5</v>
      </c>
      <c r="H41" s="29" t="s">
        <v>235</v>
      </c>
      <c r="I41" s="30" t="s">
        <v>109</v>
      </c>
      <c r="J41" s="30" t="s">
        <v>109</v>
      </c>
      <c r="K41" s="29" t="s">
        <v>285</v>
      </c>
      <c r="L41" s="30"/>
      <c r="M41" s="30"/>
      <c r="N41" s="30"/>
      <c r="O41" s="29" t="s">
        <v>401</v>
      </c>
      <c r="P41" s="29" t="s">
        <v>402</v>
      </c>
      <c r="Q41" s="29" t="s">
        <v>403</v>
      </c>
      <c r="R41" s="29" t="s">
        <v>264</v>
      </c>
      <c r="S41" s="31">
        <v>44104</v>
      </c>
      <c r="T41" s="31">
        <v>44077</v>
      </c>
      <c r="U41" s="33" t="s">
        <v>50</v>
      </c>
      <c r="V41" s="29">
        <f t="shared" si="20"/>
        <v>2020</v>
      </c>
      <c r="W41" s="29">
        <f t="shared" si="21"/>
        <v>8</v>
      </c>
      <c r="X41" s="29" t="str">
        <f>TEXT([2]!Tbl_Counter[[#This Row],[Issue Month]]*28, "mmmm")</f>
        <v>August</v>
      </c>
      <c r="Y41" s="29">
        <f>DAY([2]!Tbl_Counter[[#This Row],[Issue Date]])</f>
        <v>6</v>
      </c>
      <c r="Z41" s="29" t="str">
        <f t="shared" si="22"/>
        <v>2020-08</v>
      </c>
      <c r="AA41" s="29">
        <f t="shared" si="23"/>
        <v>55</v>
      </c>
      <c r="AB41" s="29">
        <f t="shared" si="23"/>
        <v>28</v>
      </c>
      <c r="AC41" s="29" t="str">
        <f t="shared" si="24"/>
        <v>Yes</v>
      </c>
      <c r="AD41" s="29">
        <f t="shared" si="25"/>
        <v>-27</v>
      </c>
      <c r="AE41" s="1"/>
      <c r="AF41" s="1"/>
      <c r="AG41" s="1"/>
      <c r="AH41" s="1"/>
      <c r="AI41" s="1"/>
    </row>
    <row r="42" spans="1:35" x14ac:dyDescent="0.45">
      <c r="A42" s="29">
        <v>41</v>
      </c>
      <c r="B42" s="29" t="s">
        <v>203</v>
      </c>
      <c r="C42" s="29" t="s">
        <v>204</v>
      </c>
      <c r="D42" s="29" t="s">
        <v>205</v>
      </c>
      <c r="E42" s="29" t="s">
        <v>206</v>
      </c>
      <c r="F42" s="31">
        <v>44074</v>
      </c>
      <c r="G42" s="29" t="s">
        <v>5</v>
      </c>
      <c r="H42" s="29" t="s">
        <v>235</v>
      </c>
      <c r="I42" s="30" t="s">
        <v>109</v>
      </c>
      <c r="J42" s="29" t="s">
        <v>404</v>
      </c>
      <c r="K42" s="30"/>
      <c r="L42" s="30"/>
      <c r="M42" s="30"/>
      <c r="N42" s="30"/>
      <c r="O42" s="29" t="s">
        <v>405</v>
      </c>
      <c r="P42" s="29" t="s">
        <v>406</v>
      </c>
      <c r="Q42" s="29" t="s">
        <v>407</v>
      </c>
      <c r="R42" s="29" t="s">
        <v>360</v>
      </c>
      <c r="S42" s="31">
        <v>44104</v>
      </c>
      <c r="T42" s="31">
        <v>44077</v>
      </c>
      <c r="U42" s="33" t="s">
        <v>50</v>
      </c>
      <c r="V42" s="29">
        <f t="shared" si="20"/>
        <v>2020</v>
      </c>
      <c r="W42" s="29">
        <f t="shared" si="21"/>
        <v>8</v>
      </c>
      <c r="X42" s="29" t="str">
        <f>TEXT([2]!Tbl_Counter[[#This Row],[Issue Month]]*28, "mmmm")</f>
        <v>August</v>
      </c>
      <c r="Y42" s="29">
        <f>DAY([2]!Tbl_Counter[[#This Row],[Issue Date]])</f>
        <v>31</v>
      </c>
      <c r="Z42" s="29" t="str">
        <f t="shared" si="22"/>
        <v>2020-08</v>
      </c>
      <c r="AA42" s="29">
        <f t="shared" si="23"/>
        <v>30</v>
      </c>
      <c r="AB42" s="29">
        <f t="shared" si="23"/>
        <v>3</v>
      </c>
      <c r="AC42" s="29" t="str">
        <f t="shared" si="24"/>
        <v>Yes</v>
      </c>
      <c r="AD42" s="29">
        <f t="shared" si="25"/>
        <v>-27</v>
      </c>
      <c r="AE42" s="1"/>
      <c r="AF42" s="1"/>
      <c r="AG42" s="1"/>
      <c r="AH42" s="1"/>
      <c r="AI42" s="1"/>
    </row>
    <row r="43" spans="1:35" x14ac:dyDescent="0.45">
      <c r="A43" s="29">
        <v>45</v>
      </c>
      <c r="B43" s="29" t="s">
        <v>213</v>
      </c>
      <c r="C43" s="29" t="s">
        <v>214</v>
      </c>
      <c r="D43" s="29" t="s">
        <v>215</v>
      </c>
      <c r="E43" s="29" t="s">
        <v>216</v>
      </c>
      <c r="F43" s="31">
        <v>44082</v>
      </c>
      <c r="G43" s="29" t="s">
        <v>3</v>
      </c>
      <c r="H43" s="29" t="s">
        <v>245</v>
      </c>
      <c r="I43" s="30" t="s">
        <v>109</v>
      </c>
      <c r="J43" s="30" t="s">
        <v>109</v>
      </c>
      <c r="K43" s="29" t="s">
        <v>217</v>
      </c>
      <c r="L43" s="30"/>
      <c r="M43" s="30"/>
      <c r="N43" s="30"/>
      <c r="O43" s="29" t="s">
        <v>408</v>
      </c>
      <c r="P43" s="29" t="s">
        <v>409</v>
      </c>
      <c r="Q43" s="29" t="s">
        <v>410</v>
      </c>
      <c r="R43" s="29" t="s">
        <v>250</v>
      </c>
      <c r="S43" s="31">
        <v>44083</v>
      </c>
      <c r="T43" s="31">
        <v>44083</v>
      </c>
      <c r="U43" s="33" t="s">
        <v>50</v>
      </c>
      <c r="V43" s="29">
        <f t="shared" si="20"/>
        <v>2020</v>
      </c>
      <c r="W43" s="29">
        <f t="shared" si="21"/>
        <v>9</v>
      </c>
      <c r="X43" s="29" t="str">
        <f>TEXT([2]!Tbl_Counter[[#This Row],[Issue Month]]*28, "mmmm")</f>
        <v>September</v>
      </c>
      <c r="Y43" s="29">
        <f>DAY([2]!Tbl_Counter[[#This Row],[Issue Date]])</f>
        <v>8</v>
      </c>
      <c r="Z43" s="29" t="str">
        <f t="shared" si="22"/>
        <v>2020-09</v>
      </c>
      <c r="AA43" s="29">
        <f t="shared" si="23"/>
        <v>1</v>
      </c>
      <c r="AB43" s="29">
        <f t="shared" si="23"/>
        <v>1</v>
      </c>
      <c r="AC43" s="29" t="str">
        <f t="shared" si="24"/>
        <v>Yes</v>
      </c>
      <c r="AD43" s="29">
        <f t="shared" si="25"/>
        <v>0</v>
      </c>
      <c r="AE43" s="1"/>
      <c r="AF43" s="1"/>
      <c r="AG43" s="1"/>
      <c r="AH43" s="1"/>
      <c r="AI43" s="1"/>
    </row>
    <row r="44" spans="1:35" x14ac:dyDescent="0.45">
      <c r="A44" s="29">
        <v>11</v>
      </c>
      <c r="B44" s="29" t="s">
        <v>222</v>
      </c>
      <c r="C44" s="29" t="s">
        <v>223</v>
      </c>
      <c r="D44" s="29" t="s">
        <v>224</v>
      </c>
      <c r="E44" s="29" t="s">
        <v>225</v>
      </c>
      <c r="F44" s="31">
        <v>44032</v>
      </c>
      <c r="G44" s="29" t="s">
        <v>3</v>
      </c>
      <c r="H44" s="29" t="s">
        <v>321</v>
      </c>
      <c r="I44" s="30" t="s">
        <v>109</v>
      </c>
      <c r="J44" s="30" t="s">
        <v>109</v>
      </c>
      <c r="K44" s="29" t="s">
        <v>217</v>
      </c>
      <c r="L44" s="30"/>
      <c r="M44" s="30"/>
      <c r="N44" s="30"/>
      <c r="O44" s="29" t="s">
        <v>411</v>
      </c>
      <c r="P44" s="29" t="s">
        <v>412</v>
      </c>
      <c r="Q44" s="29" t="s">
        <v>413</v>
      </c>
      <c r="R44" s="29" t="s">
        <v>325</v>
      </c>
      <c r="S44" s="31">
        <v>44084</v>
      </c>
      <c r="T44" s="31">
        <v>44084</v>
      </c>
      <c r="U44" s="33" t="s">
        <v>50</v>
      </c>
      <c r="V44" s="29">
        <f t="shared" si="20"/>
        <v>2020</v>
      </c>
      <c r="W44" s="29">
        <f t="shared" si="21"/>
        <v>7</v>
      </c>
      <c r="X44" s="29" t="str">
        <f>TEXT([2]!Tbl_Counter[[#This Row],[Issue Month]]*28, "mmmm")</f>
        <v>July</v>
      </c>
      <c r="Y44" s="29">
        <f>DAY([2]!Tbl_Counter[[#This Row],[Issue Date]])</f>
        <v>20</v>
      </c>
      <c r="Z44" s="29" t="str">
        <f t="shared" si="22"/>
        <v>2020-07</v>
      </c>
      <c r="AA44" s="29">
        <f t="shared" si="23"/>
        <v>52</v>
      </c>
      <c r="AB44" s="29">
        <f t="shared" si="23"/>
        <v>52</v>
      </c>
      <c r="AC44" s="29" t="str">
        <f t="shared" si="24"/>
        <v>Yes</v>
      </c>
      <c r="AD44" s="29">
        <f t="shared" si="25"/>
        <v>0</v>
      </c>
      <c r="AE44" s="1"/>
      <c r="AF44" s="1"/>
      <c r="AG44" s="1"/>
      <c r="AH44" s="1"/>
      <c r="AI44" s="1"/>
    </row>
    <row r="45" spans="1:35" x14ac:dyDescent="0.45">
      <c r="A45" s="29">
        <v>269</v>
      </c>
      <c r="B45" s="29" t="s">
        <v>231</v>
      </c>
      <c r="C45" s="29" t="s">
        <v>232</v>
      </c>
      <c r="D45" s="29" t="s">
        <v>233</v>
      </c>
      <c r="E45" s="29" t="s">
        <v>234</v>
      </c>
      <c r="F45" s="31">
        <v>44075</v>
      </c>
      <c r="G45" s="29" t="s">
        <v>4</v>
      </c>
      <c r="H45" s="29" t="s">
        <v>207</v>
      </c>
      <c r="I45" s="29" t="s">
        <v>414</v>
      </c>
      <c r="J45" s="30" t="s">
        <v>109</v>
      </c>
      <c r="K45" s="30"/>
      <c r="L45" s="30"/>
      <c r="M45" s="29" t="s">
        <v>52</v>
      </c>
      <c r="N45" s="30"/>
      <c r="O45" s="29" t="s">
        <v>415</v>
      </c>
      <c r="P45" s="29" t="s">
        <v>416</v>
      </c>
      <c r="Q45" s="29" t="s">
        <v>417</v>
      </c>
      <c r="R45" s="29" t="s">
        <v>294</v>
      </c>
      <c r="S45" s="31">
        <v>44106</v>
      </c>
      <c r="T45" s="31">
        <v>44084</v>
      </c>
      <c r="U45" s="33" t="s">
        <v>50</v>
      </c>
      <c r="V45" s="29">
        <v>2020</v>
      </c>
      <c r="W45" s="29">
        <v>9</v>
      </c>
      <c r="X45" s="29" t="s">
        <v>83</v>
      </c>
      <c r="Y45" s="29">
        <v>1</v>
      </c>
      <c r="Z45" s="29" t="s">
        <v>65</v>
      </c>
      <c r="AA45" s="29">
        <f t="shared" ref="AA45:AB49" si="26">IFERROR(IF(INT(S45-$F45)&gt;=0,S45-$F45,"N/A"),"N/A")</f>
        <v>31</v>
      </c>
      <c r="AB45" s="29">
        <f t="shared" si="26"/>
        <v>9</v>
      </c>
      <c r="AC45" s="29" t="str">
        <f>IFERROR(IF(OR(ISTEXT(AA45), ISTEXT(AB45)), "N/A", IF(AB45&lt;=AA45, "Yes", "No")),"N/A")</f>
        <v>Yes</v>
      </c>
      <c r="AD45" s="29">
        <f>IFERROR(AB45-AA45, "")</f>
        <v>-22</v>
      </c>
      <c r="AE45" s="1"/>
      <c r="AF45" s="1"/>
      <c r="AG45" s="1"/>
      <c r="AH45" s="1"/>
      <c r="AI45" s="1"/>
    </row>
    <row r="46" spans="1:35" x14ac:dyDescent="0.45">
      <c r="A46" s="29">
        <v>43</v>
      </c>
      <c r="B46" s="29" t="s">
        <v>241</v>
      </c>
      <c r="C46" s="29" t="s">
        <v>242</v>
      </c>
      <c r="D46" s="29" t="s">
        <v>243</v>
      </c>
      <c r="E46" s="29" t="s">
        <v>244</v>
      </c>
      <c r="F46" s="31">
        <v>44078</v>
      </c>
      <c r="G46" s="29" t="s">
        <v>5</v>
      </c>
      <c r="H46" s="29" t="s">
        <v>235</v>
      </c>
      <c r="I46" s="29" t="s">
        <v>418</v>
      </c>
      <c r="J46" s="30" t="s">
        <v>109</v>
      </c>
      <c r="K46" s="30"/>
      <c r="L46" s="30"/>
      <c r="M46" s="30"/>
      <c r="N46" s="30"/>
      <c r="O46" s="29" t="s">
        <v>419</v>
      </c>
      <c r="P46" s="29" t="s">
        <v>420</v>
      </c>
      <c r="Q46" s="29" t="s">
        <v>421</v>
      </c>
      <c r="R46" s="29" t="s">
        <v>277</v>
      </c>
      <c r="S46" s="31">
        <v>44085</v>
      </c>
      <c r="T46" s="31">
        <v>44085</v>
      </c>
      <c r="U46" s="33" t="s">
        <v>50</v>
      </c>
      <c r="V46" s="29">
        <f>IFERROR(YEAR(F46), "")</f>
        <v>2020</v>
      </c>
      <c r="W46" s="29">
        <f>IFERROR(MONTH(F46), "")</f>
        <v>9</v>
      </c>
      <c r="X46" s="29" t="str">
        <f>TEXT([2]!Tbl_Counter[[#This Row],[Issue Month]]*28, "mmmm")</f>
        <v>September</v>
      </c>
      <c r="Y46" s="29">
        <f>DAY([2]!Tbl_Counter[[#This Row],[Issue Date]])</f>
        <v>4</v>
      </c>
      <c r="Z46" s="29" t="str">
        <f>TEXT($F46, "yyyy-mm")</f>
        <v>2020-09</v>
      </c>
      <c r="AA46" s="29">
        <f t="shared" si="26"/>
        <v>7</v>
      </c>
      <c r="AB46" s="29">
        <f t="shared" si="26"/>
        <v>7</v>
      </c>
      <c r="AC46" s="29" t="str">
        <f>IFERROR(IF(OR(ISTEXT(AA46), ISTEXT(AB46)), "N/A", IF(AB46&lt;=AA46, "Yes", "No")),"N/A")</f>
        <v>Yes</v>
      </c>
      <c r="AD46" s="29">
        <f>IFERROR(AB46-AA46, "")</f>
        <v>0</v>
      </c>
      <c r="AE46" s="1"/>
      <c r="AF46" s="1"/>
      <c r="AG46" s="1"/>
      <c r="AH46" s="1"/>
      <c r="AI46" s="1"/>
    </row>
    <row r="47" spans="1:35" x14ac:dyDescent="0.45">
      <c r="A47" s="29">
        <v>272</v>
      </c>
      <c r="B47" s="29" t="s">
        <v>251</v>
      </c>
      <c r="C47" s="29" t="s">
        <v>252</v>
      </c>
      <c r="D47" s="29" t="s">
        <v>205</v>
      </c>
      <c r="E47" s="29" t="s">
        <v>253</v>
      </c>
      <c r="F47" s="31">
        <v>44060</v>
      </c>
      <c r="G47" s="29" t="s">
        <v>4</v>
      </c>
      <c r="H47" s="29" t="s">
        <v>207</v>
      </c>
      <c r="I47" s="29" t="s">
        <v>422</v>
      </c>
      <c r="J47" s="30" t="s">
        <v>109</v>
      </c>
      <c r="K47" s="30"/>
      <c r="L47" s="30"/>
      <c r="M47" s="29" t="s">
        <v>52</v>
      </c>
      <c r="N47" s="30"/>
      <c r="O47" s="29" t="s">
        <v>423</v>
      </c>
      <c r="P47" s="29" t="s">
        <v>424</v>
      </c>
      <c r="Q47" s="29" t="s">
        <v>425</v>
      </c>
      <c r="R47" s="29" t="s">
        <v>426</v>
      </c>
      <c r="S47" s="31">
        <v>44091</v>
      </c>
      <c r="T47" s="31">
        <v>44088</v>
      </c>
      <c r="U47" s="33" t="s">
        <v>50</v>
      </c>
      <c r="V47" s="29">
        <v>2020</v>
      </c>
      <c r="W47" s="29">
        <v>8</v>
      </c>
      <c r="X47" s="29" t="s">
        <v>82</v>
      </c>
      <c r="Y47" s="29">
        <v>17</v>
      </c>
      <c r="Z47" s="29" t="s">
        <v>64</v>
      </c>
      <c r="AA47" s="29">
        <f t="shared" si="26"/>
        <v>31</v>
      </c>
      <c r="AB47" s="29">
        <f t="shared" si="26"/>
        <v>28</v>
      </c>
      <c r="AC47" s="29" t="str">
        <f>IFERROR(IF(OR(ISTEXT(AA47), ISTEXT(AB47)), "N/A", IF(AB47&lt;=AA47, "Yes", "No")),"N/A")</f>
        <v>Yes</v>
      </c>
      <c r="AD47" s="29">
        <f>IFERROR(AB47-AA47, "")</f>
        <v>-3</v>
      </c>
      <c r="AE47" s="1"/>
      <c r="AF47" s="1"/>
      <c r="AG47" s="1"/>
      <c r="AH47" s="1"/>
      <c r="AI47" s="1"/>
    </row>
    <row r="48" spans="1:35" x14ac:dyDescent="0.45">
      <c r="A48" s="29">
        <v>46</v>
      </c>
      <c r="B48" s="29" t="s">
        <v>258</v>
      </c>
      <c r="C48" s="29" t="s">
        <v>259</v>
      </c>
      <c r="D48" s="29" t="s">
        <v>215</v>
      </c>
      <c r="E48" s="29" t="s">
        <v>260</v>
      </c>
      <c r="F48" s="31">
        <v>44083</v>
      </c>
      <c r="G48" s="29" t="s">
        <v>3</v>
      </c>
      <c r="H48" s="29" t="s">
        <v>245</v>
      </c>
      <c r="I48" s="30" t="s">
        <v>109</v>
      </c>
      <c r="J48" s="30" t="s">
        <v>109</v>
      </c>
      <c r="K48" s="29" t="s">
        <v>217</v>
      </c>
      <c r="L48" s="30"/>
      <c r="M48" s="30"/>
      <c r="N48" s="30"/>
      <c r="O48" s="29" t="s">
        <v>427</v>
      </c>
      <c r="P48" s="29" t="s">
        <v>428</v>
      </c>
      <c r="Q48" s="29" t="s">
        <v>429</v>
      </c>
      <c r="R48" s="29" t="s">
        <v>264</v>
      </c>
      <c r="S48" s="31">
        <v>44088</v>
      </c>
      <c r="T48" s="31">
        <v>44089</v>
      </c>
      <c r="U48" s="33" t="s">
        <v>50</v>
      </c>
      <c r="V48" s="29">
        <f>IFERROR(YEAR(F48), "")</f>
        <v>2020</v>
      </c>
      <c r="W48" s="29">
        <f>IFERROR(MONTH(F48), "")</f>
        <v>9</v>
      </c>
      <c r="X48" s="29" t="str">
        <f>TEXT([2]!Tbl_Counter[[#This Row],[Issue Month]]*28, "mmmm")</f>
        <v>September</v>
      </c>
      <c r="Y48" s="29">
        <f>DAY([2]!Tbl_Counter[[#This Row],[Issue Date]])</f>
        <v>9</v>
      </c>
      <c r="Z48" s="29" t="str">
        <f>TEXT($F48, "yyyy-mm")</f>
        <v>2020-09</v>
      </c>
      <c r="AA48" s="29">
        <f t="shared" si="26"/>
        <v>5</v>
      </c>
      <c r="AB48" s="29">
        <f t="shared" si="26"/>
        <v>6</v>
      </c>
      <c r="AC48" s="29" t="str">
        <f>IFERROR(IF(OR(ISTEXT(AA48), ISTEXT(AB48)), "N/A", IF(AB48&lt;=AA48, "Yes", "No")),"N/A")</f>
        <v>No</v>
      </c>
      <c r="AD48" s="29">
        <f>IFERROR(AB48-AA48, "")</f>
        <v>1</v>
      </c>
      <c r="AE48" s="1"/>
      <c r="AF48" s="1"/>
      <c r="AG48" s="1"/>
      <c r="AH48" s="1"/>
      <c r="AI48" s="1"/>
    </row>
    <row r="49" spans="1:35" x14ac:dyDescent="0.45">
      <c r="A49" s="29">
        <v>270</v>
      </c>
      <c r="B49" s="29" t="s">
        <v>265</v>
      </c>
      <c r="C49" s="29" t="s">
        <v>266</v>
      </c>
      <c r="D49" s="29" t="s">
        <v>224</v>
      </c>
      <c r="E49" s="29" t="s">
        <v>267</v>
      </c>
      <c r="F49" s="31">
        <v>44074</v>
      </c>
      <c r="G49" s="29" t="s">
        <v>4</v>
      </c>
      <c r="H49" s="29" t="s">
        <v>207</v>
      </c>
      <c r="I49" s="29" t="s">
        <v>430</v>
      </c>
      <c r="J49" s="30" t="s">
        <v>109</v>
      </c>
      <c r="K49" s="30"/>
      <c r="L49" s="30"/>
      <c r="M49" s="29" t="s">
        <v>52</v>
      </c>
      <c r="N49" s="30"/>
      <c r="O49" s="29" t="s">
        <v>431</v>
      </c>
      <c r="P49" s="29" t="s">
        <v>432</v>
      </c>
      <c r="Q49" s="29" t="s">
        <v>433</v>
      </c>
      <c r="R49" s="29" t="s">
        <v>294</v>
      </c>
      <c r="S49" s="31">
        <v>44105</v>
      </c>
      <c r="T49" s="31">
        <v>44089</v>
      </c>
      <c r="U49" s="33" t="s">
        <v>50</v>
      </c>
      <c r="V49" s="29">
        <v>2020</v>
      </c>
      <c r="W49" s="29">
        <v>8</v>
      </c>
      <c r="X49" s="29" t="s">
        <v>82</v>
      </c>
      <c r="Y49" s="29">
        <v>31</v>
      </c>
      <c r="Z49" s="29" t="s">
        <v>64</v>
      </c>
      <c r="AA49" s="29">
        <f t="shared" si="26"/>
        <v>31</v>
      </c>
      <c r="AB49" s="29">
        <f t="shared" si="26"/>
        <v>15</v>
      </c>
      <c r="AC49" s="29" t="str">
        <f>IFERROR(IF(OR(ISTEXT(AA49), ISTEXT(AB49)), "N/A", IF(AB49&lt;=AA49, "Yes", "No")),"N/A")</f>
        <v>Yes</v>
      </c>
      <c r="AD49" s="29">
        <f>IFERROR(AB49-AA49, "")</f>
        <v>-16</v>
      </c>
      <c r="AE49" s="1"/>
      <c r="AF49" s="1"/>
      <c r="AG49" s="1"/>
      <c r="AH49" s="1"/>
      <c r="AI49" s="1"/>
    </row>
    <row r="50" spans="1:35" x14ac:dyDescent="0.45">
      <c r="A50" s="29">
        <v>35</v>
      </c>
      <c r="B50" s="29" t="s">
        <v>272</v>
      </c>
      <c r="C50" s="29" t="s">
        <v>273</v>
      </c>
      <c r="D50" s="29" t="s">
        <v>233</v>
      </c>
      <c r="E50" s="29" t="s">
        <v>206</v>
      </c>
      <c r="F50" s="31">
        <v>44068</v>
      </c>
      <c r="G50" s="29" t="s">
        <v>5</v>
      </c>
      <c r="H50" s="29" t="s">
        <v>235</v>
      </c>
      <c r="I50" s="30" t="s">
        <v>109</v>
      </c>
      <c r="J50" s="30" t="s">
        <v>109</v>
      </c>
      <c r="K50" s="29" t="s">
        <v>280</v>
      </c>
      <c r="L50" s="30"/>
      <c r="M50" s="30"/>
      <c r="N50" s="30"/>
      <c r="O50" s="29" t="s">
        <v>434</v>
      </c>
      <c r="P50" s="29" t="s">
        <v>435</v>
      </c>
      <c r="Q50" s="29" t="s">
        <v>436</v>
      </c>
      <c r="R50" s="29" t="s">
        <v>330</v>
      </c>
      <c r="S50" s="31">
        <v>44092</v>
      </c>
      <c r="T50" s="31">
        <v>44090</v>
      </c>
      <c r="U50" s="33" t="s">
        <v>50</v>
      </c>
      <c r="V50" s="29">
        <f t="shared" ref="V50:V64" si="27">IFERROR(YEAR(F50), "")</f>
        <v>2020</v>
      </c>
      <c r="W50" s="29">
        <f t="shared" ref="W50:W64" si="28">IFERROR(MONTH(F50), "")</f>
        <v>8</v>
      </c>
      <c r="X50" s="29" t="str">
        <f>TEXT([2]!Tbl_Counter[[#This Row],[Issue Month]]*28, "mmmm")</f>
        <v>August</v>
      </c>
      <c r="Y50" s="29">
        <f>DAY([2]!Tbl_Counter[[#This Row],[Issue Date]])</f>
        <v>25</v>
      </c>
      <c r="Z50" s="29" t="str">
        <f t="shared" ref="Z50:Z64" si="29">TEXT($F50, "yyyy-mm")</f>
        <v>2020-08</v>
      </c>
      <c r="AA50" s="29">
        <f t="shared" ref="AA50:AB64" si="30">IFERROR(IF(INT(S50-$F50)&gt;=0,S50-$F50,"N/A"),"N/A")</f>
        <v>24</v>
      </c>
      <c r="AB50" s="29">
        <f t="shared" si="30"/>
        <v>22</v>
      </c>
      <c r="AC50" s="29" t="str">
        <f t="shared" ref="AC50:AC64" si="31">IFERROR(IF(OR(ISTEXT(AA50), ISTEXT(AB50)), "N/A", IF(AB50&lt;=AA50, "Yes", "No")),"N/A")</f>
        <v>Yes</v>
      </c>
      <c r="AD50" s="29">
        <f t="shared" ref="AD50:AD64" si="32">IFERROR(AB50-AA50, "")</f>
        <v>-2</v>
      </c>
      <c r="AE50" s="1"/>
      <c r="AF50" s="1"/>
      <c r="AG50" s="1"/>
      <c r="AH50" s="1"/>
      <c r="AI50" s="1"/>
    </row>
    <row r="51" spans="1:35" x14ac:dyDescent="0.45">
      <c r="A51" s="29">
        <v>48</v>
      </c>
      <c r="B51" s="29" t="s">
        <v>278</v>
      </c>
      <c r="C51" s="29" t="s">
        <v>279</v>
      </c>
      <c r="D51" s="29" t="s">
        <v>243</v>
      </c>
      <c r="E51" s="29" t="s">
        <v>216</v>
      </c>
      <c r="F51" s="31">
        <v>44088</v>
      </c>
      <c r="G51" s="29" t="s">
        <v>3</v>
      </c>
      <c r="H51" s="29" t="s">
        <v>245</v>
      </c>
      <c r="I51" s="30" t="s">
        <v>109</v>
      </c>
      <c r="J51" s="30" t="s">
        <v>109</v>
      </c>
      <c r="K51" s="29" t="s">
        <v>217</v>
      </c>
      <c r="L51" s="30"/>
      <c r="M51" s="30"/>
      <c r="N51" s="30"/>
      <c r="O51" s="29" t="s">
        <v>437</v>
      </c>
      <c r="P51" s="29" t="s">
        <v>438</v>
      </c>
      <c r="Q51" s="29" t="s">
        <v>439</v>
      </c>
      <c r="R51" s="29" t="s">
        <v>264</v>
      </c>
      <c r="S51" s="31">
        <v>44089</v>
      </c>
      <c r="T51" s="31">
        <v>44090</v>
      </c>
      <c r="U51" s="33" t="s">
        <v>50</v>
      </c>
      <c r="V51" s="29">
        <f t="shared" si="27"/>
        <v>2020</v>
      </c>
      <c r="W51" s="29">
        <f t="shared" si="28"/>
        <v>9</v>
      </c>
      <c r="X51" s="29" t="str">
        <f>TEXT([2]!Tbl_Counter[[#This Row],[Issue Month]]*28, "mmmm")</f>
        <v>September</v>
      </c>
      <c r="Y51" s="29">
        <f>DAY([2]!Tbl_Counter[[#This Row],[Issue Date]])</f>
        <v>14</v>
      </c>
      <c r="Z51" s="29" t="str">
        <f t="shared" si="29"/>
        <v>2020-09</v>
      </c>
      <c r="AA51" s="29">
        <f t="shared" si="30"/>
        <v>1</v>
      </c>
      <c r="AB51" s="29">
        <f t="shared" si="30"/>
        <v>2</v>
      </c>
      <c r="AC51" s="29" t="str">
        <f t="shared" si="31"/>
        <v>No</v>
      </c>
      <c r="AD51" s="29">
        <f t="shared" si="32"/>
        <v>1</v>
      </c>
      <c r="AE51" s="1"/>
      <c r="AF51" s="1"/>
      <c r="AG51" s="1"/>
      <c r="AH51" s="1"/>
      <c r="AI51" s="1"/>
    </row>
    <row r="52" spans="1:35" x14ac:dyDescent="0.45">
      <c r="A52" s="29">
        <v>31</v>
      </c>
      <c r="B52" s="29" t="s">
        <v>203</v>
      </c>
      <c r="C52" s="29" t="s">
        <v>284</v>
      </c>
      <c r="D52" s="29" t="s">
        <v>205</v>
      </c>
      <c r="E52" s="29" t="s">
        <v>225</v>
      </c>
      <c r="F52" s="31">
        <v>44055</v>
      </c>
      <c r="G52" s="29" t="s">
        <v>3</v>
      </c>
      <c r="H52" s="29" t="s">
        <v>245</v>
      </c>
      <c r="I52" s="30" t="s">
        <v>109</v>
      </c>
      <c r="J52" s="30" t="s">
        <v>109</v>
      </c>
      <c r="K52" s="29" t="s">
        <v>311</v>
      </c>
      <c r="L52" s="30"/>
      <c r="M52" s="30"/>
      <c r="N52" s="30"/>
      <c r="O52" s="29" t="s">
        <v>440</v>
      </c>
      <c r="P52" s="29" t="s">
        <v>441</v>
      </c>
      <c r="Q52" s="29" t="s">
        <v>442</v>
      </c>
      <c r="R52" s="29" t="s">
        <v>264</v>
      </c>
      <c r="S52" s="31">
        <v>44092</v>
      </c>
      <c r="T52" s="31">
        <v>44091</v>
      </c>
      <c r="U52" s="33" t="s">
        <v>50</v>
      </c>
      <c r="V52" s="29">
        <f t="shared" si="27"/>
        <v>2020</v>
      </c>
      <c r="W52" s="29">
        <f t="shared" si="28"/>
        <v>8</v>
      </c>
      <c r="X52" s="29" t="str">
        <f>TEXT([2]!Tbl_Counter[[#This Row],[Issue Month]]*28, "mmmm")</f>
        <v>August</v>
      </c>
      <c r="Y52" s="29">
        <f>DAY([2]!Tbl_Counter[[#This Row],[Issue Date]])</f>
        <v>12</v>
      </c>
      <c r="Z52" s="29" t="str">
        <f t="shared" si="29"/>
        <v>2020-08</v>
      </c>
      <c r="AA52" s="29">
        <f t="shared" si="30"/>
        <v>37</v>
      </c>
      <c r="AB52" s="29">
        <f t="shared" si="30"/>
        <v>36</v>
      </c>
      <c r="AC52" s="29" t="str">
        <f t="shared" si="31"/>
        <v>Yes</v>
      </c>
      <c r="AD52" s="29">
        <f t="shared" si="32"/>
        <v>-1</v>
      </c>
      <c r="AE52" s="1"/>
      <c r="AF52" s="1"/>
      <c r="AG52" s="1"/>
      <c r="AH52" s="1"/>
      <c r="AI52" s="1"/>
    </row>
    <row r="53" spans="1:35" x14ac:dyDescent="0.45">
      <c r="A53" s="29">
        <v>38</v>
      </c>
      <c r="B53" s="29" t="s">
        <v>213</v>
      </c>
      <c r="C53" s="29" t="s">
        <v>289</v>
      </c>
      <c r="D53" s="29" t="s">
        <v>215</v>
      </c>
      <c r="E53" s="29" t="s">
        <v>234</v>
      </c>
      <c r="F53" s="31">
        <v>44070</v>
      </c>
      <c r="G53" s="29" t="s">
        <v>5</v>
      </c>
      <c r="H53" s="29" t="s">
        <v>235</v>
      </c>
      <c r="I53" s="30" t="s">
        <v>109</v>
      </c>
      <c r="J53" s="30" t="s">
        <v>109</v>
      </c>
      <c r="K53" s="29" t="s">
        <v>311</v>
      </c>
      <c r="L53" s="30"/>
      <c r="M53" s="30"/>
      <c r="N53" s="30"/>
      <c r="O53" s="29" t="s">
        <v>443</v>
      </c>
      <c r="P53" s="29" t="s">
        <v>444</v>
      </c>
      <c r="Q53" s="29" t="s">
        <v>445</v>
      </c>
      <c r="R53" s="29" t="s">
        <v>264</v>
      </c>
      <c r="S53" s="31">
        <v>44092</v>
      </c>
      <c r="T53" s="31">
        <v>44091</v>
      </c>
      <c r="U53" s="33" t="s">
        <v>50</v>
      </c>
      <c r="V53" s="29">
        <f t="shared" si="27"/>
        <v>2020</v>
      </c>
      <c r="W53" s="29">
        <f t="shared" si="28"/>
        <v>8</v>
      </c>
      <c r="X53" s="29" t="str">
        <f>TEXT([2]!Tbl_Counter[[#This Row],[Issue Month]]*28, "mmmm")</f>
        <v>August</v>
      </c>
      <c r="Y53" s="29">
        <f>DAY([2]!Tbl_Counter[[#This Row],[Issue Date]])</f>
        <v>27</v>
      </c>
      <c r="Z53" s="29" t="str">
        <f t="shared" si="29"/>
        <v>2020-08</v>
      </c>
      <c r="AA53" s="29">
        <f t="shared" si="30"/>
        <v>22</v>
      </c>
      <c r="AB53" s="29">
        <f t="shared" si="30"/>
        <v>21</v>
      </c>
      <c r="AC53" s="29" t="str">
        <f t="shared" si="31"/>
        <v>Yes</v>
      </c>
      <c r="AD53" s="29">
        <f t="shared" si="32"/>
        <v>-1</v>
      </c>
      <c r="AE53" s="1"/>
      <c r="AF53" s="1"/>
      <c r="AG53" s="1"/>
      <c r="AH53" s="1"/>
      <c r="AI53" s="1"/>
    </row>
    <row r="54" spans="1:35" x14ac:dyDescent="0.45">
      <c r="A54" s="29">
        <v>39</v>
      </c>
      <c r="B54" s="29" t="s">
        <v>222</v>
      </c>
      <c r="C54" s="29" t="s">
        <v>295</v>
      </c>
      <c r="D54" s="29" t="s">
        <v>224</v>
      </c>
      <c r="E54" s="29" t="s">
        <v>244</v>
      </c>
      <c r="F54" s="31">
        <v>44070</v>
      </c>
      <c r="G54" s="29" t="s">
        <v>3</v>
      </c>
      <c r="H54" s="29" t="s">
        <v>245</v>
      </c>
      <c r="I54" s="30" t="s">
        <v>109</v>
      </c>
      <c r="J54" s="30" t="s">
        <v>109</v>
      </c>
      <c r="K54" s="29" t="s">
        <v>311</v>
      </c>
      <c r="L54" s="30"/>
      <c r="M54" s="30"/>
      <c r="N54" s="30"/>
      <c r="O54" s="29" t="s">
        <v>446</v>
      </c>
      <c r="P54" s="29" t="s">
        <v>447</v>
      </c>
      <c r="Q54" s="29" t="s">
        <v>448</v>
      </c>
      <c r="R54" s="29" t="s">
        <v>264</v>
      </c>
      <c r="S54" s="31">
        <v>44099</v>
      </c>
      <c r="T54" s="31">
        <v>44091</v>
      </c>
      <c r="U54" s="33" t="s">
        <v>50</v>
      </c>
      <c r="V54" s="29">
        <f t="shared" si="27"/>
        <v>2020</v>
      </c>
      <c r="W54" s="29">
        <f t="shared" si="28"/>
        <v>8</v>
      </c>
      <c r="X54" s="29" t="str">
        <f>TEXT([2]!Tbl_Counter[[#This Row],[Issue Month]]*28, "mmmm")</f>
        <v>August</v>
      </c>
      <c r="Y54" s="29">
        <f>DAY([2]!Tbl_Counter[[#This Row],[Issue Date]])</f>
        <v>27</v>
      </c>
      <c r="Z54" s="29" t="str">
        <f t="shared" si="29"/>
        <v>2020-08</v>
      </c>
      <c r="AA54" s="29">
        <f t="shared" si="30"/>
        <v>29</v>
      </c>
      <c r="AB54" s="29">
        <f t="shared" si="30"/>
        <v>21</v>
      </c>
      <c r="AC54" s="29" t="str">
        <f t="shared" si="31"/>
        <v>Yes</v>
      </c>
      <c r="AD54" s="29">
        <f t="shared" si="32"/>
        <v>-8</v>
      </c>
      <c r="AE54" s="1"/>
      <c r="AF54" s="1"/>
      <c r="AG54" s="1"/>
      <c r="AH54" s="1"/>
      <c r="AI54" s="1"/>
    </row>
    <row r="55" spans="1:35" x14ac:dyDescent="0.45">
      <c r="A55" s="29">
        <v>49</v>
      </c>
      <c r="B55" s="29" t="s">
        <v>231</v>
      </c>
      <c r="C55" s="29" t="s">
        <v>300</v>
      </c>
      <c r="D55" s="29" t="s">
        <v>233</v>
      </c>
      <c r="E55" s="29" t="s">
        <v>253</v>
      </c>
      <c r="F55" s="31">
        <v>44090</v>
      </c>
      <c r="G55" s="29" t="s">
        <v>3</v>
      </c>
      <c r="H55" s="29" t="s">
        <v>245</v>
      </c>
      <c r="I55" s="30" t="s">
        <v>109</v>
      </c>
      <c r="J55" s="30" t="s">
        <v>109</v>
      </c>
      <c r="K55" s="29" t="s">
        <v>217</v>
      </c>
      <c r="L55" s="30"/>
      <c r="M55" s="30"/>
      <c r="N55" s="30"/>
      <c r="O55" s="29" t="s">
        <v>449</v>
      </c>
      <c r="P55" s="29" t="s">
        <v>450</v>
      </c>
      <c r="Q55" s="29" t="s">
        <v>451</v>
      </c>
      <c r="R55" s="29" t="s">
        <v>264</v>
      </c>
      <c r="S55" s="31">
        <v>44091</v>
      </c>
      <c r="T55" s="31">
        <v>44092</v>
      </c>
      <c r="U55" s="33" t="s">
        <v>50</v>
      </c>
      <c r="V55" s="29">
        <f t="shared" si="27"/>
        <v>2020</v>
      </c>
      <c r="W55" s="29">
        <f t="shared" si="28"/>
        <v>9</v>
      </c>
      <c r="X55" s="29" t="str">
        <f>TEXT([2]!Tbl_Counter[[#This Row],[Issue Month]]*28, "mmmm")</f>
        <v>September</v>
      </c>
      <c r="Y55" s="29">
        <f>DAY([2]!Tbl_Counter[[#This Row],[Issue Date]])</f>
        <v>16</v>
      </c>
      <c r="Z55" s="29" t="str">
        <f t="shared" si="29"/>
        <v>2020-09</v>
      </c>
      <c r="AA55" s="29">
        <f t="shared" si="30"/>
        <v>1</v>
      </c>
      <c r="AB55" s="29">
        <f t="shared" si="30"/>
        <v>2</v>
      </c>
      <c r="AC55" s="29" t="str">
        <f t="shared" si="31"/>
        <v>No</v>
      </c>
      <c r="AD55" s="29">
        <f t="shared" si="32"/>
        <v>1</v>
      </c>
      <c r="AE55" s="1"/>
      <c r="AF55" s="1"/>
      <c r="AG55" s="1"/>
      <c r="AH55" s="1"/>
      <c r="AI55" s="1"/>
    </row>
    <row r="56" spans="1:35" x14ac:dyDescent="0.45">
      <c r="A56" s="29">
        <v>50</v>
      </c>
      <c r="B56" s="29" t="s">
        <v>241</v>
      </c>
      <c r="C56" s="29" t="s">
        <v>305</v>
      </c>
      <c r="D56" s="29" t="s">
        <v>243</v>
      </c>
      <c r="E56" s="29" t="s">
        <v>260</v>
      </c>
      <c r="F56" s="31">
        <v>44091</v>
      </c>
      <c r="G56" s="29" t="s">
        <v>3</v>
      </c>
      <c r="H56" s="29" t="s">
        <v>245</v>
      </c>
      <c r="I56" s="30" t="s">
        <v>109</v>
      </c>
      <c r="J56" s="30" t="s">
        <v>109</v>
      </c>
      <c r="K56" s="29" t="s">
        <v>217</v>
      </c>
      <c r="L56" s="30"/>
      <c r="M56" s="30"/>
      <c r="N56" s="30"/>
      <c r="O56" s="29" t="s">
        <v>452</v>
      </c>
      <c r="P56" s="29" t="s">
        <v>453</v>
      </c>
      <c r="Q56" s="29" t="s">
        <v>454</v>
      </c>
      <c r="R56" s="29" t="s">
        <v>264</v>
      </c>
      <c r="S56" s="31">
        <v>44095</v>
      </c>
      <c r="T56" s="31">
        <v>44095</v>
      </c>
      <c r="U56" s="33" t="s">
        <v>50</v>
      </c>
      <c r="V56" s="29">
        <f t="shared" si="27"/>
        <v>2020</v>
      </c>
      <c r="W56" s="29">
        <f t="shared" si="28"/>
        <v>9</v>
      </c>
      <c r="X56" s="29" t="str">
        <f>TEXT([2]!Tbl_Counter[[#This Row],[Issue Month]]*28, "mmmm")</f>
        <v>September</v>
      </c>
      <c r="Y56" s="29">
        <f>DAY([2]!Tbl_Counter[[#This Row],[Issue Date]])</f>
        <v>17</v>
      </c>
      <c r="Z56" s="29" t="str">
        <f t="shared" si="29"/>
        <v>2020-09</v>
      </c>
      <c r="AA56" s="29">
        <f t="shared" si="30"/>
        <v>4</v>
      </c>
      <c r="AB56" s="29">
        <f t="shared" si="30"/>
        <v>4</v>
      </c>
      <c r="AC56" s="29" t="str">
        <f t="shared" si="31"/>
        <v>Yes</v>
      </c>
      <c r="AD56" s="29">
        <f t="shared" si="32"/>
        <v>0</v>
      </c>
      <c r="AE56" s="1"/>
      <c r="AF56" s="1"/>
      <c r="AG56" s="1"/>
      <c r="AH56" s="1"/>
      <c r="AI56" s="1"/>
    </row>
    <row r="57" spans="1:35" x14ac:dyDescent="0.45">
      <c r="A57" s="29">
        <v>52</v>
      </c>
      <c r="B57" s="29" t="s">
        <v>251</v>
      </c>
      <c r="C57" s="29" t="s">
        <v>310</v>
      </c>
      <c r="D57" s="29" t="s">
        <v>205</v>
      </c>
      <c r="E57" s="29" t="s">
        <v>267</v>
      </c>
      <c r="F57" s="31">
        <v>44095</v>
      </c>
      <c r="G57" s="29" t="s">
        <v>5</v>
      </c>
      <c r="H57" s="29" t="s">
        <v>235</v>
      </c>
      <c r="I57" s="30" t="s">
        <v>109</v>
      </c>
      <c r="J57" s="29" t="s">
        <v>455</v>
      </c>
      <c r="K57" s="30"/>
      <c r="L57" s="30"/>
      <c r="M57" s="30"/>
      <c r="N57" s="30"/>
      <c r="O57" s="29" t="s">
        <v>456</v>
      </c>
      <c r="P57" s="29" t="s">
        <v>457</v>
      </c>
      <c r="Q57" s="29" t="s">
        <v>458</v>
      </c>
      <c r="R57" s="29" t="s">
        <v>271</v>
      </c>
      <c r="S57" s="31">
        <v>44097</v>
      </c>
      <c r="T57" s="31">
        <v>44097</v>
      </c>
      <c r="U57" s="33" t="s">
        <v>50</v>
      </c>
      <c r="V57" s="29">
        <f t="shared" si="27"/>
        <v>2020</v>
      </c>
      <c r="W57" s="29">
        <f t="shared" si="28"/>
        <v>9</v>
      </c>
      <c r="X57" s="29" t="str">
        <f>TEXT([2]!Tbl_Counter[[#This Row],[Issue Month]]*28, "mmmm")</f>
        <v>September</v>
      </c>
      <c r="Y57" s="29">
        <f>DAY([2]!Tbl_Counter[[#This Row],[Issue Date]])</f>
        <v>21</v>
      </c>
      <c r="Z57" s="29" t="str">
        <f t="shared" si="29"/>
        <v>2020-09</v>
      </c>
      <c r="AA57" s="29">
        <f t="shared" si="30"/>
        <v>2</v>
      </c>
      <c r="AB57" s="29">
        <f t="shared" si="30"/>
        <v>2</v>
      </c>
      <c r="AC57" s="29" t="str">
        <f t="shared" si="31"/>
        <v>Yes</v>
      </c>
      <c r="AD57" s="29">
        <f t="shared" si="32"/>
        <v>0</v>
      </c>
      <c r="AE57" s="1"/>
      <c r="AF57" s="1"/>
      <c r="AG57" s="1"/>
      <c r="AH57" s="1"/>
      <c r="AI57" s="1"/>
    </row>
    <row r="58" spans="1:35" x14ac:dyDescent="0.45">
      <c r="A58" s="29">
        <v>54</v>
      </c>
      <c r="B58" s="29" t="s">
        <v>258</v>
      </c>
      <c r="C58" s="29" t="s">
        <v>316</v>
      </c>
      <c r="D58" s="29" t="s">
        <v>215</v>
      </c>
      <c r="E58" s="29" t="s">
        <v>206</v>
      </c>
      <c r="F58" s="31">
        <v>44097</v>
      </c>
      <c r="G58" s="29" t="s">
        <v>5</v>
      </c>
      <c r="H58" s="29" t="s">
        <v>235</v>
      </c>
      <c r="I58" s="30" t="s">
        <v>109</v>
      </c>
      <c r="J58" s="30" t="s">
        <v>109</v>
      </c>
      <c r="K58" s="30"/>
      <c r="L58" s="30"/>
      <c r="M58" s="30"/>
      <c r="N58" s="30"/>
      <c r="O58" s="29" t="s">
        <v>459</v>
      </c>
      <c r="P58" s="29" t="s">
        <v>460</v>
      </c>
      <c r="Q58" s="29" t="s">
        <v>461</v>
      </c>
      <c r="R58" s="29" t="s">
        <v>462</v>
      </c>
      <c r="S58" s="31">
        <v>44098</v>
      </c>
      <c r="T58" s="31">
        <v>44098</v>
      </c>
      <c r="U58" s="33" t="s">
        <v>50</v>
      </c>
      <c r="V58" s="29">
        <f t="shared" si="27"/>
        <v>2020</v>
      </c>
      <c r="W58" s="29">
        <f t="shared" si="28"/>
        <v>9</v>
      </c>
      <c r="X58" s="29" t="str">
        <f>TEXT([2]!Tbl_Counter[[#This Row],[Issue Month]]*28, "mmmm")</f>
        <v>September</v>
      </c>
      <c r="Y58" s="29">
        <f>DAY([2]!Tbl_Counter[[#This Row],[Issue Date]])</f>
        <v>23</v>
      </c>
      <c r="Z58" s="29" t="str">
        <f t="shared" si="29"/>
        <v>2020-09</v>
      </c>
      <c r="AA58" s="29">
        <f t="shared" si="30"/>
        <v>1</v>
      </c>
      <c r="AB58" s="29">
        <f t="shared" si="30"/>
        <v>1</v>
      </c>
      <c r="AC58" s="29" t="str">
        <f t="shared" si="31"/>
        <v>Yes</v>
      </c>
      <c r="AD58" s="29">
        <f t="shared" si="32"/>
        <v>0</v>
      </c>
      <c r="AE58" s="1"/>
      <c r="AF58" s="1"/>
      <c r="AG58" s="1"/>
      <c r="AH58" s="1"/>
      <c r="AI58" s="1"/>
    </row>
    <row r="59" spans="1:35" x14ac:dyDescent="0.45">
      <c r="A59" s="29">
        <v>44</v>
      </c>
      <c r="B59" s="29" t="s">
        <v>265</v>
      </c>
      <c r="C59" s="29" t="s">
        <v>320</v>
      </c>
      <c r="D59" s="29" t="s">
        <v>224</v>
      </c>
      <c r="E59" s="29" t="s">
        <v>216</v>
      </c>
      <c r="F59" s="31">
        <v>44078</v>
      </c>
      <c r="G59" s="29" t="s">
        <v>5</v>
      </c>
      <c r="H59" s="29" t="s">
        <v>235</v>
      </c>
      <c r="I59" s="30" t="s">
        <v>109</v>
      </c>
      <c r="J59" s="30" t="s">
        <v>109</v>
      </c>
      <c r="K59" s="30"/>
      <c r="L59" s="30"/>
      <c r="M59" s="30"/>
      <c r="N59" s="30"/>
      <c r="O59" s="29" t="s">
        <v>463</v>
      </c>
      <c r="P59" s="29" t="s">
        <v>464</v>
      </c>
      <c r="Q59" s="29" t="s">
        <v>465</v>
      </c>
      <c r="R59" s="29" t="s">
        <v>277</v>
      </c>
      <c r="S59" s="31">
        <v>44099</v>
      </c>
      <c r="T59" s="31">
        <v>44099</v>
      </c>
      <c r="U59" s="33" t="s">
        <v>50</v>
      </c>
      <c r="V59" s="29">
        <f t="shared" si="27"/>
        <v>2020</v>
      </c>
      <c r="W59" s="29">
        <f t="shared" si="28"/>
        <v>9</v>
      </c>
      <c r="X59" s="29" t="str">
        <f>TEXT([2]!Tbl_Counter[[#This Row],[Issue Month]]*28, "mmmm")</f>
        <v>September</v>
      </c>
      <c r="Y59" s="29">
        <f>DAY([2]!Tbl_Counter[[#This Row],[Issue Date]])</f>
        <v>4</v>
      </c>
      <c r="Z59" s="29" t="str">
        <f t="shared" si="29"/>
        <v>2020-09</v>
      </c>
      <c r="AA59" s="29">
        <f t="shared" si="30"/>
        <v>21</v>
      </c>
      <c r="AB59" s="29">
        <f t="shared" si="30"/>
        <v>21</v>
      </c>
      <c r="AC59" s="29" t="str">
        <f t="shared" si="31"/>
        <v>Yes</v>
      </c>
      <c r="AD59" s="29">
        <f t="shared" si="32"/>
        <v>0</v>
      </c>
      <c r="AE59" s="1"/>
      <c r="AF59" s="1"/>
      <c r="AG59" s="1"/>
      <c r="AH59" s="1"/>
      <c r="AI59" s="1"/>
    </row>
    <row r="60" spans="1:35" x14ac:dyDescent="0.45">
      <c r="A60" s="29">
        <v>47</v>
      </c>
      <c r="B60" s="29" t="s">
        <v>272</v>
      </c>
      <c r="C60" s="29" t="s">
        <v>326</v>
      </c>
      <c r="D60" s="29" t="s">
        <v>233</v>
      </c>
      <c r="E60" s="29" t="s">
        <v>225</v>
      </c>
      <c r="F60" s="31">
        <v>44083</v>
      </c>
      <c r="G60" s="29" t="s">
        <v>5</v>
      </c>
      <c r="H60" s="29" t="s">
        <v>235</v>
      </c>
      <c r="I60" s="30" t="s">
        <v>109</v>
      </c>
      <c r="J60" s="30" t="s">
        <v>109</v>
      </c>
      <c r="K60" s="30"/>
      <c r="L60" s="30"/>
      <c r="M60" s="30"/>
      <c r="N60" s="30"/>
      <c r="O60" s="29" t="s">
        <v>466</v>
      </c>
      <c r="P60" s="29" t="s">
        <v>467</v>
      </c>
      <c r="Q60" s="29" t="s">
        <v>468</v>
      </c>
      <c r="R60" s="29" t="s">
        <v>277</v>
      </c>
      <c r="S60" s="31">
        <v>44099</v>
      </c>
      <c r="T60" s="31">
        <v>44099</v>
      </c>
      <c r="U60" s="33" t="s">
        <v>50</v>
      </c>
      <c r="V60" s="29">
        <f t="shared" si="27"/>
        <v>2020</v>
      </c>
      <c r="W60" s="29">
        <f t="shared" si="28"/>
        <v>9</v>
      </c>
      <c r="X60" s="29" t="str">
        <f>TEXT([2]!Tbl_Counter[[#This Row],[Issue Month]]*28, "mmmm")</f>
        <v>September</v>
      </c>
      <c r="Y60" s="29">
        <f>DAY([2]!Tbl_Counter[[#This Row],[Issue Date]])</f>
        <v>9</v>
      </c>
      <c r="Z60" s="29" t="str">
        <f t="shared" si="29"/>
        <v>2020-09</v>
      </c>
      <c r="AA60" s="29">
        <f t="shared" si="30"/>
        <v>16</v>
      </c>
      <c r="AB60" s="29">
        <f t="shared" si="30"/>
        <v>16</v>
      </c>
      <c r="AC60" s="29" t="str">
        <f t="shared" si="31"/>
        <v>Yes</v>
      </c>
      <c r="AD60" s="29">
        <f t="shared" si="32"/>
        <v>0</v>
      </c>
      <c r="AE60" s="1"/>
      <c r="AF60" s="1"/>
      <c r="AG60" s="1"/>
      <c r="AH60" s="1"/>
      <c r="AI60" s="1"/>
    </row>
    <row r="61" spans="1:35" x14ac:dyDescent="0.45">
      <c r="A61" s="29">
        <v>53</v>
      </c>
      <c r="B61" s="29" t="s">
        <v>278</v>
      </c>
      <c r="C61" s="29" t="s">
        <v>331</v>
      </c>
      <c r="D61" s="29" t="s">
        <v>243</v>
      </c>
      <c r="E61" s="29" t="s">
        <v>234</v>
      </c>
      <c r="F61" s="31">
        <v>44096</v>
      </c>
      <c r="G61" s="29" t="s">
        <v>5</v>
      </c>
      <c r="H61" s="29" t="s">
        <v>235</v>
      </c>
      <c r="I61" s="30" t="s">
        <v>109</v>
      </c>
      <c r="J61" s="30" t="s">
        <v>109</v>
      </c>
      <c r="K61" s="29" t="s">
        <v>217</v>
      </c>
      <c r="L61" s="30"/>
      <c r="M61" s="30"/>
      <c r="N61" s="30"/>
      <c r="O61" s="29" t="s">
        <v>469</v>
      </c>
      <c r="P61" s="29" t="s">
        <v>470</v>
      </c>
      <c r="Q61" s="29" t="s">
        <v>471</v>
      </c>
      <c r="R61" s="29" t="s">
        <v>315</v>
      </c>
      <c r="S61" s="31">
        <v>44099</v>
      </c>
      <c r="T61" s="31">
        <v>44099</v>
      </c>
      <c r="U61" s="33" t="s">
        <v>50</v>
      </c>
      <c r="V61" s="29">
        <f t="shared" si="27"/>
        <v>2020</v>
      </c>
      <c r="W61" s="29">
        <f t="shared" si="28"/>
        <v>9</v>
      </c>
      <c r="X61" s="29" t="str">
        <f>TEXT([2]!Tbl_Counter[[#This Row],[Issue Month]]*28, "mmmm")</f>
        <v>September</v>
      </c>
      <c r="Y61" s="29">
        <f>DAY([2]!Tbl_Counter[[#This Row],[Issue Date]])</f>
        <v>22</v>
      </c>
      <c r="Z61" s="29" t="str">
        <f t="shared" si="29"/>
        <v>2020-09</v>
      </c>
      <c r="AA61" s="29">
        <f t="shared" si="30"/>
        <v>3</v>
      </c>
      <c r="AB61" s="29">
        <f t="shared" si="30"/>
        <v>3</v>
      </c>
      <c r="AC61" s="29" t="str">
        <f t="shared" si="31"/>
        <v>Yes</v>
      </c>
      <c r="AD61" s="29">
        <f t="shared" si="32"/>
        <v>0</v>
      </c>
      <c r="AE61" s="1"/>
      <c r="AF61" s="1"/>
      <c r="AG61" s="1"/>
      <c r="AH61" s="1"/>
      <c r="AI61" s="1"/>
    </row>
    <row r="62" spans="1:35" x14ac:dyDescent="0.45">
      <c r="A62" s="29">
        <v>55</v>
      </c>
      <c r="B62" s="29" t="s">
        <v>203</v>
      </c>
      <c r="C62" s="29" t="s">
        <v>204</v>
      </c>
      <c r="D62" s="29" t="s">
        <v>205</v>
      </c>
      <c r="E62" s="29" t="s">
        <v>244</v>
      </c>
      <c r="F62" s="31">
        <v>44097</v>
      </c>
      <c r="G62" s="29" t="s">
        <v>5</v>
      </c>
      <c r="H62" s="29" t="s">
        <v>235</v>
      </c>
      <c r="I62" s="30" t="s">
        <v>109</v>
      </c>
      <c r="J62" s="29" t="s">
        <v>455</v>
      </c>
      <c r="K62" s="30"/>
      <c r="L62" s="30"/>
      <c r="M62" s="30"/>
      <c r="N62" s="30"/>
      <c r="O62" s="29" t="s">
        <v>472</v>
      </c>
      <c r="P62" s="29" t="s">
        <v>473</v>
      </c>
      <c r="Q62" s="29" t="s">
        <v>474</v>
      </c>
      <c r="R62" s="29" t="s">
        <v>271</v>
      </c>
      <c r="S62" s="31">
        <v>44103</v>
      </c>
      <c r="T62" s="31">
        <v>44103</v>
      </c>
      <c r="U62" s="33" t="s">
        <v>50</v>
      </c>
      <c r="V62" s="29">
        <f t="shared" si="27"/>
        <v>2020</v>
      </c>
      <c r="W62" s="29">
        <f t="shared" si="28"/>
        <v>9</v>
      </c>
      <c r="X62" s="29" t="str">
        <f>TEXT([2]!Tbl_Counter[[#This Row],[Issue Month]]*28, "mmmm")</f>
        <v>September</v>
      </c>
      <c r="Y62" s="29">
        <f>DAY([2]!Tbl_Counter[[#This Row],[Issue Date]])</f>
        <v>23</v>
      </c>
      <c r="Z62" s="29" t="str">
        <f t="shared" si="29"/>
        <v>2020-09</v>
      </c>
      <c r="AA62" s="29">
        <f t="shared" si="30"/>
        <v>6</v>
      </c>
      <c r="AB62" s="29">
        <f t="shared" si="30"/>
        <v>6</v>
      </c>
      <c r="AC62" s="29" t="str">
        <f t="shared" si="31"/>
        <v>Yes</v>
      </c>
      <c r="AD62" s="29">
        <f t="shared" si="32"/>
        <v>0</v>
      </c>
      <c r="AE62" s="1"/>
      <c r="AF62" s="1"/>
      <c r="AG62" s="1"/>
      <c r="AH62" s="1"/>
      <c r="AI62" s="1"/>
    </row>
    <row r="63" spans="1:35" x14ac:dyDescent="0.45">
      <c r="A63" s="29">
        <v>56</v>
      </c>
      <c r="B63" s="29" t="s">
        <v>213</v>
      </c>
      <c r="C63" s="29" t="s">
        <v>214</v>
      </c>
      <c r="D63" s="29" t="s">
        <v>215</v>
      </c>
      <c r="E63" s="29" t="s">
        <v>253</v>
      </c>
      <c r="F63" s="31">
        <v>44097</v>
      </c>
      <c r="G63" s="29" t="s">
        <v>3</v>
      </c>
      <c r="H63" s="29" t="s">
        <v>245</v>
      </c>
      <c r="I63" s="30" t="s">
        <v>109</v>
      </c>
      <c r="J63" s="30" t="s">
        <v>109</v>
      </c>
      <c r="K63" s="29" t="s">
        <v>475</v>
      </c>
      <c r="L63" s="30"/>
      <c r="M63" s="30"/>
      <c r="N63" s="30"/>
      <c r="O63" s="29" t="s">
        <v>476</v>
      </c>
      <c r="P63" s="29" t="s">
        <v>477</v>
      </c>
      <c r="Q63" s="29" t="s">
        <v>478</v>
      </c>
      <c r="R63" s="29" t="s">
        <v>271</v>
      </c>
      <c r="S63" s="31">
        <v>44105</v>
      </c>
      <c r="T63" s="31">
        <v>44104</v>
      </c>
      <c r="U63" s="33" t="s">
        <v>50</v>
      </c>
      <c r="V63" s="29">
        <f t="shared" si="27"/>
        <v>2020</v>
      </c>
      <c r="W63" s="29">
        <f t="shared" si="28"/>
        <v>9</v>
      </c>
      <c r="X63" s="29" t="str">
        <f>TEXT([2]!Tbl_Counter[[#This Row],[Issue Month]]*28, "mmmm")</f>
        <v>September</v>
      </c>
      <c r="Y63" s="29">
        <f>DAY([2]!Tbl_Counter[[#This Row],[Issue Date]])</f>
        <v>23</v>
      </c>
      <c r="Z63" s="29" t="str">
        <f t="shared" si="29"/>
        <v>2020-09</v>
      </c>
      <c r="AA63" s="29">
        <f t="shared" si="30"/>
        <v>8</v>
      </c>
      <c r="AB63" s="29">
        <f t="shared" si="30"/>
        <v>7</v>
      </c>
      <c r="AC63" s="29" t="str">
        <f t="shared" si="31"/>
        <v>Yes</v>
      </c>
      <c r="AD63" s="29">
        <f t="shared" si="32"/>
        <v>-1</v>
      </c>
      <c r="AE63" s="1"/>
      <c r="AF63" s="1"/>
      <c r="AG63" s="1"/>
      <c r="AH63" s="1"/>
      <c r="AI63" s="1"/>
    </row>
    <row r="64" spans="1:35" x14ac:dyDescent="0.45">
      <c r="A64" s="29">
        <v>57</v>
      </c>
      <c r="B64" s="29" t="s">
        <v>222</v>
      </c>
      <c r="C64" s="29" t="s">
        <v>223</v>
      </c>
      <c r="D64" s="29" t="s">
        <v>224</v>
      </c>
      <c r="E64" s="29" t="s">
        <v>260</v>
      </c>
      <c r="F64" s="31">
        <v>44099</v>
      </c>
      <c r="G64" s="29" t="s">
        <v>5</v>
      </c>
      <c r="H64" s="29" t="s">
        <v>235</v>
      </c>
      <c r="I64" s="30" t="s">
        <v>109</v>
      </c>
      <c r="J64" s="29" t="s">
        <v>236</v>
      </c>
      <c r="K64" s="29" t="s">
        <v>246</v>
      </c>
      <c r="L64" s="30"/>
      <c r="M64" s="30"/>
      <c r="N64" s="30"/>
      <c r="O64" s="29" t="s">
        <v>479</v>
      </c>
      <c r="P64" s="29" t="s">
        <v>480</v>
      </c>
      <c r="Q64" s="29" t="s">
        <v>481</v>
      </c>
      <c r="R64" s="29" t="s">
        <v>271</v>
      </c>
      <c r="S64" s="31">
        <v>44106</v>
      </c>
      <c r="T64" s="31">
        <v>44104</v>
      </c>
      <c r="U64" s="33" t="s">
        <v>50</v>
      </c>
      <c r="V64" s="29">
        <f t="shared" si="27"/>
        <v>2020</v>
      </c>
      <c r="W64" s="29">
        <f t="shared" si="28"/>
        <v>9</v>
      </c>
      <c r="X64" s="29" t="str">
        <f>TEXT([2]!Tbl_Counter[[#This Row],[Issue Month]]*28, "mmmm")</f>
        <v>September</v>
      </c>
      <c r="Y64" s="29">
        <f>DAY([2]!Tbl_Counter[[#This Row],[Issue Date]])</f>
        <v>25</v>
      </c>
      <c r="Z64" s="29" t="str">
        <f t="shared" si="29"/>
        <v>2020-09</v>
      </c>
      <c r="AA64" s="29">
        <f t="shared" si="30"/>
        <v>7</v>
      </c>
      <c r="AB64" s="29">
        <f t="shared" si="30"/>
        <v>5</v>
      </c>
      <c r="AC64" s="29" t="str">
        <f t="shared" si="31"/>
        <v>Yes</v>
      </c>
      <c r="AD64" s="29">
        <f t="shared" si="32"/>
        <v>-2</v>
      </c>
      <c r="AE64" s="1"/>
      <c r="AF64" s="1"/>
      <c r="AG64" s="1"/>
      <c r="AH64" s="1"/>
      <c r="AI64" s="1"/>
    </row>
    <row r="65" spans="1:35" x14ac:dyDescent="0.45">
      <c r="A65" s="29">
        <v>271</v>
      </c>
      <c r="B65" s="29" t="s">
        <v>231</v>
      </c>
      <c r="C65" s="29" t="s">
        <v>232</v>
      </c>
      <c r="D65" s="29" t="s">
        <v>233</v>
      </c>
      <c r="E65" s="29" t="s">
        <v>267</v>
      </c>
      <c r="F65" s="31">
        <v>44071</v>
      </c>
      <c r="G65" s="29" t="s">
        <v>4</v>
      </c>
      <c r="H65" s="29" t="s">
        <v>207</v>
      </c>
      <c r="I65" s="29" t="s">
        <v>482</v>
      </c>
      <c r="J65" s="30" t="s">
        <v>109</v>
      </c>
      <c r="K65" s="30"/>
      <c r="L65" s="30"/>
      <c r="M65" s="29" t="s">
        <v>52</v>
      </c>
      <c r="N65" s="30"/>
      <c r="O65" s="29" t="s">
        <v>483</v>
      </c>
      <c r="P65" s="29" t="s">
        <v>484</v>
      </c>
      <c r="Q65" s="29" t="s">
        <v>485</v>
      </c>
      <c r="R65" s="29" t="s">
        <v>486</v>
      </c>
      <c r="S65" s="31">
        <v>44105</v>
      </c>
      <c r="T65" s="31">
        <v>44105</v>
      </c>
      <c r="U65" s="33" t="s">
        <v>50</v>
      </c>
      <c r="V65" s="29">
        <v>2020</v>
      </c>
      <c r="W65" s="29">
        <v>8</v>
      </c>
      <c r="X65" s="29" t="s">
        <v>82</v>
      </c>
      <c r="Y65" s="29">
        <v>28</v>
      </c>
      <c r="Z65" s="29" t="s">
        <v>64</v>
      </c>
      <c r="AA65" s="29">
        <f t="shared" ref="AA65:AB69" si="33">IFERROR(IF(INT(S65-$F65)&gt;=0,S65-$F65,"N/A"),"N/A")</f>
        <v>34</v>
      </c>
      <c r="AB65" s="29">
        <f t="shared" si="33"/>
        <v>34</v>
      </c>
      <c r="AC65" s="29" t="str">
        <f>IFERROR(IF(OR(ISTEXT(AA65), ISTEXT(AB65)), "N/A", IF(AB65&lt;=AA65, "Yes", "No")),"N/A")</f>
        <v>Yes</v>
      </c>
      <c r="AD65" s="29">
        <f>IFERROR(AB65-AA65, "")</f>
        <v>0</v>
      </c>
      <c r="AE65" s="1"/>
      <c r="AF65" s="1"/>
      <c r="AG65" s="1"/>
      <c r="AH65" s="1"/>
      <c r="AI65" s="1"/>
    </row>
    <row r="66" spans="1:35" x14ac:dyDescent="0.45">
      <c r="A66" s="29">
        <v>58</v>
      </c>
      <c r="B66" s="29" t="s">
        <v>241</v>
      </c>
      <c r="C66" s="29" t="s">
        <v>242</v>
      </c>
      <c r="D66" s="29" t="s">
        <v>243</v>
      </c>
      <c r="E66" s="29" t="s">
        <v>206</v>
      </c>
      <c r="F66" s="31">
        <v>44105</v>
      </c>
      <c r="G66" s="29" t="s">
        <v>5</v>
      </c>
      <c r="H66" s="29" t="s">
        <v>235</v>
      </c>
      <c r="I66" s="30" t="s">
        <v>109</v>
      </c>
      <c r="J66" s="30" t="s">
        <v>109</v>
      </c>
      <c r="K66" s="30"/>
      <c r="L66" s="30"/>
      <c r="M66" s="30"/>
      <c r="N66" s="30"/>
      <c r="O66" s="29" t="s">
        <v>487</v>
      </c>
      <c r="P66" s="29" t="s">
        <v>488</v>
      </c>
      <c r="Q66" s="29" t="s">
        <v>489</v>
      </c>
      <c r="R66" s="29" t="s">
        <v>240</v>
      </c>
      <c r="S66" s="31">
        <v>44106</v>
      </c>
      <c r="T66" s="31">
        <v>44106</v>
      </c>
      <c r="U66" s="33" t="s">
        <v>50</v>
      </c>
      <c r="V66" s="29">
        <f>IFERROR(YEAR(F66), "")</f>
        <v>2020</v>
      </c>
      <c r="W66" s="29">
        <f>IFERROR(MONTH(F66), "")</f>
        <v>10</v>
      </c>
      <c r="X66" s="29" t="str">
        <f>TEXT([2]!Tbl_Counter[[#This Row],[Issue Month]]*28, "mmmm")</f>
        <v>October</v>
      </c>
      <c r="Y66" s="29">
        <f>DAY([2]!Tbl_Counter[[#This Row],[Issue Date]])</f>
        <v>1</v>
      </c>
      <c r="Z66" s="29" t="str">
        <f>TEXT($F66, "yyyy-mm")</f>
        <v>2020-10</v>
      </c>
      <c r="AA66" s="29">
        <f t="shared" si="33"/>
        <v>1</v>
      </c>
      <c r="AB66" s="29">
        <f t="shared" si="33"/>
        <v>1</v>
      </c>
      <c r="AC66" s="29" t="str">
        <f>IFERROR(IF(OR(ISTEXT(AA66), ISTEXT(AB66)), "N/A", IF(AB66&lt;=AA66, "Yes", "No")),"N/A")</f>
        <v>Yes</v>
      </c>
      <c r="AD66" s="29">
        <f>IFERROR(AB66-AA66, "")</f>
        <v>0</v>
      </c>
      <c r="AE66" s="1"/>
      <c r="AF66" s="1"/>
      <c r="AG66" s="1"/>
      <c r="AH66" s="1"/>
      <c r="AI66" s="1"/>
    </row>
    <row r="67" spans="1:35" x14ac:dyDescent="0.45">
      <c r="A67" s="29">
        <v>42</v>
      </c>
      <c r="B67" s="29" t="s">
        <v>251</v>
      </c>
      <c r="C67" s="29" t="s">
        <v>252</v>
      </c>
      <c r="D67" s="29" t="s">
        <v>205</v>
      </c>
      <c r="E67" s="29" t="s">
        <v>216</v>
      </c>
      <c r="F67" s="31">
        <v>44077</v>
      </c>
      <c r="G67" s="29" t="s">
        <v>5</v>
      </c>
      <c r="H67" s="29" t="s">
        <v>235</v>
      </c>
      <c r="I67" s="30" t="s">
        <v>109</v>
      </c>
      <c r="J67" s="30" t="s">
        <v>109</v>
      </c>
      <c r="K67" s="29" t="s">
        <v>311</v>
      </c>
      <c r="L67" s="30"/>
      <c r="M67" s="30"/>
      <c r="N67" s="30"/>
      <c r="O67" s="29" t="s">
        <v>490</v>
      </c>
      <c r="P67" s="29" t="s">
        <v>491</v>
      </c>
      <c r="Q67" s="29" t="s">
        <v>492</v>
      </c>
      <c r="R67" s="29" t="s">
        <v>250</v>
      </c>
      <c r="S67" s="31">
        <v>44111</v>
      </c>
      <c r="T67" s="31">
        <v>44110</v>
      </c>
      <c r="U67" s="33" t="s">
        <v>50</v>
      </c>
      <c r="V67" s="29">
        <f>IFERROR(YEAR(F67), "")</f>
        <v>2020</v>
      </c>
      <c r="W67" s="29">
        <f>IFERROR(MONTH(F67), "")</f>
        <v>9</v>
      </c>
      <c r="X67" s="29" t="str">
        <f>TEXT([2]!Tbl_Counter[[#This Row],[Issue Month]]*28, "mmmm")</f>
        <v>September</v>
      </c>
      <c r="Y67" s="29">
        <f>DAY([2]!Tbl_Counter[[#This Row],[Issue Date]])</f>
        <v>3</v>
      </c>
      <c r="Z67" s="29" t="str">
        <f>TEXT($F67, "yyyy-mm")</f>
        <v>2020-09</v>
      </c>
      <c r="AA67" s="29">
        <f t="shared" si="33"/>
        <v>34</v>
      </c>
      <c r="AB67" s="29">
        <f t="shared" si="33"/>
        <v>33</v>
      </c>
      <c r="AC67" s="29" t="str">
        <f>IFERROR(IF(OR(ISTEXT(AA67), ISTEXT(AB67)), "N/A", IF(AB67&lt;=AA67, "Yes", "No")),"N/A")</f>
        <v>Yes</v>
      </c>
      <c r="AD67" s="29">
        <f>IFERROR(AB67-AA67, "")</f>
        <v>-1</v>
      </c>
      <c r="AE67" s="1"/>
      <c r="AF67" s="1"/>
      <c r="AG67" s="1"/>
      <c r="AH67" s="1"/>
      <c r="AI67" s="1"/>
    </row>
    <row r="68" spans="1:35" x14ac:dyDescent="0.45">
      <c r="A68" s="29">
        <v>267</v>
      </c>
      <c r="B68" s="29" t="s">
        <v>258</v>
      </c>
      <c r="C68" s="29" t="s">
        <v>259</v>
      </c>
      <c r="D68" s="29" t="s">
        <v>215</v>
      </c>
      <c r="E68" s="29" t="s">
        <v>225</v>
      </c>
      <c r="F68" s="31">
        <v>44096</v>
      </c>
      <c r="G68" s="29" t="s">
        <v>4</v>
      </c>
      <c r="H68" s="29" t="s">
        <v>207</v>
      </c>
      <c r="I68" s="29" t="s">
        <v>493</v>
      </c>
      <c r="J68" s="30" t="s">
        <v>109</v>
      </c>
      <c r="K68" s="30"/>
      <c r="L68" s="30"/>
      <c r="M68" s="29" t="s">
        <v>52</v>
      </c>
      <c r="N68" s="30"/>
      <c r="O68" s="29" t="s">
        <v>494</v>
      </c>
      <c r="P68" s="29" t="s">
        <v>495</v>
      </c>
      <c r="Q68" s="29" t="s">
        <v>496</v>
      </c>
      <c r="R68" s="29" t="s">
        <v>230</v>
      </c>
      <c r="S68" s="31">
        <v>44127</v>
      </c>
      <c r="T68" s="31">
        <v>44113</v>
      </c>
      <c r="U68" s="33" t="s">
        <v>50</v>
      </c>
      <c r="V68" s="29">
        <v>2020</v>
      </c>
      <c r="W68" s="29">
        <v>9</v>
      </c>
      <c r="X68" s="29" t="s">
        <v>83</v>
      </c>
      <c r="Y68" s="29">
        <v>22</v>
      </c>
      <c r="Z68" s="29" t="s">
        <v>65</v>
      </c>
      <c r="AA68" s="29">
        <f t="shared" si="33"/>
        <v>31</v>
      </c>
      <c r="AB68" s="29">
        <f t="shared" si="33"/>
        <v>17</v>
      </c>
      <c r="AC68" s="29" t="str">
        <f>IFERROR(IF(OR(ISTEXT(AA68), ISTEXT(AB68)), "N/A", IF(AB68&lt;=AA68, "Yes", "No")),"N/A")</f>
        <v>Yes</v>
      </c>
      <c r="AD68" s="29">
        <f>IFERROR(AB68-AA68, "")</f>
        <v>-14</v>
      </c>
      <c r="AE68" s="1"/>
      <c r="AF68" s="1"/>
      <c r="AG68" s="1"/>
      <c r="AH68" s="1"/>
      <c r="AI68" s="1"/>
    </row>
    <row r="69" spans="1:35" x14ac:dyDescent="0.45">
      <c r="A69" s="29">
        <v>59</v>
      </c>
      <c r="B69" s="29" t="s">
        <v>265</v>
      </c>
      <c r="C69" s="29" t="s">
        <v>266</v>
      </c>
      <c r="D69" s="29" t="s">
        <v>224</v>
      </c>
      <c r="E69" s="29" t="s">
        <v>234</v>
      </c>
      <c r="F69" s="31">
        <v>44111</v>
      </c>
      <c r="G69" s="29" t="s">
        <v>5</v>
      </c>
      <c r="H69" s="29" t="s">
        <v>235</v>
      </c>
      <c r="I69" s="30" t="s">
        <v>109</v>
      </c>
      <c r="J69" s="30" t="s">
        <v>109</v>
      </c>
      <c r="K69" s="30"/>
      <c r="L69" s="30"/>
      <c r="M69" s="30"/>
      <c r="N69" s="30"/>
      <c r="O69" s="29" t="s">
        <v>497</v>
      </c>
      <c r="P69" s="29" t="s">
        <v>498</v>
      </c>
      <c r="Q69" s="29" t="s">
        <v>499</v>
      </c>
      <c r="R69" s="29" t="s">
        <v>309</v>
      </c>
      <c r="S69" s="31">
        <v>44114</v>
      </c>
      <c r="T69" s="31">
        <v>44114</v>
      </c>
      <c r="U69" s="33" t="s">
        <v>50</v>
      </c>
      <c r="V69" s="29">
        <f>IFERROR(YEAR(F69), "")</f>
        <v>2020</v>
      </c>
      <c r="W69" s="29">
        <f>IFERROR(MONTH(F69), "")</f>
        <v>10</v>
      </c>
      <c r="X69" s="29" t="str">
        <f>TEXT([2]!Tbl_Counter[[#This Row],[Issue Month]]*28, "mmmm")</f>
        <v>October</v>
      </c>
      <c r="Y69" s="29">
        <f>DAY([2]!Tbl_Counter[[#This Row],[Issue Date]])</f>
        <v>7</v>
      </c>
      <c r="Z69" s="29" t="str">
        <f>TEXT($F69, "yyyy-mm")</f>
        <v>2020-10</v>
      </c>
      <c r="AA69" s="29">
        <f t="shared" si="33"/>
        <v>3</v>
      </c>
      <c r="AB69" s="29">
        <f t="shared" si="33"/>
        <v>3</v>
      </c>
      <c r="AC69" s="29" t="str">
        <f>IFERROR(IF(OR(ISTEXT(AA69), ISTEXT(AB69)), "N/A", IF(AB69&lt;=AA69, "Yes", "No")),"N/A")</f>
        <v>Yes</v>
      </c>
      <c r="AD69" s="29">
        <f>IFERROR(AB69-AA69, "")</f>
        <v>0</v>
      </c>
      <c r="AE69" s="1"/>
      <c r="AF69" s="1"/>
      <c r="AG69" s="1"/>
      <c r="AH69" s="1"/>
      <c r="AI69" s="1"/>
    </row>
    <row r="70" spans="1:35" x14ac:dyDescent="0.45">
      <c r="A70" s="29">
        <v>265</v>
      </c>
      <c r="B70" s="29" t="s">
        <v>272</v>
      </c>
      <c r="C70" s="29" t="s">
        <v>273</v>
      </c>
      <c r="D70" s="29" t="s">
        <v>233</v>
      </c>
      <c r="E70" s="29" t="s">
        <v>244</v>
      </c>
      <c r="F70" s="31">
        <v>44105</v>
      </c>
      <c r="G70" s="29" t="s">
        <v>4</v>
      </c>
      <c r="H70" s="29" t="s">
        <v>207</v>
      </c>
      <c r="I70" s="29" t="s">
        <v>500</v>
      </c>
      <c r="J70" s="30" t="s">
        <v>109</v>
      </c>
      <c r="K70" s="30"/>
      <c r="L70" s="30"/>
      <c r="M70" s="29" t="s">
        <v>52</v>
      </c>
      <c r="N70" s="30"/>
      <c r="O70" s="29" t="s">
        <v>501</v>
      </c>
      <c r="P70" s="29" t="s">
        <v>502</v>
      </c>
      <c r="Q70" s="29" t="s">
        <v>503</v>
      </c>
      <c r="R70" s="29" t="s">
        <v>294</v>
      </c>
      <c r="S70" s="31">
        <v>44135</v>
      </c>
      <c r="T70" s="31">
        <v>44116</v>
      </c>
      <c r="U70" s="33" t="s">
        <v>50</v>
      </c>
      <c r="V70" s="29">
        <v>2020</v>
      </c>
      <c r="W70" s="29">
        <v>10</v>
      </c>
      <c r="X70" s="29" t="s">
        <v>84</v>
      </c>
      <c r="Y70" s="29">
        <v>1</v>
      </c>
      <c r="Z70" s="29" t="s">
        <v>66</v>
      </c>
      <c r="AA70" s="29">
        <f t="shared" ref="AA70:AA72" si="34">IFERROR(IF(INT(S70-$F70)&gt;=0,S70-$F70,"N/A"),"N/A")</f>
        <v>30</v>
      </c>
      <c r="AB70" s="29">
        <f t="shared" ref="AB70:AB72" si="35">IFERROR(IF(INT(T70-$F70)&gt;=0,T70-$F70,"N/A"),"N/A")</f>
        <v>11</v>
      </c>
      <c r="AC70" s="29" t="str">
        <f t="shared" ref="AC70:AC72" si="36">IFERROR(IF(OR(ISTEXT(AA70), ISTEXT(AB70)), "N/A", IF(AB70&lt;=AA70, "Yes", "No")),"N/A")</f>
        <v>Yes</v>
      </c>
      <c r="AD70" s="29">
        <f t="shared" ref="AD70:AD72" si="37">IFERROR(AB70-AA70, "")</f>
        <v>-19</v>
      </c>
      <c r="AE70" s="1"/>
      <c r="AF70" s="1"/>
      <c r="AG70" s="1"/>
      <c r="AH70" s="1"/>
      <c r="AI70" s="1"/>
    </row>
    <row r="71" spans="1:35" x14ac:dyDescent="0.45">
      <c r="A71" s="29">
        <v>266</v>
      </c>
      <c r="B71" s="29" t="s">
        <v>278</v>
      </c>
      <c r="C71" s="29" t="s">
        <v>279</v>
      </c>
      <c r="D71" s="29" t="s">
        <v>243</v>
      </c>
      <c r="E71" s="29" t="s">
        <v>253</v>
      </c>
      <c r="F71" s="31">
        <v>44102</v>
      </c>
      <c r="G71" s="29" t="s">
        <v>4</v>
      </c>
      <c r="H71" s="29" t="s">
        <v>207</v>
      </c>
      <c r="I71" s="29" t="s">
        <v>504</v>
      </c>
      <c r="J71" s="30" t="s">
        <v>109</v>
      </c>
      <c r="K71" s="30"/>
      <c r="L71" s="30"/>
      <c r="M71" s="29" t="s">
        <v>52</v>
      </c>
      <c r="N71" s="30"/>
      <c r="O71" s="29" t="s">
        <v>505</v>
      </c>
      <c r="P71" s="29" t="s">
        <v>506</v>
      </c>
      <c r="Q71" s="29" t="s">
        <v>507</v>
      </c>
      <c r="R71" s="29" t="s">
        <v>294</v>
      </c>
      <c r="S71" s="31">
        <v>44133</v>
      </c>
      <c r="T71" s="31">
        <v>44116</v>
      </c>
      <c r="U71" s="33" t="s">
        <v>50</v>
      </c>
      <c r="V71" s="29">
        <v>2020</v>
      </c>
      <c r="W71" s="29">
        <v>9</v>
      </c>
      <c r="X71" s="29" t="s">
        <v>83</v>
      </c>
      <c r="Y71" s="29">
        <v>28</v>
      </c>
      <c r="Z71" s="29" t="s">
        <v>65</v>
      </c>
      <c r="AA71" s="29">
        <f t="shared" si="34"/>
        <v>31</v>
      </c>
      <c r="AB71" s="29">
        <f t="shared" si="35"/>
        <v>14</v>
      </c>
      <c r="AC71" s="29" t="str">
        <f t="shared" si="36"/>
        <v>Yes</v>
      </c>
      <c r="AD71" s="29">
        <f t="shared" si="37"/>
        <v>-17</v>
      </c>
      <c r="AE71" s="1"/>
      <c r="AF71" s="1"/>
      <c r="AG71" s="1"/>
      <c r="AH71" s="1"/>
      <c r="AI71" s="1"/>
    </row>
    <row r="72" spans="1:35" x14ac:dyDescent="0.45">
      <c r="A72" s="29">
        <v>268</v>
      </c>
      <c r="B72" s="29" t="s">
        <v>203</v>
      </c>
      <c r="C72" s="29" t="s">
        <v>284</v>
      </c>
      <c r="D72" s="29" t="s">
        <v>205</v>
      </c>
      <c r="E72" s="29" t="s">
        <v>260</v>
      </c>
      <c r="F72" s="31">
        <v>44089</v>
      </c>
      <c r="G72" s="29" t="s">
        <v>4</v>
      </c>
      <c r="H72" s="29" t="s">
        <v>207</v>
      </c>
      <c r="I72" s="29" t="s">
        <v>508</v>
      </c>
      <c r="J72" s="30" t="s">
        <v>109</v>
      </c>
      <c r="K72" s="30"/>
      <c r="L72" s="30"/>
      <c r="M72" s="29" t="s">
        <v>52</v>
      </c>
      <c r="N72" s="30"/>
      <c r="O72" s="29" t="s">
        <v>509</v>
      </c>
      <c r="P72" s="29" t="s">
        <v>510</v>
      </c>
      <c r="Q72" s="29" t="s">
        <v>511</v>
      </c>
      <c r="R72" s="29" t="s">
        <v>294</v>
      </c>
      <c r="S72" s="31">
        <v>44119</v>
      </c>
      <c r="T72" s="31">
        <v>44116</v>
      </c>
      <c r="U72" s="33" t="s">
        <v>50</v>
      </c>
      <c r="V72" s="29">
        <v>2020</v>
      </c>
      <c r="W72" s="29">
        <v>9</v>
      </c>
      <c r="X72" s="29" t="s">
        <v>83</v>
      </c>
      <c r="Y72" s="29">
        <v>15</v>
      </c>
      <c r="Z72" s="29" t="s">
        <v>65</v>
      </c>
      <c r="AA72" s="29">
        <f t="shared" si="34"/>
        <v>30</v>
      </c>
      <c r="AB72" s="29">
        <f t="shared" si="35"/>
        <v>27</v>
      </c>
      <c r="AC72" s="29" t="str">
        <f t="shared" si="36"/>
        <v>Yes</v>
      </c>
      <c r="AD72" s="29">
        <f t="shared" si="37"/>
        <v>-3</v>
      </c>
      <c r="AE72" s="1"/>
      <c r="AF72" s="1"/>
      <c r="AG72" s="1"/>
      <c r="AH72" s="1"/>
      <c r="AI72" s="1"/>
    </row>
    <row r="73" spans="1:35" x14ac:dyDescent="0.45">
      <c r="A73" s="29">
        <v>61</v>
      </c>
      <c r="B73" s="29" t="s">
        <v>213</v>
      </c>
      <c r="C73" s="29" t="s">
        <v>289</v>
      </c>
      <c r="D73" s="29" t="s">
        <v>215</v>
      </c>
      <c r="E73" s="29" t="s">
        <v>267</v>
      </c>
      <c r="F73" s="31">
        <v>44116</v>
      </c>
      <c r="G73" s="29" t="s">
        <v>5</v>
      </c>
      <c r="H73" s="29" t="s">
        <v>235</v>
      </c>
      <c r="I73" s="30" t="s">
        <v>109</v>
      </c>
      <c r="J73" s="30" t="s">
        <v>109</v>
      </c>
      <c r="K73" s="30"/>
      <c r="L73" s="30"/>
      <c r="M73" s="30"/>
      <c r="N73" s="30"/>
      <c r="O73" s="29" t="s">
        <v>512</v>
      </c>
      <c r="P73" s="29" t="s">
        <v>513</v>
      </c>
      <c r="Q73" s="29" t="s">
        <v>514</v>
      </c>
      <c r="R73" s="29" t="s">
        <v>250</v>
      </c>
      <c r="S73" s="31">
        <v>44119</v>
      </c>
      <c r="T73" s="31">
        <v>44119</v>
      </c>
      <c r="U73" s="33" t="s">
        <v>50</v>
      </c>
      <c r="V73" s="29">
        <f t="shared" ref="V73:V78" si="38">IFERROR(YEAR(F73), "")</f>
        <v>2020</v>
      </c>
      <c r="W73" s="29">
        <f t="shared" ref="W73:W78" si="39">IFERROR(MONTH(F73), "")</f>
        <v>10</v>
      </c>
      <c r="X73" s="29" t="str">
        <f>TEXT([2]!Tbl_Counter[[#This Row],[Issue Month]]*28, "mmmm")</f>
        <v>October</v>
      </c>
      <c r="Y73" s="29">
        <f>DAY([2]!Tbl_Counter[[#This Row],[Issue Date]])</f>
        <v>12</v>
      </c>
      <c r="Z73" s="29" t="str">
        <f t="shared" ref="Z73:Z78" si="40">TEXT($F73, "yyyy-mm")</f>
        <v>2020-10</v>
      </c>
      <c r="AA73" s="29">
        <f t="shared" ref="AA73:AB78" si="41">IFERROR(IF(INT(S73-$F73)&gt;=0,S73-$F73,"N/A"),"N/A")</f>
        <v>3</v>
      </c>
      <c r="AB73" s="29">
        <f t="shared" si="41"/>
        <v>3</v>
      </c>
      <c r="AC73" s="29" t="str">
        <f t="shared" ref="AC73:AC78" si="42">IFERROR(IF(OR(ISTEXT(AA73), ISTEXT(AB73)), "N/A", IF(AB73&lt;=AA73, "Yes", "No")),"N/A")</f>
        <v>Yes</v>
      </c>
      <c r="AD73" s="29">
        <f t="shared" ref="AD73:AD78" si="43">IFERROR(AB73-AA73, "")</f>
        <v>0</v>
      </c>
      <c r="AE73" s="1"/>
      <c r="AF73" s="1"/>
      <c r="AG73" s="1"/>
      <c r="AH73" s="1"/>
      <c r="AI73" s="1"/>
    </row>
    <row r="74" spans="1:35" x14ac:dyDescent="0.45">
      <c r="A74" s="29">
        <v>62</v>
      </c>
      <c r="B74" s="29" t="s">
        <v>222</v>
      </c>
      <c r="C74" s="29" t="s">
        <v>295</v>
      </c>
      <c r="D74" s="29" t="s">
        <v>224</v>
      </c>
      <c r="E74" s="29" t="s">
        <v>206</v>
      </c>
      <c r="F74" s="31">
        <v>44116</v>
      </c>
      <c r="G74" s="29" t="s">
        <v>5</v>
      </c>
      <c r="H74" s="29" t="s">
        <v>235</v>
      </c>
      <c r="I74" s="30" t="s">
        <v>109</v>
      </c>
      <c r="J74" s="30" t="s">
        <v>109</v>
      </c>
      <c r="K74" s="30"/>
      <c r="L74" s="30"/>
      <c r="M74" s="30"/>
      <c r="N74" s="30"/>
      <c r="O74" s="29" t="s">
        <v>515</v>
      </c>
      <c r="P74" s="29" t="s">
        <v>516</v>
      </c>
      <c r="Q74" s="29" t="s">
        <v>517</v>
      </c>
      <c r="R74" s="29" t="s">
        <v>309</v>
      </c>
      <c r="S74" s="31">
        <v>44120</v>
      </c>
      <c r="T74" s="31">
        <v>44119</v>
      </c>
      <c r="U74" s="33" t="s">
        <v>50</v>
      </c>
      <c r="V74" s="29">
        <f t="shared" si="38"/>
        <v>2020</v>
      </c>
      <c r="W74" s="29">
        <f t="shared" si="39"/>
        <v>10</v>
      </c>
      <c r="X74" s="29" t="str">
        <f>TEXT([2]!Tbl_Counter[[#This Row],[Issue Month]]*28, "mmmm")</f>
        <v>October</v>
      </c>
      <c r="Y74" s="29">
        <f>DAY([2]!Tbl_Counter[[#This Row],[Issue Date]])</f>
        <v>12</v>
      </c>
      <c r="Z74" s="29" t="str">
        <f t="shared" si="40"/>
        <v>2020-10</v>
      </c>
      <c r="AA74" s="29">
        <f t="shared" si="41"/>
        <v>4</v>
      </c>
      <c r="AB74" s="29">
        <f t="shared" si="41"/>
        <v>3</v>
      </c>
      <c r="AC74" s="29" t="str">
        <f t="shared" si="42"/>
        <v>Yes</v>
      </c>
      <c r="AD74" s="29">
        <f t="shared" si="43"/>
        <v>-1</v>
      </c>
      <c r="AE74" s="1"/>
      <c r="AF74" s="1"/>
      <c r="AG74" s="1"/>
      <c r="AH74" s="1"/>
      <c r="AI74" s="1"/>
    </row>
    <row r="75" spans="1:35" x14ac:dyDescent="0.45">
      <c r="A75" s="29">
        <v>51</v>
      </c>
      <c r="B75" s="29" t="s">
        <v>231</v>
      </c>
      <c r="C75" s="29" t="s">
        <v>300</v>
      </c>
      <c r="D75" s="29" t="s">
        <v>233</v>
      </c>
      <c r="E75" s="29" t="s">
        <v>216</v>
      </c>
      <c r="F75" s="31">
        <v>44092</v>
      </c>
      <c r="G75" s="29" t="s">
        <v>3</v>
      </c>
      <c r="H75" s="29" t="s">
        <v>245</v>
      </c>
      <c r="I75" s="30" t="s">
        <v>109</v>
      </c>
      <c r="J75" s="30" t="s">
        <v>109</v>
      </c>
      <c r="K75" s="29" t="s">
        <v>217</v>
      </c>
      <c r="L75" s="30"/>
      <c r="M75" s="30"/>
      <c r="N75" s="30"/>
      <c r="O75" s="29" t="s">
        <v>518</v>
      </c>
      <c r="P75" s="29" t="s">
        <v>519</v>
      </c>
      <c r="Q75" s="29" t="s">
        <v>520</v>
      </c>
      <c r="R75" s="29" t="s">
        <v>264</v>
      </c>
      <c r="S75" s="31">
        <v>44124</v>
      </c>
      <c r="T75" s="31">
        <v>44124</v>
      </c>
      <c r="U75" s="33" t="s">
        <v>50</v>
      </c>
      <c r="V75" s="29">
        <f t="shared" si="38"/>
        <v>2020</v>
      </c>
      <c r="W75" s="29">
        <f t="shared" si="39"/>
        <v>9</v>
      </c>
      <c r="X75" s="29" t="str">
        <f>TEXT([2]!Tbl_Counter[[#This Row],[Issue Month]]*28, "mmmm")</f>
        <v>September</v>
      </c>
      <c r="Y75" s="29">
        <f>DAY([2]!Tbl_Counter[[#This Row],[Issue Date]])</f>
        <v>18</v>
      </c>
      <c r="Z75" s="29" t="str">
        <f t="shared" si="40"/>
        <v>2020-09</v>
      </c>
      <c r="AA75" s="29">
        <f t="shared" si="41"/>
        <v>32</v>
      </c>
      <c r="AB75" s="29">
        <f t="shared" si="41"/>
        <v>32</v>
      </c>
      <c r="AC75" s="29" t="str">
        <f t="shared" si="42"/>
        <v>Yes</v>
      </c>
      <c r="AD75" s="29">
        <f t="shared" si="43"/>
        <v>0</v>
      </c>
      <c r="AE75" s="1"/>
      <c r="AF75" s="1"/>
      <c r="AG75" s="1"/>
      <c r="AH75" s="1"/>
      <c r="AI75" s="1"/>
    </row>
    <row r="76" spans="1:35" x14ac:dyDescent="0.45">
      <c r="A76" s="29">
        <v>60</v>
      </c>
      <c r="B76" s="29" t="s">
        <v>241</v>
      </c>
      <c r="C76" s="29" t="s">
        <v>305</v>
      </c>
      <c r="D76" s="29" t="s">
        <v>243</v>
      </c>
      <c r="E76" s="29" t="s">
        <v>225</v>
      </c>
      <c r="F76" s="31">
        <v>44113</v>
      </c>
      <c r="G76" s="29" t="s">
        <v>5</v>
      </c>
      <c r="H76" s="29" t="s">
        <v>235</v>
      </c>
      <c r="I76" s="30" t="s">
        <v>109</v>
      </c>
      <c r="J76" s="30" t="s">
        <v>109</v>
      </c>
      <c r="K76" s="29" t="s">
        <v>521</v>
      </c>
      <c r="L76" s="30"/>
      <c r="M76" s="30"/>
      <c r="N76" s="30"/>
      <c r="O76" s="29" t="s">
        <v>522</v>
      </c>
      <c r="P76" s="29" t="s">
        <v>523</v>
      </c>
      <c r="Q76" s="29" t="s">
        <v>524</v>
      </c>
      <c r="R76" s="29" t="s">
        <v>264</v>
      </c>
      <c r="S76" s="31">
        <v>44124</v>
      </c>
      <c r="T76" s="31">
        <v>44124</v>
      </c>
      <c r="U76" s="33" t="s">
        <v>50</v>
      </c>
      <c r="V76" s="29">
        <f t="shared" si="38"/>
        <v>2020</v>
      </c>
      <c r="W76" s="29">
        <f t="shared" si="39"/>
        <v>10</v>
      </c>
      <c r="X76" s="29" t="str">
        <f>TEXT([2]!Tbl_Counter[[#This Row],[Issue Month]]*28, "mmmm")</f>
        <v>October</v>
      </c>
      <c r="Y76" s="29">
        <f>DAY([2]!Tbl_Counter[[#This Row],[Issue Date]])</f>
        <v>9</v>
      </c>
      <c r="Z76" s="29" t="str">
        <f t="shared" si="40"/>
        <v>2020-10</v>
      </c>
      <c r="AA76" s="29">
        <f t="shared" si="41"/>
        <v>11</v>
      </c>
      <c r="AB76" s="29">
        <f t="shared" si="41"/>
        <v>11</v>
      </c>
      <c r="AC76" s="29" t="str">
        <f t="shared" si="42"/>
        <v>Yes</v>
      </c>
      <c r="AD76" s="29">
        <f t="shared" si="43"/>
        <v>0</v>
      </c>
      <c r="AE76" s="1"/>
      <c r="AF76" s="1"/>
      <c r="AG76" s="1"/>
      <c r="AH76" s="1"/>
      <c r="AI76" s="1"/>
    </row>
    <row r="77" spans="1:35" x14ac:dyDescent="0.45">
      <c r="A77" s="29">
        <v>63</v>
      </c>
      <c r="B77" s="29" t="s">
        <v>251</v>
      </c>
      <c r="C77" s="29" t="s">
        <v>310</v>
      </c>
      <c r="D77" s="29" t="s">
        <v>205</v>
      </c>
      <c r="E77" s="29" t="s">
        <v>234</v>
      </c>
      <c r="F77" s="31">
        <v>44116</v>
      </c>
      <c r="G77" s="29" t="s">
        <v>5</v>
      </c>
      <c r="H77" s="29" t="s">
        <v>235</v>
      </c>
      <c r="I77" s="30" t="s">
        <v>109</v>
      </c>
      <c r="J77" s="29" t="s">
        <v>236</v>
      </c>
      <c r="K77" s="30"/>
      <c r="L77" s="30"/>
      <c r="M77" s="30"/>
      <c r="N77" s="30"/>
      <c r="O77" s="29" t="s">
        <v>525</v>
      </c>
      <c r="P77" s="29" t="s">
        <v>526</v>
      </c>
      <c r="Q77" s="29" t="s">
        <v>527</v>
      </c>
      <c r="R77" s="29" t="s">
        <v>528</v>
      </c>
      <c r="S77" s="31">
        <v>44124</v>
      </c>
      <c r="T77" s="31">
        <v>44124</v>
      </c>
      <c r="U77" s="33" t="s">
        <v>50</v>
      </c>
      <c r="V77" s="29">
        <f t="shared" si="38"/>
        <v>2020</v>
      </c>
      <c r="W77" s="29">
        <f t="shared" si="39"/>
        <v>10</v>
      </c>
      <c r="X77" s="29" t="str">
        <f>TEXT([2]!Tbl_Counter[[#This Row],[Issue Month]]*28, "mmmm")</f>
        <v>October</v>
      </c>
      <c r="Y77" s="29">
        <f>DAY([2]!Tbl_Counter[[#This Row],[Issue Date]])</f>
        <v>12</v>
      </c>
      <c r="Z77" s="29" t="str">
        <f t="shared" si="40"/>
        <v>2020-10</v>
      </c>
      <c r="AA77" s="29">
        <f t="shared" si="41"/>
        <v>8</v>
      </c>
      <c r="AB77" s="29">
        <f t="shared" si="41"/>
        <v>8</v>
      </c>
      <c r="AC77" s="29" t="str">
        <f t="shared" si="42"/>
        <v>Yes</v>
      </c>
      <c r="AD77" s="29">
        <f t="shared" si="43"/>
        <v>0</v>
      </c>
      <c r="AE77" s="1"/>
      <c r="AF77" s="1"/>
      <c r="AG77" s="1"/>
      <c r="AH77" s="1"/>
      <c r="AI77" s="1"/>
    </row>
    <row r="78" spans="1:35" x14ac:dyDescent="0.45">
      <c r="A78" s="29">
        <v>68</v>
      </c>
      <c r="B78" s="29" t="s">
        <v>258</v>
      </c>
      <c r="C78" s="29" t="s">
        <v>316</v>
      </c>
      <c r="D78" s="29" t="s">
        <v>215</v>
      </c>
      <c r="E78" s="29" t="s">
        <v>244</v>
      </c>
      <c r="F78" s="31">
        <v>44127</v>
      </c>
      <c r="G78" s="29" t="s">
        <v>5</v>
      </c>
      <c r="H78" s="29" t="s">
        <v>235</v>
      </c>
      <c r="I78" s="30" t="s">
        <v>109</v>
      </c>
      <c r="J78" s="30" t="s">
        <v>109</v>
      </c>
      <c r="K78" s="30"/>
      <c r="L78" s="30"/>
      <c r="M78" s="30"/>
      <c r="N78" s="30"/>
      <c r="O78" s="29" t="s">
        <v>529</v>
      </c>
      <c r="P78" s="29" t="s">
        <v>530</v>
      </c>
      <c r="Q78" s="29" t="s">
        <v>531</v>
      </c>
      <c r="R78" s="29" t="s">
        <v>309</v>
      </c>
      <c r="S78" s="31">
        <v>44127</v>
      </c>
      <c r="T78" s="31">
        <v>44127</v>
      </c>
      <c r="U78" s="33" t="s">
        <v>50</v>
      </c>
      <c r="V78" s="29">
        <f t="shared" si="38"/>
        <v>2020</v>
      </c>
      <c r="W78" s="29">
        <f t="shared" si="39"/>
        <v>10</v>
      </c>
      <c r="X78" s="29" t="str">
        <f>TEXT([2]!Tbl_Counter[[#This Row],[Issue Month]]*28, "mmmm")</f>
        <v>October</v>
      </c>
      <c r="Y78" s="29">
        <f>DAY([2]!Tbl_Counter[[#This Row],[Issue Date]])</f>
        <v>23</v>
      </c>
      <c r="Z78" s="29" t="str">
        <f t="shared" si="40"/>
        <v>2020-10</v>
      </c>
      <c r="AA78" s="29">
        <f t="shared" si="41"/>
        <v>0</v>
      </c>
      <c r="AB78" s="29">
        <f t="shared" si="41"/>
        <v>0</v>
      </c>
      <c r="AC78" s="29" t="str">
        <f t="shared" si="42"/>
        <v>Yes</v>
      </c>
      <c r="AD78" s="29">
        <f t="shared" si="43"/>
        <v>0</v>
      </c>
      <c r="AE78" s="1"/>
      <c r="AF78" s="1"/>
      <c r="AG78" s="1"/>
      <c r="AH78" s="1"/>
      <c r="AI78" s="1"/>
    </row>
    <row r="79" spans="1:35" x14ac:dyDescent="0.45">
      <c r="A79" s="29">
        <v>264</v>
      </c>
      <c r="B79" s="29" t="s">
        <v>265</v>
      </c>
      <c r="C79" s="29" t="s">
        <v>320</v>
      </c>
      <c r="D79" s="29" t="s">
        <v>224</v>
      </c>
      <c r="E79" s="29" t="s">
        <v>253</v>
      </c>
      <c r="F79" s="31">
        <v>44113</v>
      </c>
      <c r="G79" s="29" t="s">
        <v>4</v>
      </c>
      <c r="H79" s="29" t="s">
        <v>207</v>
      </c>
      <c r="I79" s="29" t="s">
        <v>532</v>
      </c>
      <c r="J79" s="30" t="s">
        <v>109</v>
      </c>
      <c r="K79" s="30"/>
      <c r="L79" s="30"/>
      <c r="M79" s="29" t="s">
        <v>52</v>
      </c>
      <c r="N79" s="30"/>
      <c r="O79" s="29" t="s">
        <v>533</v>
      </c>
      <c r="P79" s="29" t="s">
        <v>534</v>
      </c>
      <c r="Q79" s="29" t="s">
        <v>535</v>
      </c>
      <c r="R79" s="29" t="s">
        <v>536</v>
      </c>
      <c r="S79" s="31">
        <v>44143</v>
      </c>
      <c r="T79" s="31">
        <v>44132</v>
      </c>
      <c r="U79" s="33" t="s">
        <v>50</v>
      </c>
      <c r="V79" s="29">
        <v>2020</v>
      </c>
      <c r="W79" s="29">
        <v>10</v>
      </c>
      <c r="X79" s="29" t="s">
        <v>84</v>
      </c>
      <c r="Y79" s="29">
        <v>9</v>
      </c>
      <c r="Z79" s="29" t="s">
        <v>66</v>
      </c>
      <c r="AA79" s="29">
        <f>IFERROR(IF(INT(S79-$F79)&gt;=0,S79-$F79,"N/A"),"N/A")</f>
        <v>30</v>
      </c>
      <c r="AB79" s="29">
        <f>IFERROR(IF(INT(T79-$F79)&gt;=0,T79-$F79,"N/A"),"N/A")</f>
        <v>19</v>
      </c>
      <c r="AC79" s="29" t="str">
        <f>IFERROR(IF(OR(ISTEXT(AA79), ISTEXT(AB79)), "N/A", IF(AB79&lt;=AA79, "Yes", "No")),"N/A")</f>
        <v>Yes</v>
      </c>
      <c r="AD79" s="29">
        <f>IFERROR(AB79-AA79, "")</f>
        <v>-11</v>
      </c>
      <c r="AE79" s="1"/>
      <c r="AF79" s="1"/>
      <c r="AG79" s="1"/>
      <c r="AH79" s="1"/>
      <c r="AI79" s="1"/>
    </row>
    <row r="80" spans="1:35" x14ac:dyDescent="0.45">
      <c r="A80" s="29">
        <v>64</v>
      </c>
      <c r="B80" s="29" t="s">
        <v>272</v>
      </c>
      <c r="C80" s="29" t="s">
        <v>326</v>
      </c>
      <c r="D80" s="29" t="s">
        <v>233</v>
      </c>
      <c r="E80" s="29" t="s">
        <v>260</v>
      </c>
      <c r="F80" s="31">
        <v>44118</v>
      </c>
      <c r="G80" s="29" t="s">
        <v>5</v>
      </c>
      <c r="H80" s="29" t="s">
        <v>235</v>
      </c>
      <c r="I80" s="30" t="s">
        <v>109</v>
      </c>
      <c r="J80" s="30" t="s">
        <v>109</v>
      </c>
      <c r="K80" s="30"/>
      <c r="L80" s="30"/>
      <c r="M80" s="30"/>
      <c r="N80" s="30"/>
      <c r="O80" s="29" t="s">
        <v>537</v>
      </c>
      <c r="P80" s="29" t="s">
        <v>538</v>
      </c>
      <c r="Q80" s="29" t="s">
        <v>539</v>
      </c>
      <c r="R80" s="29" t="s">
        <v>330</v>
      </c>
      <c r="S80" s="31">
        <v>44134</v>
      </c>
      <c r="T80" s="31">
        <v>44134</v>
      </c>
      <c r="U80" s="33" t="s">
        <v>50</v>
      </c>
      <c r="V80" s="29">
        <f t="shared" ref="V80:V88" si="44">IFERROR(YEAR(F80), "")</f>
        <v>2020</v>
      </c>
      <c r="W80" s="29">
        <f t="shared" ref="W80:W88" si="45">IFERROR(MONTH(F80), "")</f>
        <v>10</v>
      </c>
      <c r="X80" s="29" t="str">
        <f>TEXT([2]!Tbl_Counter[[#This Row],[Issue Month]]*28, "mmmm")</f>
        <v>October</v>
      </c>
      <c r="Y80" s="29">
        <f>DAY([2]!Tbl_Counter[[#This Row],[Issue Date]])</f>
        <v>14</v>
      </c>
      <c r="Z80" s="29" t="str">
        <f t="shared" ref="Z80:Z88" si="46">TEXT($F80, "yyyy-mm")</f>
        <v>2020-10</v>
      </c>
      <c r="AA80" s="29">
        <f t="shared" ref="AA80:AB90" si="47">IFERROR(IF(INT(S80-$F80)&gt;=0,S80-$F80,"N/A"),"N/A")</f>
        <v>16</v>
      </c>
      <c r="AB80" s="29">
        <f t="shared" si="47"/>
        <v>16</v>
      </c>
      <c r="AC80" s="29" t="str">
        <f t="shared" ref="AC80:AC90" si="48">IFERROR(IF(OR(ISTEXT(AA80), ISTEXT(AB80)), "N/A", IF(AB80&lt;=AA80, "Yes", "No")),"N/A")</f>
        <v>Yes</v>
      </c>
      <c r="AD80" s="29">
        <f t="shared" ref="AD80:AD90" si="49">IFERROR(AB80-AA80, "")</f>
        <v>0</v>
      </c>
      <c r="AE80" s="1"/>
      <c r="AF80" s="1"/>
      <c r="AG80" s="1"/>
      <c r="AH80" s="1"/>
      <c r="AI80" s="1"/>
    </row>
    <row r="81" spans="1:35" x14ac:dyDescent="0.45">
      <c r="A81" s="29">
        <v>69</v>
      </c>
      <c r="B81" s="29" t="s">
        <v>278</v>
      </c>
      <c r="C81" s="29" t="s">
        <v>331</v>
      </c>
      <c r="D81" s="29" t="s">
        <v>243</v>
      </c>
      <c r="E81" s="29" t="s">
        <v>267</v>
      </c>
      <c r="F81" s="31">
        <v>44132</v>
      </c>
      <c r="G81" s="29" t="s">
        <v>5</v>
      </c>
      <c r="H81" s="29" t="s">
        <v>235</v>
      </c>
      <c r="I81" s="30" t="s">
        <v>109</v>
      </c>
      <c r="J81" s="30" t="s">
        <v>109</v>
      </c>
      <c r="K81" s="30"/>
      <c r="L81" s="30"/>
      <c r="M81" s="30"/>
      <c r="N81" s="30"/>
      <c r="O81" s="29" t="s">
        <v>540</v>
      </c>
      <c r="P81" s="29" t="s">
        <v>541</v>
      </c>
      <c r="Q81" s="29" t="s">
        <v>542</v>
      </c>
      <c r="R81" s="29" t="s">
        <v>528</v>
      </c>
      <c r="S81" s="31">
        <v>44151</v>
      </c>
      <c r="T81" s="31">
        <v>44134</v>
      </c>
      <c r="U81" s="33" t="s">
        <v>50</v>
      </c>
      <c r="V81" s="29">
        <f t="shared" si="44"/>
        <v>2020</v>
      </c>
      <c r="W81" s="29">
        <f t="shared" si="45"/>
        <v>10</v>
      </c>
      <c r="X81" s="29" t="str">
        <f>TEXT([2]!Tbl_Counter[[#This Row],[Issue Month]]*28, "mmmm")</f>
        <v>October</v>
      </c>
      <c r="Y81" s="29">
        <f>DAY([2]!Tbl_Counter[[#This Row],[Issue Date]])</f>
        <v>28</v>
      </c>
      <c r="Z81" s="29" t="str">
        <f t="shared" si="46"/>
        <v>2020-10</v>
      </c>
      <c r="AA81" s="29">
        <f t="shared" si="47"/>
        <v>19</v>
      </c>
      <c r="AB81" s="29">
        <f t="shared" si="47"/>
        <v>2</v>
      </c>
      <c r="AC81" s="29" t="str">
        <f t="shared" si="48"/>
        <v>Yes</v>
      </c>
      <c r="AD81" s="29">
        <f t="shared" si="49"/>
        <v>-17</v>
      </c>
      <c r="AE81" s="1"/>
      <c r="AF81" s="1"/>
      <c r="AG81" s="1"/>
      <c r="AH81" s="1"/>
      <c r="AI81" s="1"/>
    </row>
    <row r="82" spans="1:35" x14ac:dyDescent="0.45">
      <c r="A82" s="29">
        <v>66</v>
      </c>
      <c r="B82" s="29" t="s">
        <v>203</v>
      </c>
      <c r="C82" s="29" t="s">
        <v>204</v>
      </c>
      <c r="D82" s="29" t="s">
        <v>205</v>
      </c>
      <c r="E82" s="29" t="s">
        <v>206</v>
      </c>
      <c r="F82" s="31">
        <v>44124</v>
      </c>
      <c r="G82" s="29" t="s">
        <v>5</v>
      </c>
      <c r="H82" s="29" t="s">
        <v>235</v>
      </c>
      <c r="I82" s="30" t="s">
        <v>109</v>
      </c>
      <c r="J82" s="30" t="s">
        <v>109</v>
      </c>
      <c r="K82" s="29" t="s">
        <v>217</v>
      </c>
      <c r="L82" s="30"/>
      <c r="M82" s="30"/>
      <c r="N82" s="30"/>
      <c r="O82" s="29" t="s">
        <v>543</v>
      </c>
      <c r="P82" s="29" t="s">
        <v>544</v>
      </c>
      <c r="Q82" s="29" t="s">
        <v>545</v>
      </c>
      <c r="R82" s="29" t="s">
        <v>315</v>
      </c>
      <c r="S82" s="31">
        <v>44148</v>
      </c>
      <c r="T82" s="31">
        <v>44139</v>
      </c>
      <c r="U82" s="33" t="s">
        <v>50</v>
      </c>
      <c r="V82" s="29">
        <f t="shared" si="44"/>
        <v>2020</v>
      </c>
      <c r="W82" s="29">
        <f t="shared" si="45"/>
        <v>10</v>
      </c>
      <c r="X82" s="29" t="str">
        <f>TEXT([2]!Tbl_Counter[[#This Row],[Issue Month]]*28, "mmmm")</f>
        <v>October</v>
      </c>
      <c r="Y82" s="29">
        <f>DAY([2]!Tbl_Counter[[#This Row],[Issue Date]])</f>
        <v>20</v>
      </c>
      <c r="Z82" s="29" t="str">
        <f t="shared" si="46"/>
        <v>2020-10</v>
      </c>
      <c r="AA82" s="29">
        <f t="shared" si="47"/>
        <v>24</v>
      </c>
      <c r="AB82" s="29">
        <f t="shared" si="47"/>
        <v>15</v>
      </c>
      <c r="AC82" s="29" t="str">
        <f t="shared" si="48"/>
        <v>Yes</v>
      </c>
      <c r="AD82" s="29">
        <f t="shared" si="49"/>
        <v>-9</v>
      </c>
      <c r="AE82" s="1"/>
      <c r="AF82" s="1"/>
      <c r="AG82" s="1"/>
      <c r="AH82" s="1"/>
      <c r="AI82" s="1"/>
    </row>
    <row r="83" spans="1:35" x14ac:dyDescent="0.45">
      <c r="A83" s="29">
        <v>67</v>
      </c>
      <c r="B83" s="29" t="s">
        <v>213</v>
      </c>
      <c r="C83" s="29" t="s">
        <v>214</v>
      </c>
      <c r="D83" s="29" t="s">
        <v>215</v>
      </c>
      <c r="E83" s="29" t="s">
        <v>216</v>
      </c>
      <c r="F83" s="31">
        <v>44126</v>
      </c>
      <c r="G83" s="29" t="s">
        <v>5</v>
      </c>
      <c r="H83" s="29" t="s">
        <v>235</v>
      </c>
      <c r="I83" s="30" t="s">
        <v>109</v>
      </c>
      <c r="J83" s="30" t="s">
        <v>109</v>
      </c>
      <c r="K83" s="30"/>
      <c r="L83" s="30"/>
      <c r="M83" s="30"/>
      <c r="N83" s="30"/>
      <c r="O83" s="29" t="s">
        <v>546</v>
      </c>
      <c r="P83" s="29" t="s">
        <v>547</v>
      </c>
      <c r="Q83" s="29" t="s">
        <v>548</v>
      </c>
      <c r="R83" s="29" t="s">
        <v>240</v>
      </c>
      <c r="S83" s="31">
        <v>44139</v>
      </c>
      <c r="T83" s="31">
        <v>44139</v>
      </c>
      <c r="U83" s="33" t="s">
        <v>50</v>
      </c>
      <c r="V83" s="29">
        <f t="shared" si="44"/>
        <v>2020</v>
      </c>
      <c r="W83" s="29">
        <f t="shared" si="45"/>
        <v>10</v>
      </c>
      <c r="X83" s="29" t="str">
        <f>TEXT([2]!Tbl_Counter[[#This Row],[Issue Month]]*28, "mmmm")</f>
        <v>October</v>
      </c>
      <c r="Y83" s="29">
        <f>DAY([2]!Tbl_Counter[[#This Row],[Issue Date]])</f>
        <v>22</v>
      </c>
      <c r="Z83" s="29" t="str">
        <f t="shared" si="46"/>
        <v>2020-10</v>
      </c>
      <c r="AA83" s="29">
        <f t="shared" si="47"/>
        <v>13</v>
      </c>
      <c r="AB83" s="29">
        <f t="shared" si="47"/>
        <v>13</v>
      </c>
      <c r="AC83" s="29" t="str">
        <f t="shared" si="48"/>
        <v>Yes</v>
      </c>
      <c r="AD83" s="29">
        <f t="shared" si="49"/>
        <v>0</v>
      </c>
      <c r="AE83" s="1"/>
      <c r="AF83" s="1"/>
      <c r="AG83" s="1"/>
      <c r="AH83" s="1"/>
      <c r="AI83" s="1"/>
    </row>
    <row r="84" spans="1:35" x14ac:dyDescent="0.45">
      <c r="A84" s="29">
        <v>71</v>
      </c>
      <c r="B84" s="29" t="s">
        <v>222</v>
      </c>
      <c r="C84" s="29" t="s">
        <v>223</v>
      </c>
      <c r="D84" s="29" t="s">
        <v>224</v>
      </c>
      <c r="E84" s="29" t="s">
        <v>225</v>
      </c>
      <c r="F84" s="31">
        <v>44141</v>
      </c>
      <c r="G84" s="29" t="s">
        <v>5</v>
      </c>
      <c r="H84" s="29" t="s">
        <v>235</v>
      </c>
      <c r="I84" s="30" t="s">
        <v>109</v>
      </c>
      <c r="J84" s="30" t="s">
        <v>109</v>
      </c>
      <c r="K84" s="29" t="s">
        <v>280</v>
      </c>
      <c r="L84" s="30"/>
      <c r="M84" s="30"/>
      <c r="N84" s="30"/>
      <c r="O84" s="29" t="s">
        <v>549</v>
      </c>
      <c r="P84" s="29" t="s">
        <v>550</v>
      </c>
      <c r="Q84" s="29" t="s">
        <v>551</v>
      </c>
      <c r="R84" s="29" t="s">
        <v>271</v>
      </c>
      <c r="S84" s="31">
        <v>44144</v>
      </c>
      <c r="T84" s="31">
        <v>44144</v>
      </c>
      <c r="U84" s="33" t="s">
        <v>50</v>
      </c>
      <c r="V84" s="29">
        <f t="shared" si="44"/>
        <v>2020</v>
      </c>
      <c r="W84" s="29">
        <f t="shared" si="45"/>
        <v>11</v>
      </c>
      <c r="X84" s="29" t="str">
        <f>TEXT([2]!Tbl_Counter[[#This Row],[Issue Month]]*28, "mmmm")</f>
        <v>November</v>
      </c>
      <c r="Y84" s="29">
        <f>DAY([2]!Tbl_Counter[[#This Row],[Issue Date]])</f>
        <v>6</v>
      </c>
      <c r="Z84" s="29" t="str">
        <f t="shared" si="46"/>
        <v>2020-11</v>
      </c>
      <c r="AA84" s="29">
        <f t="shared" si="47"/>
        <v>3</v>
      </c>
      <c r="AB84" s="29">
        <f t="shared" si="47"/>
        <v>3</v>
      </c>
      <c r="AC84" s="29" t="str">
        <f t="shared" si="48"/>
        <v>Yes</v>
      </c>
      <c r="AD84" s="29">
        <f t="shared" si="49"/>
        <v>0</v>
      </c>
      <c r="AE84" s="1"/>
      <c r="AF84" s="1"/>
      <c r="AG84" s="1"/>
      <c r="AH84" s="1"/>
      <c r="AI84" s="1"/>
    </row>
    <row r="85" spans="1:35" x14ac:dyDescent="0.45">
      <c r="A85" s="29">
        <v>72</v>
      </c>
      <c r="B85" s="29" t="s">
        <v>231</v>
      </c>
      <c r="C85" s="29" t="s">
        <v>232</v>
      </c>
      <c r="D85" s="29" t="s">
        <v>233</v>
      </c>
      <c r="E85" s="29" t="s">
        <v>234</v>
      </c>
      <c r="F85" s="31">
        <v>44141</v>
      </c>
      <c r="G85" s="29" t="s">
        <v>5</v>
      </c>
      <c r="H85" s="29" t="s">
        <v>235</v>
      </c>
      <c r="I85" s="30" t="s">
        <v>109</v>
      </c>
      <c r="J85" s="30" t="s">
        <v>109</v>
      </c>
      <c r="K85" s="30"/>
      <c r="L85" s="30"/>
      <c r="M85" s="30"/>
      <c r="N85" s="30"/>
      <c r="O85" s="29" t="s">
        <v>552</v>
      </c>
      <c r="P85" s="29" t="s">
        <v>553</v>
      </c>
      <c r="Q85" s="29" t="s">
        <v>554</v>
      </c>
      <c r="R85" s="29" t="s">
        <v>330</v>
      </c>
      <c r="S85" s="31">
        <v>44144</v>
      </c>
      <c r="T85" s="31">
        <v>44144</v>
      </c>
      <c r="U85" s="33" t="s">
        <v>50</v>
      </c>
      <c r="V85" s="29">
        <f t="shared" si="44"/>
        <v>2020</v>
      </c>
      <c r="W85" s="29">
        <f t="shared" si="45"/>
        <v>11</v>
      </c>
      <c r="X85" s="29" t="str">
        <f>TEXT([2]!Tbl_Counter[[#This Row],[Issue Month]]*28, "mmmm")</f>
        <v>November</v>
      </c>
      <c r="Y85" s="29">
        <f>DAY([2]!Tbl_Counter[[#This Row],[Issue Date]])</f>
        <v>6</v>
      </c>
      <c r="Z85" s="29" t="str">
        <f t="shared" si="46"/>
        <v>2020-11</v>
      </c>
      <c r="AA85" s="29">
        <f t="shared" si="47"/>
        <v>3</v>
      </c>
      <c r="AB85" s="29">
        <f t="shared" si="47"/>
        <v>3</v>
      </c>
      <c r="AC85" s="29" t="str">
        <f t="shared" si="48"/>
        <v>Yes</v>
      </c>
      <c r="AD85" s="29">
        <f t="shared" si="49"/>
        <v>0</v>
      </c>
      <c r="AE85" s="1"/>
      <c r="AF85" s="1"/>
      <c r="AG85" s="1"/>
      <c r="AH85" s="1"/>
      <c r="AI85" s="1"/>
    </row>
    <row r="86" spans="1:35" x14ac:dyDescent="0.45">
      <c r="A86" s="29">
        <v>65</v>
      </c>
      <c r="B86" s="29" t="s">
        <v>241</v>
      </c>
      <c r="C86" s="29" t="s">
        <v>242</v>
      </c>
      <c r="D86" s="29" t="s">
        <v>243</v>
      </c>
      <c r="E86" s="29" t="s">
        <v>244</v>
      </c>
      <c r="F86" s="31">
        <v>44118</v>
      </c>
      <c r="G86" s="29" t="s">
        <v>5</v>
      </c>
      <c r="H86" s="29" t="s">
        <v>235</v>
      </c>
      <c r="I86" s="30" t="s">
        <v>109</v>
      </c>
      <c r="J86" s="29" t="s">
        <v>381</v>
      </c>
      <c r="K86" s="30"/>
      <c r="L86" s="30"/>
      <c r="M86" s="30"/>
      <c r="N86" s="30"/>
      <c r="O86" s="29" t="s">
        <v>555</v>
      </c>
      <c r="P86" s="29" t="s">
        <v>556</v>
      </c>
      <c r="Q86" s="29" t="s">
        <v>557</v>
      </c>
      <c r="R86" s="29" t="s">
        <v>264</v>
      </c>
      <c r="S86" s="31">
        <v>44151</v>
      </c>
      <c r="T86" s="31">
        <v>44145</v>
      </c>
      <c r="U86" s="33" t="s">
        <v>50</v>
      </c>
      <c r="V86" s="29">
        <f t="shared" si="44"/>
        <v>2020</v>
      </c>
      <c r="W86" s="29">
        <f t="shared" si="45"/>
        <v>10</v>
      </c>
      <c r="X86" s="29" t="str">
        <f>TEXT([2]!Tbl_Counter[[#This Row],[Issue Month]]*28, "mmmm")</f>
        <v>October</v>
      </c>
      <c r="Y86" s="29">
        <f>DAY([2]!Tbl_Counter[[#This Row],[Issue Date]])</f>
        <v>14</v>
      </c>
      <c r="Z86" s="29" t="str">
        <f t="shared" si="46"/>
        <v>2020-10</v>
      </c>
      <c r="AA86" s="29">
        <f t="shared" si="47"/>
        <v>33</v>
      </c>
      <c r="AB86" s="29">
        <f t="shared" si="47"/>
        <v>27</v>
      </c>
      <c r="AC86" s="29" t="str">
        <f t="shared" si="48"/>
        <v>Yes</v>
      </c>
      <c r="AD86" s="29">
        <f t="shared" si="49"/>
        <v>-6</v>
      </c>
      <c r="AE86" s="1"/>
      <c r="AF86" s="1"/>
      <c r="AG86" s="1"/>
      <c r="AH86" s="1"/>
      <c r="AI86" s="1"/>
    </row>
    <row r="87" spans="1:35" x14ac:dyDescent="0.45">
      <c r="A87" s="29">
        <v>75</v>
      </c>
      <c r="B87" s="29" t="s">
        <v>251</v>
      </c>
      <c r="C87" s="29" t="s">
        <v>252</v>
      </c>
      <c r="D87" s="29" t="s">
        <v>205</v>
      </c>
      <c r="E87" s="29" t="s">
        <v>253</v>
      </c>
      <c r="F87" s="31">
        <v>44148</v>
      </c>
      <c r="G87" s="29" t="s">
        <v>3</v>
      </c>
      <c r="H87" s="29" t="s">
        <v>245</v>
      </c>
      <c r="I87" s="30" t="s">
        <v>109</v>
      </c>
      <c r="J87" s="30" t="s">
        <v>109</v>
      </c>
      <c r="K87" s="29" t="s">
        <v>311</v>
      </c>
      <c r="L87" s="30"/>
      <c r="M87" s="30"/>
      <c r="N87" s="30"/>
      <c r="O87" s="29" t="s">
        <v>558</v>
      </c>
      <c r="P87" s="29" t="s">
        <v>559</v>
      </c>
      <c r="Q87" s="29" t="s">
        <v>560</v>
      </c>
      <c r="R87" s="29" t="s">
        <v>264</v>
      </c>
      <c r="S87" s="31">
        <v>44151</v>
      </c>
      <c r="T87" s="31">
        <v>44151</v>
      </c>
      <c r="U87" s="33" t="s">
        <v>50</v>
      </c>
      <c r="V87" s="29">
        <f t="shared" si="44"/>
        <v>2020</v>
      </c>
      <c r="W87" s="29">
        <f t="shared" si="45"/>
        <v>11</v>
      </c>
      <c r="X87" s="29" t="str">
        <f>TEXT([2]!Tbl_Counter[[#This Row],[Issue Month]]*28, "mmmm")</f>
        <v>November</v>
      </c>
      <c r="Y87" s="29">
        <f>DAY([2]!Tbl_Counter[[#This Row],[Issue Date]])</f>
        <v>13</v>
      </c>
      <c r="Z87" s="29" t="str">
        <f t="shared" si="46"/>
        <v>2020-11</v>
      </c>
      <c r="AA87" s="29">
        <f t="shared" si="47"/>
        <v>3</v>
      </c>
      <c r="AB87" s="29">
        <f t="shared" si="47"/>
        <v>3</v>
      </c>
      <c r="AC87" s="29" t="str">
        <f t="shared" si="48"/>
        <v>Yes</v>
      </c>
      <c r="AD87" s="29">
        <f t="shared" si="49"/>
        <v>0</v>
      </c>
      <c r="AE87" s="1"/>
      <c r="AF87" s="1"/>
      <c r="AG87" s="1"/>
      <c r="AH87" s="1"/>
      <c r="AI87" s="1"/>
    </row>
    <row r="88" spans="1:35" x14ac:dyDescent="0.45">
      <c r="A88" s="29">
        <v>77</v>
      </c>
      <c r="B88" s="29" t="s">
        <v>258</v>
      </c>
      <c r="C88" s="29" t="s">
        <v>259</v>
      </c>
      <c r="D88" s="29" t="s">
        <v>215</v>
      </c>
      <c r="E88" s="29" t="s">
        <v>260</v>
      </c>
      <c r="F88" s="31">
        <v>44154</v>
      </c>
      <c r="G88" s="29" t="s">
        <v>5</v>
      </c>
      <c r="H88" s="29" t="s">
        <v>235</v>
      </c>
      <c r="I88" s="30" t="s">
        <v>109</v>
      </c>
      <c r="J88" s="30" t="s">
        <v>109</v>
      </c>
      <c r="K88" s="30"/>
      <c r="L88" s="30"/>
      <c r="M88" s="30"/>
      <c r="N88" s="30"/>
      <c r="O88" s="29" t="s">
        <v>561</v>
      </c>
      <c r="P88" s="29" t="s">
        <v>562</v>
      </c>
      <c r="Q88" s="29" t="s">
        <v>563</v>
      </c>
      <c r="R88" s="29" t="s">
        <v>356</v>
      </c>
      <c r="S88" s="31">
        <v>44155</v>
      </c>
      <c r="T88" s="31">
        <v>44155</v>
      </c>
      <c r="U88" s="33" t="s">
        <v>50</v>
      </c>
      <c r="V88" s="29">
        <f t="shared" si="44"/>
        <v>2020</v>
      </c>
      <c r="W88" s="29">
        <f t="shared" si="45"/>
        <v>11</v>
      </c>
      <c r="X88" s="29" t="str">
        <f>TEXT([2]!Tbl_Counter[[#This Row],[Issue Month]]*28, "mmmm")</f>
        <v>November</v>
      </c>
      <c r="Y88" s="29">
        <f>DAY([2]!Tbl_Counter[[#This Row],[Issue Date]])</f>
        <v>19</v>
      </c>
      <c r="Z88" s="29" t="str">
        <f t="shared" si="46"/>
        <v>2020-11</v>
      </c>
      <c r="AA88" s="29">
        <f t="shared" si="47"/>
        <v>1</v>
      </c>
      <c r="AB88" s="29">
        <f t="shared" si="47"/>
        <v>1</v>
      </c>
      <c r="AC88" s="29" t="str">
        <f t="shared" si="48"/>
        <v>Yes</v>
      </c>
      <c r="AD88" s="29">
        <f t="shared" si="49"/>
        <v>0</v>
      </c>
      <c r="AE88" s="1"/>
      <c r="AF88" s="1"/>
      <c r="AG88" s="1"/>
      <c r="AH88" s="1"/>
      <c r="AI88" s="1"/>
    </row>
    <row r="89" spans="1:35" x14ac:dyDescent="0.45">
      <c r="A89" s="29">
        <v>261</v>
      </c>
      <c r="B89" s="29" t="s">
        <v>265</v>
      </c>
      <c r="C89" s="29" t="s">
        <v>266</v>
      </c>
      <c r="D89" s="29" t="s">
        <v>224</v>
      </c>
      <c r="E89" s="29" t="s">
        <v>267</v>
      </c>
      <c r="F89" s="31">
        <v>44137</v>
      </c>
      <c r="G89" s="29" t="s">
        <v>4</v>
      </c>
      <c r="H89" s="29" t="s">
        <v>207</v>
      </c>
      <c r="I89" s="29" t="s">
        <v>564</v>
      </c>
      <c r="J89" s="30" t="s">
        <v>109</v>
      </c>
      <c r="K89" s="30"/>
      <c r="L89" s="30"/>
      <c r="M89" s="29" t="s">
        <v>52</v>
      </c>
      <c r="N89" s="30"/>
      <c r="O89" s="29" t="s">
        <v>565</v>
      </c>
      <c r="P89" s="29" t="s">
        <v>566</v>
      </c>
      <c r="Q89" s="29" t="s">
        <v>567</v>
      </c>
      <c r="R89" s="29" t="s">
        <v>230</v>
      </c>
      <c r="S89" s="31">
        <v>44167</v>
      </c>
      <c r="T89" s="31">
        <v>44155</v>
      </c>
      <c r="U89" s="33" t="s">
        <v>50</v>
      </c>
      <c r="V89" s="29">
        <v>2020</v>
      </c>
      <c r="W89" s="29">
        <v>11</v>
      </c>
      <c r="X89" s="29" t="s">
        <v>85</v>
      </c>
      <c r="Y89" s="29">
        <v>2</v>
      </c>
      <c r="Z89" s="29" t="s">
        <v>67</v>
      </c>
      <c r="AA89" s="29">
        <f t="shared" si="47"/>
        <v>30</v>
      </c>
      <c r="AB89" s="29">
        <f t="shared" si="47"/>
        <v>18</v>
      </c>
      <c r="AC89" s="29" t="str">
        <f t="shared" si="48"/>
        <v>Yes</v>
      </c>
      <c r="AD89" s="29">
        <f t="shared" si="49"/>
        <v>-12</v>
      </c>
      <c r="AE89" s="1"/>
      <c r="AF89" s="1"/>
      <c r="AG89" s="1"/>
      <c r="AH89" s="1"/>
      <c r="AI89" s="1"/>
    </row>
    <row r="90" spans="1:35" x14ac:dyDescent="0.45">
      <c r="A90" s="29">
        <v>263</v>
      </c>
      <c r="B90" s="29" t="s">
        <v>272</v>
      </c>
      <c r="C90" s="29" t="s">
        <v>273</v>
      </c>
      <c r="D90" s="29" t="s">
        <v>233</v>
      </c>
      <c r="E90" s="29" t="s">
        <v>206</v>
      </c>
      <c r="F90" s="31">
        <v>44130</v>
      </c>
      <c r="G90" s="29" t="s">
        <v>4</v>
      </c>
      <c r="H90" s="29" t="s">
        <v>207</v>
      </c>
      <c r="I90" s="29" t="s">
        <v>568</v>
      </c>
      <c r="J90" s="30" t="s">
        <v>109</v>
      </c>
      <c r="K90" s="30"/>
      <c r="L90" s="30"/>
      <c r="M90" s="29" t="s">
        <v>52</v>
      </c>
      <c r="N90" s="30"/>
      <c r="O90" s="29" t="s">
        <v>569</v>
      </c>
      <c r="P90" s="29" t="s">
        <v>570</v>
      </c>
      <c r="Q90" s="29" t="s">
        <v>571</v>
      </c>
      <c r="R90" s="29" t="s">
        <v>294</v>
      </c>
      <c r="S90" s="31">
        <v>44160</v>
      </c>
      <c r="T90" s="31">
        <v>44155</v>
      </c>
      <c r="U90" s="33" t="s">
        <v>50</v>
      </c>
      <c r="V90" s="29">
        <v>2020</v>
      </c>
      <c r="W90" s="29">
        <v>10</v>
      </c>
      <c r="X90" s="29" t="s">
        <v>84</v>
      </c>
      <c r="Y90" s="29">
        <v>26</v>
      </c>
      <c r="Z90" s="29" t="s">
        <v>66</v>
      </c>
      <c r="AA90" s="29">
        <f t="shared" si="47"/>
        <v>30</v>
      </c>
      <c r="AB90" s="29">
        <f t="shared" si="47"/>
        <v>25</v>
      </c>
      <c r="AC90" s="29" t="str">
        <f t="shared" si="48"/>
        <v>Yes</v>
      </c>
      <c r="AD90" s="29">
        <f t="shared" si="49"/>
        <v>-5</v>
      </c>
      <c r="AE90" s="1"/>
      <c r="AF90" s="1"/>
      <c r="AG90" s="1"/>
      <c r="AH90" s="1"/>
      <c r="AI90" s="1"/>
    </row>
    <row r="91" spans="1:35" x14ac:dyDescent="0.45">
      <c r="A91" s="29">
        <v>79</v>
      </c>
      <c r="B91" s="29" t="s">
        <v>278</v>
      </c>
      <c r="C91" s="29" t="s">
        <v>279</v>
      </c>
      <c r="D91" s="29" t="s">
        <v>243</v>
      </c>
      <c r="E91" s="29" t="s">
        <v>216</v>
      </c>
      <c r="F91" s="31">
        <v>44165</v>
      </c>
      <c r="G91" s="29" t="s">
        <v>3</v>
      </c>
      <c r="H91" s="29" t="s">
        <v>254</v>
      </c>
      <c r="I91" s="30" t="s">
        <v>109</v>
      </c>
      <c r="J91" s="30" t="s">
        <v>109</v>
      </c>
      <c r="K91" s="29" t="s">
        <v>521</v>
      </c>
      <c r="L91" s="30"/>
      <c r="M91" s="30"/>
      <c r="N91" s="30"/>
      <c r="O91" s="29" t="s">
        <v>572</v>
      </c>
      <c r="P91" s="29" t="s">
        <v>573</v>
      </c>
      <c r="Q91" s="29" t="s">
        <v>574</v>
      </c>
      <c r="R91" s="29" t="s">
        <v>250</v>
      </c>
      <c r="S91" s="31">
        <v>44166</v>
      </c>
      <c r="T91" s="31">
        <v>44166</v>
      </c>
      <c r="U91" s="33" t="s">
        <v>50</v>
      </c>
      <c r="V91" s="29">
        <f>IFERROR(YEAR(F91), "")</f>
        <v>2020</v>
      </c>
      <c r="W91" s="29">
        <f>IFERROR(MONTH(F91), "")</f>
        <v>11</v>
      </c>
      <c r="X91" s="29" t="str">
        <f>TEXT([2]!Tbl_Counter[[#This Row],[Issue Month]]*28, "mmmm")</f>
        <v>November</v>
      </c>
      <c r="Y91" s="29">
        <f>DAY([2]!Tbl_Counter[[#This Row],[Issue Date]])</f>
        <v>30</v>
      </c>
      <c r="Z91" s="29" t="str">
        <f>TEXT($F91, "yyyy-mm")</f>
        <v>2020-11</v>
      </c>
      <c r="AA91" s="29">
        <f>IFERROR(IF(INT(S91-$F91)&gt;=0,S91-$F91,"N/A"),"N/A")</f>
        <v>1</v>
      </c>
      <c r="AB91" s="29">
        <f>IFERROR(IF(INT(T91-$F91)&gt;=0,T91-$F91,"N/A"),"N/A")</f>
        <v>1</v>
      </c>
      <c r="AC91" s="29" t="str">
        <f>IFERROR(IF(OR(ISTEXT(AA91), ISTEXT(AB91)), "N/A", IF(AB91&lt;=AA91, "Yes", "No")),"N/A")</f>
        <v>Yes</v>
      </c>
      <c r="AD91" s="29">
        <f>IFERROR(AB91-AA91, "")</f>
        <v>0</v>
      </c>
      <c r="AE91" s="1"/>
      <c r="AF91" s="1"/>
      <c r="AG91" s="1"/>
      <c r="AH91" s="1"/>
      <c r="AI91" s="1"/>
    </row>
    <row r="92" spans="1:35" x14ac:dyDescent="0.45">
      <c r="A92" s="29">
        <v>260</v>
      </c>
      <c r="B92" s="29" t="s">
        <v>203</v>
      </c>
      <c r="C92" s="29" t="s">
        <v>284</v>
      </c>
      <c r="D92" s="29" t="s">
        <v>205</v>
      </c>
      <c r="E92" s="29" t="s">
        <v>225</v>
      </c>
      <c r="F92" s="31">
        <v>44148</v>
      </c>
      <c r="G92" s="29" t="s">
        <v>4</v>
      </c>
      <c r="H92" s="29" t="s">
        <v>207</v>
      </c>
      <c r="I92" s="29" t="s">
        <v>575</v>
      </c>
      <c r="J92" s="30" t="s">
        <v>109</v>
      </c>
      <c r="K92" s="30"/>
      <c r="L92" s="30"/>
      <c r="M92" s="29" t="s">
        <v>52</v>
      </c>
      <c r="N92" s="30"/>
      <c r="O92" s="29" t="s">
        <v>576</v>
      </c>
      <c r="P92" s="29" t="s">
        <v>577</v>
      </c>
      <c r="Q92" s="29" t="s">
        <v>578</v>
      </c>
      <c r="R92" s="29" t="s">
        <v>579</v>
      </c>
      <c r="S92" s="31">
        <v>44181</v>
      </c>
      <c r="T92" s="31">
        <v>44166</v>
      </c>
      <c r="U92" s="33" t="s">
        <v>50</v>
      </c>
      <c r="V92" s="29">
        <v>2020</v>
      </c>
      <c r="W92" s="29">
        <v>11</v>
      </c>
      <c r="X92" s="29" t="s">
        <v>85</v>
      </c>
      <c r="Y92" s="29">
        <v>13</v>
      </c>
      <c r="Z92" s="29" t="s">
        <v>67</v>
      </c>
      <c r="AA92" s="29">
        <f t="shared" ref="AA92:AA93" si="50">IFERROR(IF(INT(S92-$F92)&gt;=0,S92-$F92,"N/A"),"N/A")</f>
        <v>33</v>
      </c>
      <c r="AB92" s="29">
        <f t="shared" ref="AB92:AB93" si="51">IFERROR(IF(INT(T92-$F92)&gt;=0,T92-$F92,"N/A"),"N/A")</f>
        <v>18</v>
      </c>
      <c r="AC92" s="29" t="str">
        <f t="shared" ref="AC92:AC93" si="52">IFERROR(IF(OR(ISTEXT(AA92), ISTEXT(AB92)), "N/A", IF(AB92&lt;=AA92, "Yes", "No")),"N/A")</f>
        <v>Yes</v>
      </c>
      <c r="AD92" s="29">
        <f t="shared" ref="AD92:AD93" si="53">IFERROR(AB92-AA92, "")</f>
        <v>-15</v>
      </c>
      <c r="AE92" s="1"/>
      <c r="AF92" s="1"/>
      <c r="AG92" s="1"/>
      <c r="AH92" s="1"/>
      <c r="AI92" s="1"/>
    </row>
    <row r="93" spans="1:35" x14ac:dyDescent="0.45">
      <c r="A93" s="29">
        <v>262</v>
      </c>
      <c r="B93" s="29" t="s">
        <v>213</v>
      </c>
      <c r="C93" s="29" t="s">
        <v>289</v>
      </c>
      <c r="D93" s="29" t="s">
        <v>215</v>
      </c>
      <c r="E93" s="29" t="s">
        <v>234</v>
      </c>
      <c r="F93" s="31">
        <v>44137</v>
      </c>
      <c r="G93" s="29" t="s">
        <v>4</v>
      </c>
      <c r="H93" s="29" t="s">
        <v>207</v>
      </c>
      <c r="I93" s="29" t="s">
        <v>580</v>
      </c>
      <c r="J93" s="30" t="s">
        <v>109</v>
      </c>
      <c r="K93" s="30"/>
      <c r="L93" s="30"/>
      <c r="M93" s="29" t="s">
        <v>52</v>
      </c>
      <c r="N93" s="30"/>
      <c r="O93" s="29" t="s">
        <v>581</v>
      </c>
      <c r="P93" s="29" t="s">
        <v>582</v>
      </c>
      <c r="Q93" s="29" t="s">
        <v>583</v>
      </c>
      <c r="R93" s="29" t="s">
        <v>230</v>
      </c>
      <c r="S93" s="31">
        <v>44167</v>
      </c>
      <c r="T93" s="31">
        <v>44167</v>
      </c>
      <c r="U93" s="33" t="s">
        <v>50</v>
      </c>
      <c r="V93" s="29">
        <v>2020</v>
      </c>
      <c r="W93" s="29">
        <v>11</v>
      </c>
      <c r="X93" s="29" t="s">
        <v>85</v>
      </c>
      <c r="Y93" s="29">
        <v>2</v>
      </c>
      <c r="Z93" s="29" t="s">
        <v>67</v>
      </c>
      <c r="AA93" s="29">
        <f t="shared" si="50"/>
        <v>30</v>
      </c>
      <c r="AB93" s="29">
        <f t="shared" si="51"/>
        <v>30</v>
      </c>
      <c r="AC93" s="29" t="str">
        <f t="shared" si="52"/>
        <v>Yes</v>
      </c>
      <c r="AD93" s="29">
        <f t="shared" si="53"/>
        <v>0</v>
      </c>
      <c r="AE93" s="1"/>
      <c r="AF93" s="1"/>
      <c r="AG93" s="1"/>
      <c r="AH93" s="1"/>
      <c r="AI93" s="1"/>
    </row>
    <row r="94" spans="1:35" x14ac:dyDescent="0.45">
      <c r="A94" s="29">
        <v>70</v>
      </c>
      <c r="B94" s="29" t="s">
        <v>222</v>
      </c>
      <c r="C94" s="29" t="s">
        <v>295</v>
      </c>
      <c r="D94" s="29" t="s">
        <v>224</v>
      </c>
      <c r="E94" s="29" t="s">
        <v>244</v>
      </c>
      <c r="F94" s="31">
        <v>44140</v>
      </c>
      <c r="G94" s="29" t="s">
        <v>2</v>
      </c>
      <c r="H94" s="29" t="s">
        <v>2</v>
      </c>
      <c r="I94" s="30" t="s">
        <v>109</v>
      </c>
      <c r="J94" s="30" t="s">
        <v>109</v>
      </c>
      <c r="K94" s="29" t="s">
        <v>584</v>
      </c>
      <c r="L94" s="30"/>
      <c r="M94" s="30"/>
      <c r="N94" s="30"/>
      <c r="O94" s="29" t="s">
        <v>585</v>
      </c>
      <c r="P94" s="29" t="s">
        <v>586</v>
      </c>
      <c r="Q94" s="29" t="s">
        <v>587</v>
      </c>
      <c r="R94" s="29" t="s">
        <v>315</v>
      </c>
      <c r="S94" s="31">
        <v>44169</v>
      </c>
      <c r="T94" s="31">
        <v>44169</v>
      </c>
      <c r="U94" s="33" t="s">
        <v>50</v>
      </c>
      <c r="V94" s="29">
        <f t="shared" ref="V94:V100" si="54">IFERROR(YEAR(F94), "")</f>
        <v>2020</v>
      </c>
      <c r="W94" s="29">
        <f t="shared" ref="W94:W100" si="55">IFERROR(MONTH(F94), "")</f>
        <v>11</v>
      </c>
      <c r="X94" s="29" t="str">
        <f>TEXT([2]!Tbl_Counter[[#This Row],[Issue Month]]*28, "mmmm")</f>
        <v>November</v>
      </c>
      <c r="Y94" s="29">
        <f>DAY([2]!Tbl_Counter[[#This Row],[Issue Date]])</f>
        <v>5</v>
      </c>
      <c r="Z94" s="29" t="str">
        <f t="shared" ref="Z94:Z100" si="56">TEXT($F94, "yyyy-mm")</f>
        <v>2020-11</v>
      </c>
      <c r="AA94" s="29">
        <f t="shared" ref="AA94:AB102" si="57">IFERROR(IF(INT(S94-$F94)&gt;=0,S94-$F94,"N/A"),"N/A")</f>
        <v>29</v>
      </c>
      <c r="AB94" s="29">
        <f t="shared" si="57"/>
        <v>29</v>
      </c>
      <c r="AC94" s="29" t="str">
        <f t="shared" ref="AC94:AC102" si="58">IFERROR(IF(OR(ISTEXT(AA94), ISTEXT(AB94)), "N/A", IF(AB94&lt;=AA94, "Yes", "No")),"N/A")</f>
        <v>Yes</v>
      </c>
      <c r="AD94" s="29">
        <f t="shared" ref="AD94:AD102" si="59">IFERROR(AB94-AA94, "")</f>
        <v>0</v>
      </c>
      <c r="AE94" s="1"/>
      <c r="AF94" s="1"/>
      <c r="AG94" s="1"/>
      <c r="AH94" s="1"/>
      <c r="AI94" s="1"/>
    </row>
    <row r="95" spans="1:35" x14ac:dyDescent="0.45">
      <c r="A95" s="29">
        <v>76</v>
      </c>
      <c r="B95" s="29" t="s">
        <v>231</v>
      </c>
      <c r="C95" s="29" t="s">
        <v>300</v>
      </c>
      <c r="D95" s="29" t="s">
        <v>233</v>
      </c>
      <c r="E95" s="29" t="s">
        <v>253</v>
      </c>
      <c r="F95" s="31">
        <v>44153</v>
      </c>
      <c r="G95" s="29" t="s">
        <v>5</v>
      </c>
      <c r="H95" s="29" t="s">
        <v>235</v>
      </c>
      <c r="I95" s="30" t="s">
        <v>109</v>
      </c>
      <c r="J95" s="30" t="s">
        <v>109</v>
      </c>
      <c r="K95" s="29" t="s">
        <v>246</v>
      </c>
      <c r="L95" s="30"/>
      <c r="M95" s="30"/>
      <c r="N95" s="30"/>
      <c r="O95" s="29" t="s">
        <v>588</v>
      </c>
      <c r="P95" s="29" t="s">
        <v>589</v>
      </c>
      <c r="Q95" s="29" t="s">
        <v>590</v>
      </c>
      <c r="R95" s="29" t="s">
        <v>264</v>
      </c>
      <c r="S95" s="31">
        <v>44169</v>
      </c>
      <c r="T95" s="31">
        <v>44169</v>
      </c>
      <c r="U95" s="33" t="s">
        <v>50</v>
      </c>
      <c r="V95" s="29">
        <f t="shared" si="54"/>
        <v>2020</v>
      </c>
      <c r="W95" s="29">
        <f t="shared" si="55"/>
        <v>11</v>
      </c>
      <c r="X95" s="29" t="str">
        <f>TEXT([2]!Tbl_Counter[[#This Row],[Issue Month]]*28, "mmmm")</f>
        <v>November</v>
      </c>
      <c r="Y95" s="29">
        <f>DAY([2]!Tbl_Counter[[#This Row],[Issue Date]])</f>
        <v>18</v>
      </c>
      <c r="Z95" s="29" t="str">
        <f t="shared" si="56"/>
        <v>2020-11</v>
      </c>
      <c r="AA95" s="29">
        <f t="shared" si="57"/>
        <v>16</v>
      </c>
      <c r="AB95" s="29">
        <f t="shared" si="57"/>
        <v>16</v>
      </c>
      <c r="AC95" s="29" t="str">
        <f t="shared" si="58"/>
        <v>Yes</v>
      </c>
      <c r="AD95" s="29">
        <f t="shared" si="59"/>
        <v>0</v>
      </c>
      <c r="AE95" s="1"/>
      <c r="AF95" s="1"/>
      <c r="AG95" s="1"/>
      <c r="AH95" s="1"/>
      <c r="AI95" s="1"/>
    </row>
    <row r="96" spans="1:35" x14ac:dyDescent="0.45">
      <c r="A96" s="29">
        <v>81</v>
      </c>
      <c r="B96" s="29" t="s">
        <v>241</v>
      </c>
      <c r="C96" s="29" t="s">
        <v>305</v>
      </c>
      <c r="D96" s="29" t="s">
        <v>243</v>
      </c>
      <c r="E96" s="29" t="s">
        <v>260</v>
      </c>
      <c r="F96" s="31">
        <v>44168</v>
      </c>
      <c r="G96" s="29" t="s">
        <v>5</v>
      </c>
      <c r="H96" s="29" t="s">
        <v>591</v>
      </c>
      <c r="I96" s="30" t="s">
        <v>109</v>
      </c>
      <c r="J96" s="30" t="s">
        <v>109</v>
      </c>
      <c r="K96" s="30"/>
      <c r="L96" s="30"/>
      <c r="M96" s="30"/>
      <c r="N96" s="30"/>
      <c r="O96" s="29" t="s">
        <v>592</v>
      </c>
      <c r="P96" s="29" t="s">
        <v>593</v>
      </c>
      <c r="Q96" s="29" t="s">
        <v>594</v>
      </c>
      <c r="R96" s="29" t="s">
        <v>309</v>
      </c>
      <c r="S96" s="31">
        <v>44169</v>
      </c>
      <c r="T96" s="31">
        <v>44169</v>
      </c>
      <c r="U96" s="33" t="s">
        <v>50</v>
      </c>
      <c r="V96" s="29">
        <f t="shared" si="54"/>
        <v>2020</v>
      </c>
      <c r="W96" s="29">
        <f t="shared" si="55"/>
        <v>12</v>
      </c>
      <c r="X96" s="29" t="str">
        <f>TEXT([2]!Tbl_Counter[[#This Row],[Issue Month]]*28, "mmmm")</f>
        <v>December</v>
      </c>
      <c r="Y96" s="29">
        <f>DAY([2]!Tbl_Counter[[#This Row],[Issue Date]])</f>
        <v>3</v>
      </c>
      <c r="Z96" s="29" t="str">
        <f t="shared" si="56"/>
        <v>2020-12</v>
      </c>
      <c r="AA96" s="29">
        <f t="shared" si="57"/>
        <v>1</v>
      </c>
      <c r="AB96" s="29">
        <f t="shared" si="57"/>
        <v>1</v>
      </c>
      <c r="AC96" s="29" t="str">
        <f t="shared" si="58"/>
        <v>Yes</v>
      </c>
      <c r="AD96" s="29">
        <f t="shared" si="59"/>
        <v>0</v>
      </c>
      <c r="AE96" s="1"/>
      <c r="AF96" s="1"/>
      <c r="AG96" s="1"/>
      <c r="AH96" s="1"/>
      <c r="AI96" s="1"/>
    </row>
    <row r="97" spans="1:35" x14ac:dyDescent="0.45">
      <c r="A97" s="29">
        <v>83</v>
      </c>
      <c r="B97" s="29" t="s">
        <v>251</v>
      </c>
      <c r="C97" s="29" t="s">
        <v>310</v>
      </c>
      <c r="D97" s="29" t="s">
        <v>205</v>
      </c>
      <c r="E97" s="29" t="s">
        <v>267</v>
      </c>
      <c r="F97" s="31">
        <v>44168</v>
      </c>
      <c r="G97" s="29" t="s">
        <v>3</v>
      </c>
      <c r="H97" s="29" t="s">
        <v>321</v>
      </c>
      <c r="I97" s="30" t="s">
        <v>109</v>
      </c>
      <c r="J97" s="30" t="s">
        <v>109</v>
      </c>
      <c r="K97" s="30"/>
      <c r="L97" s="30"/>
      <c r="M97" s="30"/>
      <c r="N97" s="30"/>
      <c r="O97" s="29" t="s">
        <v>595</v>
      </c>
      <c r="P97" s="29" t="s">
        <v>596</v>
      </c>
      <c r="Q97" s="29" t="s">
        <v>597</v>
      </c>
      <c r="R97" s="29" t="s">
        <v>325</v>
      </c>
      <c r="S97" s="31">
        <v>44174</v>
      </c>
      <c r="T97" s="31">
        <v>44173</v>
      </c>
      <c r="U97" s="33" t="s">
        <v>50</v>
      </c>
      <c r="V97" s="29">
        <f t="shared" si="54"/>
        <v>2020</v>
      </c>
      <c r="W97" s="29">
        <f t="shared" si="55"/>
        <v>12</v>
      </c>
      <c r="X97" s="29" t="str">
        <f>TEXT([2]!Tbl_Counter[[#This Row],[Issue Month]]*28, "mmmm")</f>
        <v>December</v>
      </c>
      <c r="Y97" s="29">
        <f>DAY([2]!Tbl_Counter[[#This Row],[Issue Date]])</f>
        <v>3</v>
      </c>
      <c r="Z97" s="29" t="str">
        <f t="shared" si="56"/>
        <v>2020-12</v>
      </c>
      <c r="AA97" s="29">
        <f t="shared" si="57"/>
        <v>6</v>
      </c>
      <c r="AB97" s="29">
        <f t="shared" si="57"/>
        <v>5</v>
      </c>
      <c r="AC97" s="29" t="str">
        <f t="shared" si="58"/>
        <v>Yes</v>
      </c>
      <c r="AD97" s="29">
        <f t="shared" si="59"/>
        <v>-1</v>
      </c>
      <c r="AE97" s="1"/>
      <c r="AF97" s="1"/>
      <c r="AG97" s="1"/>
      <c r="AH97" s="1"/>
      <c r="AI97" s="1"/>
    </row>
    <row r="98" spans="1:35" x14ac:dyDescent="0.45">
      <c r="A98" s="29">
        <v>1</v>
      </c>
      <c r="B98" s="29" t="s">
        <v>258</v>
      </c>
      <c r="C98" s="29" t="s">
        <v>316</v>
      </c>
      <c r="D98" s="29" t="s">
        <v>215</v>
      </c>
      <c r="E98" s="29" t="s">
        <v>206</v>
      </c>
      <c r="F98" s="31">
        <v>43839</v>
      </c>
      <c r="G98" s="29" t="s">
        <v>5</v>
      </c>
      <c r="H98" s="29" t="s">
        <v>235</v>
      </c>
      <c r="I98" s="30" t="s">
        <v>109</v>
      </c>
      <c r="J98" s="30" t="s">
        <v>109</v>
      </c>
      <c r="K98" s="29" t="s">
        <v>246</v>
      </c>
      <c r="L98" s="30"/>
      <c r="M98" s="30"/>
      <c r="N98" s="30"/>
      <c r="O98" s="29" t="s">
        <v>598</v>
      </c>
      <c r="P98" s="29" t="s">
        <v>599</v>
      </c>
      <c r="Q98" s="29" t="s">
        <v>600</v>
      </c>
      <c r="R98" s="29" t="s">
        <v>240</v>
      </c>
      <c r="S98" s="31">
        <v>44176</v>
      </c>
      <c r="T98" s="31">
        <v>44175</v>
      </c>
      <c r="U98" s="33" t="s">
        <v>50</v>
      </c>
      <c r="V98" s="29">
        <f t="shared" si="54"/>
        <v>2020</v>
      </c>
      <c r="W98" s="29">
        <f t="shared" si="55"/>
        <v>1</v>
      </c>
      <c r="X98" s="29" t="str">
        <f>TEXT([2]!Tbl_Counter[[#This Row],[Issue Month]]*28, "mmmm")</f>
        <v>January</v>
      </c>
      <c r="Y98" s="29">
        <f>DAY([2]!Tbl_Counter[[#This Row],[Issue Date]])</f>
        <v>9</v>
      </c>
      <c r="Z98" s="29" t="str">
        <f t="shared" si="56"/>
        <v>2020-01</v>
      </c>
      <c r="AA98" s="29">
        <f t="shared" si="57"/>
        <v>337</v>
      </c>
      <c r="AB98" s="29">
        <f t="shared" si="57"/>
        <v>336</v>
      </c>
      <c r="AC98" s="29" t="str">
        <f t="shared" si="58"/>
        <v>Yes</v>
      </c>
      <c r="AD98" s="29">
        <f t="shared" si="59"/>
        <v>-1</v>
      </c>
      <c r="AE98" s="1"/>
      <c r="AF98" s="1"/>
      <c r="AG98" s="1"/>
      <c r="AH98" s="1"/>
      <c r="AI98" s="1"/>
    </row>
    <row r="99" spans="1:35" x14ac:dyDescent="0.45">
      <c r="A99" s="29">
        <v>74</v>
      </c>
      <c r="B99" s="29" t="s">
        <v>265</v>
      </c>
      <c r="C99" s="29" t="s">
        <v>320</v>
      </c>
      <c r="D99" s="29" t="s">
        <v>224</v>
      </c>
      <c r="E99" s="29" t="s">
        <v>216</v>
      </c>
      <c r="F99" s="31">
        <v>44145</v>
      </c>
      <c r="G99" s="29" t="s">
        <v>5</v>
      </c>
      <c r="H99" s="29" t="s">
        <v>235</v>
      </c>
      <c r="I99" s="30" t="s">
        <v>109</v>
      </c>
      <c r="J99" s="30" t="s">
        <v>109</v>
      </c>
      <c r="K99" s="30"/>
      <c r="L99" s="30"/>
      <c r="M99" s="30"/>
      <c r="N99" s="30"/>
      <c r="O99" s="29" t="s">
        <v>601</v>
      </c>
      <c r="P99" s="29" t="s">
        <v>602</v>
      </c>
      <c r="Q99" s="29" t="s">
        <v>603</v>
      </c>
      <c r="R99" s="29" t="s">
        <v>264</v>
      </c>
      <c r="S99" s="31">
        <v>44176</v>
      </c>
      <c r="T99" s="31">
        <v>44176</v>
      </c>
      <c r="U99" s="33" t="s">
        <v>50</v>
      </c>
      <c r="V99" s="29">
        <f t="shared" si="54"/>
        <v>2020</v>
      </c>
      <c r="W99" s="29">
        <f t="shared" si="55"/>
        <v>11</v>
      </c>
      <c r="X99" s="29" t="str">
        <f>TEXT([2]!Tbl_Counter[[#This Row],[Issue Month]]*28, "mmmm")</f>
        <v>November</v>
      </c>
      <c r="Y99" s="29">
        <f>DAY([2]!Tbl_Counter[[#This Row],[Issue Date]])</f>
        <v>10</v>
      </c>
      <c r="Z99" s="29" t="str">
        <f t="shared" si="56"/>
        <v>2020-11</v>
      </c>
      <c r="AA99" s="29">
        <f t="shared" si="57"/>
        <v>31</v>
      </c>
      <c r="AB99" s="29">
        <f t="shared" si="57"/>
        <v>31</v>
      </c>
      <c r="AC99" s="29" t="str">
        <f t="shared" si="58"/>
        <v>Yes</v>
      </c>
      <c r="AD99" s="29">
        <f t="shared" si="59"/>
        <v>0</v>
      </c>
      <c r="AE99" s="1"/>
      <c r="AF99" s="1"/>
      <c r="AG99" s="1"/>
      <c r="AH99" s="1"/>
      <c r="AI99" s="1"/>
    </row>
    <row r="100" spans="1:35" x14ac:dyDescent="0.45">
      <c r="A100" s="29">
        <v>78</v>
      </c>
      <c r="B100" s="29" t="s">
        <v>272</v>
      </c>
      <c r="C100" s="29" t="s">
        <v>326</v>
      </c>
      <c r="D100" s="29" t="s">
        <v>233</v>
      </c>
      <c r="E100" s="29" t="s">
        <v>225</v>
      </c>
      <c r="F100" s="31">
        <v>44159</v>
      </c>
      <c r="G100" s="29" t="s">
        <v>5</v>
      </c>
      <c r="H100" s="29" t="s">
        <v>235</v>
      </c>
      <c r="I100" s="30" t="s">
        <v>109</v>
      </c>
      <c r="J100" s="30" t="s">
        <v>109</v>
      </c>
      <c r="K100" s="29" t="s">
        <v>311</v>
      </c>
      <c r="L100" s="30"/>
      <c r="M100" s="30"/>
      <c r="N100" s="30"/>
      <c r="O100" s="29" t="s">
        <v>604</v>
      </c>
      <c r="P100" s="29" t="s">
        <v>605</v>
      </c>
      <c r="Q100" s="29" t="s">
        <v>606</v>
      </c>
      <c r="R100" s="29" t="s">
        <v>271</v>
      </c>
      <c r="S100" s="31">
        <v>44187</v>
      </c>
      <c r="T100" s="31">
        <v>44176</v>
      </c>
      <c r="U100" s="33" t="s">
        <v>50</v>
      </c>
      <c r="V100" s="29">
        <f t="shared" si="54"/>
        <v>2020</v>
      </c>
      <c r="W100" s="29">
        <f t="shared" si="55"/>
        <v>11</v>
      </c>
      <c r="X100" s="29" t="str">
        <f>TEXT([2]!Tbl_Counter[[#This Row],[Issue Month]]*28, "mmmm")</f>
        <v>November</v>
      </c>
      <c r="Y100" s="29">
        <f>DAY([2]!Tbl_Counter[[#This Row],[Issue Date]])</f>
        <v>24</v>
      </c>
      <c r="Z100" s="29" t="str">
        <f t="shared" si="56"/>
        <v>2020-11</v>
      </c>
      <c r="AA100" s="29">
        <f t="shared" si="57"/>
        <v>28</v>
      </c>
      <c r="AB100" s="29">
        <f t="shared" si="57"/>
        <v>17</v>
      </c>
      <c r="AC100" s="29" t="str">
        <f t="shared" si="58"/>
        <v>Yes</v>
      </c>
      <c r="AD100" s="29">
        <f t="shared" si="59"/>
        <v>-11</v>
      </c>
      <c r="AE100" s="1"/>
      <c r="AF100" s="1"/>
      <c r="AG100" s="1"/>
      <c r="AH100" s="1"/>
      <c r="AI100" s="1"/>
    </row>
    <row r="101" spans="1:35" x14ac:dyDescent="0.45">
      <c r="A101" s="29">
        <v>258</v>
      </c>
      <c r="B101" s="29" t="s">
        <v>278</v>
      </c>
      <c r="C101" s="29" t="s">
        <v>331</v>
      </c>
      <c r="D101" s="29" t="s">
        <v>243</v>
      </c>
      <c r="E101" s="29" t="s">
        <v>234</v>
      </c>
      <c r="F101" s="31">
        <v>44154</v>
      </c>
      <c r="G101" s="29" t="s">
        <v>4</v>
      </c>
      <c r="H101" s="29" t="s">
        <v>207</v>
      </c>
      <c r="I101" s="29" t="s">
        <v>607</v>
      </c>
      <c r="J101" s="30" t="s">
        <v>109</v>
      </c>
      <c r="K101" s="30"/>
      <c r="L101" s="30"/>
      <c r="M101" s="29" t="s">
        <v>52</v>
      </c>
      <c r="N101" s="30"/>
      <c r="O101" s="29" t="s">
        <v>608</v>
      </c>
      <c r="P101" s="29" t="s">
        <v>609</v>
      </c>
      <c r="Q101" s="29" t="s">
        <v>610</v>
      </c>
      <c r="R101" s="29" t="s">
        <v>536</v>
      </c>
      <c r="S101" s="31">
        <v>44184</v>
      </c>
      <c r="T101" s="31">
        <v>44180</v>
      </c>
      <c r="U101" s="33" t="s">
        <v>50</v>
      </c>
      <c r="V101" s="29">
        <v>2020</v>
      </c>
      <c r="W101" s="29">
        <v>11</v>
      </c>
      <c r="X101" s="29" t="s">
        <v>85</v>
      </c>
      <c r="Y101" s="29">
        <v>19</v>
      </c>
      <c r="Z101" s="29" t="s">
        <v>67</v>
      </c>
      <c r="AA101" s="29">
        <f t="shared" si="57"/>
        <v>30</v>
      </c>
      <c r="AB101" s="29">
        <f t="shared" si="57"/>
        <v>26</v>
      </c>
      <c r="AC101" s="29" t="str">
        <f t="shared" si="58"/>
        <v>Yes</v>
      </c>
      <c r="AD101" s="29">
        <f t="shared" si="59"/>
        <v>-4</v>
      </c>
      <c r="AE101" s="1"/>
      <c r="AF101" s="1"/>
      <c r="AG101" s="1"/>
      <c r="AH101" s="1"/>
      <c r="AI101" s="1"/>
    </row>
    <row r="102" spans="1:35" x14ac:dyDescent="0.45">
      <c r="A102" s="29">
        <v>259</v>
      </c>
      <c r="B102" s="29" t="s">
        <v>203</v>
      </c>
      <c r="C102" s="29" t="s">
        <v>204</v>
      </c>
      <c r="D102" s="29" t="s">
        <v>205</v>
      </c>
      <c r="E102" s="29" t="s">
        <v>244</v>
      </c>
      <c r="F102" s="31">
        <v>44146</v>
      </c>
      <c r="G102" s="29" t="s">
        <v>4</v>
      </c>
      <c r="H102" s="29" t="s">
        <v>207</v>
      </c>
      <c r="I102" s="29" t="s">
        <v>611</v>
      </c>
      <c r="J102" s="30" t="s">
        <v>109</v>
      </c>
      <c r="K102" s="30"/>
      <c r="L102" s="30"/>
      <c r="M102" s="29" t="s">
        <v>52</v>
      </c>
      <c r="N102" s="30"/>
      <c r="O102" s="29" t="s">
        <v>612</v>
      </c>
      <c r="P102" s="29" t="s">
        <v>613</v>
      </c>
      <c r="Q102" s="29" t="s">
        <v>614</v>
      </c>
      <c r="R102" s="29" t="s">
        <v>615</v>
      </c>
      <c r="S102" s="31">
        <v>44182</v>
      </c>
      <c r="T102" s="31">
        <v>44180</v>
      </c>
      <c r="U102" s="33" t="s">
        <v>50</v>
      </c>
      <c r="V102" s="29">
        <v>2020</v>
      </c>
      <c r="W102" s="29">
        <v>11</v>
      </c>
      <c r="X102" s="29" t="s">
        <v>85</v>
      </c>
      <c r="Y102" s="29">
        <v>11</v>
      </c>
      <c r="Z102" s="29" t="s">
        <v>67</v>
      </c>
      <c r="AA102" s="29">
        <f t="shared" si="57"/>
        <v>36</v>
      </c>
      <c r="AB102" s="29">
        <f t="shared" si="57"/>
        <v>34</v>
      </c>
      <c r="AC102" s="29" t="str">
        <f t="shared" si="58"/>
        <v>Yes</v>
      </c>
      <c r="AD102" s="29">
        <f t="shared" si="59"/>
        <v>-2</v>
      </c>
      <c r="AE102" s="1"/>
      <c r="AF102" s="1"/>
      <c r="AG102" s="1"/>
      <c r="AH102" s="1"/>
      <c r="AI102" s="1"/>
    </row>
    <row r="103" spans="1:35" x14ac:dyDescent="0.45">
      <c r="A103" s="29">
        <v>87</v>
      </c>
      <c r="B103" s="29" t="s">
        <v>213</v>
      </c>
      <c r="C103" s="29" t="s">
        <v>214</v>
      </c>
      <c r="D103" s="29" t="s">
        <v>215</v>
      </c>
      <c r="E103" s="29" t="s">
        <v>253</v>
      </c>
      <c r="F103" s="31">
        <v>44181</v>
      </c>
      <c r="G103" s="29" t="s">
        <v>5</v>
      </c>
      <c r="H103" s="29" t="s">
        <v>235</v>
      </c>
      <c r="I103" s="30" t="s">
        <v>109</v>
      </c>
      <c r="J103" s="29" t="s">
        <v>236</v>
      </c>
      <c r="K103" s="30"/>
      <c r="L103" s="30"/>
      <c r="M103" s="30"/>
      <c r="N103" s="30"/>
      <c r="O103" s="29" t="s">
        <v>616</v>
      </c>
      <c r="P103" s="29" t="s">
        <v>617</v>
      </c>
      <c r="Q103" s="29" t="s">
        <v>618</v>
      </c>
      <c r="R103" s="29" t="s">
        <v>356</v>
      </c>
      <c r="S103" s="31">
        <v>44181</v>
      </c>
      <c r="T103" s="31">
        <v>44181</v>
      </c>
      <c r="U103" s="33" t="s">
        <v>50</v>
      </c>
      <c r="V103" s="29">
        <f>IFERROR(YEAR(F103), "")</f>
        <v>2020</v>
      </c>
      <c r="W103" s="29">
        <f>IFERROR(MONTH(F103), "")</f>
        <v>12</v>
      </c>
      <c r="X103" s="29" t="str">
        <f>TEXT([2]!Tbl_Counter[[#This Row],[Issue Month]]*28, "mmmm")</f>
        <v>December</v>
      </c>
      <c r="Y103" s="29">
        <f>DAY([2]!Tbl_Counter[[#This Row],[Issue Date]])</f>
        <v>16</v>
      </c>
      <c r="Z103" s="29" t="str">
        <f>TEXT($F103, "yyyy-mm")</f>
        <v>2020-12</v>
      </c>
      <c r="AA103" s="29">
        <f t="shared" ref="AA103:AB105" si="60">IFERROR(IF(INT(S103-$F103)&gt;=0,S103-$F103,"N/A"),"N/A")</f>
        <v>0</v>
      </c>
      <c r="AB103" s="29">
        <f t="shared" si="60"/>
        <v>0</v>
      </c>
      <c r="AC103" s="29" t="str">
        <f>IFERROR(IF(OR(ISTEXT(AA103), ISTEXT(AB103)), "N/A", IF(AB103&lt;=AA103, "Yes", "No")),"N/A")</f>
        <v>Yes</v>
      </c>
      <c r="AD103" s="29">
        <f>IFERROR(AB103-AA103, "")</f>
        <v>0</v>
      </c>
      <c r="AE103" s="1"/>
      <c r="AF103" s="1"/>
      <c r="AG103" s="1"/>
      <c r="AH103" s="1"/>
      <c r="AI103" s="1"/>
    </row>
    <row r="104" spans="1:35" x14ac:dyDescent="0.45">
      <c r="A104" s="29">
        <v>73</v>
      </c>
      <c r="B104" s="29" t="s">
        <v>222</v>
      </c>
      <c r="C104" s="29" t="s">
        <v>223</v>
      </c>
      <c r="D104" s="29" t="s">
        <v>224</v>
      </c>
      <c r="E104" s="29" t="s">
        <v>260</v>
      </c>
      <c r="F104" s="31">
        <v>44144</v>
      </c>
      <c r="G104" s="29" t="s">
        <v>5</v>
      </c>
      <c r="H104" s="29" t="s">
        <v>235</v>
      </c>
      <c r="I104" s="30" t="s">
        <v>109</v>
      </c>
      <c r="J104" s="30" t="s">
        <v>109</v>
      </c>
      <c r="K104" s="30"/>
      <c r="L104" s="30"/>
      <c r="M104" s="30"/>
      <c r="N104" s="30"/>
      <c r="O104" s="29" t="s">
        <v>619</v>
      </c>
      <c r="P104" s="29" t="s">
        <v>620</v>
      </c>
      <c r="Q104" s="29" t="s">
        <v>621</v>
      </c>
      <c r="R104" s="29" t="s">
        <v>330</v>
      </c>
      <c r="S104" s="31">
        <v>44179</v>
      </c>
      <c r="T104" s="31">
        <v>44182</v>
      </c>
      <c r="U104" s="33" t="s">
        <v>50</v>
      </c>
      <c r="V104" s="29">
        <f>IFERROR(YEAR(F104), "")</f>
        <v>2020</v>
      </c>
      <c r="W104" s="29">
        <f>IFERROR(MONTH(F104), "")</f>
        <v>11</v>
      </c>
      <c r="X104" s="29" t="str">
        <f>TEXT([2]!Tbl_Counter[[#This Row],[Issue Month]]*28, "mmmm")</f>
        <v>November</v>
      </c>
      <c r="Y104" s="29">
        <f>DAY([2]!Tbl_Counter[[#This Row],[Issue Date]])</f>
        <v>9</v>
      </c>
      <c r="Z104" s="29" t="str">
        <f>TEXT($F104, "yyyy-mm")</f>
        <v>2020-11</v>
      </c>
      <c r="AA104" s="29">
        <f t="shared" si="60"/>
        <v>35</v>
      </c>
      <c r="AB104" s="29">
        <f t="shared" si="60"/>
        <v>38</v>
      </c>
      <c r="AC104" s="29" t="str">
        <f>IFERROR(IF(OR(ISTEXT(AA104), ISTEXT(AB104)), "N/A", IF(AB104&lt;=AA104, "Yes", "No")),"N/A")</f>
        <v>No</v>
      </c>
      <c r="AD104" s="29">
        <f>IFERROR(AB104-AA104, "")</f>
        <v>3</v>
      </c>
      <c r="AE104" s="1"/>
      <c r="AF104" s="1"/>
      <c r="AG104" s="1"/>
      <c r="AH104" s="1"/>
      <c r="AI104" s="1"/>
    </row>
    <row r="105" spans="1:35" x14ac:dyDescent="0.45">
      <c r="A105" s="29">
        <v>257</v>
      </c>
      <c r="B105" s="29" t="s">
        <v>231</v>
      </c>
      <c r="C105" s="29" t="s">
        <v>232</v>
      </c>
      <c r="D105" s="29" t="s">
        <v>233</v>
      </c>
      <c r="E105" s="29" t="s">
        <v>267</v>
      </c>
      <c r="F105" s="31">
        <v>44168</v>
      </c>
      <c r="G105" s="29" t="s">
        <v>4</v>
      </c>
      <c r="H105" s="29" t="s">
        <v>207</v>
      </c>
      <c r="I105" s="29" t="s">
        <v>622</v>
      </c>
      <c r="J105" s="30" t="s">
        <v>109</v>
      </c>
      <c r="K105" s="30"/>
      <c r="L105" s="30"/>
      <c r="M105" s="29" t="s">
        <v>52</v>
      </c>
      <c r="N105" s="30"/>
      <c r="O105" s="29" t="s">
        <v>623</v>
      </c>
      <c r="P105" s="29" t="s">
        <v>624</v>
      </c>
      <c r="Q105" s="29" t="s">
        <v>625</v>
      </c>
      <c r="R105" s="29" t="s">
        <v>536</v>
      </c>
      <c r="S105" s="31">
        <v>44198</v>
      </c>
      <c r="T105" s="31">
        <v>44182</v>
      </c>
      <c r="U105" s="33" t="s">
        <v>50</v>
      </c>
      <c r="V105" s="29">
        <v>2020</v>
      </c>
      <c r="W105" s="29">
        <v>12</v>
      </c>
      <c r="X105" s="29" t="s">
        <v>86</v>
      </c>
      <c r="Y105" s="29">
        <v>3</v>
      </c>
      <c r="Z105" s="29" t="s">
        <v>68</v>
      </c>
      <c r="AA105" s="29">
        <f t="shared" si="60"/>
        <v>30</v>
      </c>
      <c r="AB105" s="29">
        <f t="shared" si="60"/>
        <v>14</v>
      </c>
      <c r="AC105" s="29" t="str">
        <f>IFERROR(IF(OR(ISTEXT(AA105), ISTEXT(AB105)), "N/A", IF(AB105&lt;=AA105, "Yes", "No")),"N/A")</f>
        <v>Yes</v>
      </c>
      <c r="AD105" s="29">
        <f>IFERROR(AB105-AA105, "")</f>
        <v>-16</v>
      </c>
      <c r="AE105" s="1"/>
      <c r="AF105" s="1"/>
      <c r="AG105" s="1"/>
      <c r="AH105" s="1"/>
      <c r="AI105" s="1"/>
    </row>
    <row r="106" spans="1:35" x14ac:dyDescent="0.45">
      <c r="A106" s="29">
        <v>88</v>
      </c>
      <c r="B106" s="29" t="s">
        <v>241</v>
      </c>
      <c r="C106" s="29" t="s">
        <v>242</v>
      </c>
      <c r="D106" s="29" t="s">
        <v>243</v>
      </c>
      <c r="E106" s="29" t="s">
        <v>206</v>
      </c>
      <c r="F106" s="31">
        <v>44186</v>
      </c>
      <c r="G106" s="29" t="s">
        <v>5</v>
      </c>
      <c r="H106" s="29" t="s">
        <v>235</v>
      </c>
      <c r="I106" s="30" t="s">
        <v>109</v>
      </c>
      <c r="J106" s="30" t="s">
        <v>109</v>
      </c>
      <c r="K106" s="30"/>
      <c r="L106" s="30"/>
      <c r="M106" s="30"/>
      <c r="N106" s="30"/>
      <c r="O106" s="29" t="s">
        <v>626</v>
      </c>
      <c r="P106" s="29" t="s">
        <v>627</v>
      </c>
      <c r="Q106" s="29" t="s">
        <v>628</v>
      </c>
      <c r="R106" s="29" t="s">
        <v>271</v>
      </c>
      <c r="S106" s="31">
        <v>44186</v>
      </c>
      <c r="T106" s="31">
        <v>44186</v>
      </c>
      <c r="U106" s="33" t="s">
        <v>50</v>
      </c>
      <c r="V106" s="29">
        <f t="shared" ref="V106:V113" si="61">IFERROR(YEAR(F106), "")</f>
        <v>2020</v>
      </c>
      <c r="W106" s="29">
        <f t="shared" ref="W106:W113" si="62">IFERROR(MONTH(F106), "")</f>
        <v>12</v>
      </c>
      <c r="X106" s="29" t="str">
        <f>TEXT([2]!Tbl_Counter[[#This Row],[Issue Month]]*28, "mmmm")</f>
        <v>December</v>
      </c>
      <c r="Y106" s="29">
        <f>DAY([2]!Tbl_Counter[[#This Row],[Issue Date]])</f>
        <v>21</v>
      </c>
      <c r="Z106" s="29" t="str">
        <f t="shared" ref="Z106:Z113" si="63">TEXT($F106, "yyyy-mm")</f>
        <v>2020-12</v>
      </c>
      <c r="AA106" s="29">
        <f t="shared" ref="AA106:AB113" si="64">IFERROR(IF(INT(S106-$F106)&gt;=0,S106-$F106,"N/A"),"N/A")</f>
        <v>0</v>
      </c>
      <c r="AB106" s="29">
        <f t="shared" si="64"/>
        <v>0</v>
      </c>
      <c r="AC106" s="29" t="str">
        <f t="shared" ref="AC106:AC113" si="65">IFERROR(IF(OR(ISTEXT(AA106), ISTEXT(AB106)), "N/A", IF(AB106&lt;=AA106, "Yes", "No")),"N/A")</f>
        <v>Yes</v>
      </c>
      <c r="AD106" s="29">
        <f t="shared" ref="AD106:AD113" si="66">IFERROR(AB106-AA106, "")</f>
        <v>0</v>
      </c>
      <c r="AE106" s="1"/>
      <c r="AF106" s="1"/>
      <c r="AG106" s="1"/>
      <c r="AH106" s="1"/>
      <c r="AI106" s="1"/>
    </row>
    <row r="107" spans="1:35" x14ac:dyDescent="0.45">
      <c r="A107" s="29">
        <v>89</v>
      </c>
      <c r="B107" s="29" t="s">
        <v>251</v>
      </c>
      <c r="C107" s="29" t="s">
        <v>252</v>
      </c>
      <c r="D107" s="29" t="s">
        <v>205</v>
      </c>
      <c r="E107" s="29" t="s">
        <v>216</v>
      </c>
      <c r="F107" s="31">
        <v>44193</v>
      </c>
      <c r="G107" s="29" t="s">
        <v>5</v>
      </c>
      <c r="H107" s="29" t="s">
        <v>235</v>
      </c>
      <c r="I107" s="30" t="s">
        <v>109</v>
      </c>
      <c r="J107" s="30" t="s">
        <v>109</v>
      </c>
      <c r="K107" s="30"/>
      <c r="L107" s="30"/>
      <c r="M107" s="30"/>
      <c r="N107" s="30"/>
      <c r="O107" s="29" t="s">
        <v>629</v>
      </c>
      <c r="P107" s="29" t="s">
        <v>630</v>
      </c>
      <c r="Q107" s="29" t="s">
        <v>631</v>
      </c>
      <c r="R107" s="29" t="s">
        <v>330</v>
      </c>
      <c r="S107" s="31">
        <v>44193</v>
      </c>
      <c r="T107" s="31">
        <v>44193</v>
      </c>
      <c r="U107" s="33" t="s">
        <v>50</v>
      </c>
      <c r="V107" s="29">
        <f t="shared" si="61"/>
        <v>2020</v>
      </c>
      <c r="W107" s="29">
        <f t="shared" si="62"/>
        <v>12</v>
      </c>
      <c r="X107" s="29" t="str">
        <f>TEXT([2]!Tbl_Counter[[#This Row],[Issue Month]]*28, "mmmm")</f>
        <v>December</v>
      </c>
      <c r="Y107" s="29">
        <f>DAY([2]!Tbl_Counter[[#This Row],[Issue Date]])</f>
        <v>28</v>
      </c>
      <c r="Z107" s="29" t="str">
        <f t="shared" si="63"/>
        <v>2020-12</v>
      </c>
      <c r="AA107" s="29">
        <f t="shared" si="64"/>
        <v>0</v>
      </c>
      <c r="AB107" s="29">
        <f t="shared" si="64"/>
        <v>0</v>
      </c>
      <c r="AC107" s="29" t="str">
        <f t="shared" si="65"/>
        <v>Yes</v>
      </c>
      <c r="AD107" s="29">
        <f t="shared" si="66"/>
        <v>0</v>
      </c>
      <c r="AE107" s="1"/>
      <c r="AF107" s="1"/>
      <c r="AG107" s="1"/>
      <c r="AH107" s="1"/>
      <c r="AI107" s="1"/>
    </row>
    <row r="108" spans="1:35" x14ac:dyDescent="0.45">
      <c r="A108" s="29">
        <v>90</v>
      </c>
      <c r="B108" s="29" t="s">
        <v>258</v>
      </c>
      <c r="C108" s="29" t="s">
        <v>259</v>
      </c>
      <c r="D108" s="29" t="s">
        <v>215</v>
      </c>
      <c r="E108" s="29" t="s">
        <v>225</v>
      </c>
      <c r="F108" s="31">
        <v>44195</v>
      </c>
      <c r="G108" s="29" t="s">
        <v>5</v>
      </c>
      <c r="H108" s="29" t="s">
        <v>591</v>
      </c>
      <c r="I108" s="30" t="s">
        <v>109</v>
      </c>
      <c r="J108" s="30" t="s">
        <v>109</v>
      </c>
      <c r="K108" s="30"/>
      <c r="L108" s="30"/>
      <c r="M108" s="30"/>
      <c r="N108" s="30"/>
      <c r="O108" s="29" t="s">
        <v>632</v>
      </c>
      <c r="P108" s="29" t="s">
        <v>633</v>
      </c>
      <c r="Q108" s="29" t="s">
        <v>634</v>
      </c>
      <c r="R108" s="29" t="s">
        <v>309</v>
      </c>
      <c r="S108" s="31">
        <v>44195</v>
      </c>
      <c r="T108" s="31">
        <v>44195</v>
      </c>
      <c r="U108" s="33" t="s">
        <v>50</v>
      </c>
      <c r="V108" s="29">
        <f t="shared" si="61"/>
        <v>2020</v>
      </c>
      <c r="W108" s="29">
        <f t="shared" si="62"/>
        <v>12</v>
      </c>
      <c r="X108" s="29" t="str">
        <f>TEXT([2]!Tbl_Counter[[#This Row],[Issue Month]]*28, "mmmm")</f>
        <v>December</v>
      </c>
      <c r="Y108" s="29">
        <f>DAY([2]!Tbl_Counter[[#This Row],[Issue Date]])</f>
        <v>30</v>
      </c>
      <c r="Z108" s="29" t="str">
        <f t="shared" si="63"/>
        <v>2020-12</v>
      </c>
      <c r="AA108" s="29">
        <f t="shared" si="64"/>
        <v>0</v>
      </c>
      <c r="AB108" s="29">
        <f t="shared" si="64"/>
        <v>0</v>
      </c>
      <c r="AC108" s="29" t="str">
        <f t="shared" si="65"/>
        <v>Yes</v>
      </c>
      <c r="AD108" s="29">
        <f t="shared" si="66"/>
        <v>0</v>
      </c>
      <c r="AE108" s="1"/>
      <c r="AF108" s="1"/>
      <c r="AG108" s="1"/>
      <c r="AH108" s="1"/>
      <c r="AI108" s="1"/>
    </row>
    <row r="109" spans="1:35" x14ac:dyDescent="0.45">
      <c r="A109" s="29">
        <v>80</v>
      </c>
      <c r="B109" s="29" t="s">
        <v>265</v>
      </c>
      <c r="C109" s="29" t="s">
        <v>266</v>
      </c>
      <c r="D109" s="29" t="s">
        <v>224</v>
      </c>
      <c r="E109" s="29" t="s">
        <v>234</v>
      </c>
      <c r="F109" s="31">
        <v>44167</v>
      </c>
      <c r="G109" s="29" t="s">
        <v>3</v>
      </c>
      <c r="H109" s="29" t="s">
        <v>245</v>
      </c>
      <c r="I109" s="30" t="s">
        <v>109</v>
      </c>
      <c r="J109" s="30" t="s">
        <v>109</v>
      </c>
      <c r="K109" s="29" t="s">
        <v>280</v>
      </c>
      <c r="L109" s="30"/>
      <c r="M109" s="30"/>
      <c r="N109" s="30"/>
      <c r="O109" s="29" t="s">
        <v>635</v>
      </c>
      <c r="P109" s="29" t="s">
        <v>636</v>
      </c>
      <c r="Q109" s="29" t="s">
        <v>637</v>
      </c>
      <c r="R109" s="29" t="s">
        <v>264</v>
      </c>
      <c r="S109" s="31">
        <v>44211</v>
      </c>
      <c r="T109" s="31">
        <v>44202</v>
      </c>
      <c r="U109" s="33" t="s">
        <v>50</v>
      </c>
      <c r="V109" s="29">
        <f t="shared" si="61"/>
        <v>2020</v>
      </c>
      <c r="W109" s="29">
        <f t="shared" si="62"/>
        <v>12</v>
      </c>
      <c r="X109" s="29" t="str">
        <f>TEXT([2]!Tbl_Counter[[#This Row],[Issue Month]]*28, "mmmm")</f>
        <v>December</v>
      </c>
      <c r="Y109" s="29">
        <f>DAY([2]!Tbl_Counter[[#This Row],[Issue Date]])</f>
        <v>2</v>
      </c>
      <c r="Z109" s="29" t="str">
        <f t="shared" si="63"/>
        <v>2020-12</v>
      </c>
      <c r="AA109" s="29">
        <f t="shared" si="64"/>
        <v>44</v>
      </c>
      <c r="AB109" s="29">
        <f t="shared" si="64"/>
        <v>35</v>
      </c>
      <c r="AC109" s="29" t="str">
        <f t="shared" si="65"/>
        <v>Yes</v>
      </c>
      <c r="AD109" s="29">
        <f t="shared" si="66"/>
        <v>-9</v>
      </c>
      <c r="AE109" s="1"/>
      <c r="AF109" s="1"/>
      <c r="AG109" s="1"/>
      <c r="AH109" s="1"/>
      <c r="AI109" s="1"/>
    </row>
    <row r="110" spans="1:35" x14ac:dyDescent="0.45">
      <c r="A110" s="29">
        <v>85</v>
      </c>
      <c r="B110" s="29" t="s">
        <v>272</v>
      </c>
      <c r="C110" s="29" t="s">
        <v>273</v>
      </c>
      <c r="D110" s="29" t="s">
        <v>233</v>
      </c>
      <c r="E110" s="29" t="s">
        <v>244</v>
      </c>
      <c r="F110" s="31">
        <v>44179</v>
      </c>
      <c r="G110" s="29" t="s">
        <v>3</v>
      </c>
      <c r="H110" s="29" t="s">
        <v>254</v>
      </c>
      <c r="I110" s="30" t="s">
        <v>109</v>
      </c>
      <c r="J110" s="30" t="s">
        <v>109</v>
      </c>
      <c r="K110" s="30"/>
      <c r="L110" s="30"/>
      <c r="M110" s="30"/>
      <c r="N110" s="30"/>
      <c r="O110" s="29" t="s">
        <v>638</v>
      </c>
      <c r="P110" s="29" t="s">
        <v>639</v>
      </c>
      <c r="Q110" s="29" t="s">
        <v>640</v>
      </c>
      <c r="R110" s="29" t="s">
        <v>250</v>
      </c>
      <c r="S110" s="31">
        <v>44211</v>
      </c>
      <c r="T110" s="31">
        <v>44202</v>
      </c>
      <c r="U110" s="33" t="s">
        <v>50</v>
      </c>
      <c r="V110" s="29">
        <f t="shared" si="61"/>
        <v>2020</v>
      </c>
      <c r="W110" s="29">
        <f t="shared" si="62"/>
        <v>12</v>
      </c>
      <c r="X110" s="29" t="str">
        <f>TEXT([2]!Tbl_Counter[[#This Row],[Issue Month]]*28, "mmmm")</f>
        <v>December</v>
      </c>
      <c r="Y110" s="29">
        <f>DAY([2]!Tbl_Counter[[#This Row],[Issue Date]])</f>
        <v>14</v>
      </c>
      <c r="Z110" s="29" t="str">
        <f t="shared" si="63"/>
        <v>2020-12</v>
      </c>
      <c r="AA110" s="29">
        <f t="shared" si="64"/>
        <v>32</v>
      </c>
      <c r="AB110" s="29">
        <f t="shared" si="64"/>
        <v>23</v>
      </c>
      <c r="AC110" s="29" t="str">
        <f t="shared" si="65"/>
        <v>Yes</v>
      </c>
      <c r="AD110" s="29">
        <f t="shared" si="66"/>
        <v>-9</v>
      </c>
      <c r="AE110" s="1"/>
      <c r="AF110" s="1"/>
      <c r="AG110" s="1"/>
      <c r="AH110" s="1"/>
      <c r="AI110" s="1"/>
    </row>
    <row r="111" spans="1:35" x14ac:dyDescent="0.45">
      <c r="A111" s="29">
        <v>82</v>
      </c>
      <c r="B111" s="29" t="s">
        <v>278</v>
      </c>
      <c r="C111" s="29" t="s">
        <v>279</v>
      </c>
      <c r="D111" s="29" t="s">
        <v>243</v>
      </c>
      <c r="E111" s="29" t="s">
        <v>253</v>
      </c>
      <c r="F111" s="31">
        <v>44168</v>
      </c>
      <c r="G111" s="29" t="s">
        <v>5</v>
      </c>
      <c r="H111" s="29" t="s">
        <v>235</v>
      </c>
      <c r="I111" s="30" t="s">
        <v>109</v>
      </c>
      <c r="J111" s="30" t="s">
        <v>109</v>
      </c>
      <c r="K111" s="29" t="s">
        <v>217</v>
      </c>
      <c r="L111" s="30"/>
      <c r="M111" s="30"/>
      <c r="N111" s="30"/>
      <c r="O111" s="29" t="s">
        <v>641</v>
      </c>
      <c r="P111" s="29" t="s">
        <v>642</v>
      </c>
      <c r="Q111" s="29" t="s">
        <v>643</v>
      </c>
      <c r="R111" s="29" t="s">
        <v>528</v>
      </c>
      <c r="S111" s="31">
        <v>44211</v>
      </c>
      <c r="T111" s="31">
        <v>44204</v>
      </c>
      <c r="U111" s="33" t="s">
        <v>50</v>
      </c>
      <c r="V111" s="29">
        <f t="shared" si="61"/>
        <v>2020</v>
      </c>
      <c r="W111" s="29">
        <f t="shared" si="62"/>
        <v>12</v>
      </c>
      <c r="X111" s="29" t="str">
        <f>TEXT([2]!Tbl_Counter[[#This Row],[Issue Month]]*28, "mmmm")</f>
        <v>December</v>
      </c>
      <c r="Y111" s="29">
        <f>DAY([2]!Tbl_Counter[[#This Row],[Issue Date]])</f>
        <v>3</v>
      </c>
      <c r="Z111" s="29" t="str">
        <f t="shared" si="63"/>
        <v>2020-12</v>
      </c>
      <c r="AA111" s="29">
        <f t="shared" si="64"/>
        <v>43</v>
      </c>
      <c r="AB111" s="29">
        <f t="shared" si="64"/>
        <v>36</v>
      </c>
      <c r="AC111" s="29" t="str">
        <f t="shared" si="65"/>
        <v>Yes</v>
      </c>
      <c r="AD111" s="29">
        <f t="shared" si="66"/>
        <v>-7</v>
      </c>
      <c r="AE111" s="1"/>
      <c r="AF111" s="1"/>
      <c r="AG111" s="1"/>
      <c r="AH111" s="1"/>
      <c r="AI111" s="1"/>
    </row>
    <row r="112" spans="1:35" x14ac:dyDescent="0.45">
      <c r="A112" s="29">
        <v>86</v>
      </c>
      <c r="B112" s="29" t="s">
        <v>203</v>
      </c>
      <c r="C112" s="29" t="s">
        <v>284</v>
      </c>
      <c r="D112" s="29" t="s">
        <v>205</v>
      </c>
      <c r="E112" s="29" t="s">
        <v>260</v>
      </c>
      <c r="F112" s="31">
        <v>44181</v>
      </c>
      <c r="G112" s="29" t="s">
        <v>5</v>
      </c>
      <c r="H112" s="29" t="s">
        <v>235</v>
      </c>
      <c r="I112" s="30" t="s">
        <v>109</v>
      </c>
      <c r="J112" s="30" t="s">
        <v>109</v>
      </c>
      <c r="K112" s="30"/>
      <c r="L112" s="30"/>
      <c r="M112" s="30"/>
      <c r="N112" s="30"/>
      <c r="O112" s="29" t="s">
        <v>644</v>
      </c>
      <c r="P112" s="29" t="s">
        <v>645</v>
      </c>
      <c r="Q112" s="29" t="s">
        <v>646</v>
      </c>
      <c r="R112" s="29" t="s">
        <v>528</v>
      </c>
      <c r="S112" s="31">
        <v>44211</v>
      </c>
      <c r="T112" s="31">
        <v>44204</v>
      </c>
      <c r="U112" s="33" t="s">
        <v>50</v>
      </c>
      <c r="V112" s="29">
        <f t="shared" si="61"/>
        <v>2020</v>
      </c>
      <c r="W112" s="29">
        <f t="shared" si="62"/>
        <v>12</v>
      </c>
      <c r="X112" s="29" t="str">
        <f>TEXT([2]!Tbl_Counter[[#This Row],[Issue Month]]*28, "mmmm")</f>
        <v>December</v>
      </c>
      <c r="Y112" s="29">
        <f>DAY([2]!Tbl_Counter[[#This Row],[Issue Date]])</f>
        <v>16</v>
      </c>
      <c r="Z112" s="29" t="str">
        <f t="shared" si="63"/>
        <v>2020-12</v>
      </c>
      <c r="AA112" s="29">
        <f t="shared" si="64"/>
        <v>30</v>
      </c>
      <c r="AB112" s="29">
        <f t="shared" si="64"/>
        <v>23</v>
      </c>
      <c r="AC112" s="29" t="str">
        <f t="shared" si="65"/>
        <v>Yes</v>
      </c>
      <c r="AD112" s="29">
        <f t="shared" si="66"/>
        <v>-7</v>
      </c>
      <c r="AE112" s="1"/>
      <c r="AF112" s="1"/>
      <c r="AG112" s="1"/>
      <c r="AH112" s="1"/>
      <c r="AI112" s="1"/>
    </row>
    <row r="113" spans="1:35" x14ac:dyDescent="0.45">
      <c r="A113" s="29">
        <v>93</v>
      </c>
      <c r="B113" s="29" t="s">
        <v>213</v>
      </c>
      <c r="C113" s="29" t="s">
        <v>289</v>
      </c>
      <c r="D113" s="29" t="s">
        <v>215</v>
      </c>
      <c r="E113" s="29" t="s">
        <v>267</v>
      </c>
      <c r="F113" s="31">
        <v>44208</v>
      </c>
      <c r="G113" s="29" t="s">
        <v>5</v>
      </c>
      <c r="H113" s="29" t="s">
        <v>235</v>
      </c>
      <c r="I113" s="30" t="s">
        <v>109</v>
      </c>
      <c r="J113" s="29" t="s">
        <v>381</v>
      </c>
      <c r="K113" s="30"/>
      <c r="L113" s="30"/>
      <c r="M113" s="30"/>
      <c r="N113" s="30"/>
      <c r="O113" s="29" t="s">
        <v>647</v>
      </c>
      <c r="P113" s="29" t="s">
        <v>648</v>
      </c>
      <c r="Q113" s="29" t="s">
        <v>649</v>
      </c>
      <c r="R113" s="29" t="s">
        <v>240</v>
      </c>
      <c r="S113" s="31">
        <v>44209</v>
      </c>
      <c r="T113" s="31">
        <v>44209</v>
      </c>
      <c r="U113" s="33" t="s">
        <v>50</v>
      </c>
      <c r="V113" s="29">
        <f t="shared" si="61"/>
        <v>2021</v>
      </c>
      <c r="W113" s="29">
        <f t="shared" si="62"/>
        <v>1</v>
      </c>
      <c r="X113" s="29" t="str">
        <f>TEXT([2]!Tbl_Counter[[#This Row],[Issue Month]]*28, "mmmm")</f>
        <v>January</v>
      </c>
      <c r="Y113" s="29">
        <f>DAY([2]!Tbl_Counter[[#This Row],[Issue Date]])</f>
        <v>12</v>
      </c>
      <c r="Z113" s="29" t="str">
        <f t="shared" si="63"/>
        <v>2021-01</v>
      </c>
      <c r="AA113" s="29">
        <f t="shared" si="64"/>
        <v>1</v>
      </c>
      <c r="AB113" s="29">
        <f t="shared" si="64"/>
        <v>1</v>
      </c>
      <c r="AC113" s="29" t="str">
        <f t="shared" si="65"/>
        <v>Yes</v>
      </c>
      <c r="AD113" s="29">
        <f t="shared" si="66"/>
        <v>0</v>
      </c>
      <c r="AE113" s="1"/>
      <c r="AF113" s="1"/>
      <c r="AG113" s="1"/>
      <c r="AH113" s="1"/>
      <c r="AI113" s="1"/>
    </row>
    <row r="114" spans="1:35" x14ac:dyDescent="0.45">
      <c r="A114" s="29">
        <v>256</v>
      </c>
      <c r="B114" s="29" t="s">
        <v>222</v>
      </c>
      <c r="C114" s="29" t="s">
        <v>295</v>
      </c>
      <c r="D114" s="29" t="s">
        <v>224</v>
      </c>
      <c r="E114" s="29" t="s">
        <v>206</v>
      </c>
      <c r="F114" s="31">
        <v>44181</v>
      </c>
      <c r="G114" s="29" t="s">
        <v>4</v>
      </c>
      <c r="H114" s="29" t="s">
        <v>207</v>
      </c>
      <c r="I114" s="29" t="s">
        <v>650</v>
      </c>
      <c r="J114" s="30" t="s">
        <v>109</v>
      </c>
      <c r="K114" s="30"/>
      <c r="L114" s="30"/>
      <c r="M114" s="29" t="s">
        <v>52</v>
      </c>
      <c r="N114" s="30"/>
      <c r="O114" s="29" t="s">
        <v>651</v>
      </c>
      <c r="P114" s="29" t="s">
        <v>652</v>
      </c>
      <c r="Q114" s="29" t="s">
        <v>653</v>
      </c>
      <c r="R114" s="29" t="s">
        <v>426</v>
      </c>
      <c r="S114" s="31">
        <v>44212</v>
      </c>
      <c r="T114" s="31">
        <v>44211</v>
      </c>
      <c r="U114" s="33" t="s">
        <v>50</v>
      </c>
      <c r="V114" s="29">
        <v>2020</v>
      </c>
      <c r="W114" s="29">
        <v>12</v>
      </c>
      <c r="X114" s="29" t="s">
        <v>86</v>
      </c>
      <c r="Y114" s="29">
        <v>16</v>
      </c>
      <c r="Z114" s="29" t="s">
        <v>68</v>
      </c>
      <c r="AA114" s="29">
        <f t="shared" ref="AA114:AB116" si="67">IFERROR(IF(INT(S114-$F114)&gt;=0,S114-$F114,"N/A"),"N/A")</f>
        <v>31</v>
      </c>
      <c r="AB114" s="29">
        <f t="shared" si="67"/>
        <v>30</v>
      </c>
      <c r="AC114" s="29" t="str">
        <f t="shared" ref="AC114:AC125" si="68">IFERROR(IF(OR(ISTEXT(AA114), ISTEXT(AB114)), "N/A", IF(AB114&lt;=AA114, "Yes", "No")),"N/A")</f>
        <v>Yes</v>
      </c>
      <c r="AD114" s="29">
        <f t="shared" ref="AD114:AD125" si="69">IFERROR(AB114-AA114, "")</f>
        <v>-1</v>
      </c>
      <c r="AE114" s="1"/>
      <c r="AF114" s="1"/>
      <c r="AG114" s="1"/>
      <c r="AH114" s="1"/>
      <c r="AI114" s="1"/>
    </row>
    <row r="115" spans="1:35" x14ac:dyDescent="0.45">
      <c r="A115" s="29">
        <v>91</v>
      </c>
      <c r="B115" s="29" t="s">
        <v>231</v>
      </c>
      <c r="C115" s="29" t="s">
        <v>300</v>
      </c>
      <c r="D115" s="29" t="s">
        <v>233</v>
      </c>
      <c r="E115" s="29" t="s">
        <v>216</v>
      </c>
      <c r="F115" s="31">
        <v>44203</v>
      </c>
      <c r="G115" s="29" t="s">
        <v>2</v>
      </c>
      <c r="H115" s="29" t="s">
        <v>2</v>
      </c>
      <c r="I115" s="30" t="s">
        <v>109</v>
      </c>
      <c r="J115" s="30" t="s">
        <v>109</v>
      </c>
      <c r="K115" s="29" t="s">
        <v>280</v>
      </c>
      <c r="L115" s="30"/>
      <c r="M115" s="30"/>
      <c r="N115" s="30"/>
      <c r="O115" s="29" t="s">
        <v>654</v>
      </c>
      <c r="P115" s="29" t="s">
        <v>655</v>
      </c>
      <c r="Q115" s="29" t="s">
        <v>656</v>
      </c>
      <c r="R115" s="29" t="s">
        <v>264</v>
      </c>
      <c r="S115" s="31">
        <v>44235</v>
      </c>
      <c r="T115" s="31">
        <v>44215</v>
      </c>
      <c r="U115" s="33" t="s">
        <v>50</v>
      </c>
      <c r="V115" s="29">
        <f>IFERROR(YEAR(F115), "")</f>
        <v>2021</v>
      </c>
      <c r="W115" s="29">
        <f>IFERROR(MONTH(F115), "")</f>
        <v>1</v>
      </c>
      <c r="X115" s="29" t="str">
        <f>TEXT([2]!Tbl_Counter[[#This Row],[Issue Month]]*28, "mmmm")</f>
        <v>January</v>
      </c>
      <c r="Y115" s="29">
        <f>DAY([2]!Tbl_Counter[[#This Row],[Issue Date]])</f>
        <v>7</v>
      </c>
      <c r="Z115" s="29" t="str">
        <f>TEXT($F115, "yyyy-mm")</f>
        <v>2021-01</v>
      </c>
      <c r="AA115" s="29">
        <f t="shared" si="67"/>
        <v>32</v>
      </c>
      <c r="AB115" s="29">
        <f t="shared" si="67"/>
        <v>12</v>
      </c>
      <c r="AC115" s="29" t="str">
        <f t="shared" si="68"/>
        <v>Yes</v>
      </c>
      <c r="AD115" s="29">
        <f t="shared" si="69"/>
        <v>-20</v>
      </c>
      <c r="AE115" s="1"/>
      <c r="AF115" s="1"/>
      <c r="AG115" s="1"/>
      <c r="AH115" s="1"/>
      <c r="AI115" s="1"/>
    </row>
    <row r="116" spans="1:35" x14ac:dyDescent="0.45">
      <c r="A116" s="29">
        <v>255</v>
      </c>
      <c r="B116" s="29" t="s">
        <v>241</v>
      </c>
      <c r="C116" s="29" t="s">
        <v>305</v>
      </c>
      <c r="D116" s="29" t="s">
        <v>243</v>
      </c>
      <c r="E116" s="29" t="s">
        <v>225</v>
      </c>
      <c r="F116" s="31">
        <v>44187</v>
      </c>
      <c r="G116" s="29" t="s">
        <v>4</v>
      </c>
      <c r="H116" s="29" t="s">
        <v>207</v>
      </c>
      <c r="I116" s="29" t="s">
        <v>657</v>
      </c>
      <c r="J116" s="30" t="s">
        <v>109</v>
      </c>
      <c r="K116" s="30"/>
      <c r="L116" s="30"/>
      <c r="M116" s="29" t="s">
        <v>52</v>
      </c>
      <c r="N116" s="30"/>
      <c r="O116" s="29" t="s">
        <v>658</v>
      </c>
      <c r="P116" s="29" t="s">
        <v>659</v>
      </c>
      <c r="Q116" s="29" t="s">
        <v>660</v>
      </c>
      <c r="R116" s="29" t="s">
        <v>294</v>
      </c>
      <c r="S116" s="31">
        <v>44217</v>
      </c>
      <c r="T116" s="31">
        <v>44215</v>
      </c>
      <c r="U116" s="33" t="s">
        <v>50</v>
      </c>
      <c r="V116" s="29">
        <v>2020</v>
      </c>
      <c r="W116" s="29">
        <v>12</v>
      </c>
      <c r="X116" s="29" t="s">
        <v>86</v>
      </c>
      <c r="Y116" s="29">
        <v>22</v>
      </c>
      <c r="Z116" s="29" t="s">
        <v>68</v>
      </c>
      <c r="AA116" s="29">
        <f t="shared" si="67"/>
        <v>30</v>
      </c>
      <c r="AB116" s="29">
        <f t="shared" si="67"/>
        <v>28</v>
      </c>
      <c r="AC116" s="29" t="str">
        <f t="shared" si="68"/>
        <v>Yes</v>
      </c>
      <c r="AD116" s="29">
        <f t="shared" si="69"/>
        <v>-2</v>
      </c>
      <c r="AE116" s="1"/>
      <c r="AF116" s="1"/>
      <c r="AG116" s="1"/>
      <c r="AH116" s="1"/>
      <c r="AI116" s="1"/>
    </row>
    <row r="117" spans="1:35" x14ac:dyDescent="0.45">
      <c r="A117" s="29">
        <v>92</v>
      </c>
      <c r="B117" s="29" t="s">
        <v>251</v>
      </c>
      <c r="C117" s="29" t="s">
        <v>310</v>
      </c>
      <c r="D117" s="29" t="s">
        <v>205</v>
      </c>
      <c r="E117" s="29" t="s">
        <v>234</v>
      </c>
      <c r="F117" s="31">
        <v>44207</v>
      </c>
      <c r="G117" s="29" t="s">
        <v>5</v>
      </c>
      <c r="H117" s="29" t="s">
        <v>235</v>
      </c>
      <c r="I117" s="30" t="s">
        <v>109</v>
      </c>
      <c r="J117" s="30" t="s">
        <v>109</v>
      </c>
      <c r="K117" s="30"/>
      <c r="L117" s="30"/>
      <c r="M117" s="30"/>
      <c r="N117" s="30"/>
      <c r="O117" s="29" t="s">
        <v>661</v>
      </c>
      <c r="P117" s="29" t="s">
        <v>662</v>
      </c>
      <c r="Q117" s="29" t="s">
        <v>663</v>
      </c>
      <c r="R117" s="29" t="s">
        <v>271</v>
      </c>
      <c r="S117" s="31">
        <v>44218</v>
      </c>
      <c r="T117" s="31">
        <v>44221</v>
      </c>
      <c r="U117" s="33" t="s">
        <v>50</v>
      </c>
      <c r="V117" s="29">
        <f>IFERROR(YEAR(F117), "")</f>
        <v>2021</v>
      </c>
      <c r="W117" s="29">
        <f>IFERROR(MONTH(F117), "")</f>
        <v>1</v>
      </c>
      <c r="X117" s="29" t="str">
        <f>TEXT([2]!Tbl_Counter[[#This Row],[Issue Month]]*28, "mmmm")</f>
        <v>January</v>
      </c>
      <c r="Y117" s="29">
        <f>DAY([2]!Tbl_Counter[[#This Row],[Issue Date]])</f>
        <v>11</v>
      </c>
      <c r="Z117" s="29" t="str">
        <f>TEXT($F117, "yyyy-mm")</f>
        <v>2021-01</v>
      </c>
      <c r="AA117" s="29">
        <f t="shared" ref="AA117:AB121" si="70">IFERROR(IF(INT(S117-$F117)&gt;=0,S117-$F117,"N/A"),"N/A")</f>
        <v>11</v>
      </c>
      <c r="AB117" s="29">
        <f t="shared" si="70"/>
        <v>14</v>
      </c>
      <c r="AC117" s="29" t="str">
        <f t="shared" si="68"/>
        <v>No</v>
      </c>
      <c r="AD117" s="29">
        <f t="shared" si="69"/>
        <v>3</v>
      </c>
      <c r="AE117" s="1"/>
      <c r="AF117" s="1"/>
      <c r="AG117" s="1"/>
      <c r="AH117" s="1"/>
      <c r="AI117" s="1"/>
    </row>
    <row r="118" spans="1:35" x14ac:dyDescent="0.45">
      <c r="A118" s="29">
        <v>95</v>
      </c>
      <c r="B118" s="29" t="s">
        <v>258</v>
      </c>
      <c r="C118" s="29" t="s">
        <v>316</v>
      </c>
      <c r="D118" s="29" t="s">
        <v>215</v>
      </c>
      <c r="E118" s="29" t="s">
        <v>244</v>
      </c>
      <c r="F118" s="31">
        <v>44210</v>
      </c>
      <c r="G118" s="29" t="s">
        <v>2</v>
      </c>
      <c r="H118" s="29" t="s">
        <v>2</v>
      </c>
      <c r="I118" s="30" t="s">
        <v>109</v>
      </c>
      <c r="J118" s="30" t="s">
        <v>109</v>
      </c>
      <c r="K118" s="30"/>
      <c r="L118" s="30"/>
      <c r="M118" s="30"/>
      <c r="N118" s="30"/>
      <c r="O118" s="29" t="s">
        <v>664</v>
      </c>
      <c r="P118" s="29" t="s">
        <v>665</v>
      </c>
      <c r="Q118" s="29" t="s">
        <v>666</v>
      </c>
      <c r="R118" s="29" t="s">
        <v>315</v>
      </c>
      <c r="S118" s="31">
        <v>44256</v>
      </c>
      <c r="T118" s="31">
        <v>44223</v>
      </c>
      <c r="U118" s="33" t="s">
        <v>50</v>
      </c>
      <c r="V118" s="29">
        <f>IFERROR(YEAR(F118), "")</f>
        <v>2021</v>
      </c>
      <c r="W118" s="29">
        <f>IFERROR(MONTH(F118), "")</f>
        <v>1</v>
      </c>
      <c r="X118" s="29" t="str">
        <f>TEXT([2]!Tbl_Counter[[#This Row],[Issue Month]]*28, "mmmm")</f>
        <v>January</v>
      </c>
      <c r="Y118" s="29">
        <f>DAY([2]!Tbl_Counter[[#This Row],[Issue Date]])</f>
        <v>14</v>
      </c>
      <c r="Z118" s="29" t="str">
        <f>TEXT($F118, "yyyy-mm")</f>
        <v>2021-01</v>
      </c>
      <c r="AA118" s="29">
        <f t="shared" si="70"/>
        <v>46</v>
      </c>
      <c r="AB118" s="29">
        <f t="shared" si="70"/>
        <v>13</v>
      </c>
      <c r="AC118" s="29" t="str">
        <f t="shared" si="68"/>
        <v>Yes</v>
      </c>
      <c r="AD118" s="29">
        <f t="shared" si="69"/>
        <v>-33</v>
      </c>
      <c r="AE118" s="1"/>
      <c r="AF118" s="1"/>
      <c r="AG118" s="1"/>
      <c r="AH118" s="1"/>
      <c r="AI118" s="1"/>
    </row>
    <row r="119" spans="1:35" x14ac:dyDescent="0.45">
      <c r="A119" s="29">
        <v>94</v>
      </c>
      <c r="B119" s="29" t="s">
        <v>265</v>
      </c>
      <c r="C119" s="29" t="s">
        <v>320</v>
      </c>
      <c r="D119" s="29" t="s">
        <v>224</v>
      </c>
      <c r="E119" s="29" t="s">
        <v>253</v>
      </c>
      <c r="F119" s="31">
        <v>44210</v>
      </c>
      <c r="G119" s="29" t="s">
        <v>2</v>
      </c>
      <c r="H119" s="29" t="s">
        <v>2</v>
      </c>
      <c r="I119" s="30" t="s">
        <v>109</v>
      </c>
      <c r="J119" s="30" t="s">
        <v>109</v>
      </c>
      <c r="K119" s="29" t="s">
        <v>521</v>
      </c>
      <c r="L119" s="30"/>
      <c r="M119" s="30"/>
      <c r="N119" s="30"/>
      <c r="O119" s="29" t="s">
        <v>667</v>
      </c>
      <c r="P119" s="29" t="s">
        <v>668</v>
      </c>
      <c r="Q119" s="29" t="s">
        <v>669</v>
      </c>
      <c r="R119" s="29" t="s">
        <v>315</v>
      </c>
      <c r="S119" s="31">
        <v>44256</v>
      </c>
      <c r="T119" s="31">
        <v>44232</v>
      </c>
      <c r="U119" s="33" t="s">
        <v>50</v>
      </c>
      <c r="V119" s="29">
        <f>IFERROR(YEAR(F119), "")</f>
        <v>2021</v>
      </c>
      <c r="W119" s="29">
        <f>IFERROR(MONTH(F119), "")</f>
        <v>1</v>
      </c>
      <c r="X119" s="29" t="str">
        <f>TEXT([2]!Tbl_Counter[[#This Row],[Issue Month]]*28, "mmmm")</f>
        <v>January</v>
      </c>
      <c r="Y119" s="29">
        <f>DAY([2]!Tbl_Counter[[#This Row],[Issue Date]])</f>
        <v>14</v>
      </c>
      <c r="Z119" s="29" t="str">
        <f>TEXT($F119, "yyyy-mm")</f>
        <v>2021-01</v>
      </c>
      <c r="AA119" s="29">
        <f t="shared" si="70"/>
        <v>46</v>
      </c>
      <c r="AB119" s="29">
        <f t="shared" si="70"/>
        <v>22</v>
      </c>
      <c r="AC119" s="29" t="str">
        <f t="shared" si="68"/>
        <v>Yes</v>
      </c>
      <c r="AD119" s="29">
        <f t="shared" si="69"/>
        <v>-24</v>
      </c>
      <c r="AE119" s="1"/>
      <c r="AF119" s="1"/>
      <c r="AG119" s="1"/>
      <c r="AH119" s="1"/>
      <c r="AI119" s="1"/>
    </row>
    <row r="120" spans="1:35" x14ac:dyDescent="0.45">
      <c r="A120" s="29">
        <v>99</v>
      </c>
      <c r="B120" s="29" t="s">
        <v>272</v>
      </c>
      <c r="C120" s="29" t="s">
        <v>326</v>
      </c>
      <c r="D120" s="29" t="s">
        <v>233</v>
      </c>
      <c r="E120" s="29" t="s">
        <v>260</v>
      </c>
      <c r="F120" s="31">
        <v>44222</v>
      </c>
      <c r="G120" s="29" t="s">
        <v>3</v>
      </c>
      <c r="H120" s="29" t="s">
        <v>321</v>
      </c>
      <c r="I120" s="30" t="s">
        <v>109</v>
      </c>
      <c r="J120" s="30" t="s">
        <v>109</v>
      </c>
      <c r="K120" s="29" t="s">
        <v>280</v>
      </c>
      <c r="L120" s="30"/>
      <c r="M120" s="30"/>
      <c r="N120" s="30"/>
      <c r="O120" s="29" t="s">
        <v>670</v>
      </c>
      <c r="P120" s="29" t="s">
        <v>671</v>
      </c>
      <c r="Q120" s="29" t="s">
        <v>672</v>
      </c>
      <c r="R120" s="29" t="s">
        <v>528</v>
      </c>
      <c r="S120" s="31">
        <v>44253</v>
      </c>
      <c r="T120" s="31">
        <v>44232</v>
      </c>
      <c r="U120" s="33" t="s">
        <v>50</v>
      </c>
      <c r="V120" s="29">
        <f>IFERROR(YEAR(F120), "")</f>
        <v>2021</v>
      </c>
      <c r="W120" s="29">
        <f>IFERROR(MONTH(F120), "")</f>
        <v>1</v>
      </c>
      <c r="X120" s="29" t="str">
        <f>TEXT([2]!Tbl_Counter[[#This Row],[Issue Month]]*28, "mmmm")</f>
        <v>January</v>
      </c>
      <c r="Y120" s="29">
        <f>DAY([2]!Tbl_Counter[[#This Row],[Issue Date]])</f>
        <v>26</v>
      </c>
      <c r="Z120" s="29" t="str">
        <f>TEXT($F120, "yyyy-mm")</f>
        <v>2021-01</v>
      </c>
      <c r="AA120" s="29">
        <f t="shared" si="70"/>
        <v>31</v>
      </c>
      <c r="AB120" s="29">
        <f t="shared" si="70"/>
        <v>10</v>
      </c>
      <c r="AC120" s="29" t="str">
        <f t="shared" si="68"/>
        <v>Yes</v>
      </c>
      <c r="AD120" s="29">
        <f t="shared" si="69"/>
        <v>-21</v>
      </c>
      <c r="AE120" s="1"/>
      <c r="AF120" s="1"/>
      <c r="AG120" s="1"/>
      <c r="AH120" s="1"/>
      <c r="AI120" s="1"/>
    </row>
    <row r="121" spans="1:35" x14ac:dyDescent="0.45">
      <c r="A121" s="29">
        <v>103</v>
      </c>
      <c r="B121" s="29" t="s">
        <v>278</v>
      </c>
      <c r="C121" s="29" t="s">
        <v>331</v>
      </c>
      <c r="D121" s="29" t="s">
        <v>243</v>
      </c>
      <c r="E121" s="29" t="s">
        <v>267</v>
      </c>
      <c r="F121" s="31">
        <v>44229</v>
      </c>
      <c r="G121" s="29" t="s">
        <v>5</v>
      </c>
      <c r="H121" s="68"/>
      <c r="I121" s="30" t="s">
        <v>109</v>
      </c>
      <c r="J121" s="30" t="s">
        <v>109</v>
      </c>
      <c r="K121" s="30"/>
      <c r="L121" s="30"/>
      <c r="M121" s="30"/>
      <c r="N121" s="30"/>
      <c r="O121" s="29" t="s">
        <v>673</v>
      </c>
      <c r="P121" s="29" t="s">
        <v>674</v>
      </c>
      <c r="Q121" s="29" t="s">
        <v>675</v>
      </c>
      <c r="R121" s="29" t="s">
        <v>271</v>
      </c>
      <c r="S121" s="31">
        <v>44237</v>
      </c>
      <c r="T121" s="31">
        <v>44237</v>
      </c>
      <c r="U121" s="33" t="s">
        <v>50</v>
      </c>
      <c r="V121" s="29">
        <f>IFERROR(YEAR(F121), "")</f>
        <v>2021</v>
      </c>
      <c r="W121" s="29">
        <f>IFERROR(MONTH(F121), "")</f>
        <v>2</v>
      </c>
      <c r="X121" s="29" t="str">
        <f>TEXT([2]!Tbl_Counter[[#This Row],[Issue Month]]*28, "mmmm")</f>
        <v>February</v>
      </c>
      <c r="Y121" s="29">
        <f>DAY([2]!Tbl_Counter[[#This Row],[Issue Date]])</f>
        <v>2</v>
      </c>
      <c r="Z121" s="29" t="str">
        <f>TEXT($F121, "yyyy-mm")</f>
        <v>2021-02</v>
      </c>
      <c r="AA121" s="29">
        <f t="shared" si="70"/>
        <v>8</v>
      </c>
      <c r="AB121" s="29">
        <f t="shared" si="70"/>
        <v>8</v>
      </c>
      <c r="AC121" s="29" t="str">
        <f t="shared" si="68"/>
        <v>Yes</v>
      </c>
      <c r="AD121" s="29">
        <f t="shared" si="69"/>
        <v>0</v>
      </c>
      <c r="AE121" s="1"/>
      <c r="AF121" s="1"/>
      <c r="AG121" s="1"/>
      <c r="AH121" s="1"/>
      <c r="AI121" s="1"/>
    </row>
    <row r="122" spans="1:35" x14ac:dyDescent="0.45">
      <c r="A122" s="29">
        <v>254</v>
      </c>
      <c r="B122" s="29" t="s">
        <v>203</v>
      </c>
      <c r="C122" s="29" t="s">
        <v>204</v>
      </c>
      <c r="D122" s="29" t="s">
        <v>205</v>
      </c>
      <c r="E122" s="29" t="s">
        <v>206</v>
      </c>
      <c r="F122" s="31">
        <v>44216</v>
      </c>
      <c r="G122" s="29" t="s">
        <v>4</v>
      </c>
      <c r="H122" s="29" t="s">
        <v>207</v>
      </c>
      <c r="I122" s="29" t="s">
        <v>676</v>
      </c>
      <c r="J122" s="30" t="s">
        <v>109</v>
      </c>
      <c r="K122" s="30"/>
      <c r="L122" s="30"/>
      <c r="M122" s="29" t="s">
        <v>52</v>
      </c>
      <c r="N122" s="30"/>
      <c r="O122" s="29" t="s">
        <v>677</v>
      </c>
      <c r="P122" s="29" t="s">
        <v>678</v>
      </c>
      <c r="Q122" s="29" t="s">
        <v>679</v>
      </c>
      <c r="R122" s="29" t="s">
        <v>536</v>
      </c>
      <c r="S122" s="31">
        <v>44246</v>
      </c>
      <c r="T122" s="31">
        <v>44237</v>
      </c>
      <c r="U122" s="33" t="s">
        <v>50</v>
      </c>
      <c r="V122" s="29">
        <v>2021</v>
      </c>
      <c r="W122" s="29">
        <v>1</v>
      </c>
      <c r="X122" s="29" t="s">
        <v>75</v>
      </c>
      <c r="Y122" s="29">
        <v>20</v>
      </c>
      <c r="Z122" s="29" t="s">
        <v>69</v>
      </c>
      <c r="AA122" s="29">
        <f t="shared" ref="AA122:AB125" si="71">IFERROR(IF(INT(S122-$F122)&gt;=0,S122-$F122,"N/A"),"N/A")</f>
        <v>30</v>
      </c>
      <c r="AB122" s="29">
        <f t="shared" si="71"/>
        <v>21</v>
      </c>
      <c r="AC122" s="29" t="str">
        <f t="shared" si="68"/>
        <v>Yes</v>
      </c>
      <c r="AD122" s="29">
        <f t="shared" si="69"/>
        <v>-9</v>
      </c>
      <c r="AE122" s="1"/>
      <c r="AF122" s="1"/>
      <c r="AG122" s="1"/>
      <c r="AH122" s="1"/>
      <c r="AI122" s="1"/>
    </row>
    <row r="123" spans="1:35" x14ac:dyDescent="0.45">
      <c r="A123" s="29">
        <v>108</v>
      </c>
      <c r="B123" s="29" t="s">
        <v>213</v>
      </c>
      <c r="C123" s="29" t="s">
        <v>214</v>
      </c>
      <c r="D123" s="29" t="s">
        <v>215</v>
      </c>
      <c r="E123" s="29" t="s">
        <v>216</v>
      </c>
      <c r="F123" s="31">
        <v>44235</v>
      </c>
      <c r="G123" s="29" t="s">
        <v>4</v>
      </c>
      <c r="H123" s="29" t="s">
        <v>207</v>
      </c>
      <c r="I123" s="29" t="s">
        <v>680</v>
      </c>
      <c r="J123" s="30" t="s">
        <v>109</v>
      </c>
      <c r="K123" s="30"/>
      <c r="L123" s="30"/>
      <c r="M123" s="29" t="s">
        <v>52</v>
      </c>
      <c r="N123" s="30"/>
      <c r="O123" s="29" t="s">
        <v>681</v>
      </c>
      <c r="P123" s="29" t="s">
        <v>682</v>
      </c>
      <c r="Q123" s="29" t="s">
        <v>683</v>
      </c>
      <c r="R123" s="29" t="s">
        <v>271</v>
      </c>
      <c r="S123" s="31">
        <v>44266</v>
      </c>
      <c r="T123" s="31">
        <v>44250</v>
      </c>
      <c r="U123" s="33" t="s">
        <v>50</v>
      </c>
      <c r="V123" s="29">
        <f>IFERROR(YEAR(F123), "")</f>
        <v>2021</v>
      </c>
      <c r="W123" s="29">
        <f>IFERROR(MONTH(F123), "")</f>
        <v>2</v>
      </c>
      <c r="X123" s="29" t="str">
        <f>TEXT([2]!Tbl_Counter[[#This Row],[Issue Month]]*28, "mmmm")</f>
        <v>February</v>
      </c>
      <c r="Y123" s="29">
        <f>DAY([2]!Tbl_Counter[[#This Row],[Issue Date]])</f>
        <v>8</v>
      </c>
      <c r="Z123" s="29" t="str">
        <f>TEXT($F123, "yyyy-mm")</f>
        <v>2021-02</v>
      </c>
      <c r="AA123" s="29">
        <f t="shared" si="71"/>
        <v>31</v>
      </c>
      <c r="AB123" s="29">
        <f t="shared" si="71"/>
        <v>15</v>
      </c>
      <c r="AC123" s="29" t="str">
        <f t="shared" si="68"/>
        <v>Yes</v>
      </c>
      <c r="AD123" s="29">
        <f t="shared" si="69"/>
        <v>-16</v>
      </c>
      <c r="AE123" s="1"/>
      <c r="AF123" s="1"/>
      <c r="AG123" s="1"/>
      <c r="AH123" s="1"/>
      <c r="AI123" s="1"/>
    </row>
    <row r="124" spans="1:35" x14ac:dyDescent="0.45">
      <c r="A124" s="29">
        <v>102</v>
      </c>
      <c r="B124" s="29" t="s">
        <v>222</v>
      </c>
      <c r="C124" s="29" t="s">
        <v>223</v>
      </c>
      <c r="D124" s="29" t="s">
        <v>224</v>
      </c>
      <c r="E124" s="29" t="s">
        <v>225</v>
      </c>
      <c r="F124" s="31">
        <v>44224</v>
      </c>
      <c r="G124" s="29" t="s">
        <v>4</v>
      </c>
      <c r="H124" s="29" t="s">
        <v>207</v>
      </c>
      <c r="I124" s="29" t="s">
        <v>684</v>
      </c>
      <c r="J124" s="29" t="s">
        <v>388</v>
      </c>
      <c r="K124" s="29" t="s">
        <v>311</v>
      </c>
      <c r="L124" s="29" t="s">
        <v>1388</v>
      </c>
      <c r="M124" s="29" t="s">
        <v>52</v>
      </c>
      <c r="N124" s="30"/>
      <c r="O124" s="29" t="s">
        <v>685</v>
      </c>
      <c r="P124" s="29" t="s">
        <v>686</v>
      </c>
      <c r="Q124" s="29" t="s">
        <v>687</v>
      </c>
      <c r="R124" s="29" t="s">
        <v>528</v>
      </c>
      <c r="S124" s="31">
        <v>44255</v>
      </c>
      <c r="T124" s="31">
        <v>44251</v>
      </c>
      <c r="U124" s="33" t="s">
        <v>50</v>
      </c>
      <c r="V124" s="29">
        <f>IFERROR(YEAR(F124), "")</f>
        <v>2021</v>
      </c>
      <c r="W124" s="29">
        <f>IFERROR(MONTH(F124), "")</f>
        <v>1</v>
      </c>
      <c r="X124" s="29" t="str">
        <f>TEXT([2]!Tbl_Counter[[#This Row],[Issue Month]]*28, "mmmm")</f>
        <v>January</v>
      </c>
      <c r="Y124" s="29">
        <f>DAY([2]!Tbl_Counter[[#This Row],[Issue Date]])</f>
        <v>28</v>
      </c>
      <c r="Z124" s="29" t="str">
        <f>TEXT($F124, "yyyy-mm")</f>
        <v>2021-01</v>
      </c>
      <c r="AA124" s="29">
        <f t="shared" si="71"/>
        <v>31</v>
      </c>
      <c r="AB124" s="29">
        <f t="shared" si="71"/>
        <v>27</v>
      </c>
      <c r="AC124" s="29" t="str">
        <f t="shared" si="68"/>
        <v>Yes</v>
      </c>
      <c r="AD124" s="29">
        <f t="shared" si="69"/>
        <v>-4</v>
      </c>
      <c r="AE124" s="1"/>
      <c r="AF124" s="1"/>
      <c r="AG124" s="1"/>
      <c r="AH124" s="1"/>
      <c r="AI124" s="1"/>
    </row>
    <row r="125" spans="1:35" x14ac:dyDescent="0.45">
      <c r="A125" s="29">
        <v>253</v>
      </c>
      <c r="B125" s="29" t="s">
        <v>231</v>
      </c>
      <c r="C125" s="29" t="s">
        <v>232</v>
      </c>
      <c r="D125" s="29" t="s">
        <v>233</v>
      </c>
      <c r="E125" s="29" t="s">
        <v>234</v>
      </c>
      <c r="F125" s="31">
        <v>44222</v>
      </c>
      <c r="G125" s="29" t="s">
        <v>4</v>
      </c>
      <c r="H125" s="29" t="s">
        <v>207</v>
      </c>
      <c r="I125" s="29" t="s">
        <v>688</v>
      </c>
      <c r="J125" s="30" t="s">
        <v>109</v>
      </c>
      <c r="K125" s="30"/>
      <c r="L125" s="30"/>
      <c r="M125" s="29" t="s">
        <v>52</v>
      </c>
      <c r="N125" s="30"/>
      <c r="O125" s="29" t="s">
        <v>689</v>
      </c>
      <c r="P125" s="29" t="s">
        <v>690</v>
      </c>
      <c r="Q125" s="29" t="s">
        <v>691</v>
      </c>
      <c r="R125" s="29" t="s">
        <v>426</v>
      </c>
      <c r="S125" s="31">
        <v>44253</v>
      </c>
      <c r="T125" s="31">
        <v>44251</v>
      </c>
      <c r="U125" s="33" t="s">
        <v>50</v>
      </c>
      <c r="V125" s="29">
        <v>2021</v>
      </c>
      <c r="W125" s="29">
        <v>1</v>
      </c>
      <c r="X125" s="29" t="s">
        <v>75</v>
      </c>
      <c r="Y125" s="29">
        <v>26</v>
      </c>
      <c r="Z125" s="29" t="s">
        <v>69</v>
      </c>
      <c r="AA125" s="29">
        <f t="shared" si="71"/>
        <v>31</v>
      </c>
      <c r="AB125" s="29">
        <f t="shared" si="71"/>
        <v>29</v>
      </c>
      <c r="AC125" s="29" t="str">
        <f t="shared" si="68"/>
        <v>Yes</v>
      </c>
      <c r="AD125" s="29">
        <f t="shared" si="69"/>
        <v>-2</v>
      </c>
      <c r="AE125" s="1"/>
      <c r="AF125" s="1"/>
      <c r="AG125" s="1"/>
      <c r="AH125" s="1"/>
      <c r="AI125" s="1"/>
    </row>
    <row r="126" spans="1:35" x14ac:dyDescent="0.45">
      <c r="A126" s="29">
        <v>84</v>
      </c>
      <c r="B126" s="29" t="s">
        <v>241</v>
      </c>
      <c r="C126" s="29" t="s">
        <v>242</v>
      </c>
      <c r="D126" s="29" t="s">
        <v>243</v>
      </c>
      <c r="E126" s="29" t="s">
        <v>244</v>
      </c>
      <c r="F126" s="31">
        <v>44173</v>
      </c>
      <c r="G126" s="29" t="s">
        <v>5</v>
      </c>
      <c r="H126" s="29" t="s">
        <v>235</v>
      </c>
      <c r="I126" s="30" t="s">
        <v>109</v>
      </c>
      <c r="J126" s="29" t="s">
        <v>236</v>
      </c>
      <c r="K126" s="29" t="s">
        <v>246</v>
      </c>
      <c r="L126" s="30"/>
      <c r="M126" s="30"/>
      <c r="N126" s="30"/>
      <c r="O126" s="29" t="s">
        <v>692</v>
      </c>
      <c r="P126" s="29" t="s">
        <v>693</v>
      </c>
      <c r="Q126" s="29" t="s">
        <v>694</v>
      </c>
      <c r="R126" s="29" t="s">
        <v>271</v>
      </c>
      <c r="S126" s="31">
        <v>44253</v>
      </c>
      <c r="T126" s="31">
        <v>44252</v>
      </c>
      <c r="U126" s="33" t="s">
        <v>50</v>
      </c>
      <c r="V126" s="29">
        <f t="shared" ref="V126:V138" si="72">IFERROR(YEAR(F126), "")</f>
        <v>2020</v>
      </c>
      <c r="W126" s="29">
        <f t="shared" ref="W126:W138" si="73">IFERROR(MONTH(F126), "")</f>
        <v>12</v>
      </c>
      <c r="X126" s="29" t="str">
        <f>TEXT([2]!Tbl_Counter[[#This Row],[Issue Month]]*28, "mmmm")</f>
        <v>December</v>
      </c>
      <c r="Y126" s="29">
        <f>DAY([2]!Tbl_Counter[[#This Row],[Issue Date]])</f>
        <v>8</v>
      </c>
      <c r="Z126" s="29" t="str">
        <f t="shared" ref="Z126:Z138" si="74">TEXT($F126, "yyyy-mm")</f>
        <v>2020-12</v>
      </c>
      <c r="AA126" s="29">
        <f t="shared" ref="AA126:AB140" si="75">IFERROR(IF(INT(S126-$F126)&gt;=0,S126-$F126,"N/A"),"N/A")</f>
        <v>80</v>
      </c>
      <c r="AB126" s="29">
        <f t="shared" si="75"/>
        <v>79</v>
      </c>
      <c r="AC126" s="29" t="str">
        <f t="shared" ref="AC126:AC140" si="76">IFERROR(IF(OR(ISTEXT(AA126), ISTEXT(AB126)), "N/A", IF(AB126&lt;=AA126, "Yes", "No")),"N/A")</f>
        <v>Yes</v>
      </c>
      <c r="AD126" s="29">
        <f t="shared" ref="AD126:AD140" si="77">IFERROR(AB126-AA126, "")</f>
        <v>-1</v>
      </c>
      <c r="AE126" s="1"/>
      <c r="AF126" s="1"/>
      <c r="AG126" s="1"/>
      <c r="AH126" s="1"/>
      <c r="AI126" s="1"/>
    </row>
    <row r="127" spans="1:35" x14ac:dyDescent="0.45">
      <c r="A127" s="29">
        <v>113</v>
      </c>
      <c r="B127" s="29" t="s">
        <v>251</v>
      </c>
      <c r="C127" s="29" t="s">
        <v>252</v>
      </c>
      <c r="D127" s="29" t="s">
        <v>205</v>
      </c>
      <c r="E127" s="29" t="s">
        <v>253</v>
      </c>
      <c r="F127" s="31">
        <v>44238</v>
      </c>
      <c r="G127" s="29" t="s">
        <v>4</v>
      </c>
      <c r="H127" s="29" t="s">
        <v>207</v>
      </c>
      <c r="I127" s="29" t="s">
        <v>695</v>
      </c>
      <c r="J127" s="29" t="s">
        <v>236</v>
      </c>
      <c r="K127" s="29" t="s">
        <v>311</v>
      </c>
      <c r="L127" s="29" t="s">
        <v>1389</v>
      </c>
      <c r="M127" s="29" t="s">
        <v>52</v>
      </c>
      <c r="N127" s="30"/>
      <c r="O127" s="29" t="s">
        <v>696</v>
      </c>
      <c r="P127" s="29" t="s">
        <v>697</v>
      </c>
      <c r="Q127" s="29" t="s">
        <v>698</v>
      </c>
      <c r="R127" s="29" t="s">
        <v>528</v>
      </c>
      <c r="S127" s="31">
        <v>44269</v>
      </c>
      <c r="T127" s="31">
        <v>44252</v>
      </c>
      <c r="U127" s="33" t="s">
        <v>50</v>
      </c>
      <c r="V127" s="29">
        <f t="shared" si="72"/>
        <v>2021</v>
      </c>
      <c r="W127" s="29">
        <f t="shared" si="73"/>
        <v>2</v>
      </c>
      <c r="X127" s="29" t="str">
        <f>TEXT([2]!Tbl_Counter[[#This Row],[Issue Month]]*28, "mmmm")</f>
        <v>February</v>
      </c>
      <c r="Y127" s="29">
        <f>DAY([2]!Tbl_Counter[[#This Row],[Issue Date]])</f>
        <v>11</v>
      </c>
      <c r="Z127" s="29" t="str">
        <f t="shared" si="74"/>
        <v>2021-02</v>
      </c>
      <c r="AA127" s="29">
        <f>IFERROR(IF(INT(S127-$F127)&gt;=0,S127-$F127,"N/A"),"N/A")</f>
        <v>31</v>
      </c>
      <c r="AB127" s="29">
        <f>IFERROR(IF(INT(T127-$F127)&gt;=0,T127-$F127,"N/A"),"N/A")</f>
        <v>14</v>
      </c>
      <c r="AC127" s="29" t="str">
        <f>IFERROR(IF(OR(ISTEXT(AA127), ISTEXT(AB127)), "N/A", IF(AB127&lt;=AA127, "Yes", "No")),"N/A")</f>
        <v>Yes</v>
      </c>
      <c r="AD127" s="29">
        <f>IFERROR(AB127-AA127, "")</f>
        <v>-17</v>
      </c>
      <c r="AE127" s="1"/>
      <c r="AF127" s="1"/>
      <c r="AG127" s="1"/>
      <c r="AH127" s="1"/>
      <c r="AI127" s="1"/>
    </row>
    <row r="128" spans="1:35" x14ac:dyDescent="0.45">
      <c r="A128" s="29">
        <v>111</v>
      </c>
      <c r="B128" s="29" t="s">
        <v>258</v>
      </c>
      <c r="C128" s="29" t="s">
        <v>259</v>
      </c>
      <c r="D128" s="29" t="s">
        <v>215</v>
      </c>
      <c r="E128" s="29" t="s">
        <v>260</v>
      </c>
      <c r="F128" s="31">
        <v>44237</v>
      </c>
      <c r="G128" s="29" t="s">
        <v>5</v>
      </c>
      <c r="H128" s="29" t="s">
        <v>235</v>
      </c>
      <c r="I128" s="30" t="s">
        <v>109</v>
      </c>
      <c r="J128" s="30" t="s">
        <v>109</v>
      </c>
      <c r="K128" s="30"/>
      <c r="L128" s="30"/>
      <c r="M128" s="30"/>
      <c r="N128" s="30"/>
      <c r="O128" s="29" t="s">
        <v>699</v>
      </c>
      <c r="P128" s="29" t="s">
        <v>700</v>
      </c>
      <c r="Q128" s="29" t="s">
        <v>701</v>
      </c>
      <c r="R128" s="29" t="s">
        <v>702</v>
      </c>
      <c r="S128" s="31">
        <v>44265</v>
      </c>
      <c r="T128" s="31">
        <v>44256</v>
      </c>
      <c r="U128" s="33" t="s">
        <v>50</v>
      </c>
      <c r="V128" s="29">
        <f t="shared" si="72"/>
        <v>2021</v>
      </c>
      <c r="W128" s="29">
        <f t="shared" si="73"/>
        <v>2</v>
      </c>
      <c r="X128" s="29" t="str">
        <f>TEXT([2]!Tbl_Counter[[#This Row],[Issue Month]]*28, "mmmm")</f>
        <v>February</v>
      </c>
      <c r="Y128" s="29">
        <f>DAY([2]!Tbl_Counter[[#This Row],[Issue Date]])</f>
        <v>10</v>
      </c>
      <c r="Z128" s="29" t="str">
        <f t="shared" si="74"/>
        <v>2021-02</v>
      </c>
      <c r="AA128" s="29">
        <f t="shared" si="75"/>
        <v>28</v>
      </c>
      <c r="AB128" s="29">
        <f t="shared" si="75"/>
        <v>19</v>
      </c>
      <c r="AC128" s="29" t="str">
        <f t="shared" si="76"/>
        <v>Yes</v>
      </c>
      <c r="AD128" s="29">
        <f t="shared" si="77"/>
        <v>-9</v>
      </c>
      <c r="AE128" s="1"/>
      <c r="AF128" s="1"/>
      <c r="AG128" s="1"/>
      <c r="AH128" s="1"/>
      <c r="AI128" s="1"/>
    </row>
    <row r="129" spans="1:35" x14ac:dyDescent="0.45">
      <c r="A129" s="29">
        <v>101</v>
      </c>
      <c r="B129" s="29" t="s">
        <v>265</v>
      </c>
      <c r="C129" s="29" t="s">
        <v>266</v>
      </c>
      <c r="D129" s="29" t="s">
        <v>224</v>
      </c>
      <c r="E129" s="29" t="s">
        <v>267</v>
      </c>
      <c r="F129" s="31">
        <v>44223</v>
      </c>
      <c r="G129" s="29" t="s">
        <v>2</v>
      </c>
      <c r="H129" s="29" t="s">
        <v>2</v>
      </c>
      <c r="I129" s="30" t="s">
        <v>109</v>
      </c>
      <c r="J129" s="30" t="s">
        <v>109</v>
      </c>
      <c r="K129" s="29" t="s">
        <v>285</v>
      </c>
      <c r="L129" s="30"/>
      <c r="M129" s="30"/>
      <c r="N129" s="30"/>
      <c r="O129" s="29" t="s">
        <v>703</v>
      </c>
      <c r="P129" s="29" t="s">
        <v>704</v>
      </c>
      <c r="Q129" s="29" t="s">
        <v>705</v>
      </c>
      <c r="R129" s="29" t="s">
        <v>315</v>
      </c>
      <c r="S129" s="31">
        <v>44270</v>
      </c>
      <c r="T129" s="31">
        <v>44258</v>
      </c>
      <c r="U129" s="33" t="s">
        <v>50</v>
      </c>
      <c r="V129" s="29">
        <f t="shared" si="72"/>
        <v>2021</v>
      </c>
      <c r="W129" s="29">
        <f t="shared" si="73"/>
        <v>1</v>
      </c>
      <c r="X129" s="29" t="str">
        <f>TEXT([2]!Tbl_Counter[[#This Row],[Issue Month]]*28, "mmmm")</f>
        <v>January</v>
      </c>
      <c r="Y129" s="29">
        <f>DAY([2]!Tbl_Counter[[#This Row],[Issue Date]])</f>
        <v>27</v>
      </c>
      <c r="Z129" s="29" t="str">
        <f t="shared" si="74"/>
        <v>2021-01</v>
      </c>
      <c r="AA129" s="29">
        <f t="shared" si="75"/>
        <v>47</v>
      </c>
      <c r="AB129" s="29">
        <f t="shared" si="75"/>
        <v>35</v>
      </c>
      <c r="AC129" s="29" t="str">
        <f t="shared" si="76"/>
        <v>Yes</v>
      </c>
      <c r="AD129" s="29">
        <f t="shared" si="77"/>
        <v>-12</v>
      </c>
      <c r="AE129" s="1"/>
      <c r="AF129" s="1"/>
      <c r="AG129" s="1"/>
      <c r="AH129" s="1"/>
      <c r="AI129" s="1"/>
    </row>
    <row r="130" spans="1:35" x14ac:dyDescent="0.45">
      <c r="A130" s="29">
        <v>104</v>
      </c>
      <c r="B130" s="29" t="s">
        <v>272</v>
      </c>
      <c r="C130" s="29" t="s">
        <v>273</v>
      </c>
      <c r="D130" s="29" t="s">
        <v>233</v>
      </c>
      <c r="E130" s="29" t="s">
        <v>206</v>
      </c>
      <c r="F130" s="31">
        <v>44230</v>
      </c>
      <c r="G130" s="29" t="s">
        <v>5</v>
      </c>
      <c r="H130" s="29" t="s">
        <v>235</v>
      </c>
      <c r="I130" s="30" t="s">
        <v>109</v>
      </c>
      <c r="J130" s="29" t="s">
        <v>388</v>
      </c>
      <c r="K130" s="29" t="s">
        <v>246</v>
      </c>
      <c r="L130" s="30"/>
      <c r="M130" s="30"/>
      <c r="N130" s="30"/>
      <c r="O130" s="29" t="s">
        <v>706</v>
      </c>
      <c r="P130" s="29" t="s">
        <v>707</v>
      </c>
      <c r="Q130" s="29" t="s">
        <v>708</v>
      </c>
      <c r="R130" s="29" t="s">
        <v>271</v>
      </c>
      <c r="S130" s="31">
        <v>44270</v>
      </c>
      <c r="T130" s="31">
        <v>44258</v>
      </c>
      <c r="U130" s="33" t="s">
        <v>50</v>
      </c>
      <c r="V130" s="29">
        <f t="shared" si="72"/>
        <v>2021</v>
      </c>
      <c r="W130" s="29">
        <f t="shared" si="73"/>
        <v>2</v>
      </c>
      <c r="X130" s="29" t="str">
        <f>TEXT([2]!Tbl_Counter[[#This Row],[Issue Month]]*28, "mmmm")</f>
        <v>February</v>
      </c>
      <c r="Y130" s="29">
        <f>DAY([2]!Tbl_Counter[[#This Row],[Issue Date]])</f>
        <v>3</v>
      </c>
      <c r="Z130" s="29" t="str">
        <f t="shared" si="74"/>
        <v>2021-02</v>
      </c>
      <c r="AA130" s="29">
        <f t="shared" si="75"/>
        <v>40</v>
      </c>
      <c r="AB130" s="29">
        <f t="shared" si="75"/>
        <v>28</v>
      </c>
      <c r="AC130" s="29" t="str">
        <f t="shared" si="76"/>
        <v>Yes</v>
      </c>
      <c r="AD130" s="29">
        <f t="shared" si="77"/>
        <v>-12</v>
      </c>
      <c r="AE130" s="1"/>
      <c r="AF130" s="1"/>
      <c r="AG130" s="1"/>
      <c r="AH130" s="1"/>
      <c r="AI130" s="1"/>
    </row>
    <row r="131" spans="1:35" x14ac:dyDescent="0.45">
      <c r="A131" s="29">
        <v>105</v>
      </c>
      <c r="B131" s="29" t="s">
        <v>278</v>
      </c>
      <c r="C131" s="29" t="s">
        <v>279</v>
      </c>
      <c r="D131" s="29" t="s">
        <v>243</v>
      </c>
      <c r="E131" s="29" t="s">
        <v>216</v>
      </c>
      <c r="F131" s="31">
        <v>44232</v>
      </c>
      <c r="G131" s="29" t="s">
        <v>4</v>
      </c>
      <c r="H131" s="29" t="s">
        <v>207</v>
      </c>
      <c r="I131" s="29" t="s">
        <v>709</v>
      </c>
      <c r="J131" s="29" t="s">
        <v>381</v>
      </c>
      <c r="K131" s="29" t="s">
        <v>285</v>
      </c>
      <c r="L131" s="29" t="s">
        <v>1390</v>
      </c>
      <c r="M131" s="29" t="s">
        <v>52</v>
      </c>
      <c r="N131" s="30"/>
      <c r="O131" s="29" t="s">
        <v>710</v>
      </c>
      <c r="P131" s="29" t="s">
        <v>711</v>
      </c>
      <c r="Q131" s="29" t="s">
        <v>712</v>
      </c>
      <c r="R131" s="29" t="s">
        <v>264</v>
      </c>
      <c r="S131" s="31">
        <v>44262</v>
      </c>
      <c r="T131" s="31">
        <v>44258</v>
      </c>
      <c r="U131" s="33" t="s">
        <v>50</v>
      </c>
      <c r="V131" s="29">
        <f t="shared" si="72"/>
        <v>2021</v>
      </c>
      <c r="W131" s="29">
        <f t="shared" si="73"/>
        <v>2</v>
      </c>
      <c r="X131" s="29" t="str">
        <f>TEXT([2]!Tbl_Counter[[#This Row],[Issue Month]]*28, "mmmm")</f>
        <v>February</v>
      </c>
      <c r="Y131" s="29">
        <f>DAY([2]!Tbl_Counter[[#This Row],[Issue Date]])</f>
        <v>5</v>
      </c>
      <c r="Z131" s="29" t="str">
        <f t="shared" si="74"/>
        <v>2021-02</v>
      </c>
      <c r="AA131" s="29">
        <f>IFERROR(IF(INT(S131-$F131)&gt;=0,S131-$F131,"N/A"),"N/A")</f>
        <v>30</v>
      </c>
      <c r="AB131" s="29">
        <f>IFERROR(IF(INT(T131-$F131)&gt;=0,T131-$F131,"N/A"),"N/A")</f>
        <v>26</v>
      </c>
      <c r="AC131" s="29" t="str">
        <f>IFERROR(IF(OR(ISTEXT(AA131), ISTEXT(AB131)), "N/A", IF(AB131&lt;=AA131, "Yes", "No")),"N/A")</f>
        <v>Yes</v>
      </c>
      <c r="AD131" s="29">
        <f>IFERROR(AB131-AA131, "")</f>
        <v>-4</v>
      </c>
      <c r="AE131" s="1"/>
      <c r="AF131" s="1"/>
      <c r="AG131" s="1"/>
      <c r="AH131" s="1"/>
      <c r="AI131" s="1"/>
    </row>
    <row r="132" spans="1:35" x14ac:dyDescent="0.45">
      <c r="A132" s="29">
        <v>106</v>
      </c>
      <c r="B132" s="29" t="s">
        <v>203</v>
      </c>
      <c r="C132" s="29" t="s">
        <v>284</v>
      </c>
      <c r="D132" s="29" t="s">
        <v>205</v>
      </c>
      <c r="E132" s="29" t="s">
        <v>225</v>
      </c>
      <c r="F132" s="31">
        <v>44235</v>
      </c>
      <c r="G132" s="29" t="s">
        <v>5</v>
      </c>
      <c r="H132" s="29" t="s">
        <v>235</v>
      </c>
      <c r="I132" s="30" t="s">
        <v>109</v>
      </c>
      <c r="J132" s="30" t="s">
        <v>109</v>
      </c>
      <c r="K132" s="30"/>
      <c r="L132" s="30"/>
      <c r="M132" s="30"/>
      <c r="N132" s="30"/>
      <c r="O132" s="29" t="s">
        <v>713</v>
      </c>
      <c r="P132" s="29" t="s">
        <v>714</v>
      </c>
      <c r="Q132" s="29" t="s">
        <v>715</v>
      </c>
      <c r="R132" s="29" t="s">
        <v>330</v>
      </c>
      <c r="S132" s="31">
        <v>44263</v>
      </c>
      <c r="T132" s="31">
        <v>44258</v>
      </c>
      <c r="U132" s="33" t="s">
        <v>50</v>
      </c>
      <c r="V132" s="29">
        <f t="shared" si="72"/>
        <v>2021</v>
      </c>
      <c r="W132" s="29">
        <f t="shared" si="73"/>
        <v>2</v>
      </c>
      <c r="X132" s="29" t="str">
        <f>TEXT([2]!Tbl_Counter[[#This Row],[Issue Month]]*28, "mmmm")</f>
        <v>February</v>
      </c>
      <c r="Y132" s="29">
        <f>DAY([2]!Tbl_Counter[[#This Row],[Issue Date]])</f>
        <v>8</v>
      </c>
      <c r="Z132" s="29" t="str">
        <f t="shared" si="74"/>
        <v>2021-02</v>
      </c>
      <c r="AA132" s="29">
        <f t="shared" si="75"/>
        <v>28</v>
      </c>
      <c r="AB132" s="29">
        <f t="shared" si="75"/>
        <v>23</v>
      </c>
      <c r="AC132" s="29" t="str">
        <f t="shared" si="76"/>
        <v>Yes</v>
      </c>
      <c r="AD132" s="29">
        <f t="shared" si="77"/>
        <v>-5</v>
      </c>
      <c r="AE132" s="1"/>
      <c r="AF132" s="1"/>
      <c r="AG132" s="1"/>
      <c r="AH132" s="1"/>
      <c r="AI132" s="1"/>
    </row>
    <row r="133" spans="1:35" x14ac:dyDescent="0.45">
      <c r="A133" s="29">
        <v>109</v>
      </c>
      <c r="B133" s="29" t="s">
        <v>213</v>
      </c>
      <c r="C133" s="29" t="s">
        <v>289</v>
      </c>
      <c r="D133" s="29" t="s">
        <v>215</v>
      </c>
      <c r="E133" s="29" t="s">
        <v>234</v>
      </c>
      <c r="F133" s="31">
        <v>44235</v>
      </c>
      <c r="G133" s="29" t="s">
        <v>5</v>
      </c>
      <c r="H133" s="29" t="s">
        <v>235</v>
      </c>
      <c r="I133" s="30" t="s">
        <v>109</v>
      </c>
      <c r="J133" s="29" t="s">
        <v>236</v>
      </c>
      <c r="K133" s="30"/>
      <c r="L133" s="30"/>
      <c r="M133" s="30"/>
      <c r="N133" s="30"/>
      <c r="O133" s="29" t="s">
        <v>716</v>
      </c>
      <c r="P133" s="29" t="s">
        <v>717</v>
      </c>
      <c r="Q133" s="29" t="s">
        <v>718</v>
      </c>
      <c r="R133" s="29" t="s">
        <v>264</v>
      </c>
      <c r="S133" s="31">
        <v>44270</v>
      </c>
      <c r="T133" s="31">
        <v>44258</v>
      </c>
      <c r="U133" s="33" t="s">
        <v>50</v>
      </c>
      <c r="V133" s="29">
        <f t="shared" si="72"/>
        <v>2021</v>
      </c>
      <c r="W133" s="29">
        <f t="shared" si="73"/>
        <v>2</v>
      </c>
      <c r="X133" s="29" t="str">
        <f>TEXT([2]!Tbl_Counter[[#This Row],[Issue Month]]*28, "mmmm")</f>
        <v>February</v>
      </c>
      <c r="Y133" s="29">
        <f>DAY([2]!Tbl_Counter[[#This Row],[Issue Date]])</f>
        <v>8</v>
      </c>
      <c r="Z133" s="29" t="str">
        <f t="shared" si="74"/>
        <v>2021-02</v>
      </c>
      <c r="AA133" s="29">
        <f t="shared" si="75"/>
        <v>35</v>
      </c>
      <c r="AB133" s="29">
        <f t="shared" si="75"/>
        <v>23</v>
      </c>
      <c r="AC133" s="29" t="str">
        <f t="shared" si="76"/>
        <v>Yes</v>
      </c>
      <c r="AD133" s="29">
        <f t="shared" si="77"/>
        <v>-12</v>
      </c>
      <c r="AE133" s="1"/>
      <c r="AF133" s="1"/>
      <c r="AG133" s="1"/>
      <c r="AH133" s="1"/>
      <c r="AI133" s="1"/>
    </row>
    <row r="134" spans="1:35" x14ac:dyDescent="0.45">
      <c r="A134" s="29">
        <v>116</v>
      </c>
      <c r="B134" s="29" t="s">
        <v>222</v>
      </c>
      <c r="C134" s="29" t="s">
        <v>295</v>
      </c>
      <c r="D134" s="29" t="s">
        <v>224</v>
      </c>
      <c r="E134" s="29" t="s">
        <v>244</v>
      </c>
      <c r="F134" s="31">
        <v>44245</v>
      </c>
      <c r="G134" s="29" t="s">
        <v>5</v>
      </c>
      <c r="H134" s="29" t="s">
        <v>235</v>
      </c>
      <c r="I134" s="30" t="s">
        <v>109</v>
      </c>
      <c r="J134" s="30" t="s">
        <v>109</v>
      </c>
      <c r="K134" s="29" t="s">
        <v>217</v>
      </c>
      <c r="L134" s="30"/>
      <c r="M134" s="30"/>
      <c r="N134" s="30"/>
      <c r="O134" s="29" t="s">
        <v>719</v>
      </c>
      <c r="P134" s="29" t="s">
        <v>720</v>
      </c>
      <c r="Q134" s="29" t="s">
        <v>721</v>
      </c>
      <c r="R134" s="29" t="s">
        <v>264</v>
      </c>
      <c r="S134" s="31">
        <v>44258</v>
      </c>
      <c r="T134" s="31">
        <v>44258</v>
      </c>
      <c r="U134" s="33" t="s">
        <v>50</v>
      </c>
      <c r="V134" s="29">
        <f t="shared" si="72"/>
        <v>2021</v>
      </c>
      <c r="W134" s="29">
        <f t="shared" si="73"/>
        <v>2</v>
      </c>
      <c r="X134" s="29" t="str">
        <f>TEXT([2]!Tbl_Counter[[#This Row],[Issue Month]]*28, "mmmm")</f>
        <v>February</v>
      </c>
      <c r="Y134" s="29">
        <f>DAY([2]!Tbl_Counter[[#This Row],[Issue Date]])</f>
        <v>18</v>
      </c>
      <c r="Z134" s="29" t="str">
        <f t="shared" si="74"/>
        <v>2021-02</v>
      </c>
      <c r="AA134" s="29">
        <f t="shared" si="75"/>
        <v>13</v>
      </c>
      <c r="AB134" s="29">
        <f t="shared" si="75"/>
        <v>13</v>
      </c>
      <c r="AC134" s="29" t="str">
        <f t="shared" si="76"/>
        <v>Yes</v>
      </c>
      <c r="AD134" s="29">
        <f t="shared" si="77"/>
        <v>0</v>
      </c>
      <c r="AE134" s="1"/>
      <c r="AF134" s="1"/>
      <c r="AG134" s="1"/>
      <c r="AH134" s="1"/>
      <c r="AI134" s="1"/>
    </row>
    <row r="135" spans="1:35" x14ac:dyDescent="0.45">
      <c r="A135" s="29">
        <v>117</v>
      </c>
      <c r="B135" s="29" t="s">
        <v>231</v>
      </c>
      <c r="C135" s="29" t="s">
        <v>300</v>
      </c>
      <c r="D135" s="29" t="s">
        <v>233</v>
      </c>
      <c r="E135" s="29" t="s">
        <v>253</v>
      </c>
      <c r="F135" s="31">
        <v>44251</v>
      </c>
      <c r="G135" s="29" t="s">
        <v>5</v>
      </c>
      <c r="H135" s="29" t="s">
        <v>235</v>
      </c>
      <c r="I135" s="29" t="s">
        <v>722</v>
      </c>
      <c r="J135" s="30" t="s">
        <v>109</v>
      </c>
      <c r="K135" s="29" t="s">
        <v>217</v>
      </c>
      <c r="L135" s="30"/>
      <c r="M135" s="30"/>
      <c r="N135" s="30"/>
      <c r="O135" s="29" t="s">
        <v>723</v>
      </c>
      <c r="P135" s="29" t="s">
        <v>724</v>
      </c>
      <c r="Q135" s="29" t="s">
        <v>725</v>
      </c>
      <c r="R135" s="29" t="s">
        <v>264</v>
      </c>
      <c r="S135" s="31">
        <v>44258</v>
      </c>
      <c r="T135" s="31">
        <v>44258</v>
      </c>
      <c r="U135" s="33" t="s">
        <v>50</v>
      </c>
      <c r="V135" s="29">
        <f t="shared" si="72"/>
        <v>2021</v>
      </c>
      <c r="W135" s="29">
        <f t="shared" si="73"/>
        <v>2</v>
      </c>
      <c r="X135" s="29" t="str">
        <f>TEXT([2]!Tbl_Counter[[#This Row],[Issue Month]]*28, "mmmm")</f>
        <v>February</v>
      </c>
      <c r="Y135" s="29">
        <f>DAY([2]!Tbl_Counter[[#This Row],[Issue Date]])</f>
        <v>24</v>
      </c>
      <c r="Z135" s="29" t="str">
        <f t="shared" si="74"/>
        <v>2021-02</v>
      </c>
      <c r="AA135" s="29">
        <f t="shared" si="75"/>
        <v>7</v>
      </c>
      <c r="AB135" s="29">
        <f t="shared" si="75"/>
        <v>7</v>
      </c>
      <c r="AC135" s="29" t="str">
        <f t="shared" si="76"/>
        <v>Yes</v>
      </c>
      <c r="AD135" s="29">
        <f t="shared" si="77"/>
        <v>0</v>
      </c>
      <c r="AE135" s="1"/>
      <c r="AF135" s="1"/>
      <c r="AG135" s="1"/>
      <c r="AH135" s="1"/>
      <c r="AI135" s="1"/>
    </row>
    <row r="136" spans="1:35" x14ac:dyDescent="0.45">
      <c r="A136" s="29">
        <v>97</v>
      </c>
      <c r="B136" s="29" t="s">
        <v>241</v>
      </c>
      <c r="C136" s="29" t="s">
        <v>305</v>
      </c>
      <c r="D136" s="29" t="s">
        <v>243</v>
      </c>
      <c r="E136" s="29" t="s">
        <v>260</v>
      </c>
      <c r="F136" s="31">
        <v>44221</v>
      </c>
      <c r="G136" s="29" t="s">
        <v>3</v>
      </c>
      <c r="H136" s="29" t="s">
        <v>245</v>
      </c>
      <c r="I136" s="30" t="s">
        <v>109</v>
      </c>
      <c r="J136" s="30" t="s">
        <v>109</v>
      </c>
      <c r="K136" s="29" t="s">
        <v>726</v>
      </c>
      <c r="L136" s="30"/>
      <c r="M136" s="30"/>
      <c r="N136" s="30"/>
      <c r="O136" s="29" t="s">
        <v>727</v>
      </c>
      <c r="P136" s="29" t="s">
        <v>728</v>
      </c>
      <c r="Q136" s="29" t="s">
        <v>729</v>
      </c>
      <c r="R136" s="29" t="s">
        <v>264</v>
      </c>
      <c r="S136" s="31">
        <v>44286</v>
      </c>
      <c r="T136" s="31">
        <v>44259</v>
      </c>
      <c r="U136" s="33" t="s">
        <v>50</v>
      </c>
      <c r="V136" s="29">
        <f t="shared" si="72"/>
        <v>2021</v>
      </c>
      <c r="W136" s="29">
        <f t="shared" si="73"/>
        <v>1</v>
      </c>
      <c r="X136" s="29" t="str">
        <f>TEXT([2]!Tbl_Counter[[#This Row],[Issue Month]]*28, "mmmm")</f>
        <v>January</v>
      </c>
      <c r="Y136" s="29">
        <f>DAY([2]!Tbl_Counter[[#This Row],[Issue Date]])</f>
        <v>25</v>
      </c>
      <c r="Z136" s="29" t="str">
        <f t="shared" si="74"/>
        <v>2021-01</v>
      </c>
      <c r="AA136" s="29">
        <f t="shared" si="75"/>
        <v>65</v>
      </c>
      <c r="AB136" s="29">
        <f t="shared" si="75"/>
        <v>38</v>
      </c>
      <c r="AC136" s="29" t="str">
        <f t="shared" si="76"/>
        <v>Yes</v>
      </c>
      <c r="AD136" s="29">
        <f t="shared" si="77"/>
        <v>-27</v>
      </c>
      <c r="AE136" s="1"/>
      <c r="AF136" s="1"/>
      <c r="AG136" s="1"/>
      <c r="AH136" s="1"/>
      <c r="AI136" s="1"/>
    </row>
    <row r="137" spans="1:35" x14ac:dyDescent="0.45">
      <c r="A137" s="29">
        <v>110</v>
      </c>
      <c r="B137" s="29" t="s">
        <v>251</v>
      </c>
      <c r="C137" s="29" t="s">
        <v>310</v>
      </c>
      <c r="D137" s="29" t="s">
        <v>205</v>
      </c>
      <c r="E137" s="29" t="s">
        <v>267</v>
      </c>
      <c r="F137" s="31">
        <v>44236</v>
      </c>
      <c r="G137" s="29" t="s">
        <v>4</v>
      </c>
      <c r="H137" s="29" t="s">
        <v>207</v>
      </c>
      <c r="I137" s="29" t="s">
        <v>730</v>
      </c>
      <c r="J137" s="30" t="s">
        <v>109</v>
      </c>
      <c r="K137" s="30"/>
      <c r="L137" s="29" t="s">
        <v>1388</v>
      </c>
      <c r="M137" s="29" t="s">
        <v>52</v>
      </c>
      <c r="N137" s="30"/>
      <c r="O137" s="29" t="s">
        <v>731</v>
      </c>
      <c r="P137" s="29" t="s">
        <v>732</v>
      </c>
      <c r="Q137" s="29" t="s">
        <v>733</v>
      </c>
      <c r="R137" s="29" t="s">
        <v>734</v>
      </c>
      <c r="S137" s="31">
        <v>44267</v>
      </c>
      <c r="T137" s="31">
        <v>44259</v>
      </c>
      <c r="U137" s="33" t="s">
        <v>50</v>
      </c>
      <c r="V137" s="29">
        <f t="shared" si="72"/>
        <v>2021</v>
      </c>
      <c r="W137" s="29">
        <f t="shared" si="73"/>
        <v>2</v>
      </c>
      <c r="X137" s="29" t="str">
        <f>TEXT([2]!Tbl_Counter[[#This Row],[Issue Month]]*28, "mmmm")</f>
        <v>February</v>
      </c>
      <c r="Y137" s="29">
        <f>DAY([2]!Tbl_Counter[[#This Row],[Issue Date]])</f>
        <v>9</v>
      </c>
      <c r="Z137" s="29" t="str">
        <f t="shared" si="74"/>
        <v>2021-02</v>
      </c>
      <c r="AA137" s="29">
        <f t="shared" si="75"/>
        <v>31</v>
      </c>
      <c r="AB137" s="29">
        <f t="shared" si="75"/>
        <v>23</v>
      </c>
      <c r="AC137" s="29" t="str">
        <f t="shared" si="76"/>
        <v>Yes</v>
      </c>
      <c r="AD137" s="29">
        <f t="shared" si="77"/>
        <v>-8</v>
      </c>
      <c r="AE137" s="1"/>
      <c r="AF137" s="1"/>
      <c r="AG137" s="1"/>
      <c r="AH137" s="1"/>
      <c r="AI137" s="1"/>
    </row>
    <row r="138" spans="1:35" x14ac:dyDescent="0.45">
      <c r="A138" s="29">
        <v>112</v>
      </c>
      <c r="B138" s="29" t="s">
        <v>258</v>
      </c>
      <c r="C138" s="29" t="s">
        <v>316</v>
      </c>
      <c r="D138" s="29" t="s">
        <v>215</v>
      </c>
      <c r="E138" s="29" t="s">
        <v>206</v>
      </c>
      <c r="F138" s="31">
        <v>44238</v>
      </c>
      <c r="G138" s="29" t="s">
        <v>4</v>
      </c>
      <c r="H138" s="29" t="s">
        <v>207</v>
      </c>
      <c r="I138" s="29" t="s">
        <v>735</v>
      </c>
      <c r="J138" s="29" t="s">
        <v>236</v>
      </c>
      <c r="K138" s="29" t="s">
        <v>311</v>
      </c>
      <c r="L138" s="29" t="s">
        <v>1389</v>
      </c>
      <c r="M138" s="29" t="s">
        <v>52</v>
      </c>
      <c r="N138" s="30"/>
      <c r="O138" s="29" t="s">
        <v>736</v>
      </c>
      <c r="P138" s="29" t="s">
        <v>737</v>
      </c>
      <c r="Q138" s="29" t="s">
        <v>738</v>
      </c>
      <c r="R138" s="29" t="s">
        <v>528</v>
      </c>
      <c r="S138" s="31">
        <v>44269</v>
      </c>
      <c r="T138" s="31">
        <v>44259</v>
      </c>
      <c r="U138" s="33" t="s">
        <v>50</v>
      </c>
      <c r="V138" s="29">
        <f t="shared" si="72"/>
        <v>2021</v>
      </c>
      <c r="W138" s="29">
        <f t="shared" si="73"/>
        <v>2</v>
      </c>
      <c r="X138" s="29" t="str">
        <f>TEXT([2]!Tbl_Counter[[#This Row],[Issue Month]]*28, "mmmm")</f>
        <v>February</v>
      </c>
      <c r="Y138" s="29">
        <f>DAY([2]!Tbl_Counter[[#This Row],[Issue Date]])</f>
        <v>11</v>
      </c>
      <c r="Z138" s="29" t="str">
        <f t="shared" si="74"/>
        <v>2021-02</v>
      </c>
      <c r="AA138" s="29">
        <f t="shared" si="75"/>
        <v>31</v>
      </c>
      <c r="AB138" s="29">
        <f t="shared" si="75"/>
        <v>21</v>
      </c>
      <c r="AC138" s="29" t="str">
        <f t="shared" si="76"/>
        <v>Yes</v>
      </c>
      <c r="AD138" s="29">
        <f t="shared" si="77"/>
        <v>-10</v>
      </c>
      <c r="AE138" s="1"/>
      <c r="AF138" s="1"/>
      <c r="AG138" s="1"/>
      <c r="AH138" s="1"/>
      <c r="AI138" s="1"/>
    </row>
    <row r="139" spans="1:35" x14ac:dyDescent="0.45">
      <c r="A139" s="29">
        <v>251</v>
      </c>
      <c r="B139" s="29" t="s">
        <v>265</v>
      </c>
      <c r="C139" s="29" t="s">
        <v>320</v>
      </c>
      <c r="D139" s="29" t="s">
        <v>224</v>
      </c>
      <c r="E139" s="29" t="s">
        <v>216</v>
      </c>
      <c r="F139" s="31">
        <v>44236</v>
      </c>
      <c r="G139" s="29" t="s">
        <v>4</v>
      </c>
      <c r="H139" s="29" t="s">
        <v>207</v>
      </c>
      <c r="I139" s="29" t="s">
        <v>739</v>
      </c>
      <c r="J139" s="30" t="s">
        <v>109</v>
      </c>
      <c r="K139" s="30"/>
      <c r="L139" s="29" t="s">
        <v>1390</v>
      </c>
      <c r="M139" s="29" t="s">
        <v>52</v>
      </c>
      <c r="N139" s="30"/>
      <c r="O139" s="29" t="s">
        <v>740</v>
      </c>
      <c r="P139" s="29" t="s">
        <v>741</v>
      </c>
      <c r="Q139" s="29" t="s">
        <v>742</v>
      </c>
      <c r="R139" s="29" t="s">
        <v>230</v>
      </c>
      <c r="S139" s="31">
        <v>44266</v>
      </c>
      <c r="T139" s="31">
        <v>44259</v>
      </c>
      <c r="U139" s="33" t="s">
        <v>50</v>
      </c>
      <c r="V139" s="29">
        <v>2021</v>
      </c>
      <c r="W139" s="29">
        <v>2</v>
      </c>
      <c r="X139" s="29" t="s">
        <v>77</v>
      </c>
      <c r="Y139" s="29">
        <v>9</v>
      </c>
      <c r="Z139" s="29" t="s">
        <v>70</v>
      </c>
      <c r="AA139" s="29">
        <f t="shared" si="75"/>
        <v>30</v>
      </c>
      <c r="AB139" s="29">
        <f t="shared" si="75"/>
        <v>23</v>
      </c>
      <c r="AC139" s="29" t="str">
        <f t="shared" si="76"/>
        <v>Yes</v>
      </c>
      <c r="AD139" s="29">
        <f t="shared" si="77"/>
        <v>-7</v>
      </c>
      <c r="AE139" s="1"/>
      <c r="AF139" s="1"/>
      <c r="AG139" s="1"/>
      <c r="AH139" s="1"/>
      <c r="AI139" s="1"/>
    </row>
    <row r="140" spans="1:35" x14ac:dyDescent="0.45">
      <c r="A140" s="29">
        <v>252</v>
      </c>
      <c r="B140" s="29" t="s">
        <v>272</v>
      </c>
      <c r="C140" s="29" t="s">
        <v>326</v>
      </c>
      <c r="D140" s="29" t="s">
        <v>233</v>
      </c>
      <c r="E140" s="29" t="s">
        <v>225</v>
      </c>
      <c r="F140" s="31">
        <v>44181</v>
      </c>
      <c r="G140" s="29" t="s">
        <v>4</v>
      </c>
      <c r="H140" s="29" t="s">
        <v>207</v>
      </c>
      <c r="I140" s="29" t="s">
        <v>743</v>
      </c>
      <c r="J140" s="30" t="s">
        <v>109</v>
      </c>
      <c r="K140" s="30"/>
      <c r="L140" s="30"/>
      <c r="M140" s="29" t="s">
        <v>52</v>
      </c>
      <c r="N140" s="30"/>
      <c r="O140" s="29" t="s">
        <v>744</v>
      </c>
      <c r="P140" s="29" t="s">
        <v>745</v>
      </c>
      <c r="Q140" s="29" t="s">
        <v>746</v>
      </c>
      <c r="R140" s="29" t="s">
        <v>747</v>
      </c>
      <c r="S140" s="31">
        <v>44260</v>
      </c>
      <c r="T140" s="31">
        <v>44259</v>
      </c>
      <c r="U140" s="33" t="s">
        <v>50</v>
      </c>
      <c r="V140" s="29">
        <v>2020</v>
      </c>
      <c r="W140" s="29">
        <v>12</v>
      </c>
      <c r="X140" s="29" t="s">
        <v>86</v>
      </c>
      <c r="Y140" s="29">
        <v>16</v>
      </c>
      <c r="Z140" s="29" t="s">
        <v>68</v>
      </c>
      <c r="AA140" s="29">
        <f t="shared" si="75"/>
        <v>79</v>
      </c>
      <c r="AB140" s="29">
        <f t="shared" si="75"/>
        <v>78</v>
      </c>
      <c r="AC140" s="29" t="str">
        <f t="shared" si="76"/>
        <v>Yes</v>
      </c>
      <c r="AD140" s="29">
        <f t="shared" si="77"/>
        <v>-1</v>
      </c>
      <c r="AE140" s="1"/>
      <c r="AF140" s="1"/>
      <c r="AG140" s="1"/>
      <c r="AH140" s="1"/>
      <c r="AI140" s="1"/>
    </row>
    <row r="141" spans="1:35" x14ac:dyDescent="0.45">
      <c r="A141" s="29">
        <v>121</v>
      </c>
      <c r="B141" s="29" t="s">
        <v>278</v>
      </c>
      <c r="C141" s="29" t="s">
        <v>331</v>
      </c>
      <c r="D141" s="29" t="s">
        <v>243</v>
      </c>
      <c r="E141" s="29" t="s">
        <v>234</v>
      </c>
      <c r="F141" s="31">
        <v>44259</v>
      </c>
      <c r="G141" s="29" t="s">
        <v>5</v>
      </c>
      <c r="H141" s="29" t="s">
        <v>235</v>
      </c>
      <c r="I141" s="29" t="s">
        <v>748</v>
      </c>
      <c r="J141" s="30" t="s">
        <v>109</v>
      </c>
      <c r="K141" s="30"/>
      <c r="L141" s="30"/>
      <c r="M141" s="30"/>
      <c r="N141" s="30"/>
      <c r="O141" s="29" t="s">
        <v>749</v>
      </c>
      <c r="P141" s="29" t="s">
        <v>750</v>
      </c>
      <c r="Q141" s="29" t="s">
        <v>751</v>
      </c>
      <c r="R141" s="29" t="s">
        <v>309</v>
      </c>
      <c r="S141" s="31">
        <v>44264</v>
      </c>
      <c r="T141" s="31">
        <v>44264</v>
      </c>
      <c r="U141" s="33" t="s">
        <v>50</v>
      </c>
      <c r="V141" s="29">
        <f>IFERROR(YEAR(F141), "")</f>
        <v>2021</v>
      </c>
      <c r="W141" s="29">
        <f>IFERROR(MONTH(F141), "")</f>
        <v>3</v>
      </c>
      <c r="X141" s="29" t="str">
        <f>TEXT([2]!Tbl_Counter[[#This Row],[Issue Month]]*28, "mmmm")</f>
        <v>March</v>
      </c>
      <c r="Y141" s="29">
        <f>DAY([2]!Tbl_Counter[[#This Row],[Issue Date]])</f>
        <v>4</v>
      </c>
      <c r="Z141" s="29" t="str">
        <f>TEXT($F141, "yyyy-mm")</f>
        <v>2021-03</v>
      </c>
      <c r="AA141" s="29">
        <f t="shared" ref="AA141:AB145" si="78">IFERROR(IF(INT(S141-$F141)&gt;=0,S141-$F141,"N/A"),"N/A")</f>
        <v>5</v>
      </c>
      <c r="AB141" s="29">
        <f t="shared" si="78"/>
        <v>5</v>
      </c>
      <c r="AC141" s="29" t="str">
        <f>IFERROR(IF(OR(ISTEXT(AA141), ISTEXT(AB141)), "N/A", IF(AB141&lt;=AA141, "Yes", "No")),"N/A")</f>
        <v>Yes</v>
      </c>
      <c r="AD141" s="29">
        <f>IFERROR(AB141-AA141, "")</f>
        <v>0</v>
      </c>
      <c r="AE141" s="1"/>
      <c r="AF141" s="1"/>
      <c r="AG141" s="1"/>
      <c r="AH141" s="1"/>
      <c r="AI141" s="1"/>
    </row>
    <row r="142" spans="1:35" x14ac:dyDescent="0.45">
      <c r="A142" s="29">
        <v>115</v>
      </c>
      <c r="B142" s="29" t="s">
        <v>203</v>
      </c>
      <c r="C142" s="29" t="s">
        <v>204</v>
      </c>
      <c r="D142" s="29" t="s">
        <v>205</v>
      </c>
      <c r="E142" s="29" t="s">
        <v>244</v>
      </c>
      <c r="F142" s="31">
        <v>44245</v>
      </c>
      <c r="G142" s="29" t="s">
        <v>4</v>
      </c>
      <c r="H142" s="29" t="s">
        <v>207</v>
      </c>
      <c r="I142" s="29" t="s">
        <v>752</v>
      </c>
      <c r="J142" s="29" t="s">
        <v>236</v>
      </c>
      <c r="K142" s="29" t="s">
        <v>280</v>
      </c>
      <c r="L142" s="29" t="s">
        <v>1390</v>
      </c>
      <c r="M142" s="29" t="s">
        <v>52</v>
      </c>
      <c r="N142" s="30"/>
      <c r="O142" s="29" t="s">
        <v>753</v>
      </c>
      <c r="P142" s="29" t="s">
        <v>754</v>
      </c>
      <c r="Q142" s="29" t="s">
        <v>755</v>
      </c>
      <c r="R142" s="29" t="s">
        <v>250</v>
      </c>
      <c r="S142" s="31">
        <v>44275</v>
      </c>
      <c r="T142" s="31">
        <v>44265</v>
      </c>
      <c r="U142" s="33" t="s">
        <v>50</v>
      </c>
      <c r="V142" s="29">
        <f>IFERROR(YEAR(F142), "")</f>
        <v>2021</v>
      </c>
      <c r="W142" s="29">
        <f>IFERROR(MONTH(F142), "")</f>
        <v>2</v>
      </c>
      <c r="X142" s="29" t="str">
        <f>TEXT([2]!Tbl_Counter[[#This Row],[Issue Month]]*28, "mmmm")</f>
        <v>February</v>
      </c>
      <c r="Y142" s="29">
        <f>DAY([2]!Tbl_Counter[[#This Row],[Issue Date]])</f>
        <v>18</v>
      </c>
      <c r="Z142" s="29" t="str">
        <f>TEXT($F142, "yyyy-mm")</f>
        <v>2021-02</v>
      </c>
      <c r="AA142" s="29">
        <f>IFERROR(IF(INT(S142-$F142)&gt;=0,S142-$F142,"N/A"),"N/A")</f>
        <v>30</v>
      </c>
      <c r="AB142" s="29">
        <f>IFERROR(IF(INT(T142-$F142)&gt;=0,T142-$F142,"N/A"),"N/A")</f>
        <v>20</v>
      </c>
      <c r="AC142" s="29" t="str">
        <f>IFERROR(IF(OR(ISTEXT(AA142), ISTEXT(AB142)), "N/A", IF(AB142&lt;=AA142, "Yes", "No")),"N/A")</f>
        <v>Yes</v>
      </c>
      <c r="AD142" s="29">
        <f>IFERROR(AB142-AA142, "")</f>
        <v>-10</v>
      </c>
      <c r="AE142" s="1"/>
      <c r="AF142" s="1"/>
      <c r="AG142" s="1"/>
      <c r="AH142" s="1"/>
      <c r="AI142" s="1"/>
    </row>
    <row r="143" spans="1:35" x14ac:dyDescent="0.45">
      <c r="A143" s="29">
        <v>107</v>
      </c>
      <c r="B143" s="29" t="s">
        <v>213</v>
      </c>
      <c r="C143" s="29" t="s">
        <v>214</v>
      </c>
      <c r="D143" s="29" t="s">
        <v>215</v>
      </c>
      <c r="E143" s="29" t="s">
        <v>253</v>
      </c>
      <c r="F143" s="31">
        <v>44235</v>
      </c>
      <c r="G143" s="29" t="s">
        <v>5</v>
      </c>
      <c r="H143" s="29" t="s">
        <v>235</v>
      </c>
      <c r="I143" s="29" t="s">
        <v>756</v>
      </c>
      <c r="J143" s="29" t="s">
        <v>455</v>
      </c>
      <c r="K143" s="30"/>
      <c r="L143" s="30"/>
      <c r="M143" s="30"/>
      <c r="N143" s="30"/>
      <c r="O143" s="29" t="s">
        <v>757</v>
      </c>
      <c r="P143" s="29" t="s">
        <v>758</v>
      </c>
      <c r="Q143" s="29" t="s">
        <v>759</v>
      </c>
      <c r="R143" s="29" t="s">
        <v>356</v>
      </c>
      <c r="S143" s="31">
        <v>44270</v>
      </c>
      <c r="T143" s="31">
        <v>44270</v>
      </c>
      <c r="U143" s="33" t="s">
        <v>50</v>
      </c>
      <c r="V143" s="29">
        <f>IFERROR(YEAR(F143), "")</f>
        <v>2021</v>
      </c>
      <c r="W143" s="29">
        <f>IFERROR(MONTH(F143), "")</f>
        <v>2</v>
      </c>
      <c r="X143" s="29" t="str">
        <f>TEXT([2]!Tbl_Counter[[#This Row],[Issue Month]]*28, "mmmm")</f>
        <v>February</v>
      </c>
      <c r="Y143" s="29">
        <f>DAY([2]!Tbl_Counter[[#This Row],[Issue Date]])</f>
        <v>8</v>
      </c>
      <c r="Z143" s="29" t="str">
        <f>TEXT($F143, "yyyy-mm")</f>
        <v>2021-02</v>
      </c>
      <c r="AA143" s="29">
        <f t="shared" si="78"/>
        <v>35</v>
      </c>
      <c r="AB143" s="29">
        <f t="shared" si="78"/>
        <v>35</v>
      </c>
      <c r="AC143" s="29" t="str">
        <f>IFERROR(IF(OR(ISTEXT(AA143), ISTEXT(AB143)), "N/A", IF(AB143&lt;=AA143, "Yes", "No")),"N/A")</f>
        <v>Yes</v>
      </c>
      <c r="AD143" s="29">
        <f>IFERROR(AB143-AA143, "")</f>
        <v>0</v>
      </c>
      <c r="AE143" s="1"/>
      <c r="AF143" s="1"/>
      <c r="AG143" s="1"/>
      <c r="AH143" s="1"/>
      <c r="AI143" s="1"/>
    </row>
    <row r="144" spans="1:35" x14ac:dyDescent="0.45">
      <c r="A144" s="29">
        <v>249</v>
      </c>
      <c r="B144" s="29" t="s">
        <v>222</v>
      </c>
      <c r="C144" s="29" t="s">
        <v>223</v>
      </c>
      <c r="D144" s="29" t="s">
        <v>224</v>
      </c>
      <c r="E144" s="29" t="s">
        <v>260</v>
      </c>
      <c r="F144" s="31">
        <v>44245</v>
      </c>
      <c r="G144" s="29" t="s">
        <v>4</v>
      </c>
      <c r="H144" s="29" t="s">
        <v>207</v>
      </c>
      <c r="I144" s="29" t="s">
        <v>760</v>
      </c>
      <c r="J144" s="30" t="s">
        <v>109</v>
      </c>
      <c r="K144" s="30"/>
      <c r="L144" s="30"/>
      <c r="M144" s="29" t="s">
        <v>52</v>
      </c>
      <c r="N144" s="30"/>
      <c r="O144" s="29" t="s">
        <v>761</v>
      </c>
      <c r="P144" s="29" t="s">
        <v>762</v>
      </c>
      <c r="Q144" s="29" t="s">
        <v>763</v>
      </c>
      <c r="R144" s="29" t="s">
        <v>536</v>
      </c>
      <c r="S144" s="31">
        <v>44275</v>
      </c>
      <c r="T144" s="31">
        <v>44270</v>
      </c>
      <c r="U144" s="33" t="s">
        <v>50</v>
      </c>
      <c r="V144" s="29">
        <v>2021</v>
      </c>
      <c r="W144" s="29">
        <v>2</v>
      </c>
      <c r="X144" s="29" t="s">
        <v>77</v>
      </c>
      <c r="Y144" s="29">
        <v>18</v>
      </c>
      <c r="Z144" s="29" t="s">
        <v>70</v>
      </c>
      <c r="AA144" s="29">
        <f t="shared" si="78"/>
        <v>30</v>
      </c>
      <c r="AB144" s="29">
        <f t="shared" si="78"/>
        <v>25</v>
      </c>
      <c r="AC144" s="29" t="str">
        <f t="shared" ref="AC144:AC145" si="79">IFERROR(IF(OR(ISTEXT(AA144), ISTEXT(AB144)), "N/A", IF(AB144&lt;=AA144, "Yes", "No")),"N/A")</f>
        <v>Yes</v>
      </c>
      <c r="AD144" s="29">
        <f t="shared" ref="AD144:AD145" si="80">IFERROR(AB144-AA144, "")</f>
        <v>-5</v>
      </c>
      <c r="AE144" s="1"/>
      <c r="AF144" s="1"/>
      <c r="AG144" s="1"/>
      <c r="AH144" s="1"/>
      <c r="AI144" s="1"/>
    </row>
    <row r="145" spans="1:35" x14ac:dyDescent="0.45">
      <c r="A145" s="29">
        <v>250</v>
      </c>
      <c r="B145" s="29" t="s">
        <v>231</v>
      </c>
      <c r="C145" s="29" t="s">
        <v>232</v>
      </c>
      <c r="D145" s="29" t="s">
        <v>233</v>
      </c>
      <c r="E145" s="29" t="s">
        <v>267</v>
      </c>
      <c r="F145" s="31">
        <v>44243</v>
      </c>
      <c r="G145" s="29" t="s">
        <v>4</v>
      </c>
      <c r="H145" s="29" t="s">
        <v>207</v>
      </c>
      <c r="I145" s="29" t="s">
        <v>764</v>
      </c>
      <c r="J145" s="30" t="s">
        <v>109</v>
      </c>
      <c r="K145" s="30"/>
      <c r="L145" s="30"/>
      <c r="M145" s="29" t="s">
        <v>52</v>
      </c>
      <c r="N145" s="30"/>
      <c r="O145" s="29" t="s">
        <v>765</v>
      </c>
      <c r="P145" s="29" t="s">
        <v>766</v>
      </c>
      <c r="Q145" s="29" t="s">
        <v>767</v>
      </c>
      <c r="R145" s="29" t="s">
        <v>426</v>
      </c>
      <c r="S145" s="31">
        <v>44273</v>
      </c>
      <c r="T145" s="31">
        <v>44270</v>
      </c>
      <c r="U145" s="33" t="s">
        <v>50</v>
      </c>
      <c r="V145" s="29">
        <v>2021</v>
      </c>
      <c r="W145" s="29">
        <v>2</v>
      </c>
      <c r="X145" s="29" t="s">
        <v>77</v>
      </c>
      <c r="Y145" s="29">
        <v>16</v>
      </c>
      <c r="Z145" s="29" t="s">
        <v>70</v>
      </c>
      <c r="AA145" s="29">
        <f t="shared" si="78"/>
        <v>30</v>
      </c>
      <c r="AB145" s="29">
        <f t="shared" si="78"/>
        <v>27</v>
      </c>
      <c r="AC145" s="29" t="str">
        <f t="shared" si="79"/>
        <v>Yes</v>
      </c>
      <c r="AD145" s="29">
        <f t="shared" si="80"/>
        <v>-3</v>
      </c>
      <c r="AE145" s="1"/>
      <c r="AF145" s="1"/>
      <c r="AG145" s="1"/>
      <c r="AH145" s="1"/>
      <c r="AI145" s="1"/>
    </row>
    <row r="146" spans="1:35" x14ac:dyDescent="0.45">
      <c r="A146" s="29">
        <v>119</v>
      </c>
      <c r="B146" s="29" t="s">
        <v>241</v>
      </c>
      <c r="C146" s="29" t="s">
        <v>242</v>
      </c>
      <c r="D146" s="29" t="s">
        <v>243</v>
      </c>
      <c r="E146" s="29" t="s">
        <v>206</v>
      </c>
      <c r="F146" s="31">
        <v>44251</v>
      </c>
      <c r="G146" s="29" t="s">
        <v>5</v>
      </c>
      <c r="H146" s="29" t="s">
        <v>235</v>
      </c>
      <c r="I146" s="29" t="s">
        <v>768</v>
      </c>
      <c r="J146" s="30" t="s">
        <v>109</v>
      </c>
      <c r="K146" s="30"/>
      <c r="L146" s="30"/>
      <c r="M146" s="30"/>
      <c r="N146" s="30"/>
      <c r="O146" s="29" t="s">
        <v>769</v>
      </c>
      <c r="P146" s="29" t="s">
        <v>770</v>
      </c>
      <c r="Q146" s="29" t="s">
        <v>771</v>
      </c>
      <c r="R146" s="29" t="s">
        <v>240</v>
      </c>
      <c r="S146" s="31">
        <v>44271</v>
      </c>
      <c r="T146" s="31">
        <v>44271</v>
      </c>
      <c r="U146" s="33" t="s">
        <v>50</v>
      </c>
      <c r="V146" s="29">
        <f t="shared" ref="V146:V151" si="81">IFERROR(YEAR(F146), "")</f>
        <v>2021</v>
      </c>
      <c r="W146" s="29">
        <f t="shared" ref="W146:W151" si="82">IFERROR(MONTH(F146), "")</f>
        <v>2</v>
      </c>
      <c r="X146" s="29" t="str">
        <f>TEXT([2]!Tbl_Counter[[#This Row],[Issue Month]]*28, "mmmm")</f>
        <v>February</v>
      </c>
      <c r="Y146" s="29">
        <f>DAY([2]!Tbl_Counter[[#This Row],[Issue Date]])</f>
        <v>24</v>
      </c>
      <c r="Z146" s="29" t="str">
        <f t="shared" ref="Z146:Z151" si="83">TEXT($F146, "yyyy-mm")</f>
        <v>2021-02</v>
      </c>
      <c r="AA146" s="29">
        <f t="shared" ref="AA146:AB151" si="84">IFERROR(IF(INT(S146-$F146)&gt;=0,S146-$F146,"N/A"),"N/A")</f>
        <v>20</v>
      </c>
      <c r="AB146" s="29">
        <f t="shared" si="84"/>
        <v>20</v>
      </c>
      <c r="AC146" s="29" t="str">
        <f t="shared" ref="AC146:AC151" si="85">IFERROR(IF(OR(ISTEXT(AA146), ISTEXT(AB146)), "N/A", IF(AB146&lt;=AA146, "Yes", "No")),"N/A")</f>
        <v>Yes</v>
      </c>
      <c r="AD146" s="29">
        <f t="shared" ref="AD146:AD151" si="86">IFERROR(AB146-AA146, "")</f>
        <v>0</v>
      </c>
      <c r="AE146" s="1"/>
      <c r="AF146" s="1"/>
      <c r="AG146" s="1"/>
      <c r="AH146" s="1"/>
      <c r="AI146" s="1"/>
    </row>
    <row r="147" spans="1:35" x14ac:dyDescent="0.45">
      <c r="A147" s="29">
        <v>96</v>
      </c>
      <c r="B147" s="29" t="s">
        <v>251</v>
      </c>
      <c r="C147" s="29" t="s">
        <v>252</v>
      </c>
      <c r="D147" s="29" t="s">
        <v>205</v>
      </c>
      <c r="E147" s="29" t="s">
        <v>216</v>
      </c>
      <c r="F147" s="31">
        <v>44217</v>
      </c>
      <c r="G147" s="29" t="s">
        <v>2</v>
      </c>
      <c r="H147" s="29" t="s">
        <v>2</v>
      </c>
      <c r="I147" s="30" t="s">
        <v>109</v>
      </c>
      <c r="J147" s="30" t="s">
        <v>109</v>
      </c>
      <c r="K147" s="29" t="s">
        <v>584</v>
      </c>
      <c r="L147" s="30"/>
      <c r="M147" s="30"/>
      <c r="N147" s="30"/>
      <c r="O147" s="29" t="s">
        <v>772</v>
      </c>
      <c r="P147" s="29" t="s">
        <v>773</v>
      </c>
      <c r="Q147" s="29" t="s">
        <v>774</v>
      </c>
      <c r="R147" s="29" t="s">
        <v>356</v>
      </c>
      <c r="S147" s="31">
        <v>44249</v>
      </c>
      <c r="T147" s="31">
        <v>44272</v>
      </c>
      <c r="U147" s="33" t="s">
        <v>50</v>
      </c>
      <c r="V147" s="29">
        <f t="shared" si="81"/>
        <v>2021</v>
      </c>
      <c r="W147" s="29">
        <f t="shared" si="82"/>
        <v>1</v>
      </c>
      <c r="X147" s="29" t="str">
        <f>TEXT([2]!Tbl_Counter[[#This Row],[Issue Month]]*28, "mmmm")</f>
        <v>January</v>
      </c>
      <c r="Y147" s="29">
        <f>DAY([2]!Tbl_Counter[[#This Row],[Issue Date]])</f>
        <v>21</v>
      </c>
      <c r="Z147" s="29" t="str">
        <f t="shared" si="83"/>
        <v>2021-01</v>
      </c>
      <c r="AA147" s="29">
        <f t="shared" si="84"/>
        <v>32</v>
      </c>
      <c r="AB147" s="29">
        <f t="shared" si="84"/>
        <v>55</v>
      </c>
      <c r="AC147" s="29" t="str">
        <f t="shared" si="85"/>
        <v>No</v>
      </c>
      <c r="AD147" s="29">
        <f t="shared" si="86"/>
        <v>23</v>
      </c>
      <c r="AE147" s="1"/>
      <c r="AF147" s="1"/>
      <c r="AG147" s="1"/>
      <c r="AH147" s="1"/>
      <c r="AI147" s="1"/>
    </row>
    <row r="148" spans="1:35" x14ac:dyDescent="0.45">
      <c r="A148" s="29">
        <v>126</v>
      </c>
      <c r="B148" s="29" t="s">
        <v>258</v>
      </c>
      <c r="C148" s="29" t="s">
        <v>259</v>
      </c>
      <c r="D148" s="29" t="s">
        <v>215</v>
      </c>
      <c r="E148" s="29" t="s">
        <v>225</v>
      </c>
      <c r="F148" s="31">
        <v>44273</v>
      </c>
      <c r="G148" s="29" t="s">
        <v>4</v>
      </c>
      <c r="H148" s="29" t="s">
        <v>207</v>
      </c>
      <c r="I148" s="29" t="s">
        <v>775</v>
      </c>
      <c r="J148" s="29" t="s">
        <v>236</v>
      </c>
      <c r="K148" s="29" t="s">
        <v>521</v>
      </c>
      <c r="L148" s="29" t="s">
        <v>1388</v>
      </c>
      <c r="M148" s="29" t="s">
        <v>52</v>
      </c>
      <c r="N148" s="30"/>
      <c r="O148" s="29" t="s">
        <v>776</v>
      </c>
      <c r="P148" s="29" t="s">
        <v>777</v>
      </c>
      <c r="Q148" s="29" t="s">
        <v>778</v>
      </c>
      <c r="R148" s="29" t="s">
        <v>250</v>
      </c>
      <c r="S148" s="31">
        <v>44303</v>
      </c>
      <c r="T148" s="31">
        <v>44273</v>
      </c>
      <c r="U148" s="33" t="s">
        <v>50</v>
      </c>
      <c r="V148" s="29">
        <f t="shared" si="81"/>
        <v>2021</v>
      </c>
      <c r="W148" s="29">
        <f t="shared" si="82"/>
        <v>3</v>
      </c>
      <c r="X148" s="29" t="str">
        <f>TEXT([2]!Tbl_Counter[[#This Row],[Issue Month]]*28, "mmmm")</f>
        <v>March</v>
      </c>
      <c r="Y148" s="29">
        <f>DAY([2]!Tbl_Counter[[#This Row],[Issue Date]])</f>
        <v>18</v>
      </c>
      <c r="Z148" s="29" t="str">
        <f t="shared" si="83"/>
        <v>2021-03</v>
      </c>
      <c r="AA148" s="29">
        <f t="shared" si="84"/>
        <v>30</v>
      </c>
      <c r="AB148" s="29">
        <f t="shared" si="84"/>
        <v>0</v>
      </c>
      <c r="AC148" s="29" t="str">
        <f t="shared" si="85"/>
        <v>Yes</v>
      </c>
      <c r="AD148" s="29">
        <f t="shared" si="86"/>
        <v>-30</v>
      </c>
      <c r="AE148" s="1"/>
      <c r="AF148" s="1"/>
      <c r="AG148" s="1"/>
      <c r="AH148" s="1"/>
      <c r="AI148" s="1"/>
    </row>
    <row r="149" spans="1:35" x14ac:dyDescent="0.45">
      <c r="A149" s="29">
        <v>118</v>
      </c>
      <c r="B149" s="29" t="s">
        <v>265</v>
      </c>
      <c r="C149" s="29" t="s">
        <v>266</v>
      </c>
      <c r="D149" s="29" t="s">
        <v>224</v>
      </c>
      <c r="E149" s="29" t="s">
        <v>234</v>
      </c>
      <c r="F149" s="31">
        <v>44251</v>
      </c>
      <c r="G149" s="29" t="s">
        <v>4</v>
      </c>
      <c r="H149" s="29" t="s">
        <v>207</v>
      </c>
      <c r="I149" s="29" t="s">
        <v>779</v>
      </c>
      <c r="J149" s="29" t="s">
        <v>236</v>
      </c>
      <c r="K149" s="29" t="s">
        <v>280</v>
      </c>
      <c r="L149" s="30"/>
      <c r="M149" s="29" t="s">
        <v>52</v>
      </c>
      <c r="N149" s="30"/>
      <c r="O149" s="29" t="s">
        <v>780</v>
      </c>
      <c r="P149" s="29" t="s">
        <v>781</v>
      </c>
      <c r="Q149" s="29" t="s">
        <v>782</v>
      </c>
      <c r="R149" s="29" t="s">
        <v>250</v>
      </c>
      <c r="S149" s="31">
        <v>44282</v>
      </c>
      <c r="T149" s="31">
        <v>44277</v>
      </c>
      <c r="U149" s="33" t="s">
        <v>50</v>
      </c>
      <c r="V149" s="29">
        <f t="shared" si="81"/>
        <v>2021</v>
      </c>
      <c r="W149" s="29">
        <f t="shared" si="82"/>
        <v>2</v>
      </c>
      <c r="X149" s="29" t="str">
        <f>TEXT([2]!Tbl_Counter[[#This Row],[Issue Month]]*28, "mmmm")</f>
        <v>February</v>
      </c>
      <c r="Y149" s="29">
        <f>DAY([2]!Tbl_Counter[[#This Row],[Issue Date]])</f>
        <v>24</v>
      </c>
      <c r="Z149" s="29" t="str">
        <f t="shared" si="83"/>
        <v>2021-02</v>
      </c>
      <c r="AA149" s="29">
        <f t="shared" si="84"/>
        <v>31</v>
      </c>
      <c r="AB149" s="29">
        <f t="shared" si="84"/>
        <v>26</v>
      </c>
      <c r="AC149" s="29" t="str">
        <f t="shared" si="85"/>
        <v>Yes</v>
      </c>
      <c r="AD149" s="29">
        <f t="shared" si="86"/>
        <v>-5</v>
      </c>
      <c r="AE149" s="1"/>
      <c r="AF149" s="1"/>
      <c r="AG149" s="1"/>
      <c r="AH149" s="1"/>
      <c r="AI149" s="1"/>
    </row>
    <row r="150" spans="1:35" x14ac:dyDescent="0.45">
      <c r="A150" s="29">
        <v>124</v>
      </c>
      <c r="B150" s="29" t="s">
        <v>272</v>
      </c>
      <c r="C150" s="29" t="s">
        <v>273</v>
      </c>
      <c r="D150" s="29" t="s">
        <v>233</v>
      </c>
      <c r="E150" s="29" t="s">
        <v>244</v>
      </c>
      <c r="F150" s="31">
        <v>44271</v>
      </c>
      <c r="G150" s="29" t="s">
        <v>4</v>
      </c>
      <c r="H150" s="29" t="s">
        <v>207</v>
      </c>
      <c r="I150" s="29" t="s">
        <v>783</v>
      </c>
      <c r="J150" s="30" t="s">
        <v>109</v>
      </c>
      <c r="K150" s="30"/>
      <c r="L150" s="29" t="s">
        <v>1389</v>
      </c>
      <c r="M150" s="29" t="s">
        <v>52</v>
      </c>
      <c r="N150" s="30"/>
      <c r="O150" s="29" t="s">
        <v>784</v>
      </c>
      <c r="P150" s="29" t="s">
        <v>785</v>
      </c>
      <c r="Q150" s="29" t="s">
        <v>786</v>
      </c>
      <c r="R150" s="29" t="s">
        <v>271</v>
      </c>
      <c r="S150" s="31">
        <v>44301</v>
      </c>
      <c r="T150" s="31">
        <v>44277</v>
      </c>
      <c r="U150" s="33" t="s">
        <v>50</v>
      </c>
      <c r="V150" s="29">
        <f t="shared" si="81"/>
        <v>2021</v>
      </c>
      <c r="W150" s="29">
        <f t="shared" si="82"/>
        <v>3</v>
      </c>
      <c r="X150" s="29" t="str">
        <f>TEXT([2]!Tbl_Counter[[#This Row],[Issue Month]]*28, "mmmm")</f>
        <v>March</v>
      </c>
      <c r="Y150" s="29">
        <f>DAY([2]!Tbl_Counter[[#This Row],[Issue Date]])</f>
        <v>16</v>
      </c>
      <c r="Z150" s="29" t="str">
        <f t="shared" si="83"/>
        <v>2021-03</v>
      </c>
      <c r="AA150" s="29">
        <f t="shared" si="84"/>
        <v>30</v>
      </c>
      <c r="AB150" s="29">
        <f t="shared" si="84"/>
        <v>6</v>
      </c>
      <c r="AC150" s="29" t="str">
        <f t="shared" si="85"/>
        <v>Yes</v>
      </c>
      <c r="AD150" s="29">
        <f t="shared" si="86"/>
        <v>-24</v>
      </c>
      <c r="AE150" s="1"/>
      <c r="AF150" s="1"/>
      <c r="AG150" s="1"/>
      <c r="AH150" s="1"/>
      <c r="AI150" s="1"/>
    </row>
    <row r="151" spans="1:35" x14ac:dyDescent="0.45">
      <c r="A151" s="29">
        <v>100</v>
      </c>
      <c r="B151" s="29" t="s">
        <v>278</v>
      </c>
      <c r="C151" s="29" t="s">
        <v>279</v>
      </c>
      <c r="D151" s="29" t="s">
        <v>243</v>
      </c>
      <c r="E151" s="29" t="s">
        <v>253</v>
      </c>
      <c r="F151" s="31">
        <v>44223</v>
      </c>
      <c r="G151" s="29" t="s">
        <v>2</v>
      </c>
      <c r="H151" s="29" t="s">
        <v>2</v>
      </c>
      <c r="I151" s="30" t="s">
        <v>109</v>
      </c>
      <c r="J151" s="29" t="s">
        <v>381</v>
      </c>
      <c r="K151" s="30"/>
      <c r="L151" s="30"/>
      <c r="M151" s="30"/>
      <c r="N151" s="30"/>
      <c r="O151" s="29" t="s">
        <v>787</v>
      </c>
      <c r="P151" s="29" t="s">
        <v>788</v>
      </c>
      <c r="Q151" s="29" t="s">
        <v>789</v>
      </c>
      <c r="R151" s="29" t="s">
        <v>264</v>
      </c>
      <c r="S151" s="31">
        <v>44286</v>
      </c>
      <c r="T151" s="31">
        <v>44279</v>
      </c>
      <c r="U151" s="33" t="s">
        <v>50</v>
      </c>
      <c r="V151" s="29">
        <f t="shared" si="81"/>
        <v>2021</v>
      </c>
      <c r="W151" s="29">
        <f t="shared" si="82"/>
        <v>1</v>
      </c>
      <c r="X151" s="29" t="str">
        <f>TEXT([2]!Tbl_Counter[[#This Row],[Issue Month]]*28, "mmmm")</f>
        <v>January</v>
      </c>
      <c r="Y151" s="29">
        <f>DAY([2]!Tbl_Counter[[#This Row],[Issue Date]])</f>
        <v>27</v>
      </c>
      <c r="Z151" s="29" t="str">
        <f t="shared" si="83"/>
        <v>2021-01</v>
      </c>
      <c r="AA151" s="29">
        <f t="shared" si="84"/>
        <v>63</v>
      </c>
      <c r="AB151" s="29">
        <f t="shared" si="84"/>
        <v>56</v>
      </c>
      <c r="AC151" s="29" t="str">
        <f t="shared" si="85"/>
        <v>Yes</v>
      </c>
      <c r="AD151" s="29">
        <f t="shared" si="86"/>
        <v>-7</v>
      </c>
      <c r="AE151" s="1"/>
      <c r="AF151" s="1"/>
      <c r="AG151" s="1"/>
      <c r="AH151" s="1"/>
      <c r="AI151" s="1"/>
    </row>
    <row r="152" spans="1:35" x14ac:dyDescent="0.45">
      <c r="A152" s="29">
        <v>248</v>
      </c>
      <c r="B152" s="29" t="s">
        <v>203</v>
      </c>
      <c r="C152" s="29" t="s">
        <v>284</v>
      </c>
      <c r="D152" s="29" t="s">
        <v>205</v>
      </c>
      <c r="E152" s="29" t="s">
        <v>260</v>
      </c>
      <c r="F152" s="31">
        <v>44253</v>
      </c>
      <c r="G152" s="29" t="s">
        <v>4</v>
      </c>
      <c r="H152" s="29" t="s">
        <v>207</v>
      </c>
      <c r="I152" s="29" t="s">
        <v>790</v>
      </c>
      <c r="J152" s="30" t="s">
        <v>109</v>
      </c>
      <c r="K152" s="30"/>
      <c r="L152" s="30"/>
      <c r="M152" s="29" t="s">
        <v>52</v>
      </c>
      <c r="N152" s="30"/>
      <c r="O152" s="29" t="s">
        <v>791</v>
      </c>
      <c r="P152" s="29" t="s">
        <v>792</v>
      </c>
      <c r="Q152" s="29" t="s">
        <v>793</v>
      </c>
      <c r="R152" s="29" t="s">
        <v>230</v>
      </c>
      <c r="S152" s="31">
        <v>44286</v>
      </c>
      <c r="T152" s="31">
        <v>44279</v>
      </c>
      <c r="U152" s="33" t="s">
        <v>50</v>
      </c>
      <c r="V152" s="29">
        <v>2021</v>
      </c>
      <c r="W152" s="29">
        <v>2</v>
      </c>
      <c r="X152" s="29" t="s">
        <v>77</v>
      </c>
      <c r="Y152" s="29">
        <v>26</v>
      </c>
      <c r="Z152" s="29" t="s">
        <v>70</v>
      </c>
      <c r="AA152" s="29">
        <f>IFERROR(IF(INT(S152-$F152)&gt;=0,S152-$F152,"N/A"),"N/A")</f>
        <v>33</v>
      </c>
      <c r="AB152" s="29">
        <f>IFERROR(IF(INT(T152-$F152)&gt;=0,T152-$F152,"N/A"),"N/A")</f>
        <v>26</v>
      </c>
      <c r="AC152" s="29" t="str">
        <f>IFERROR(IF(OR(ISTEXT(AA152), ISTEXT(AB152)), "N/A", IF(AB152&lt;=AA152, "Yes", "No")),"N/A")</f>
        <v>Yes</v>
      </c>
      <c r="AD152" s="29">
        <f>IFERROR(AB152-AA152, "")</f>
        <v>-7</v>
      </c>
      <c r="AE152" s="1"/>
      <c r="AF152" s="1"/>
      <c r="AG152" s="1"/>
      <c r="AH152" s="1"/>
      <c r="AI152" s="1"/>
    </row>
    <row r="153" spans="1:35" x14ac:dyDescent="0.45">
      <c r="A153" s="29">
        <v>129</v>
      </c>
      <c r="B153" s="29" t="s">
        <v>213</v>
      </c>
      <c r="C153" s="29" t="s">
        <v>289</v>
      </c>
      <c r="D153" s="29" t="s">
        <v>215</v>
      </c>
      <c r="E153" s="29" t="s">
        <v>267</v>
      </c>
      <c r="F153" s="31">
        <v>44277</v>
      </c>
      <c r="G153" s="29" t="s">
        <v>5</v>
      </c>
      <c r="H153" s="29" t="s">
        <v>235</v>
      </c>
      <c r="I153" s="29" t="s">
        <v>794</v>
      </c>
      <c r="J153" s="30" t="s">
        <v>109</v>
      </c>
      <c r="K153" s="29" t="s">
        <v>246</v>
      </c>
      <c r="L153" s="30"/>
      <c r="M153" s="30"/>
      <c r="N153" s="30"/>
      <c r="O153" s="29" t="s">
        <v>795</v>
      </c>
      <c r="P153" s="29" t="s">
        <v>796</v>
      </c>
      <c r="Q153" s="29" t="s">
        <v>797</v>
      </c>
      <c r="R153" s="29" t="s">
        <v>271</v>
      </c>
      <c r="S153" s="31">
        <v>44288</v>
      </c>
      <c r="T153" s="31">
        <v>44281</v>
      </c>
      <c r="U153" s="33" t="s">
        <v>50</v>
      </c>
      <c r="V153" s="29">
        <f t="shared" ref="V153:V165" si="87">IFERROR(YEAR(F153), "")</f>
        <v>2021</v>
      </c>
      <c r="W153" s="29">
        <f t="shared" ref="W153:W165" si="88">IFERROR(MONTH(F153), "")</f>
        <v>3</v>
      </c>
      <c r="X153" s="29" t="str">
        <f>TEXT([2]!Tbl_Counter[[#This Row],[Issue Month]]*28, "mmmm")</f>
        <v>March</v>
      </c>
      <c r="Y153" s="29">
        <f>DAY([2]!Tbl_Counter[[#This Row],[Issue Date]])</f>
        <v>22</v>
      </c>
      <c r="Z153" s="29" t="str">
        <f t="shared" ref="Z153:Z165" si="89">TEXT($F153, "yyyy-mm")</f>
        <v>2021-03</v>
      </c>
      <c r="AA153" s="29">
        <f t="shared" ref="AA153:AB165" si="90">IFERROR(IF(INT(S153-$F153)&gt;=0,S153-$F153,"N/A"),"N/A")</f>
        <v>11</v>
      </c>
      <c r="AB153" s="29">
        <f t="shared" si="90"/>
        <v>4</v>
      </c>
      <c r="AC153" s="29" t="str">
        <f t="shared" ref="AC153:AC165" si="91">IFERROR(IF(OR(ISTEXT(AA153), ISTEXT(AB153)), "N/A", IF(AB153&lt;=AA153, "Yes", "No")),"N/A")</f>
        <v>Yes</v>
      </c>
      <c r="AD153" s="29">
        <f t="shared" ref="AD153:AD165" si="92">IFERROR(AB153-AA153, "")</f>
        <v>-7</v>
      </c>
      <c r="AE153" s="1"/>
      <c r="AF153" s="1"/>
      <c r="AG153" s="1"/>
      <c r="AH153" s="1"/>
      <c r="AI153" s="1"/>
    </row>
    <row r="154" spans="1:35" x14ac:dyDescent="0.45">
      <c r="A154" s="29">
        <v>134</v>
      </c>
      <c r="B154" s="29" t="s">
        <v>222</v>
      </c>
      <c r="C154" s="29" t="s">
        <v>295</v>
      </c>
      <c r="D154" s="29" t="s">
        <v>224</v>
      </c>
      <c r="E154" s="29" t="s">
        <v>206</v>
      </c>
      <c r="F154" s="31">
        <v>44281</v>
      </c>
      <c r="G154" s="29" t="s">
        <v>5</v>
      </c>
      <c r="H154" s="29" t="s">
        <v>235</v>
      </c>
      <c r="I154" s="29" t="s">
        <v>798</v>
      </c>
      <c r="J154" s="30" t="s">
        <v>109</v>
      </c>
      <c r="K154" s="30"/>
      <c r="L154" s="30"/>
      <c r="M154" s="30"/>
      <c r="N154" s="30"/>
      <c r="O154" s="29" t="s">
        <v>799</v>
      </c>
      <c r="P154" s="29" t="s">
        <v>800</v>
      </c>
      <c r="Q154" s="29" t="s">
        <v>801</v>
      </c>
      <c r="R154" s="29" t="s">
        <v>271</v>
      </c>
      <c r="S154" s="31">
        <v>44288</v>
      </c>
      <c r="T154" s="31">
        <v>44288</v>
      </c>
      <c r="U154" s="33" t="s">
        <v>50</v>
      </c>
      <c r="V154" s="29">
        <f t="shared" si="87"/>
        <v>2021</v>
      </c>
      <c r="W154" s="29">
        <f t="shared" si="88"/>
        <v>3</v>
      </c>
      <c r="X154" s="29" t="str">
        <f>TEXT([2]!Tbl_Counter[[#This Row],[Issue Month]]*28, "mmmm")</f>
        <v>March</v>
      </c>
      <c r="Y154" s="29">
        <f>DAY([2]!Tbl_Counter[[#This Row],[Issue Date]])</f>
        <v>26</v>
      </c>
      <c r="Z154" s="29" t="str">
        <f t="shared" si="89"/>
        <v>2021-03</v>
      </c>
      <c r="AA154" s="29">
        <f t="shared" si="90"/>
        <v>7</v>
      </c>
      <c r="AB154" s="29">
        <f t="shared" si="90"/>
        <v>7</v>
      </c>
      <c r="AC154" s="29" t="str">
        <f t="shared" si="91"/>
        <v>Yes</v>
      </c>
      <c r="AD154" s="29">
        <f t="shared" si="92"/>
        <v>0</v>
      </c>
      <c r="AE154" s="1"/>
      <c r="AF154" s="1"/>
      <c r="AG154" s="1"/>
      <c r="AH154" s="1"/>
      <c r="AI154" s="1"/>
    </row>
    <row r="155" spans="1:35" x14ac:dyDescent="0.45">
      <c r="A155" s="29">
        <v>122</v>
      </c>
      <c r="B155" s="29" t="s">
        <v>231</v>
      </c>
      <c r="C155" s="29" t="s">
        <v>300</v>
      </c>
      <c r="D155" s="29" t="s">
        <v>233</v>
      </c>
      <c r="E155" s="29" t="s">
        <v>216</v>
      </c>
      <c r="F155" s="31">
        <v>44264</v>
      </c>
      <c r="G155" s="29" t="s">
        <v>4</v>
      </c>
      <c r="H155" s="29" t="s">
        <v>207</v>
      </c>
      <c r="I155" s="29" t="s">
        <v>802</v>
      </c>
      <c r="J155" s="30" t="s">
        <v>109</v>
      </c>
      <c r="K155" s="30"/>
      <c r="L155" s="29" t="s">
        <v>1390</v>
      </c>
      <c r="M155" s="29" t="s">
        <v>52</v>
      </c>
      <c r="N155" s="30"/>
      <c r="O155" s="29" t="s">
        <v>803</v>
      </c>
      <c r="P155" s="29" t="s">
        <v>804</v>
      </c>
      <c r="Q155" s="29" t="s">
        <v>805</v>
      </c>
      <c r="R155" s="29" t="s">
        <v>345</v>
      </c>
      <c r="S155" s="31">
        <v>44296</v>
      </c>
      <c r="T155" s="31">
        <v>44292</v>
      </c>
      <c r="U155" s="33" t="s">
        <v>50</v>
      </c>
      <c r="V155" s="29">
        <f t="shared" si="87"/>
        <v>2021</v>
      </c>
      <c r="W155" s="29">
        <f t="shared" si="88"/>
        <v>3</v>
      </c>
      <c r="X155" s="29" t="str">
        <f>TEXT([2]!Tbl_Counter[[#This Row],[Issue Month]]*28, "mmmm")</f>
        <v>March</v>
      </c>
      <c r="Y155" s="29">
        <f>DAY([2]!Tbl_Counter[[#This Row],[Issue Date]])</f>
        <v>9</v>
      </c>
      <c r="Z155" s="29" t="str">
        <f t="shared" si="89"/>
        <v>2021-03</v>
      </c>
      <c r="AA155" s="29">
        <f t="shared" si="90"/>
        <v>32</v>
      </c>
      <c r="AB155" s="29">
        <f t="shared" si="90"/>
        <v>28</v>
      </c>
      <c r="AC155" s="29" t="str">
        <f t="shared" si="91"/>
        <v>Yes</v>
      </c>
      <c r="AD155" s="29">
        <f t="shared" si="92"/>
        <v>-4</v>
      </c>
      <c r="AE155" s="1"/>
      <c r="AF155" s="1"/>
      <c r="AG155" s="1"/>
      <c r="AH155" s="1"/>
      <c r="AI155" s="1"/>
    </row>
    <row r="156" spans="1:35" x14ac:dyDescent="0.45">
      <c r="A156" s="29">
        <v>132</v>
      </c>
      <c r="B156" s="29" t="s">
        <v>241</v>
      </c>
      <c r="C156" s="29" t="s">
        <v>305</v>
      </c>
      <c r="D156" s="29" t="s">
        <v>243</v>
      </c>
      <c r="E156" s="29" t="s">
        <v>225</v>
      </c>
      <c r="F156" s="31">
        <v>44280</v>
      </c>
      <c r="G156" s="29" t="s">
        <v>4</v>
      </c>
      <c r="H156" s="29" t="s">
        <v>207</v>
      </c>
      <c r="I156" s="29" t="s">
        <v>806</v>
      </c>
      <c r="J156" s="29" t="s">
        <v>236</v>
      </c>
      <c r="K156" s="29" t="s">
        <v>280</v>
      </c>
      <c r="L156" s="29" t="s">
        <v>1388</v>
      </c>
      <c r="M156" s="29" t="s">
        <v>52</v>
      </c>
      <c r="N156" s="30"/>
      <c r="O156" s="29" t="s">
        <v>807</v>
      </c>
      <c r="P156" s="29" t="s">
        <v>808</v>
      </c>
      <c r="Q156" s="29" t="s">
        <v>809</v>
      </c>
      <c r="R156" s="29" t="s">
        <v>250</v>
      </c>
      <c r="S156" s="31">
        <v>44311</v>
      </c>
      <c r="T156" s="31">
        <v>44292</v>
      </c>
      <c r="U156" s="33" t="s">
        <v>50</v>
      </c>
      <c r="V156" s="29">
        <f t="shared" si="87"/>
        <v>2021</v>
      </c>
      <c r="W156" s="29">
        <f t="shared" si="88"/>
        <v>3</v>
      </c>
      <c r="X156" s="29" t="str">
        <f>TEXT([2]!Tbl_Counter[[#This Row],[Issue Month]]*28, "mmmm")</f>
        <v>March</v>
      </c>
      <c r="Y156" s="29">
        <f>DAY([2]!Tbl_Counter[[#This Row],[Issue Date]])</f>
        <v>25</v>
      </c>
      <c r="Z156" s="29" t="str">
        <f t="shared" si="89"/>
        <v>2021-03</v>
      </c>
      <c r="AA156" s="29">
        <f t="shared" si="90"/>
        <v>31</v>
      </c>
      <c r="AB156" s="29">
        <f t="shared" si="90"/>
        <v>12</v>
      </c>
      <c r="AC156" s="29" t="str">
        <f t="shared" si="91"/>
        <v>Yes</v>
      </c>
      <c r="AD156" s="29">
        <f t="shared" si="92"/>
        <v>-19</v>
      </c>
      <c r="AE156" s="1"/>
      <c r="AF156" s="1"/>
      <c r="AG156" s="1"/>
      <c r="AH156" s="1"/>
      <c r="AI156" s="1"/>
    </row>
    <row r="157" spans="1:35" x14ac:dyDescent="0.45">
      <c r="A157" s="29">
        <v>130</v>
      </c>
      <c r="B157" s="29" t="s">
        <v>251</v>
      </c>
      <c r="C157" s="29" t="s">
        <v>310</v>
      </c>
      <c r="D157" s="29" t="s">
        <v>205</v>
      </c>
      <c r="E157" s="29" t="s">
        <v>234</v>
      </c>
      <c r="F157" s="31">
        <v>44279</v>
      </c>
      <c r="G157" s="29" t="s">
        <v>2</v>
      </c>
      <c r="H157" s="29" t="s">
        <v>2</v>
      </c>
      <c r="I157" s="29" t="s">
        <v>810</v>
      </c>
      <c r="J157" s="29" t="s">
        <v>236</v>
      </c>
      <c r="K157" s="30"/>
      <c r="L157" s="30"/>
      <c r="M157" s="30"/>
      <c r="N157" s="30"/>
      <c r="O157" s="29" t="s">
        <v>811</v>
      </c>
      <c r="P157" s="29" t="s">
        <v>812</v>
      </c>
      <c r="Q157" s="29" t="s">
        <v>813</v>
      </c>
      <c r="R157" s="29" t="s">
        <v>356</v>
      </c>
      <c r="S157" s="31">
        <v>44309</v>
      </c>
      <c r="T157" s="31">
        <v>44293</v>
      </c>
      <c r="U157" s="33" t="s">
        <v>50</v>
      </c>
      <c r="V157" s="29">
        <f t="shared" si="87"/>
        <v>2021</v>
      </c>
      <c r="W157" s="29">
        <f t="shared" si="88"/>
        <v>3</v>
      </c>
      <c r="X157" s="29" t="str">
        <f>TEXT([2]!Tbl_Counter[[#This Row],[Issue Month]]*28, "mmmm")</f>
        <v>March</v>
      </c>
      <c r="Y157" s="29">
        <f>DAY([2]!Tbl_Counter[[#This Row],[Issue Date]])</f>
        <v>24</v>
      </c>
      <c r="Z157" s="29" t="str">
        <f t="shared" si="89"/>
        <v>2021-03</v>
      </c>
      <c r="AA157" s="29">
        <f t="shared" si="90"/>
        <v>30</v>
      </c>
      <c r="AB157" s="29">
        <f t="shared" si="90"/>
        <v>14</v>
      </c>
      <c r="AC157" s="29" t="str">
        <f t="shared" si="91"/>
        <v>Yes</v>
      </c>
      <c r="AD157" s="29">
        <f t="shared" si="92"/>
        <v>-16</v>
      </c>
      <c r="AE157" s="1"/>
      <c r="AF157" s="1"/>
      <c r="AG157" s="1"/>
      <c r="AH157" s="1"/>
      <c r="AI157" s="1"/>
    </row>
    <row r="158" spans="1:35" x14ac:dyDescent="0.45">
      <c r="A158" s="29">
        <v>114</v>
      </c>
      <c r="B158" s="29" t="s">
        <v>258</v>
      </c>
      <c r="C158" s="29" t="s">
        <v>316</v>
      </c>
      <c r="D158" s="29" t="s">
        <v>215</v>
      </c>
      <c r="E158" s="29" t="s">
        <v>244</v>
      </c>
      <c r="F158" s="31">
        <v>44239</v>
      </c>
      <c r="G158" s="29" t="s">
        <v>4</v>
      </c>
      <c r="H158" s="29" t="s">
        <v>207</v>
      </c>
      <c r="I158" s="29" t="s">
        <v>814</v>
      </c>
      <c r="J158" s="29" t="s">
        <v>381</v>
      </c>
      <c r="K158" s="29" t="s">
        <v>285</v>
      </c>
      <c r="L158" s="29" t="s">
        <v>1389</v>
      </c>
      <c r="M158" s="29" t="s">
        <v>52</v>
      </c>
      <c r="N158" s="30"/>
      <c r="O158" s="29" t="s">
        <v>815</v>
      </c>
      <c r="P158" s="29" t="s">
        <v>816</v>
      </c>
      <c r="Q158" s="29" t="s">
        <v>817</v>
      </c>
      <c r="R158" s="29" t="s">
        <v>264</v>
      </c>
      <c r="S158" s="31">
        <v>44295</v>
      </c>
      <c r="T158" s="31">
        <v>44294</v>
      </c>
      <c r="U158" s="33" t="s">
        <v>50</v>
      </c>
      <c r="V158" s="29">
        <f t="shared" si="87"/>
        <v>2021</v>
      </c>
      <c r="W158" s="29">
        <f t="shared" si="88"/>
        <v>2</v>
      </c>
      <c r="X158" s="29" t="str">
        <f>TEXT([2]!Tbl_Counter[[#This Row],[Issue Month]]*28, "mmmm")</f>
        <v>February</v>
      </c>
      <c r="Y158" s="29">
        <f>DAY([2]!Tbl_Counter[[#This Row],[Issue Date]])</f>
        <v>12</v>
      </c>
      <c r="Z158" s="29" t="str">
        <f t="shared" si="89"/>
        <v>2021-02</v>
      </c>
      <c r="AA158" s="29">
        <f t="shared" si="90"/>
        <v>56</v>
      </c>
      <c r="AB158" s="29">
        <f t="shared" si="90"/>
        <v>55</v>
      </c>
      <c r="AC158" s="29" t="str">
        <f t="shared" si="91"/>
        <v>Yes</v>
      </c>
      <c r="AD158" s="29">
        <f t="shared" si="92"/>
        <v>-1</v>
      </c>
      <c r="AE158" s="1"/>
      <c r="AF158" s="1"/>
      <c r="AG158" s="1"/>
      <c r="AH158" s="1"/>
      <c r="AI158" s="1"/>
    </row>
    <row r="159" spans="1:35" x14ac:dyDescent="0.45">
      <c r="A159" s="29">
        <v>123</v>
      </c>
      <c r="B159" s="29" t="s">
        <v>265</v>
      </c>
      <c r="C159" s="29" t="s">
        <v>320</v>
      </c>
      <c r="D159" s="29" t="s">
        <v>224</v>
      </c>
      <c r="E159" s="29" t="s">
        <v>253</v>
      </c>
      <c r="F159" s="31">
        <v>44269</v>
      </c>
      <c r="G159" s="29" t="s">
        <v>4</v>
      </c>
      <c r="H159" s="29" t="s">
        <v>818</v>
      </c>
      <c r="I159" s="29" t="s">
        <v>819</v>
      </c>
      <c r="J159" s="30" t="s">
        <v>109</v>
      </c>
      <c r="K159" s="30"/>
      <c r="L159" s="30"/>
      <c r="M159" s="29" t="s">
        <v>52</v>
      </c>
      <c r="N159" s="30"/>
      <c r="O159" s="29" t="s">
        <v>820</v>
      </c>
      <c r="P159" s="29" t="s">
        <v>821</v>
      </c>
      <c r="Q159" s="29" t="s">
        <v>822</v>
      </c>
      <c r="R159" s="29" t="s">
        <v>264</v>
      </c>
      <c r="S159" s="31">
        <v>44270</v>
      </c>
      <c r="T159" s="31">
        <v>44294</v>
      </c>
      <c r="U159" s="33" t="s">
        <v>50</v>
      </c>
      <c r="V159" s="29">
        <f t="shared" si="87"/>
        <v>2021</v>
      </c>
      <c r="W159" s="29">
        <f t="shared" si="88"/>
        <v>3</v>
      </c>
      <c r="X159" s="29" t="str">
        <f>TEXT([2]!Tbl_Counter[[#This Row],[Issue Month]]*28, "mmmm")</f>
        <v>March</v>
      </c>
      <c r="Y159" s="29">
        <f>DAY([2]!Tbl_Counter[[#This Row],[Issue Date]])</f>
        <v>14</v>
      </c>
      <c r="Z159" s="29" t="str">
        <f t="shared" si="89"/>
        <v>2021-03</v>
      </c>
      <c r="AA159" s="29">
        <f t="shared" si="90"/>
        <v>1</v>
      </c>
      <c r="AB159" s="29">
        <f t="shared" si="90"/>
        <v>25</v>
      </c>
      <c r="AC159" s="29" t="str">
        <f t="shared" si="91"/>
        <v>No</v>
      </c>
      <c r="AD159" s="29">
        <f t="shared" si="92"/>
        <v>24</v>
      </c>
      <c r="AE159" s="1"/>
      <c r="AF159" s="1"/>
      <c r="AG159" s="1"/>
      <c r="AH159" s="1"/>
      <c r="AI159" s="1"/>
    </row>
    <row r="160" spans="1:35" x14ac:dyDescent="0.45">
      <c r="A160" s="29">
        <v>128</v>
      </c>
      <c r="B160" s="29" t="s">
        <v>272</v>
      </c>
      <c r="C160" s="29" t="s">
        <v>326</v>
      </c>
      <c r="D160" s="29" t="s">
        <v>233</v>
      </c>
      <c r="E160" s="29" t="s">
        <v>260</v>
      </c>
      <c r="F160" s="31">
        <v>44273</v>
      </c>
      <c r="G160" s="29" t="s">
        <v>4</v>
      </c>
      <c r="H160" s="29" t="s">
        <v>207</v>
      </c>
      <c r="I160" s="29" t="s">
        <v>823</v>
      </c>
      <c r="J160" s="29" t="s">
        <v>236</v>
      </c>
      <c r="K160" s="29" t="s">
        <v>521</v>
      </c>
      <c r="L160" s="30"/>
      <c r="M160" s="29" t="s">
        <v>52</v>
      </c>
      <c r="N160" s="30"/>
      <c r="O160" s="29" t="s">
        <v>824</v>
      </c>
      <c r="P160" s="29" t="s">
        <v>825</v>
      </c>
      <c r="Q160" s="29" t="s">
        <v>826</v>
      </c>
      <c r="R160" s="29" t="s">
        <v>315</v>
      </c>
      <c r="S160" s="31">
        <v>44309</v>
      </c>
      <c r="T160" s="31">
        <v>44298</v>
      </c>
      <c r="U160" s="33" t="s">
        <v>50</v>
      </c>
      <c r="V160" s="29">
        <f t="shared" si="87"/>
        <v>2021</v>
      </c>
      <c r="W160" s="29">
        <f t="shared" si="88"/>
        <v>3</v>
      </c>
      <c r="X160" s="29" t="str">
        <f>TEXT([2]!Tbl_Counter[[#This Row],[Issue Month]]*28, "mmmm")</f>
        <v>March</v>
      </c>
      <c r="Y160" s="29">
        <f>DAY([2]!Tbl_Counter[[#This Row],[Issue Date]])</f>
        <v>18</v>
      </c>
      <c r="Z160" s="29" t="str">
        <f t="shared" si="89"/>
        <v>2021-03</v>
      </c>
      <c r="AA160" s="29">
        <f t="shared" si="90"/>
        <v>36</v>
      </c>
      <c r="AB160" s="29">
        <f t="shared" si="90"/>
        <v>25</v>
      </c>
      <c r="AC160" s="29" t="str">
        <f t="shared" si="91"/>
        <v>Yes</v>
      </c>
      <c r="AD160" s="29">
        <f t="shared" si="92"/>
        <v>-11</v>
      </c>
      <c r="AE160" s="1"/>
      <c r="AF160" s="1"/>
      <c r="AG160" s="1"/>
      <c r="AH160" s="1"/>
      <c r="AI160" s="1"/>
    </row>
    <row r="161" spans="1:35" x14ac:dyDescent="0.45">
      <c r="A161" s="29">
        <v>125</v>
      </c>
      <c r="B161" s="29" t="s">
        <v>278</v>
      </c>
      <c r="C161" s="29" t="s">
        <v>331</v>
      </c>
      <c r="D161" s="29" t="s">
        <v>243</v>
      </c>
      <c r="E161" s="29" t="s">
        <v>267</v>
      </c>
      <c r="F161" s="31">
        <v>44272</v>
      </c>
      <c r="G161" s="29" t="s">
        <v>4</v>
      </c>
      <c r="H161" s="29" t="s">
        <v>207</v>
      </c>
      <c r="I161" s="29" t="s">
        <v>827</v>
      </c>
      <c r="J161" s="29" t="s">
        <v>236</v>
      </c>
      <c r="K161" s="29" t="s">
        <v>285</v>
      </c>
      <c r="L161" s="29" t="s">
        <v>1390</v>
      </c>
      <c r="M161" s="29" t="s">
        <v>52</v>
      </c>
      <c r="N161" s="30"/>
      <c r="O161" s="29" t="s">
        <v>828</v>
      </c>
      <c r="P161" s="29" t="s">
        <v>829</v>
      </c>
      <c r="Q161" s="29" t="s">
        <v>830</v>
      </c>
      <c r="R161" s="29" t="s">
        <v>356</v>
      </c>
      <c r="S161" s="31">
        <v>44304</v>
      </c>
      <c r="T161" s="31">
        <v>44300</v>
      </c>
      <c r="U161" s="33" t="s">
        <v>50</v>
      </c>
      <c r="V161" s="29">
        <f t="shared" si="87"/>
        <v>2021</v>
      </c>
      <c r="W161" s="29">
        <f t="shared" si="88"/>
        <v>3</v>
      </c>
      <c r="X161" s="29" t="str">
        <f>TEXT([2]!Tbl_Counter[[#This Row],[Issue Month]]*28, "mmmm")</f>
        <v>March</v>
      </c>
      <c r="Y161" s="29">
        <f>DAY([2]!Tbl_Counter[[#This Row],[Issue Date]])</f>
        <v>17</v>
      </c>
      <c r="Z161" s="29" t="str">
        <f t="shared" si="89"/>
        <v>2021-03</v>
      </c>
      <c r="AA161" s="29">
        <f t="shared" si="90"/>
        <v>32</v>
      </c>
      <c r="AB161" s="29">
        <f t="shared" si="90"/>
        <v>28</v>
      </c>
      <c r="AC161" s="29" t="str">
        <f t="shared" si="91"/>
        <v>Yes</v>
      </c>
      <c r="AD161" s="29">
        <f t="shared" si="92"/>
        <v>-4</v>
      </c>
      <c r="AE161" s="1"/>
      <c r="AF161" s="1"/>
      <c r="AG161" s="1"/>
      <c r="AH161" s="1"/>
      <c r="AI161" s="1"/>
    </row>
    <row r="162" spans="1:35" x14ac:dyDescent="0.45">
      <c r="A162" s="29">
        <v>133</v>
      </c>
      <c r="B162" s="29" t="s">
        <v>203</v>
      </c>
      <c r="C162" s="29" t="s">
        <v>204</v>
      </c>
      <c r="D162" s="29" t="s">
        <v>205</v>
      </c>
      <c r="E162" s="29" t="s">
        <v>206</v>
      </c>
      <c r="F162" s="31">
        <v>44280</v>
      </c>
      <c r="G162" s="29" t="s">
        <v>5</v>
      </c>
      <c r="H162" s="29" t="s">
        <v>235</v>
      </c>
      <c r="I162" s="29" t="s">
        <v>831</v>
      </c>
      <c r="J162" s="30" t="s">
        <v>109</v>
      </c>
      <c r="K162" s="29" t="s">
        <v>280</v>
      </c>
      <c r="L162" s="30"/>
      <c r="M162" s="30"/>
      <c r="N162" s="30"/>
      <c r="O162" s="29" t="s">
        <v>832</v>
      </c>
      <c r="P162" s="29" t="s">
        <v>833</v>
      </c>
      <c r="Q162" s="29" t="s">
        <v>834</v>
      </c>
      <c r="R162" s="29" t="s">
        <v>250</v>
      </c>
      <c r="S162" s="31">
        <v>44312</v>
      </c>
      <c r="T162" s="31">
        <v>44301</v>
      </c>
      <c r="U162" s="33" t="s">
        <v>50</v>
      </c>
      <c r="V162" s="29">
        <f t="shared" si="87"/>
        <v>2021</v>
      </c>
      <c r="W162" s="29">
        <f t="shared" si="88"/>
        <v>3</v>
      </c>
      <c r="X162" s="29" t="str">
        <f>TEXT([2]!Tbl_Counter[[#This Row],[Issue Month]]*28, "mmmm")</f>
        <v>March</v>
      </c>
      <c r="Y162" s="29">
        <f>DAY([2]!Tbl_Counter[[#This Row],[Issue Date]])</f>
        <v>25</v>
      </c>
      <c r="Z162" s="29" t="str">
        <f t="shared" si="89"/>
        <v>2021-03</v>
      </c>
      <c r="AA162" s="29">
        <f t="shared" si="90"/>
        <v>32</v>
      </c>
      <c r="AB162" s="29">
        <f t="shared" si="90"/>
        <v>21</v>
      </c>
      <c r="AC162" s="29" t="str">
        <f t="shared" si="91"/>
        <v>Yes</v>
      </c>
      <c r="AD162" s="29">
        <f t="shared" si="92"/>
        <v>-11</v>
      </c>
      <c r="AE162" s="1"/>
      <c r="AF162" s="1"/>
      <c r="AG162" s="1"/>
      <c r="AH162" s="1"/>
      <c r="AI162" s="1"/>
    </row>
    <row r="163" spans="1:35" x14ac:dyDescent="0.45">
      <c r="A163" s="29">
        <v>138</v>
      </c>
      <c r="B163" s="29" t="s">
        <v>213</v>
      </c>
      <c r="C163" s="29" t="s">
        <v>214</v>
      </c>
      <c r="D163" s="29" t="s">
        <v>215</v>
      </c>
      <c r="E163" s="29" t="s">
        <v>216</v>
      </c>
      <c r="F163" s="31">
        <v>44291</v>
      </c>
      <c r="G163" s="29" t="s">
        <v>3</v>
      </c>
      <c r="H163" s="29" t="s">
        <v>245</v>
      </c>
      <c r="I163" s="30" t="s">
        <v>109</v>
      </c>
      <c r="J163" s="30" t="s">
        <v>109</v>
      </c>
      <c r="K163" s="29" t="s">
        <v>835</v>
      </c>
      <c r="L163" s="30"/>
      <c r="M163" s="30"/>
      <c r="N163" s="30"/>
      <c r="O163" s="29" t="s">
        <v>836</v>
      </c>
      <c r="P163" s="29" t="s">
        <v>837</v>
      </c>
      <c r="Q163" s="29" t="s">
        <v>838</v>
      </c>
      <c r="R163" s="29" t="s">
        <v>271</v>
      </c>
      <c r="S163" s="31">
        <v>44316</v>
      </c>
      <c r="T163" s="31">
        <v>44301</v>
      </c>
      <c r="U163" s="33" t="s">
        <v>50</v>
      </c>
      <c r="V163" s="29">
        <f t="shared" si="87"/>
        <v>2021</v>
      </c>
      <c r="W163" s="29">
        <f t="shared" si="88"/>
        <v>4</v>
      </c>
      <c r="X163" s="29" t="str">
        <f>TEXT([2]!Tbl_Counter[[#This Row],[Issue Month]]*28, "mmmm")</f>
        <v>April</v>
      </c>
      <c r="Y163" s="29">
        <f>DAY([2]!Tbl_Counter[[#This Row],[Issue Date]])</f>
        <v>5</v>
      </c>
      <c r="Z163" s="29" t="str">
        <f t="shared" si="89"/>
        <v>2021-04</v>
      </c>
      <c r="AA163" s="29">
        <f t="shared" si="90"/>
        <v>25</v>
      </c>
      <c r="AB163" s="29">
        <f t="shared" si="90"/>
        <v>10</v>
      </c>
      <c r="AC163" s="29" t="str">
        <f t="shared" si="91"/>
        <v>Yes</v>
      </c>
      <c r="AD163" s="29">
        <f t="shared" si="92"/>
        <v>-15</v>
      </c>
      <c r="AE163" s="1"/>
      <c r="AF163" s="1"/>
      <c r="AG163" s="1"/>
      <c r="AH163" s="1"/>
      <c r="AI163" s="1"/>
    </row>
    <row r="164" spans="1:35" x14ac:dyDescent="0.45">
      <c r="A164" s="29">
        <v>139</v>
      </c>
      <c r="B164" s="29" t="s">
        <v>222</v>
      </c>
      <c r="C164" s="29" t="s">
        <v>223</v>
      </c>
      <c r="D164" s="29" t="s">
        <v>224</v>
      </c>
      <c r="E164" s="29" t="s">
        <v>225</v>
      </c>
      <c r="F164" s="31">
        <v>44291</v>
      </c>
      <c r="G164" s="29" t="s">
        <v>5</v>
      </c>
      <c r="H164" s="29" t="s">
        <v>235</v>
      </c>
      <c r="I164" s="29" t="s">
        <v>839</v>
      </c>
      <c r="J164" s="29" t="s">
        <v>236</v>
      </c>
      <c r="K164" s="29" t="s">
        <v>217</v>
      </c>
      <c r="L164" s="30"/>
      <c r="M164" s="30"/>
      <c r="N164" s="30"/>
      <c r="O164" s="29" t="s">
        <v>840</v>
      </c>
      <c r="P164" s="29" t="s">
        <v>841</v>
      </c>
      <c r="Q164" s="29" t="s">
        <v>842</v>
      </c>
      <c r="R164" s="29" t="s">
        <v>271</v>
      </c>
      <c r="S164" s="31">
        <v>44316</v>
      </c>
      <c r="T164" s="31">
        <v>44301</v>
      </c>
      <c r="U164" s="33" t="s">
        <v>50</v>
      </c>
      <c r="V164" s="29">
        <f t="shared" si="87"/>
        <v>2021</v>
      </c>
      <c r="W164" s="29">
        <f t="shared" si="88"/>
        <v>4</v>
      </c>
      <c r="X164" s="29" t="str">
        <f>TEXT([2]!Tbl_Counter[[#This Row],[Issue Month]]*28, "mmmm")</f>
        <v>April</v>
      </c>
      <c r="Y164" s="29">
        <f>DAY([2]!Tbl_Counter[[#This Row],[Issue Date]])</f>
        <v>5</v>
      </c>
      <c r="Z164" s="29" t="str">
        <f t="shared" si="89"/>
        <v>2021-04</v>
      </c>
      <c r="AA164" s="29">
        <f t="shared" si="90"/>
        <v>25</v>
      </c>
      <c r="AB164" s="29">
        <f t="shared" si="90"/>
        <v>10</v>
      </c>
      <c r="AC164" s="29" t="str">
        <f t="shared" si="91"/>
        <v>Yes</v>
      </c>
      <c r="AD164" s="29">
        <f t="shared" si="92"/>
        <v>-15</v>
      </c>
      <c r="AE164" s="1"/>
      <c r="AF164" s="1"/>
      <c r="AG164" s="1"/>
      <c r="AH164" s="1"/>
      <c r="AI164" s="1"/>
    </row>
    <row r="165" spans="1:35" x14ac:dyDescent="0.45">
      <c r="A165" s="29">
        <v>143</v>
      </c>
      <c r="B165" s="29" t="s">
        <v>231</v>
      </c>
      <c r="C165" s="29" t="s">
        <v>232</v>
      </c>
      <c r="D165" s="29" t="s">
        <v>233</v>
      </c>
      <c r="E165" s="29" t="s">
        <v>234</v>
      </c>
      <c r="F165" s="31">
        <v>44293</v>
      </c>
      <c r="G165" s="29" t="s">
        <v>5</v>
      </c>
      <c r="H165" s="29" t="s">
        <v>235</v>
      </c>
      <c r="I165" s="29" t="s">
        <v>843</v>
      </c>
      <c r="J165" s="30" t="s">
        <v>109</v>
      </c>
      <c r="K165" s="30"/>
      <c r="L165" s="30"/>
      <c r="M165" s="30"/>
      <c r="N165" s="30"/>
      <c r="O165" s="29" t="s">
        <v>844</v>
      </c>
      <c r="P165" s="29" t="s">
        <v>845</v>
      </c>
      <c r="Q165" s="29" t="s">
        <v>846</v>
      </c>
      <c r="R165" s="29" t="s">
        <v>847</v>
      </c>
      <c r="S165" s="31">
        <v>44301</v>
      </c>
      <c r="T165" s="31">
        <v>44301</v>
      </c>
      <c r="U165" s="33" t="s">
        <v>50</v>
      </c>
      <c r="V165" s="29">
        <f t="shared" si="87"/>
        <v>2021</v>
      </c>
      <c r="W165" s="29">
        <f t="shared" si="88"/>
        <v>4</v>
      </c>
      <c r="X165" s="29" t="str">
        <f>TEXT([2]!Tbl_Counter[[#This Row],[Issue Month]]*28, "mmmm")</f>
        <v>April</v>
      </c>
      <c r="Y165" s="29">
        <f>DAY([2]!Tbl_Counter[[#This Row],[Issue Date]])</f>
        <v>7</v>
      </c>
      <c r="Z165" s="29" t="str">
        <f t="shared" si="89"/>
        <v>2021-04</v>
      </c>
      <c r="AA165" s="29">
        <f t="shared" si="90"/>
        <v>8</v>
      </c>
      <c r="AB165" s="29">
        <f t="shared" si="90"/>
        <v>8</v>
      </c>
      <c r="AC165" s="29" t="str">
        <f t="shared" si="91"/>
        <v>Yes</v>
      </c>
      <c r="AD165" s="29">
        <f t="shared" si="92"/>
        <v>0</v>
      </c>
      <c r="AE165" s="1"/>
      <c r="AF165" s="1"/>
      <c r="AG165" s="1"/>
      <c r="AH165" s="1"/>
      <c r="AI165" s="1"/>
    </row>
    <row r="166" spans="1:35" x14ac:dyDescent="0.45">
      <c r="A166" s="29">
        <v>247</v>
      </c>
      <c r="B166" s="29" t="s">
        <v>241</v>
      </c>
      <c r="C166" s="29" t="s">
        <v>242</v>
      </c>
      <c r="D166" s="29" t="s">
        <v>243</v>
      </c>
      <c r="E166" s="29" t="s">
        <v>244</v>
      </c>
      <c r="F166" s="31">
        <v>44274</v>
      </c>
      <c r="G166" s="29" t="s">
        <v>4</v>
      </c>
      <c r="H166" s="29" t="s">
        <v>207</v>
      </c>
      <c r="I166" s="29" t="s">
        <v>848</v>
      </c>
      <c r="J166" s="30" t="s">
        <v>109</v>
      </c>
      <c r="K166" s="30"/>
      <c r="L166" s="30"/>
      <c r="M166" s="29" t="s">
        <v>52</v>
      </c>
      <c r="N166" s="30"/>
      <c r="O166" s="29" t="s">
        <v>849</v>
      </c>
      <c r="P166" s="29" t="s">
        <v>850</v>
      </c>
      <c r="Q166" s="29" t="s">
        <v>851</v>
      </c>
      <c r="R166" s="29" t="s">
        <v>294</v>
      </c>
      <c r="S166" s="31">
        <v>44307</v>
      </c>
      <c r="T166" s="31">
        <v>44301</v>
      </c>
      <c r="U166" s="33" t="s">
        <v>50</v>
      </c>
      <c r="V166" s="29">
        <v>2021</v>
      </c>
      <c r="W166" s="29">
        <v>3</v>
      </c>
      <c r="X166" s="29" t="s">
        <v>78</v>
      </c>
      <c r="Y166" s="29">
        <v>19</v>
      </c>
      <c r="Z166" s="29" t="s">
        <v>71</v>
      </c>
      <c r="AA166" s="29">
        <f>IFERROR(IF(INT(S166-$F166)&gt;=0,S166-$F166,"N/A"),"N/A")</f>
        <v>33</v>
      </c>
      <c r="AB166" s="29">
        <f>IFERROR(IF(INT(T166-$F166)&gt;=0,T166-$F166,"N/A"),"N/A")</f>
        <v>27</v>
      </c>
      <c r="AC166" s="29" t="str">
        <f>IFERROR(IF(OR(ISTEXT(AA166), ISTEXT(AB166)), "N/A", IF(AB166&lt;=AA166, "Yes", "No")),"N/A")</f>
        <v>Yes</v>
      </c>
      <c r="AD166" s="29">
        <f>IFERROR(AB166-AA166, "")</f>
        <v>-6</v>
      </c>
      <c r="AE166" s="1"/>
      <c r="AF166" s="1"/>
      <c r="AG166" s="1"/>
      <c r="AH166" s="1"/>
      <c r="AI166" s="1"/>
    </row>
    <row r="167" spans="1:35" x14ac:dyDescent="0.45">
      <c r="A167" s="29">
        <v>98</v>
      </c>
      <c r="B167" s="29" t="s">
        <v>251</v>
      </c>
      <c r="C167" s="29" t="s">
        <v>252</v>
      </c>
      <c r="D167" s="29" t="s">
        <v>205</v>
      </c>
      <c r="E167" s="29" t="s">
        <v>253</v>
      </c>
      <c r="F167" s="31">
        <v>44221</v>
      </c>
      <c r="G167" s="29" t="s">
        <v>2</v>
      </c>
      <c r="H167" s="29" t="s">
        <v>2</v>
      </c>
      <c r="I167" s="30" t="s">
        <v>109</v>
      </c>
      <c r="J167" s="30" t="s">
        <v>109</v>
      </c>
      <c r="K167" s="29" t="s">
        <v>311</v>
      </c>
      <c r="L167" s="30"/>
      <c r="M167" s="30"/>
      <c r="N167" s="30"/>
      <c r="O167" s="29" t="s">
        <v>852</v>
      </c>
      <c r="P167" s="29" t="s">
        <v>853</v>
      </c>
      <c r="Q167" s="29" t="s">
        <v>854</v>
      </c>
      <c r="R167" s="29" t="s">
        <v>271</v>
      </c>
      <c r="S167" s="31">
        <v>44306</v>
      </c>
      <c r="T167" s="31">
        <v>44302</v>
      </c>
      <c r="U167" s="33" t="s">
        <v>50</v>
      </c>
      <c r="V167" s="29">
        <f t="shared" ref="V167:V187" si="93">IFERROR(YEAR(F167), "")</f>
        <v>2021</v>
      </c>
      <c r="W167" s="29">
        <f t="shared" ref="W167:W187" si="94">IFERROR(MONTH(F167), "")</f>
        <v>1</v>
      </c>
      <c r="X167" s="29" t="str">
        <f>TEXT([2]!Tbl_Counter[[#This Row],[Issue Month]]*28, "mmmm")</f>
        <v>January</v>
      </c>
      <c r="Y167" s="29">
        <f>DAY([2]!Tbl_Counter[[#This Row],[Issue Date]])</f>
        <v>25</v>
      </c>
      <c r="Z167" s="29" t="str">
        <f t="shared" ref="Z167:Z187" si="95">TEXT($F167, "yyyy-mm")</f>
        <v>2021-01</v>
      </c>
      <c r="AA167" s="29">
        <f t="shared" ref="AA167:AB187" si="96">IFERROR(IF(INT(S167-$F167)&gt;=0,S167-$F167,"N/A"),"N/A")</f>
        <v>85</v>
      </c>
      <c r="AB167" s="29">
        <f t="shared" si="96"/>
        <v>81</v>
      </c>
      <c r="AC167" s="29" t="str">
        <f t="shared" ref="AC167:AC190" si="97">IFERROR(IF(OR(ISTEXT(AA167), ISTEXT(AB167)), "N/A", IF(AB167&lt;=AA167, "Yes", "No")),"N/A")</f>
        <v>Yes</v>
      </c>
      <c r="AD167" s="29">
        <f t="shared" ref="AD167:AD190" si="98">IFERROR(AB167-AA167, "")</f>
        <v>-4</v>
      </c>
      <c r="AE167" s="1"/>
      <c r="AF167" s="1"/>
      <c r="AG167" s="1"/>
      <c r="AH167" s="1"/>
      <c r="AI167" s="1"/>
    </row>
    <row r="168" spans="1:35" x14ac:dyDescent="0.45">
      <c r="A168" s="29">
        <v>146</v>
      </c>
      <c r="B168" s="29" t="s">
        <v>258</v>
      </c>
      <c r="C168" s="29" t="s">
        <v>259</v>
      </c>
      <c r="D168" s="29" t="s">
        <v>215</v>
      </c>
      <c r="E168" s="29" t="s">
        <v>260</v>
      </c>
      <c r="F168" s="31">
        <v>44301</v>
      </c>
      <c r="G168" s="29" t="s">
        <v>5</v>
      </c>
      <c r="H168" s="29" t="s">
        <v>235</v>
      </c>
      <c r="I168" s="29" t="s">
        <v>855</v>
      </c>
      <c r="J168" s="30" t="s">
        <v>109</v>
      </c>
      <c r="K168" s="30"/>
      <c r="L168" s="30"/>
      <c r="M168" s="30"/>
      <c r="N168" s="30"/>
      <c r="O168" s="29" t="s">
        <v>856</v>
      </c>
      <c r="P168" s="29" t="s">
        <v>857</v>
      </c>
      <c r="Q168" s="29" t="s">
        <v>858</v>
      </c>
      <c r="R168" s="29" t="s">
        <v>271</v>
      </c>
      <c r="S168" s="31">
        <v>44307</v>
      </c>
      <c r="T168" s="31">
        <v>44305</v>
      </c>
      <c r="U168" s="33" t="s">
        <v>50</v>
      </c>
      <c r="V168" s="29">
        <f t="shared" si="93"/>
        <v>2021</v>
      </c>
      <c r="W168" s="29">
        <f t="shared" si="94"/>
        <v>4</v>
      </c>
      <c r="X168" s="29" t="str">
        <f>TEXT([2]!Tbl_Counter[[#This Row],[Issue Month]]*28, "mmmm")</f>
        <v>April</v>
      </c>
      <c r="Y168" s="29">
        <f>DAY([2]!Tbl_Counter[[#This Row],[Issue Date]])</f>
        <v>15</v>
      </c>
      <c r="Z168" s="29" t="str">
        <f t="shared" si="95"/>
        <v>2021-04</v>
      </c>
      <c r="AA168" s="29">
        <f t="shared" si="96"/>
        <v>6</v>
      </c>
      <c r="AB168" s="29">
        <f t="shared" si="96"/>
        <v>4</v>
      </c>
      <c r="AC168" s="29" t="str">
        <f t="shared" si="97"/>
        <v>Yes</v>
      </c>
      <c r="AD168" s="29">
        <f t="shared" si="98"/>
        <v>-2</v>
      </c>
      <c r="AE168" s="1"/>
      <c r="AF168" s="1"/>
      <c r="AG168" s="1"/>
      <c r="AH168" s="1"/>
      <c r="AI168" s="1"/>
    </row>
    <row r="169" spans="1:35" x14ac:dyDescent="0.45">
      <c r="A169" s="29">
        <v>142</v>
      </c>
      <c r="B169" s="29" t="s">
        <v>265</v>
      </c>
      <c r="C169" s="29" t="s">
        <v>266</v>
      </c>
      <c r="D169" s="29" t="s">
        <v>224</v>
      </c>
      <c r="E169" s="29" t="s">
        <v>267</v>
      </c>
      <c r="F169" s="31">
        <v>44293</v>
      </c>
      <c r="G169" s="29" t="s">
        <v>5</v>
      </c>
      <c r="H169" s="29" t="s">
        <v>235</v>
      </c>
      <c r="I169" s="29" t="s">
        <v>859</v>
      </c>
      <c r="J169" s="30" t="s">
        <v>109</v>
      </c>
      <c r="K169" s="30"/>
      <c r="L169" s="30"/>
      <c r="M169" s="30"/>
      <c r="N169" s="30"/>
      <c r="O169" s="29" t="s">
        <v>860</v>
      </c>
      <c r="P169" s="29" t="s">
        <v>861</v>
      </c>
      <c r="Q169" s="29" t="s">
        <v>862</v>
      </c>
      <c r="R169" s="29" t="s">
        <v>309</v>
      </c>
      <c r="S169" s="31">
        <v>44306</v>
      </c>
      <c r="T169" s="31">
        <v>44306</v>
      </c>
      <c r="U169" s="33" t="s">
        <v>50</v>
      </c>
      <c r="V169" s="29">
        <f t="shared" si="93"/>
        <v>2021</v>
      </c>
      <c r="W169" s="29">
        <f t="shared" si="94"/>
        <v>4</v>
      </c>
      <c r="X169" s="29" t="str">
        <f>TEXT([2]!Tbl_Counter[[#This Row],[Issue Month]]*28, "mmmm")</f>
        <v>April</v>
      </c>
      <c r="Y169" s="29">
        <f>DAY([2]!Tbl_Counter[[#This Row],[Issue Date]])</f>
        <v>7</v>
      </c>
      <c r="Z169" s="29" t="str">
        <f t="shared" si="95"/>
        <v>2021-04</v>
      </c>
      <c r="AA169" s="29">
        <f t="shared" si="96"/>
        <v>13</v>
      </c>
      <c r="AB169" s="29">
        <f t="shared" si="96"/>
        <v>13</v>
      </c>
      <c r="AC169" s="29" t="str">
        <f t="shared" si="97"/>
        <v>Yes</v>
      </c>
      <c r="AD169" s="29">
        <f t="shared" si="98"/>
        <v>0</v>
      </c>
      <c r="AE169" s="1"/>
      <c r="AF169" s="1"/>
      <c r="AG169" s="1"/>
      <c r="AH169" s="1"/>
      <c r="AI169" s="1"/>
    </row>
    <row r="170" spans="1:35" x14ac:dyDescent="0.45">
      <c r="A170" s="29">
        <v>120</v>
      </c>
      <c r="B170" s="29" t="s">
        <v>272</v>
      </c>
      <c r="C170" s="29" t="s">
        <v>273</v>
      </c>
      <c r="D170" s="29" t="s">
        <v>233</v>
      </c>
      <c r="E170" s="29" t="s">
        <v>206</v>
      </c>
      <c r="F170" s="31">
        <v>44252</v>
      </c>
      <c r="G170" s="29" t="s">
        <v>5</v>
      </c>
      <c r="H170" s="29" t="s">
        <v>235</v>
      </c>
      <c r="I170" s="29" t="s">
        <v>863</v>
      </c>
      <c r="J170" s="30" t="s">
        <v>109</v>
      </c>
      <c r="K170" s="29" t="s">
        <v>217</v>
      </c>
      <c r="L170" s="30"/>
      <c r="M170" s="30"/>
      <c r="N170" s="30"/>
      <c r="O170" s="29" t="s">
        <v>864</v>
      </c>
      <c r="P170" s="29" t="s">
        <v>865</v>
      </c>
      <c r="Q170" s="29" t="s">
        <v>866</v>
      </c>
      <c r="R170" s="29" t="s">
        <v>250</v>
      </c>
      <c r="S170" s="31">
        <v>44312</v>
      </c>
      <c r="T170" s="31">
        <v>44312</v>
      </c>
      <c r="U170" s="33" t="s">
        <v>50</v>
      </c>
      <c r="V170" s="29">
        <f t="shared" si="93"/>
        <v>2021</v>
      </c>
      <c r="W170" s="29">
        <f t="shared" si="94"/>
        <v>2</v>
      </c>
      <c r="X170" s="29" t="str">
        <f>TEXT([2]!Tbl_Counter[[#This Row],[Issue Month]]*28, "mmmm")</f>
        <v>February</v>
      </c>
      <c r="Y170" s="29">
        <f>DAY([2]!Tbl_Counter[[#This Row],[Issue Date]])</f>
        <v>25</v>
      </c>
      <c r="Z170" s="29" t="str">
        <f t="shared" si="95"/>
        <v>2021-02</v>
      </c>
      <c r="AA170" s="29">
        <f t="shared" si="96"/>
        <v>60</v>
      </c>
      <c r="AB170" s="29">
        <f t="shared" si="96"/>
        <v>60</v>
      </c>
      <c r="AC170" s="29" t="str">
        <f t="shared" si="97"/>
        <v>Yes</v>
      </c>
      <c r="AD170" s="29">
        <f t="shared" si="98"/>
        <v>0</v>
      </c>
      <c r="AE170" s="1"/>
      <c r="AF170" s="1"/>
      <c r="AG170" s="1"/>
      <c r="AH170" s="1"/>
      <c r="AI170" s="1"/>
    </row>
    <row r="171" spans="1:35" x14ac:dyDescent="0.45">
      <c r="A171" s="29">
        <v>136</v>
      </c>
      <c r="B171" s="29" t="s">
        <v>278</v>
      </c>
      <c r="C171" s="29" t="s">
        <v>279</v>
      </c>
      <c r="D171" s="29" t="s">
        <v>243</v>
      </c>
      <c r="E171" s="29" t="s">
        <v>216</v>
      </c>
      <c r="F171" s="31">
        <v>44286</v>
      </c>
      <c r="G171" s="29" t="s">
        <v>2</v>
      </c>
      <c r="H171" s="29" t="s">
        <v>2</v>
      </c>
      <c r="I171" s="29" t="s">
        <v>867</v>
      </c>
      <c r="J171" s="29" t="s">
        <v>236</v>
      </c>
      <c r="K171" s="30"/>
      <c r="L171" s="30"/>
      <c r="M171" s="30"/>
      <c r="N171" s="30"/>
      <c r="O171" s="29" t="s">
        <v>868</v>
      </c>
      <c r="P171" s="29" t="s">
        <v>869</v>
      </c>
      <c r="Q171" s="29" t="s">
        <v>870</v>
      </c>
      <c r="R171" s="29" t="s">
        <v>250</v>
      </c>
      <c r="S171" s="31">
        <v>44316</v>
      </c>
      <c r="T171" s="31">
        <v>44312</v>
      </c>
      <c r="U171" s="33" t="s">
        <v>50</v>
      </c>
      <c r="V171" s="29">
        <f t="shared" si="93"/>
        <v>2021</v>
      </c>
      <c r="W171" s="29">
        <f t="shared" si="94"/>
        <v>3</v>
      </c>
      <c r="X171" s="29" t="str">
        <f>TEXT([2]!Tbl_Counter[[#This Row],[Issue Month]]*28, "mmmm")</f>
        <v>March</v>
      </c>
      <c r="Y171" s="29">
        <f>DAY([2]!Tbl_Counter[[#This Row],[Issue Date]])</f>
        <v>31</v>
      </c>
      <c r="Z171" s="29" t="str">
        <f t="shared" si="95"/>
        <v>2021-03</v>
      </c>
      <c r="AA171" s="29">
        <f t="shared" si="96"/>
        <v>30</v>
      </c>
      <c r="AB171" s="29">
        <f t="shared" si="96"/>
        <v>26</v>
      </c>
      <c r="AC171" s="29" t="str">
        <f t="shared" si="97"/>
        <v>Yes</v>
      </c>
      <c r="AD171" s="29">
        <f t="shared" si="98"/>
        <v>-4</v>
      </c>
      <c r="AE171" s="1"/>
      <c r="AF171" s="1"/>
      <c r="AG171" s="1"/>
      <c r="AH171" s="1"/>
      <c r="AI171" s="1"/>
    </row>
    <row r="172" spans="1:35" x14ac:dyDescent="0.45">
      <c r="A172" s="29">
        <v>137</v>
      </c>
      <c r="B172" s="29" t="s">
        <v>203</v>
      </c>
      <c r="C172" s="29" t="s">
        <v>284</v>
      </c>
      <c r="D172" s="29" t="s">
        <v>205</v>
      </c>
      <c r="E172" s="29" t="s">
        <v>225</v>
      </c>
      <c r="F172" s="31">
        <v>44286</v>
      </c>
      <c r="G172" s="29" t="s">
        <v>2</v>
      </c>
      <c r="H172" s="29" t="s">
        <v>2</v>
      </c>
      <c r="I172" s="29" t="s">
        <v>871</v>
      </c>
      <c r="J172" s="29" t="s">
        <v>236</v>
      </c>
      <c r="K172" s="30"/>
      <c r="L172" s="30"/>
      <c r="M172" s="30"/>
      <c r="N172" s="30"/>
      <c r="O172" s="29" t="s">
        <v>872</v>
      </c>
      <c r="P172" s="29" t="s">
        <v>873</v>
      </c>
      <c r="Q172" s="29" t="s">
        <v>874</v>
      </c>
      <c r="R172" s="29" t="s">
        <v>250</v>
      </c>
      <c r="S172" s="31">
        <v>44316</v>
      </c>
      <c r="T172" s="31">
        <v>44312</v>
      </c>
      <c r="U172" s="33" t="s">
        <v>50</v>
      </c>
      <c r="V172" s="29">
        <f t="shared" si="93"/>
        <v>2021</v>
      </c>
      <c r="W172" s="29">
        <f t="shared" si="94"/>
        <v>3</v>
      </c>
      <c r="X172" s="29" t="str">
        <f>TEXT([2]!Tbl_Counter[[#This Row],[Issue Month]]*28, "mmmm")</f>
        <v>March</v>
      </c>
      <c r="Y172" s="29">
        <f>DAY([2]!Tbl_Counter[[#This Row],[Issue Date]])</f>
        <v>31</v>
      </c>
      <c r="Z172" s="29" t="str">
        <f t="shared" si="95"/>
        <v>2021-03</v>
      </c>
      <c r="AA172" s="29">
        <f t="shared" si="96"/>
        <v>30</v>
      </c>
      <c r="AB172" s="29">
        <f t="shared" si="96"/>
        <v>26</v>
      </c>
      <c r="AC172" s="29" t="str">
        <f t="shared" si="97"/>
        <v>Yes</v>
      </c>
      <c r="AD172" s="29">
        <f t="shared" si="98"/>
        <v>-4</v>
      </c>
      <c r="AE172" s="1"/>
      <c r="AF172" s="1"/>
      <c r="AG172" s="1"/>
      <c r="AH172" s="1"/>
      <c r="AI172" s="1"/>
    </row>
    <row r="173" spans="1:35" x14ac:dyDescent="0.45">
      <c r="A173" s="29">
        <v>140</v>
      </c>
      <c r="B173" s="29" t="s">
        <v>213</v>
      </c>
      <c r="C173" s="29" t="s">
        <v>289</v>
      </c>
      <c r="D173" s="29" t="s">
        <v>215</v>
      </c>
      <c r="E173" s="29" t="s">
        <v>234</v>
      </c>
      <c r="F173" s="31">
        <v>44291</v>
      </c>
      <c r="G173" s="29" t="s">
        <v>2</v>
      </c>
      <c r="H173" s="29" t="s">
        <v>2</v>
      </c>
      <c r="I173" s="29" t="s">
        <v>875</v>
      </c>
      <c r="J173" s="29" t="s">
        <v>236</v>
      </c>
      <c r="K173" s="30"/>
      <c r="L173" s="30"/>
      <c r="M173" s="30"/>
      <c r="N173" s="30"/>
      <c r="O173" s="29" t="s">
        <v>876</v>
      </c>
      <c r="P173" s="29" t="s">
        <v>877</v>
      </c>
      <c r="Q173" s="29" t="s">
        <v>878</v>
      </c>
      <c r="R173" s="29" t="s">
        <v>250</v>
      </c>
      <c r="S173" s="31">
        <v>44321</v>
      </c>
      <c r="T173" s="31">
        <v>44315</v>
      </c>
      <c r="U173" s="33" t="s">
        <v>50</v>
      </c>
      <c r="V173" s="29">
        <f t="shared" si="93"/>
        <v>2021</v>
      </c>
      <c r="W173" s="29">
        <f t="shared" si="94"/>
        <v>4</v>
      </c>
      <c r="X173" s="29" t="str">
        <f>TEXT([2]!Tbl_Counter[[#This Row],[Issue Month]]*28, "mmmm")</f>
        <v>April</v>
      </c>
      <c r="Y173" s="29">
        <f>DAY([2]!Tbl_Counter[[#This Row],[Issue Date]])</f>
        <v>5</v>
      </c>
      <c r="Z173" s="29" t="str">
        <f t="shared" si="95"/>
        <v>2021-04</v>
      </c>
      <c r="AA173" s="29">
        <f t="shared" si="96"/>
        <v>30</v>
      </c>
      <c r="AB173" s="29">
        <f t="shared" si="96"/>
        <v>24</v>
      </c>
      <c r="AC173" s="29" t="str">
        <f t="shared" si="97"/>
        <v>Yes</v>
      </c>
      <c r="AD173" s="29">
        <f t="shared" si="98"/>
        <v>-6</v>
      </c>
      <c r="AE173" s="1"/>
      <c r="AF173" s="1"/>
      <c r="AG173" s="1"/>
      <c r="AH173" s="1"/>
      <c r="AI173" s="1"/>
    </row>
    <row r="174" spans="1:35" x14ac:dyDescent="0.45">
      <c r="A174" s="29">
        <v>144</v>
      </c>
      <c r="B174" s="29" t="s">
        <v>222</v>
      </c>
      <c r="C174" s="29" t="s">
        <v>295</v>
      </c>
      <c r="D174" s="29" t="s">
        <v>224</v>
      </c>
      <c r="E174" s="29" t="s">
        <v>244</v>
      </c>
      <c r="F174" s="31">
        <v>44294</v>
      </c>
      <c r="G174" s="29" t="s">
        <v>4</v>
      </c>
      <c r="H174" s="29" t="s">
        <v>207</v>
      </c>
      <c r="I174" s="29" t="s">
        <v>879</v>
      </c>
      <c r="J174" s="29" t="s">
        <v>388</v>
      </c>
      <c r="K174" s="29" t="s">
        <v>521</v>
      </c>
      <c r="L174" s="30"/>
      <c r="M174" s="30"/>
      <c r="N174" s="30"/>
      <c r="O174" s="29" t="s">
        <v>880</v>
      </c>
      <c r="P174" s="29" t="s">
        <v>881</v>
      </c>
      <c r="Q174" s="29" t="s">
        <v>882</v>
      </c>
      <c r="R174" s="29" t="s">
        <v>883</v>
      </c>
      <c r="S174" s="31">
        <v>44328</v>
      </c>
      <c r="T174" s="31">
        <v>44321</v>
      </c>
      <c r="U174" s="33" t="s">
        <v>50</v>
      </c>
      <c r="V174" s="29">
        <f t="shared" si="93"/>
        <v>2021</v>
      </c>
      <c r="W174" s="29">
        <f t="shared" si="94"/>
        <v>4</v>
      </c>
      <c r="X174" s="29" t="str">
        <f>TEXT([2]!Tbl_Counter[[#This Row],[Issue Month]]*28, "mmmm")</f>
        <v>April</v>
      </c>
      <c r="Y174" s="29">
        <f>DAY([2]!Tbl_Counter[[#This Row],[Issue Date]])</f>
        <v>8</v>
      </c>
      <c r="Z174" s="29" t="str">
        <f t="shared" si="95"/>
        <v>2021-04</v>
      </c>
      <c r="AA174" s="29">
        <f>IFERROR(IF(INT(S174-$F174)&gt;=0,S174-$F174,"N/A"),"N/A")</f>
        <v>34</v>
      </c>
      <c r="AB174" s="29">
        <f>IFERROR(IF(INT(T174-$F174)&gt;=0,T174-$F174,"N/A"),"N/A")</f>
        <v>27</v>
      </c>
      <c r="AC174" s="29" t="str">
        <f>IFERROR(IF(OR(ISTEXT(AA174), ISTEXT(AB174)), "N/A", IF(AB174&lt;=AA174, "Yes", "No")),"N/A")</f>
        <v>Yes</v>
      </c>
      <c r="AD174" s="29">
        <f>IFERROR(AB174-AA174, "")</f>
        <v>-7</v>
      </c>
      <c r="AE174" s="1"/>
      <c r="AF174" s="1"/>
      <c r="AG174" s="1"/>
      <c r="AH174" s="1"/>
      <c r="AI174" s="1"/>
    </row>
    <row r="175" spans="1:35" x14ac:dyDescent="0.45">
      <c r="A175" s="29">
        <v>145</v>
      </c>
      <c r="B175" s="29" t="s">
        <v>231</v>
      </c>
      <c r="C175" s="29" t="s">
        <v>300</v>
      </c>
      <c r="D175" s="29" t="s">
        <v>233</v>
      </c>
      <c r="E175" s="29" t="s">
        <v>253</v>
      </c>
      <c r="F175" s="31">
        <v>44298</v>
      </c>
      <c r="G175" s="29" t="s">
        <v>3</v>
      </c>
      <c r="H175" s="29" t="s">
        <v>254</v>
      </c>
      <c r="I175" s="30" t="s">
        <v>109</v>
      </c>
      <c r="J175" s="30" t="s">
        <v>109</v>
      </c>
      <c r="K175" s="29" t="s">
        <v>217</v>
      </c>
      <c r="L175" s="30"/>
      <c r="M175" s="30"/>
      <c r="N175" s="30"/>
      <c r="O175" s="29" t="s">
        <v>884</v>
      </c>
      <c r="P175" s="29" t="s">
        <v>885</v>
      </c>
      <c r="Q175" s="29" t="s">
        <v>886</v>
      </c>
      <c r="R175" s="29" t="s">
        <v>250</v>
      </c>
      <c r="S175" s="31">
        <v>44328</v>
      </c>
      <c r="T175" s="31">
        <v>44321</v>
      </c>
      <c r="U175" s="33" t="s">
        <v>50</v>
      </c>
      <c r="V175" s="29">
        <f t="shared" si="93"/>
        <v>2021</v>
      </c>
      <c r="W175" s="29">
        <f t="shared" si="94"/>
        <v>4</v>
      </c>
      <c r="X175" s="29" t="str">
        <f>TEXT([2]!Tbl_Counter[[#This Row],[Issue Month]]*28, "mmmm")</f>
        <v>April</v>
      </c>
      <c r="Y175" s="29">
        <f>DAY([2]!Tbl_Counter[[#This Row],[Issue Date]])</f>
        <v>12</v>
      </c>
      <c r="Z175" s="29" t="str">
        <f t="shared" si="95"/>
        <v>2021-04</v>
      </c>
      <c r="AA175" s="29">
        <f t="shared" si="96"/>
        <v>30</v>
      </c>
      <c r="AB175" s="29">
        <f t="shared" si="96"/>
        <v>23</v>
      </c>
      <c r="AC175" s="29" t="str">
        <f t="shared" si="97"/>
        <v>Yes</v>
      </c>
      <c r="AD175" s="29">
        <f t="shared" si="98"/>
        <v>-7</v>
      </c>
      <c r="AE175" s="1"/>
      <c r="AF175" s="1"/>
      <c r="AG175" s="1"/>
      <c r="AH175" s="1"/>
      <c r="AI175" s="1"/>
    </row>
    <row r="176" spans="1:35" ht="56.25" customHeight="1" x14ac:dyDescent="0.45">
      <c r="A176" s="29">
        <v>156</v>
      </c>
      <c r="B176" s="29" t="s">
        <v>241</v>
      </c>
      <c r="C176" s="29" t="s">
        <v>305</v>
      </c>
      <c r="D176" s="29" t="s">
        <v>243</v>
      </c>
      <c r="E176" s="29" t="s">
        <v>260</v>
      </c>
      <c r="F176" s="31">
        <v>44322</v>
      </c>
      <c r="G176" s="29" t="s">
        <v>4</v>
      </c>
      <c r="H176" s="29" t="s">
        <v>207</v>
      </c>
      <c r="I176" s="29" t="s">
        <v>887</v>
      </c>
      <c r="J176" s="30" t="s">
        <v>109</v>
      </c>
      <c r="K176" s="29" t="s">
        <v>888</v>
      </c>
      <c r="L176" s="30"/>
      <c r="M176" s="29" t="s">
        <v>52</v>
      </c>
      <c r="N176" s="30"/>
      <c r="O176" s="29" t="s">
        <v>889</v>
      </c>
      <c r="P176" s="29" t="s">
        <v>890</v>
      </c>
      <c r="Q176" s="29" t="s">
        <v>891</v>
      </c>
      <c r="R176" s="29" t="s">
        <v>271</v>
      </c>
      <c r="S176" s="31">
        <v>44321</v>
      </c>
      <c r="T176" s="31">
        <v>44327</v>
      </c>
      <c r="U176" s="33" t="s">
        <v>50</v>
      </c>
      <c r="V176" s="29">
        <f t="shared" si="93"/>
        <v>2021</v>
      </c>
      <c r="W176" s="29">
        <f t="shared" si="94"/>
        <v>5</v>
      </c>
      <c r="X176" s="29" t="str">
        <f>TEXT([2]!Tbl_Counter[[#This Row],[Issue Month]]*28, "mmmm")</f>
        <v>May</v>
      </c>
      <c r="Y176" s="29">
        <f>DAY([2]!Tbl_Counter[[#This Row],[Issue Date]])</f>
        <v>6</v>
      </c>
      <c r="Z176" s="29" t="str">
        <f t="shared" si="95"/>
        <v>2021-05</v>
      </c>
      <c r="AA176" s="29" t="str">
        <f t="shared" si="96"/>
        <v>N/A</v>
      </c>
      <c r="AB176" s="29">
        <f t="shared" si="96"/>
        <v>5</v>
      </c>
      <c r="AC176" s="29" t="str">
        <f t="shared" si="97"/>
        <v>N/A</v>
      </c>
      <c r="AD176" s="29" t="str">
        <f t="shared" si="98"/>
        <v/>
      </c>
      <c r="AE176" s="1"/>
      <c r="AF176" s="1"/>
      <c r="AG176" s="1"/>
      <c r="AH176" s="1"/>
      <c r="AI176" s="1"/>
    </row>
    <row r="177" spans="1:35" x14ac:dyDescent="0.45">
      <c r="A177" s="29">
        <v>135</v>
      </c>
      <c r="B177" s="29" t="s">
        <v>251</v>
      </c>
      <c r="C177" s="29" t="s">
        <v>310</v>
      </c>
      <c r="D177" s="29" t="s">
        <v>205</v>
      </c>
      <c r="E177" s="29" t="s">
        <v>267</v>
      </c>
      <c r="F177" s="31">
        <v>44286</v>
      </c>
      <c r="G177" s="29" t="s">
        <v>4</v>
      </c>
      <c r="H177" s="29" t="s">
        <v>207</v>
      </c>
      <c r="I177" s="29" t="s">
        <v>892</v>
      </c>
      <c r="J177" s="29" t="s">
        <v>236</v>
      </c>
      <c r="K177" s="29" t="s">
        <v>280</v>
      </c>
      <c r="L177" s="29" t="s">
        <v>1388</v>
      </c>
      <c r="M177" s="29" t="s">
        <v>52</v>
      </c>
      <c r="N177" s="30"/>
      <c r="O177" s="29" t="s">
        <v>893</v>
      </c>
      <c r="P177" s="29" t="s">
        <v>894</v>
      </c>
      <c r="Q177" s="29" t="s">
        <v>895</v>
      </c>
      <c r="R177" s="29" t="s">
        <v>250</v>
      </c>
      <c r="S177" s="31">
        <v>44330</v>
      </c>
      <c r="T177" s="31">
        <v>44329</v>
      </c>
      <c r="U177" s="33" t="s">
        <v>50</v>
      </c>
      <c r="V177" s="29">
        <f t="shared" si="93"/>
        <v>2021</v>
      </c>
      <c r="W177" s="29">
        <f t="shared" si="94"/>
        <v>3</v>
      </c>
      <c r="X177" s="29" t="str">
        <f>TEXT([2]!Tbl_Counter[[#This Row],[Issue Month]]*28, "mmmm")</f>
        <v>March</v>
      </c>
      <c r="Y177" s="29">
        <f>DAY([2]!Tbl_Counter[[#This Row],[Issue Date]])</f>
        <v>31</v>
      </c>
      <c r="Z177" s="29" t="str">
        <f t="shared" si="95"/>
        <v>2021-03</v>
      </c>
      <c r="AA177" s="29">
        <f t="shared" si="96"/>
        <v>44</v>
      </c>
      <c r="AB177" s="29">
        <f t="shared" si="96"/>
        <v>43</v>
      </c>
      <c r="AC177" s="29" t="str">
        <f t="shared" si="97"/>
        <v>Yes</v>
      </c>
      <c r="AD177" s="29">
        <f t="shared" si="98"/>
        <v>-1</v>
      </c>
      <c r="AE177" s="1"/>
      <c r="AF177" s="1"/>
      <c r="AG177" s="1"/>
      <c r="AH177" s="1"/>
      <c r="AI177" s="1"/>
    </row>
    <row r="178" spans="1:35" x14ac:dyDescent="0.45">
      <c r="A178" s="29">
        <v>151</v>
      </c>
      <c r="B178" s="29" t="s">
        <v>258</v>
      </c>
      <c r="C178" s="29" t="s">
        <v>316</v>
      </c>
      <c r="D178" s="29" t="s">
        <v>215</v>
      </c>
      <c r="E178" s="29" t="s">
        <v>206</v>
      </c>
      <c r="F178" s="31">
        <v>44316</v>
      </c>
      <c r="G178" s="29" t="s">
        <v>4</v>
      </c>
      <c r="H178" s="29" t="s">
        <v>818</v>
      </c>
      <c r="I178" s="29" t="s">
        <v>819</v>
      </c>
      <c r="J178" s="30" t="s">
        <v>109</v>
      </c>
      <c r="K178" s="30"/>
      <c r="L178" s="30"/>
      <c r="M178" s="29" t="s">
        <v>52</v>
      </c>
      <c r="N178" s="30"/>
      <c r="O178" s="29" t="s">
        <v>896</v>
      </c>
      <c r="P178" s="29" t="s">
        <v>897</v>
      </c>
      <c r="Q178" s="29" t="s">
        <v>898</v>
      </c>
      <c r="R178" s="29" t="s">
        <v>250</v>
      </c>
      <c r="S178" s="31">
        <v>44316</v>
      </c>
      <c r="T178" s="31">
        <v>44329</v>
      </c>
      <c r="U178" s="33" t="s">
        <v>50</v>
      </c>
      <c r="V178" s="29">
        <f t="shared" si="93"/>
        <v>2021</v>
      </c>
      <c r="W178" s="29">
        <f t="shared" si="94"/>
        <v>4</v>
      </c>
      <c r="X178" s="29" t="str">
        <f>TEXT([2]!Tbl_Counter[[#This Row],[Issue Month]]*28, "mmmm")</f>
        <v>April</v>
      </c>
      <c r="Y178" s="29">
        <f>DAY([2]!Tbl_Counter[[#This Row],[Issue Date]])</f>
        <v>30</v>
      </c>
      <c r="Z178" s="29" t="str">
        <f t="shared" si="95"/>
        <v>2021-04</v>
      </c>
      <c r="AA178" s="29">
        <f t="shared" si="96"/>
        <v>0</v>
      </c>
      <c r="AB178" s="29">
        <f t="shared" si="96"/>
        <v>13</v>
      </c>
      <c r="AC178" s="29" t="str">
        <f t="shared" si="97"/>
        <v>No</v>
      </c>
      <c r="AD178" s="29">
        <f t="shared" si="98"/>
        <v>13</v>
      </c>
      <c r="AE178" s="1"/>
      <c r="AF178" s="1"/>
      <c r="AG178" s="1"/>
      <c r="AH178" s="1"/>
      <c r="AI178" s="1"/>
    </row>
    <row r="179" spans="1:35" x14ac:dyDescent="0.45">
      <c r="A179" s="29">
        <v>153</v>
      </c>
      <c r="B179" s="29" t="s">
        <v>265</v>
      </c>
      <c r="C179" s="29" t="s">
        <v>320</v>
      </c>
      <c r="D179" s="29" t="s">
        <v>224</v>
      </c>
      <c r="E179" s="29" t="s">
        <v>216</v>
      </c>
      <c r="F179" s="31">
        <v>44320</v>
      </c>
      <c r="G179" s="29" t="s">
        <v>5</v>
      </c>
      <c r="H179" s="29" t="s">
        <v>235</v>
      </c>
      <c r="I179" s="29" t="s">
        <v>899</v>
      </c>
      <c r="J179" s="30" t="s">
        <v>109</v>
      </c>
      <c r="K179" s="29" t="s">
        <v>285</v>
      </c>
      <c r="L179" s="30"/>
      <c r="M179" s="30"/>
      <c r="N179" s="30"/>
      <c r="O179" s="29" t="s">
        <v>900</v>
      </c>
      <c r="P179" s="29" t="s">
        <v>901</v>
      </c>
      <c r="Q179" s="29" t="s">
        <v>902</v>
      </c>
      <c r="R179" s="29" t="s">
        <v>883</v>
      </c>
      <c r="S179" s="31">
        <v>44350</v>
      </c>
      <c r="T179" s="31">
        <v>44329</v>
      </c>
      <c r="U179" s="33" t="s">
        <v>50</v>
      </c>
      <c r="V179" s="29">
        <f t="shared" si="93"/>
        <v>2021</v>
      </c>
      <c r="W179" s="29">
        <f t="shared" si="94"/>
        <v>5</v>
      </c>
      <c r="X179" s="29" t="str">
        <f>TEXT([2]!Tbl_Counter[[#This Row],[Issue Month]]*28, "mmmm")</f>
        <v>May</v>
      </c>
      <c r="Y179" s="29">
        <f>DAY([2]!Tbl_Counter[[#This Row],[Issue Date]])</f>
        <v>4</v>
      </c>
      <c r="Z179" s="29" t="str">
        <f t="shared" si="95"/>
        <v>2021-05</v>
      </c>
      <c r="AA179" s="29">
        <f t="shared" si="96"/>
        <v>30</v>
      </c>
      <c r="AB179" s="29">
        <f t="shared" si="96"/>
        <v>9</v>
      </c>
      <c r="AC179" s="29" t="str">
        <f t="shared" si="97"/>
        <v>Yes</v>
      </c>
      <c r="AD179" s="29">
        <f t="shared" si="98"/>
        <v>-21</v>
      </c>
      <c r="AE179" s="1"/>
      <c r="AF179" s="1"/>
      <c r="AG179" s="1"/>
      <c r="AH179" s="1"/>
      <c r="AI179" s="1"/>
    </row>
    <row r="180" spans="1:35" x14ac:dyDescent="0.45">
      <c r="A180" s="29">
        <v>150</v>
      </c>
      <c r="B180" s="29" t="s">
        <v>272</v>
      </c>
      <c r="C180" s="29" t="s">
        <v>326</v>
      </c>
      <c r="D180" s="29" t="s">
        <v>233</v>
      </c>
      <c r="E180" s="29" t="s">
        <v>225</v>
      </c>
      <c r="F180" s="31">
        <v>44314</v>
      </c>
      <c r="G180" s="29" t="s">
        <v>3</v>
      </c>
      <c r="H180" s="29" t="s">
        <v>245</v>
      </c>
      <c r="I180" s="30" t="s">
        <v>109</v>
      </c>
      <c r="J180" s="30" t="s">
        <v>109</v>
      </c>
      <c r="K180" s="29" t="s">
        <v>285</v>
      </c>
      <c r="L180" s="30"/>
      <c r="M180" s="30"/>
      <c r="N180" s="30"/>
      <c r="O180" s="29" t="s">
        <v>903</v>
      </c>
      <c r="P180" s="29" t="s">
        <v>904</v>
      </c>
      <c r="Q180" s="29" t="s">
        <v>905</v>
      </c>
      <c r="R180" s="29" t="s">
        <v>271</v>
      </c>
      <c r="S180" s="31">
        <v>44342</v>
      </c>
      <c r="T180" s="31">
        <v>44333</v>
      </c>
      <c r="U180" s="33" t="s">
        <v>50</v>
      </c>
      <c r="V180" s="29">
        <f t="shared" si="93"/>
        <v>2021</v>
      </c>
      <c r="W180" s="29">
        <f t="shared" si="94"/>
        <v>4</v>
      </c>
      <c r="X180" s="29" t="str">
        <f>TEXT([2]!Tbl_Counter[[#This Row],[Issue Month]]*28, "mmmm")</f>
        <v>April</v>
      </c>
      <c r="Y180" s="29">
        <f>DAY([2]!Tbl_Counter[[#This Row],[Issue Date]])</f>
        <v>28</v>
      </c>
      <c r="Z180" s="29" t="str">
        <f t="shared" si="95"/>
        <v>2021-04</v>
      </c>
      <c r="AA180" s="29">
        <f t="shared" si="96"/>
        <v>28</v>
      </c>
      <c r="AB180" s="29">
        <f t="shared" si="96"/>
        <v>19</v>
      </c>
      <c r="AC180" s="29" t="str">
        <f t="shared" si="97"/>
        <v>Yes</v>
      </c>
      <c r="AD180" s="29">
        <f t="shared" si="98"/>
        <v>-9</v>
      </c>
      <c r="AE180" s="1"/>
      <c r="AF180" s="1"/>
      <c r="AG180" s="1"/>
      <c r="AH180" s="1"/>
      <c r="AI180" s="1"/>
    </row>
    <row r="181" spans="1:35" ht="58.5" customHeight="1" x14ac:dyDescent="0.45">
      <c r="A181" s="29">
        <v>155</v>
      </c>
      <c r="B181" s="29" t="s">
        <v>278</v>
      </c>
      <c r="C181" s="29" t="s">
        <v>331</v>
      </c>
      <c r="D181" s="29" t="s">
        <v>243</v>
      </c>
      <c r="E181" s="29" t="s">
        <v>234</v>
      </c>
      <c r="F181" s="31">
        <v>44321</v>
      </c>
      <c r="G181" s="29" t="s">
        <v>5</v>
      </c>
      <c r="H181" s="29" t="s">
        <v>235</v>
      </c>
      <c r="I181" s="29" t="s">
        <v>906</v>
      </c>
      <c r="J181" s="30" t="s">
        <v>109</v>
      </c>
      <c r="K181" s="30"/>
      <c r="L181" s="30"/>
      <c r="M181" s="30"/>
      <c r="N181" s="30"/>
      <c r="O181" s="29" t="s">
        <v>907</v>
      </c>
      <c r="P181" s="29" t="s">
        <v>908</v>
      </c>
      <c r="Q181" s="29" t="s">
        <v>909</v>
      </c>
      <c r="R181" s="29" t="s">
        <v>264</v>
      </c>
      <c r="S181" s="31">
        <v>44351</v>
      </c>
      <c r="T181" s="31">
        <v>44333</v>
      </c>
      <c r="U181" s="33" t="s">
        <v>50</v>
      </c>
      <c r="V181" s="29">
        <f t="shared" si="93"/>
        <v>2021</v>
      </c>
      <c r="W181" s="29">
        <f t="shared" si="94"/>
        <v>5</v>
      </c>
      <c r="X181" s="29" t="str">
        <f>TEXT([2]!Tbl_Counter[[#This Row],[Issue Month]]*28, "mmmm")</f>
        <v>May</v>
      </c>
      <c r="Y181" s="29">
        <f>DAY([2]!Tbl_Counter[[#This Row],[Issue Date]])</f>
        <v>5</v>
      </c>
      <c r="Z181" s="29" t="str">
        <f t="shared" si="95"/>
        <v>2021-05</v>
      </c>
      <c r="AA181" s="29">
        <f t="shared" si="96"/>
        <v>30</v>
      </c>
      <c r="AB181" s="29">
        <f t="shared" si="96"/>
        <v>12</v>
      </c>
      <c r="AC181" s="29" t="str">
        <f t="shared" si="97"/>
        <v>Yes</v>
      </c>
      <c r="AD181" s="29">
        <f t="shared" si="98"/>
        <v>-18</v>
      </c>
      <c r="AE181" s="1"/>
      <c r="AF181" s="1"/>
      <c r="AG181" s="1"/>
      <c r="AH181" s="1"/>
      <c r="AI181" s="1"/>
    </row>
    <row r="182" spans="1:35" x14ac:dyDescent="0.45">
      <c r="A182" s="29">
        <v>148</v>
      </c>
      <c r="B182" s="29" t="s">
        <v>203</v>
      </c>
      <c r="C182" s="29" t="s">
        <v>204</v>
      </c>
      <c r="D182" s="29" t="s">
        <v>205</v>
      </c>
      <c r="E182" s="29" t="s">
        <v>244</v>
      </c>
      <c r="F182" s="31">
        <v>44313</v>
      </c>
      <c r="G182" s="29" t="s">
        <v>2</v>
      </c>
      <c r="H182" s="29" t="s">
        <v>2</v>
      </c>
      <c r="I182" s="30" t="s">
        <v>109</v>
      </c>
      <c r="J182" s="30" t="s">
        <v>109</v>
      </c>
      <c r="K182" s="30"/>
      <c r="L182" s="30"/>
      <c r="M182" s="30"/>
      <c r="N182" s="30"/>
      <c r="O182" s="29" t="s">
        <v>910</v>
      </c>
      <c r="P182" s="29" t="s">
        <v>911</v>
      </c>
      <c r="Q182" s="29" t="s">
        <v>912</v>
      </c>
      <c r="R182" s="29" t="s">
        <v>264</v>
      </c>
      <c r="S182" s="31">
        <v>44342</v>
      </c>
      <c r="T182" s="31">
        <v>44335</v>
      </c>
      <c r="U182" s="33" t="s">
        <v>50</v>
      </c>
      <c r="V182" s="29">
        <f t="shared" si="93"/>
        <v>2021</v>
      </c>
      <c r="W182" s="29">
        <f t="shared" si="94"/>
        <v>4</v>
      </c>
      <c r="X182" s="29" t="str">
        <f>TEXT([2]!Tbl_Counter[[#This Row],[Issue Month]]*28, "mmmm")</f>
        <v>April</v>
      </c>
      <c r="Y182" s="29">
        <f>DAY([2]!Tbl_Counter[[#This Row],[Issue Date]])</f>
        <v>27</v>
      </c>
      <c r="Z182" s="29" t="str">
        <f t="shared" si="95"/>
        <v>2021-04</v>
      </c>
      <c r="AA182" s="29">
        <f t="shared" si="96"/>
        <v>29</v>
      </c>
      <c r="AB182" s="29">
        <f t="shared" si="96"/>
        <v>22</v>
      </c>
      <c r="AC182" s="29" t="str">
        <f t="shared" si="97"/>
        <v>Yes</v>
      </c>
      <c r="AD182" s="29">
        <f t="shared" si="98"/>
        <v>-7</v>
      </c>
      <c r="AE182" s="1"/>
      <c r="AF182" s="1"/>
      <c r="AG182" s="1"/>
      <c r="AH182" s="1"/>
      <c r="AI182" s="1"/>
    </row>
    <row r="183" spans="1:35" x14ac:dyDescent="0.45">
      <c r="A183" s="29">
        <v>127</v>
      </c>
      <c r="B183" s="29" t="s">
        <v>213</v>
      </c>
      <c r="C183" s="29" t="s">
        <v>214</v>
      </c>
      <c r="D183" s="29" t="s">
        <v>215</v>
      </c>
      <c r="E183" s="29" t="s">
        <v>253</v>
      </c>
      <c r="F183" s="31">
        <v>44273</v>
      </c>
      <c r="G183" s="29" t="s">
        <v>2</v>
      </c>
      <c r="H183" s="29" t="s">
        <v>2</v>
      </c>
      <c r="I183" s="30" t="s">
        <v>109</v>
      </c>
      <c r="J183" s="30" t="s">
        <v>109</v>
      </c>
      <c r="K183" s="30"/>
      <c r="L183" s="30"/>
      <c r="M183" s="30"/>
      <c r="N183" s="30"/>
      <c r="O183" s="29" t="s">
        <v>913</v>
      </c>
      <c r="P183" s="29" t="s">
        <v>914</v>
      </c>
      <c r="Q183" s="29" t="s">
        <v>915</v>
      </c>
      <c r="R183" s="29" t="s">
        <v>264</v>
      </c>
      <c r="S183" s="31">
        <v>44336</v>
      </c>
      <c r="T183" s="31">
        <v>44336</v>
      </c>
      <c r="U183" s="33" t="s">
        <v>50</v>
      </c>
      <c r="V183" s="29">
        <f t="shared" si="93"/>
        <v>2021</v>
      </c>
      <c r="W183" s="29">
        <f t="shared" si="94"/>
        <v>3</v>
      </c>
      <c r="X183" s="29" t="str">
        <f>TEXT([2]!Tbl_Counter[[#This Row],[Issue Month]]*28, "mmmm")</f>
        <v>March</v>
      </c>
      <c r="Y183" s="29">
        <f>DAY([2]!Tbl_Counter[[#This Row],[Issue Date]])</f>
        <v>18</v>
      </c>
      <c r="Z183" s="29" t="str">
        <f t="shared" si="95"/>
        <v>2021-03</v>
      </c>
      <c r="AA183" s="29">
        <f t="shared" si="96"/>
        <v>63</v>
      </c>
      <c r="AB183" s="29">
        <f t="shared" si="96"/>
        <v>63</v>
      </c>
      <c r="AC183" s="29" t="str">
        <f t="shared" si="97"/>
        <v>Yes</v>
      </c>
      <c r="AD183" s="29">
        <f t="shared" si="98"/>
        <v>0</v>
      </c>
    </row>
    <row r="184" spans="1:35" x14ac:dyDescent="0.45">
      <c r="A184" s="29">
        <v>157</v>
      </c>
      <c r="B184" s="29" t="s">
        <v>222</v>
      </c>
      <c r="C184" s="29" t="s">
        <v>223</v>
      </c>
      <c r="D184" s="29" t="s">
        <v>224</v>
      </c>
      <c r="E184" s="29" t="s">
        <v>260</v>
      </c>
      <c r="F184" s="31">
        <v>44326</v>
      </c>
      <c r="G184" s="29" t="s">
        <v>2</v>
      </c>
      <c r="H184" s="29" t="s">
        <v>2</v>
      </c>
      <c r="I184" s="30" t="s">
        <v>109</v>
      </c>
      <c r="J184" s="30" t="s">
        <v>109</v>
      </c>
      <c r="K184" s="30"/>
      <c r="L184" s="30"/>
      <c r="M184" s="30"/>
      <c r="N184" s="30"/>
      <c r="O184" s="29" t="s">
        <v>916</v>
      </c>
      <c r="P184" s="29" t="s">
        <v>917</v>
      </c>
      <c r="Q184" s="29" t="s">
        <v>918</v>
      </c>
      <c r="R184" s="29" t="s">
        <v>325</v>
      </c>
      <c r="S184" s="31">
        <v>44346</v>
      </c>
      <c r="T184" s="31">
        <v>44342</v>
      </c>
      <c r="U184" s="33" t="s">
        <v>50</v>
      </c>
      <c r="V184" s="29">
        <f t="shared" si="93"/>
        <v>2021</v>
      </c>
      <c r="W184" s="29">
        <f t="shared" si="94"/>
        <v>5</v>
      </c>
      <c r="X184" s="29" t="str">
        <f>TEXT([2]!Tbl_Counter[[#This Row],[Issue Month]]*28, "mmmm")</f>
        <v>May</v>
      </c>
      <c r="Y184" s="29">
        <f>DAY([2]!Tbl_Counter[[#This Row],[Issue Date]])</f>
        <v>10</v>
      </c>
      <c r="Z184" s="29" t="str">
        <f t="shared" si="95"/>
        <v>2021-05</v>
      </c>
      <c r="AA184" s="29">
        <f t="shared" si="96"/>
        <v>20</v>
      </c>
      <c r="AB184" s="29">
        <f t="shared" si="96"/>
        <v>16</v>
      </c>
      <c r="AC184" s="29" t="str">
        <f t="shared" si="97"/>
        <v>Yes</v>
      </c>
      <c r="AD184" s="29">
        <f t="shared" si="98"/>
        <v>-4</v>
      </c>
    </row>
    <row r="185" spans="1:35" x14ac:dyDescent="0.45">
      <c r="A185" s="29">
        <v>163</v>
      </c>
      <c r="B185" s="29" t="s">
        <v>231</v>
      </c>
      <c r="C185" s="29" t="s">
        <v>232</v>
      </c>
      <c r="D185" s="29" t="s">
        <v>233</v>
      </c>
      <c r="E185" s="29" t="s">
        <v>267</v>
      </c>
      <c r="F185" s="31">
        <v>44334</v>
      </c>
      <c r="G185" s="29" t="s">
        <v>4</v>
      </c>
      <c r="H185" s="29" t="s">
        <v>207</v>
      </c>
      <c r="I185" s="29" t="s">
        <v>919</v>
      </c>
      <c r="J185" s="30" t="s">
        <v>109</v>
      </c>
      <c r="K185" s="29" t="s">
        <v>920</v>
      </c>
      <c r="L185" s="30"/>
      <c r="M185" s="29" t="s">
        <v>52</v>
      </c>
      <c r="N185" s="30"/>
      <c r="O185" s="29" t="s">
        <v>921</v>
      </c>
      <c r="P185" s="29" t="s">
        <v>922</v>
      </c>
      <c r="Q185" s="29" t="s">
        <v>923</v>
      </c>
      <c r="R185" s="29" t="s">
        <v>462</v>
      </c>
      <c r="S185" s="31">
        <v>44365</v>
      </c>
      <c r="T185" s="31">
        <v>44343</v>
      </c>
      <c r="U185" s="33" t="s">
        <v>50</v>
      </c>
      <c r="V185" s="29">
        <f t="shared" si="93"/>
        <v>2021</v>
      </c>
      <c r="W185" s="29">
        <f t="shared" si="94"/>
        <v>5</v>
      </c>
      <c r="X185" s="29" t="str">
        <f>TEXT([2]!Tbl_Counter[[#This Row],[Issue Month]]*28, "mmmm")</f>
        <v>May</v>
      </c>
      <c r="Y185" s="29">
        <f>DAY([2]!Tbl_Counter[[#This Row],[Issue Date]])</f>
        <v>18</v>
      </c>
      <c r="Z185" s="29" t="str">
        <f t="shared" si="95"/>
        <v>2021-05</v>
      </c>
      <c r="AA185" s="29">
        <f>IFERROR(IF(INT(S185-$F185)&gt;=0,S185-$F185,"N/A"),"N/A")</f>
        <v>31</v>
      </c>
      <c r="AB185" s="29">
        <f>IFERROR(IF(INT(T185-$F185)&gt;=0,T185-$F185,"N/A"),"N/A")</f>
        <v>9</v>
      </c>
      <c r="AC185" s="29" t="str">
        <f>IFERROR(IF(OR(ISTEXT(AA185), ISTEXT(AB185)), "N/A", IF(AB185&lt;=AA185, "Yes", "No")),"N/A")</f>
        <v>Yes</v>
      </c>
      <c r="AD185" s="29">
        <f>IFERROR(AB185-AA185, "")</f>
        <v>-22</v>
      </c>
    </row>
    <row r="186" spans="1:35" x14ac:dyDescent="0.45">
      <c r="A186" s="29">
        <v>149</v>
      </c>
      <c r="B186" s="29" t="s">
        <v>241</v>
      </c>
      <c r="C186" s="29" t="s">
        <v>242</v>
      </c>
      <c r="D186" s="29" t="s">
        <v>243</v>
      </c>
      <c r="E186" s="29" t="s">
        <v>206</v>
      </c>
      <c r="F186" s="31">
        <v>44313</v>
      </c>
      <c r="G186" s="29" t="s">
        <v>5</v>
      </c>
      <c r="H186" s="29" t="s">
        <v>235</v>
      </c>
      <c r="I186" s="29" t="s">
        <v>924</v>
      </c>
      <c r="J186" s="29" t="s">
        <v>381</v>
      </c>
      <c r="K186" s="30"/>
      <c r="L186" s="30"/>
      <c r="M186" s="30"/>
      <c r="N186" s="30"/>
      <c r="O186" s="29" t="s">
        <v>925</v>
      </c>
      <c r="P186" s="29" t="s">
        <v>926</v>
      </c>
      <c r="Q186" s="29" t="s">
        <v>927</v>
      </c>
      <c r="R186" s="29" t="s">
        <v>271</v>
      </c>
      <c r="S186" s="31">
        <v>44342</v>
      </c>
      <c r="T186" s="31">
        <v>44344</v>
      </c>
      <c r="U186" s="33" t="s">
        <v>50</v>
      </c>
      <c r="V186" s="29">
        <f t="shared" si="93"/>
        <v>2021</v>
      </c>
      <c r="W186" s="29">
        <f t="shared" si="94"/>
        <v>4</v>
      </c>
      <c r="X186" s="29" t="str">
        <f>TEXT([2]!Tbl_Counter[[#This Row],[Issue Month]]*28, "mmmm")</f>
        <v>April</v>
      </c>
      <c r="Y186" s="29">
        <f>DAY([2]!Tbl_Counter[[#This Row],[Issue Date]])</f>
        <v>27</v>
      </c>
      <c r="Z186" s="29" t="str">
        <f t="shared" si="95"/>
        <v>2021-04</v>
      </c>
      <c r="AA186" s="29">
        <f t="shared" si="96"/>
        <v>29</v>
      </c>
      <c r="AB186" s="29">
        <f t="shared" si="96"/>
        <v>31</v>
      </c>
      <c r="AC186" s="29" t="str">
        <f t="shared" si="97"/>
        <v>No</v>
      </c>
      <c r="AD186" s="29">
        <f t="shared" si="98"/>
        <v>2</v>
      </c>
    </row>
    <row r="187" spans="1:35" x14ac:dyDescent="0.45">
      <c r="A187" s="29">
        <v>164</v>
      </c>
      <c r="B187" s="29" t="s">
        <v>251</v>
      </c>
      <c r="C187" s="29" t="s">
        <v>252</v>
      </c>
      <c r="D187" s="29" t="s">
        <v>205</v>
      </c>
      <c r="E187" s="29" t="s">
        <v>216</v>
      </c>
      <c r="F187" s="31">
        <v>44335</v>
      </c>
      <c r="G187" s="29" t="s">
        <v>5</v>
      </c>
      <c r="H187" s="29" t="s">
        <v>235</v>
      </c>
      <c r="I187" s="29" t="s">
        <v>928</v>
      </c>
      <c r="J187" s="30" t="s">
        <v>109</v>
      </c>
      <c r="K187" s="30"/>
      <c r="L187" s="30"/>
      <c r="M187" s="30"/>
      <c r="N187" s="30"/>
      <c r="O187" s="29" t="s">
        <v>929</v>
      </c>
      <c r="P187" s="29" t="s">
        <v>930</v>
      </c>
      <c r="Q187" s="29" t="s">
        <v>931</v>
      </c>
      <c r="R187" s="29" t="s">
        <v>330</v>
      </c>
      <c r="S187" s="31">
        <v>44344</v>
      </c>
      <c r="T187" s="31">
        <v>44344</v>
      </c>
      <c r="U187" s="33" t="s">
        <v>50</v>
      </c>
      <c r="V187" s="29">
        <f t="shared" si="93"/>
        <v>2021</v>
      </c>
      <c r="W187" s="29">
        <f t="shared" si="94"/>
        <v>5</v>
      </c>
      <c r="X187" s="29" t="str">
        <f>TEXT([2]!Tbl_Counter[[#This Row],[Issue Month]]*28, "mmmm")</f>
        <v>May</v>
      </c>
      <c r="Y187" s="29">
        <f>DAY([2]!Tbl_Counter[[#This Row],[Issue Date]])</f>
        <v>19</v>
      </c>
      <c r="Z187" s="29" t="str">
        <f t="shared" si="95"/>
        <v>2021-05</v>
      </c>
      <c r="AA187" s="29">
        <f t="shared" si="96"/>
        <v>9</v>
      </c>
      <c r="AB187" s="29">
        <f t="shared" si="96"/>
        <v>9</v>
      </c>
      <c r="AC187" s="29" t="str">
        <f t="shared" si="97"/>
        <v>Yes</v>
      </c>
      <c r="AD187" s="29">
        <f t="shared" si="98"/>
        <v>0</v>
      </c>
    </row>
    <row r="188" spans="1:35" x14ac:dyDescent="0.45">
      <c r="A188" s="29">
        <v>245</v>
      </c>
      <c r="B188" s="29" t="s">
        <v>258</v>
      </c>
      <c r="C188" s="29" t="s">
        <v>259</v>
      </c>
      <c r="D188" s="29" t="s">
        <v>215</v>
      </c>
      <c r="E188" s="29" t="s">
        <v>225</v>
      </c>
      <c r="F188" s="31">
        <v>44321</v>
      </c>
      <c r="G188" s="29" t="s">
        <v>4</v>
      </c>
      <c r="H188" s="29" t="s">
        <v>207</v>
      </c>
      <c r="I188" s="29" t="s">
        <v>932</v>
      </c>
      <c r="J188" s="30" t="s">
        <v>109</v>
      </c>
      <c r="K188" s="30"/>
      <c r="L188" s="30"/>
      <c r="M188" s="29" t="s">
        <v>52</v>
      </c>
      <c r="N188" s="30"/>
      <c r="O188" s="29" t="s">
        <v>933</v>
      </c>
      <c r="P188" s="29" t="s">
        <v>934</v>
      </c>
      <c r="Q188" s="29" t="s">
        <v>935</v>
      </c>
      <c r="R188" s="29" t="s">
        <v>230</v>
      </c>
      <c r="S188" s="31">
        <v>44351</v>
      </c>
      <c r="T188" s="31">
        <v>44344</v>
      </c>
      <c r="U188" s="33" t="s">
        <v>50</v>
      </c>
      <c r="V188" s="29">
        <v>2021</v>
      </c>
      <c r="W188" s="29">
        <v>5</v>
      </c>
      <c r="X188" s="29" t="s">
        <v>79</v>
      </c>
      <c r="Y188" s="29">
        <v>5</v>
      </c>
      <c r="Z188" s="29" t="s">
        <v>72</v>
      </c>
      <c r="AA188" s="29">
        <f t="shared" ref="AA188:AA190" si="99">IFERROR(IF(INT(S188-$F188)&gt;=0,S188-$F188,"N/A"),"N/A")</f>
        <v>30</v>
      </c>
      <c r="AB188" s="29">
        <f t="shared" ref="AB188:AB190" si="100">IFERROR(IF(INT(T188-$F188)&gt;=0,T188-$F188,"N/A"),"N/A")</f>
        <v>23</v>
      </c>
      <c r="AC188" s="29" t="str">
        <f t="shared" si="97"/>
        <v>Yes</v>
      </c>
      <c r="AD188" s="29">
        <f t="shared" si="98"/>
        <v>-7</v>
      </c>
    </row>
    <row r="189" spans="1:35" x14ac:dyDescent="0.45">
      <c r="A189" s="29">
        <v>246</v>
      </c>
      <c r="B189" s="29" t="s">
        <v>265</v>
      </c>
      <c r="C189" s="29" t="s">
        <v>266</v>
      </c>
      <c r="D189" s="29" t="s">
        <v>224</v>
      </c>
      <c r="E189" s="29" t="s">
        <v>234</v>
      </c>
      <c r="F189" s="31">
        <v>44320</v>
      </c>
      <c r="G189" s="29" t="s">
        <v>4</v>
      </c>
      <c r="H189" s="29" t="s">
        <v>207</v>
      </c>
      <c r="I189" s="29" t="s">
        <v>936</v>
      </c>
      <c r="J189" s="30" t="s">
        <v>109</v>
      </c>
      <c r="K189" s="30"/>
      <c r="L189" s="30"/>
      <c r="M189" s="29" t="s">
        <v>52</v>
      </c>
      <c r="N189" s="30"/>
      <c r="O189" s="29" t="s">
        <v>937</v>
      </c>
      <c r="P189" s="29" t="s">
        <v>938</v>
      </c>
      <c r="Q189" s="29" t="s">
        <v>939</v>
      </c>
      <c r="R189" s="29" t="s">
        <v>536</v>
      </c>
      <c r="S189" s="31">
        <v>44350</v>
      </c>
      <c r="T189" s="31">
        <v>44348</v>
      </c>
      <c r="U189" s="33" t="s">
        <v>50</v>
      </c>
      <c r="V189" s="29">
        <v>2021</v>
      </c>
      <c r="W189" s="29">
        <v>5</v>
      </c>
      <c r="X189" s="29" t="s">
        <v>79</v>
      </c>
      <c r="Y189" s="29">
        <v>4</v>
      </c>
      <c r="Z189" s="29" t="s">
        <v>72</v>
      </c>
      <c r="AA189" s="29">
        <f t="shared" si="99"/>
        <v>30</v>
      </c>
      <c r="AB189" s="29">
        <f t="shared" si="100"/>
        <v>28</v>
      </c>
      <c r="AC189" s="29" t="str">
        <f t="shared" si="97"/>
        <v>Yes</v>
      </c>
      <c r="AD189" s="29">
        <f t="shared" si="98"/>
        <v>-2</v>
      </c>
    </row>
    <row r="190" spans="1:35" x14ac:dyDescent="0.45">
      <c r="A190" s="29">
        <v>154</v>
      </c>
      <c r="B190" s="29" t="s">
        <v>272</v>
      </c>
      <c r="C190" s="29" t="s">
        <v>273</v>
      </c>
      <c r="D190" s="29" t="s">
        <v>233</v>
      </c>
      <c r="E190" s="29" t="s">
        <v>244</v>
      </c>
      <c r="F190" s="31">
        <v>44320</v>
      </c>
      <c r="G190" s="29" t="s">
        <v>4</v>
      </c>
      <c r="H190" s="29" t="s">
        <v>207</v>
      </c>
      <c r="I190" s="29" t="s">
        <v>940</v>
      </c>
      <c r="J190" s="30" t="s">
        <v>109</v>
      </c>
      <c r="K190" s="29" t="s">
        <v>888</v>
      </c>
      <c r="L190" s="29" t="s">
        <v>1389</v>
      </c>
      <c r="M190" s="29" t="s">
        <v>52</v>
      </c>
      <c r="N190" s="30"/>
      <c r="O190" s="29" t="s">
        <v>941</v>
      </c>
      <c r="P190" s="29" t="s">
        <v>942</v>
      </c>
      <c r="Q190" s="29" t="s">
        <v>943</v>
      </c>
      <c r="R190" s="29" t="s">
        <v>345</v>
      </c>
      <c r="S190" s="31">
        <v>44351</v>
      </c>
      <c r="T190" s="31">
        <v>44349</v>
      </c>
      <c r="U190" s="33" t="s">
        <v>50</v>
      </c>
      <c r="V190" s="29">
        <f t="shared" ref="V190:V200" si="101">IFERROR(YEAR(F190), "")</f>
        <v>2021</v>
      </c>
      <c r="W190" s="29">
        <f t="shared" ref="W190:W200" si="102">IFERROR(MONTH(F190), "")</f>
        <v>5</v>
      </c>
      <c r="X190" s="29" t="str">
        <f>TEXT([2]!Tbl_Counter[[#This Row],[Issue Month]]*28, "mmmm")</f>
        <v>May</v>
      </c>
      <c r="Y190" s="29">
        <f>DAY([2]!Tbl_Counter[[#This Row],[Issue Date]])</f>
        <v>4</v>
      </c>
      <c r="Z190" s="29" t="str">
        <f t="shared" ref="Z190:Z200" si="103">TEXT($F190, "yyyy-mm")</f>
        <v>2021-05</v>
      </c>
      <c r="AA190" s="29">
        <f t="shared" si="99"/>
        <v>31</v>
      </c>
      <c r="AB190" s="29">
        <f t="shared" si="100"/>
        <v>29</v>
      </c>
      <c r="AC190" s="29" t="str">
        <f t="shared" si="97"/>
        <v>Yes</v>
      </c>
      <c r="AD190" s="29">
        <f t="shared" si="98"/>
        <v>-2</v>
      </c>
    </row>
    <row r="191" spans="1:35" x14ac:dyDescent="0.45">
      <c r="A191" s="29">
        <v>160</v>
      </c>
      <c r="B191" s="29" t="s">
        <v>278</v>
      </c>
      <c r="C191" s="29" t="s">
        <v>279</v>
      </c>
      <c r="D191" s="29" t="s">
        <v>243</v>
      </c>
      <c r="E191" s="29" t="s">
        <v>253</v>
      </c>
      <c r="F191" s="31">
        <v>44330</v>
      </c>
      <c r="G191" s="29" t="s">
        <v>3</v>
      </c>
      <c r="H191" s="29" t="s">
        <v>245</v>
      </c>
      <c r="I191" s="30" t="s">
        <v>109</v>
      </c>
      <c r="J191" s="30" t="s">
        <v>109</v>
      </c>
      <c r="K191" s="29" t="s">
        <v>475</v>
      </c>
      <c r="L191" s="30"/>
      <c r="M191" s="30"/>
      <c r="N191" s="30"/>
      <c r="O191" s="29" t="s">
        <v>944</v>
      </c>
      <c r="P191" s="29" t="s">
        <v>945</v>
      </c>
      <c r="Q191" s="29" t="s">
        <v>946</v>
      </c>
      <c r="R191" s="29" t="s">
        <v>250</v>
      </c>
      <c r="S191" s="31">
        <v>44350</v>
      </c>
      <c r="T191" s="31">
        <v>44350</v>
      </c>
      <c r="U191" s="33" t="s">
        <v>50</v>
      </c>
      <c r="V191" s="29">
        <f t="shared" si="101"/>
        <v>2021</v>
      </c>
      <c r="W191" s="29">
        <f t="shared" si="102"/>
        <v>5</v>
      </c>
      <c r="X191" s="29" t="str">
        <f>TEXT([2]!Tbl_Counter[[#This Row],[Issue Month]]*28, "mmmm")</f>
        <v>May</v>
      </c>
      <c r="Y191" s="29">
        <f>DAY([2]!Tbl_Counter[[#This Row],[Issue Date]])</f>
        <v>14</v>
      </c>
      <c r="Z191" s="29" t="str">
        <f t="shared" si="103"/>
        <v>2021-05</v>
      </c>
      <c r="AA191" s="29">
        <f t="shared" ref="AA191:AB202" si="104">IFERROR(IF(INT(S191-$F191)&gt;=0,S191-$F191,"N/A"),"N/A")</f>
        <v>20</v>
      </c>
      <c r="AB191" s="29">
        <f t="shared" si="104"/>
        <v>20</v>
      </c>
      <c r="AC191" s="29" t="str">
        <f t="shared" ref="AC191:AC202" si="105">IFERROR(IF(OR(ISTEXT(AA191), ISTEXT(AB191)), "N/A", IF(AB191&lt;=AA191, "Yes", "No")),"N/A")</f>
        <v>Yes</v>
      </c>
      <c r="AD191" s="29">
        <f t="shared" ref="AD191:AD202" si="106">IFERROR(AB191-AA191, "")</f>
        <v>0</v>
      </c>
    </row>
    <row r="192" spans="1:35" x14ac:dyDescent="0.45">
      <c r="A192" s="29">
        <v>131</v>
      </c>
      <c r="B192" s="29" t="s">
        <v>203</v>
      </c>
      <c r="C192" s="29" t="s">
        <v>284</v>
      </c>
      <c r="D192" s="29" t="s">
        <v>205</v>
      </c>
      <c r="E192" s="29" t="s">
        <v>260</v>
      </c>
      <c r="F192" s="31">
        <v>44279</v>
      </c>
      <c r="G192" s="29" t="s">
        <v>4</v>
      </c>
      <c r="H192" s="29" t="s">
        <v>207</v>
      </c>
      <c r="I192" s="29" t="s">
        <v>947</v>
      </c>
      <c r="J192" s="30" t="s">
        <v>109</v>
      </c>
      <c r="K192" s="29" t="s">
        <v>584</v>
      </c>
      <c r="L192" s="29" t="s">
        <v>1390</v>
      </c>
      <c r="M192" s="29" t="s">
        <v>52</v>
      </c>
      <c r="N192" s="30"/>
      <c r="O192" s="29" t="s">
        <v>948</v>
      </c>
      <c r="P192" s="29" t="s">
        <v>949</v>
      </c>
      <c r="Q192" s="29" t="s">
        <v>950</v>
      </c>
      <c r="R192" s="29" t="s">
        <v>356</v>
      </c>
      <c r="S192" s="31">
        <v>44364</v>
      </c>
      <c r="T192" s="31">
        <v>44356</v>
      </c>
      <c r="U192" s="33" t="s">
        <v>50</v>
      </c>
      <c r="V192" s="29">
        <f t="shared" si="101"/>
        <v>2021</v>
      </c>
      <c r="W192" s="29">
        <f t="shared" si="102"/>
        <v>3</v>
      </c>
      <c r="X192" s="29" t="str">
        <f>TEXT([2]!Tbl_Counter[[#This Row],[Issue Month]]*28, "mmmm")</f>
        <v>March</v>
      </c>
      <c r="Y192" s="29">
        <f>DAY([2]!Tbl_Counter[[#This Row],[Issue Date]])</f>
        <v>24</v>
      </c>
      <c r="Z192" s="29" t="str">
        <f t="shared" si="103"/>
        <v>2021-03</v>
      </c>
      <c r="AA192" s="29">
        <f>IFERROR(IF(INT(S192-$F192)&gt;=0,S192-$F192,"N/A"),"N/A")</f>
        <v>85</v>
      </c>
      <c r="AB192" s="29">
        <f>IFERROR(IF(INT(T192-$F192)&gt;=0,T192-$F192,"N/A"),"N/A")</f>
        <v>77</v>
      </c>
      <c r="AC192" s="29" t="str">
        <f>IFERROR(IF(OR(ISTEXT(AA192), ISTEXT(AB192)), "N/A", IF(AB192&lt;=AA192, "Yes", "No")),"N/A")</f>
        <v>Yes</v>
      </c>
      <c r="AD192" s="29">
        <f>IFERROR(AB192-AA192, "")</f>
        <v>-8</v>
      </c>
    </row>
    <row r="193" spans="1:30" x14ac:dyDescent="0.45">
      <c r="A193" s="29">
        <v>147</v>
      </c>
      <c r="B193" s="29" t="s">
        <v>213</v>
      </c>
      <c r="C193" s="29" t="s">
        <v>289</v>
      </c>
      <c r="D193" s="29" t="s">
        <v>215</v>
      </c>
      <c r="E193" s="29" t="s">
        <v>267</v>
      </c>
      <c r="F193" s="31">
        <v>44307</v>
      </c>
      <c r="G193" s="29" t="s">
        <v>5</v>
      </c>
      <c r="H193" s="29" t="s">
        <v>235</v>
      </c>
      <c r="I193" s="30" t="s">
        <v>109</v>
      </c>
      <c r="J193" s="29" t="s">
        <v>374</v>
      </c>
      <c r="K193" s="30"/>
      <c r="L193" s="30"/>
      <c r="M193" s="30"/>
      <c r="N193" s="30"/>
      <c r="O193" s="29" t="s">
        <v>951</v>
      </c>
      <c r="P193" s="29" t="s">
        <v>952</v>
      </c>
      <c r="Q193" s="29" t="s">
        <v>953</v>
      </c>
      <c r="R193" s="29" t="s">
        <v>250</v>
      </c>
      <c r="S193" s="31">
        <v>44367</v>
      </c>
      <c r="T193" s="31">
        <v>44356</v>
      </c>
      <c r="U193" s="33" t="s">
        <v>50</v>
      </c>
      <c r="V193" s="29">
        <f t="shared" si="101"/>
        <v>2021</v>
      </c>
      <c r="W193" s="29">
        <f t="shared" si="102"/>
        <v>4</v>
      </c>
      <c r="X193" s="29" t="str">
        <f>TEXT([2]!Tbl_Counter[[#This Row],[Issue Month]]*28, "mmmm")</f>
        <v>April</v>
      </c>
      <c r="Y193" s="29">
        <f>DAY([2]!Tbl_Counter[[#This Row],[Issue Date]])</f>
        <v>21</v>
      </c>
      <c r="Z193" s="29" t="str">
        <f t="shared" si="103"/>
        <v>2021-04</v>
      </c>
      <c r="AA193" s="29">
        <f t="shared" si="104"/>
        <v>60</v>
      </c>
      <c r="AB193" s="29">
        <f t="shared" si="104"/>
        <v>49</v>
      </c>
      <c r="AC193" s="29" t="str">
        <f t="shared" si="105"/>
        <v>Yes</v>
      </c>
      <c r="AD193" s="29">
        <f t="shared" si="106"/>
        <v>-11</v>
      </c>
    </row>
    <row r="194" spans="1:30" x14ac:dyDescent="0.45">
      <c r="A194" s="29">
        <v>158</v>
      </c>
      <c r="B194" s="29" t="s">
        <v>222</v>
      </c>
      <c r="C194" s="29" t="s">
        <v>295</v>
      </c>
      <c r="D194" s="29" t="s">
        <v>224</v>
      </c>
      <c r="E194" s="29" t="s">
        <v>206</v>
      </c>
      <c r="F194" s="31">
        <v>44326</v>
      </c>
      <c r="G194" s="29" t="s">
        <v>5</v>
      </c>
      <c r="H194" s="29" t="s">
        <v>235</v>
      </c>
      <c r="I194" s="29" t="s">
        <v>954</v>
      </c>
      <c r="J194" s="30" t="s">
        <v>109</v>
      </c>
      <c r="K194" s="30"/>
      <c r="L194" s="30"/>
      <c r="M194" s="30"/>
      <c r="N194" s="30"/>
      <c r="O194" s="29" t="s">
        <v>955</v>
      </c>
      <c r="P194" s="29" t="s">
        <v>956</v>
      </c>
      <c r="Q194" s="29" t="s">
        <v>957</v>
      </c>
      <c r="R194" s="29" t="s">
        <v>250</v>
      </c>
      <c r="S194" s="31">
        <v>44356</v>
      </c>
      <c r="T194" s="31">
        <v>44356</v>
      </c>
      <c r="U194" s="33" t="s">
        <v>50</v>
      </c>
      <c r="V194" s="29">
        <f t="shared" si="101"/>
        <v>2021</v>
      </c>
      <c r="W194" s="29">
        <f t="shared" si="102"/>
        <v>5</v>
      </c>
      <c r="X194" s="29" t="str">
        <f>TEXT([2]!Tbl_Counter[[#This Row],[Issue Month]]*28, "mmmm")</f>
        <v>May</v>
      </c>
      <c r="Y194" s="29">
        <f>DAY([2]!Tbl_Counter[[#This Row],[Issue Date]])</f>
        <v>10</v>
      </c>
      <c r="Z194" s="29" t="str">
        <f t="shared" si="103"/>
        <v>2021-05</v>
      </c>
      <c r="AA194" s="29">
        <f t="shared" si="104"/>
        <v>30</v>
      </c>
      <c r="AB194" s="29">
        <f t="shared" si="104"/>
        <v>30</v>
      </c>
      <c r="AC194" s="29" t="str">
        <f t="shared" si="105"/>
        <v>Yes</v>
      </c>
      <c r="AD194" s="29">
        <f t="shared" si="106"/>
        <v>0</v>
      </c>
    </row>
    <row r="195" spans="1:30" x14ac:dyDescent="0.45">
      <c r="A195" s="29">
        <v>159</v>
      </c>
      <c r="B195" s="29" t="s">
        <v>231</v>
      </c>
      <c r="C195" s="29" t="s">
        <v>300</v>
      </c>
      <c r="D195" s="29" t="s">
        <v>233</v>
      </c>
      <c r="E195" s="29" t="s">
        <v>216</v>
      </c>
      <c r="F195" s="31">
        <v>44326</v>
      </c>
      <c r="G195" s="29" t="s">
        <v>5</v>
      </c>
      <c r="H195" s="29" t="s">
        <v>235</v>
      </c>
      <c r="I195" s="29" t="s">
        <v>958</v>
      </c>
      <c r="J195" s="30" t="s">
        <v>109</v>
      </c>
      <c r="K195" s="29" t="s">
        <v>280</v>
      </c>
      <c r="L195" s="30"/>
      <c r="M195" s="30"/>
      <c r="N195" s="30"/>
      <c r="O195" s="29" t="s">
        <v>959</v>
      </c>
      <c r="P195" s="29" t="s">
        <v>960</v>
      </c>
      <c r="Q195" s="29" t="s">
        <v>961</v>
      </c>
      <c r="R195" s="29" t="s">
        <v>250</v>
      </c>
      <c r="S195" s="31">
        <v>44356</v>
      </c>
      <c r="T195" s="31">
        <v>44356</v>
      </c>
      <c r="U195" s="33" t="s">
        <v>50</v>
      </c>
      <c r="V195" s="29">
        <f t="shared" si="101"/>
        <v>2021</v>
      </c>
      <c r="W195" s="29">
        <f t="shared" si="102"/>
        <v>5</v>
      </c>
      <c r="X195" s="29" t="str">
        <f>TEXT([2]!Tbl_Counter[[#This Row],[Issue Month]]*28, "mmmm")</f>
        <v>May</v>
      </c>
      <c r="Y195" s="29">
        <f>DAY([2]!Tbl_Counter[[#This Row],[Issue Date]])</f>
        <v>10</v>
      </c>
      <c r="Z195" s="29" t="str">
        <f t="shared" si="103"/>
        <v>2021-05</v>
      </c>
      <c r="AA195" s="29">
        <f t="shared" si="104"/>
        <v>30</v>
      </c>
      <c r="AB195" s="29">
        <f t="shared" si="104"/>
        <v>30</v>
      </c>
      <c r="AC195" s="29" t="str">
        <f t="shared" si="105"/>
        <v>Yes</v>
      </c>
      <c r="AD195" s="29">
        <f t="shared" si="106"/>
        <v>0</v>
      </c>
    </row>
    <row r="196" spans="1:30" x14ac:dyDescent="0.45">
      <c r="A196" s="29">
        <v>165</v>
      </c>
      <c r="B196" s="29" t="s">
        <v>241</v>
      </c>
      <c r="C196" s="29" t="s">
        <v>305</v>
      </c>
      <c r="D196" s="29" t="s">
        <v>243</v>
      </c>
      <c r="E196" s="29" t="s">
        <v>225</v>
      </c>
      <c r="F196" s="31">
        <v>44340</v>
      </c>
      <c r="G196" s="29" t="s">
        <v>5</v>
      </c>
      <c r="H196" s="29" t="s">
        <v>235</v>
      </c>
      <c r="I196" s="29" t="s">
        <v>962</v>
      </c>
      <c r="J196" s="29" t="s">
        <v>963</v>
      </c>
      <c r="K196" s="30"/>
      <c r="L196" s="30"/>
      <c r="M196" s="30"/>
      <c r="N196" s="30"/>
      <c r="O196" s="29" t="s">
        <v>964</v>
      </c>
      <c r="P196" s="29" t="s">
        <v>965</v>
      </c>
      <c r="Q196" s="29" t="s">
        <v>966</v>
      </c>
      <c r="R196" s="29" t="s">
        <v>264</v>
      </c>
      <c r="S196" s="31">
        <v>44440</v>
      </c>
      <c r="T196" s="31">
        <v>44356</v>
      </c>
      <c r="U196" s="33" t="s">
        <v>50</v>
      </c>
      <c r="V196" s="29">
        <f t="shared" si="101"/>
        <v>2021</v>
      </c>
      <c r="W196" s="29">
        <f t="shared" si="102"/>
        <v>5</v>
      </c>
      <c r="X196" s="29" t="str">
        <f>TEXT([2]!Tbl_Counter[[#This Row],[Issue Month]]*28, "mmmm")</f>
        <v>May</v>
      </c>
      <c r="Y196" s="29">
        <f>DAY([2]!Tbl_Counter[[#This Row],[Issue Date]])</f>
        <v>24</v>
      </c>
      <c r="Z196" s="29" t="str">
        <f t="shared" si="103"/>
        <v>2021-05</v>
      </c>
      <c r="AA196" s="29">
        <f t="shared" si="104"/>
        <v>100</v>
      </c>
      <c r="AB196" s="29">
        <f t="shared" si="104"/>
        <v>16</v>
      </c>
      <c r="AC196" s="29" t="str">
        <f t="shared" si="105"/>
        <v>Yes</v>
      </c>
      <c r="AD196" s="29">
        <f t="shared" si="106"/>
        <v>-84</v>
      </c>
    </row>
    <row r="197" spans="1:30" x14ac:dyDescent="0.45">
      <c r="A197" s="29">
        <v>166</v>
      </c>
      <c r="B197" s="29" t="s">
        <v>251</v>
      </c>
      <c r="C197" s="29" t="s">
        <v>310</v>
      </c>
      <c r="D197" s="29" t="s">
        <v>205</v>
      </c>
      <c r="E197" s="29" t="s">
        <v>234</v>
      </c>
      <c r="F197" s="31">
        <v>44341</v>
      </c>
      <c r="G197" s="29" t="s">
        <v>5</v>
      </c>
      <c r="H197" s="29" t="s">
        <v>235</v>
      </c>
      <c r="I197" s="29" t="s">
        <v>967</v>
      </c>
      <c r="J197" s="29" t="s">
        <v>236</v>
      </c>
      <c r="K197" s="30"/>
      <c r="L197" s="30"/>
      <c r="M197" s="30"/>
      <c r="N197" s="30"/>
      <c r="O197" s="29" t="s">
        <v>968</v>
      </c>
      <c r="P197" s="29" t="s">
        <v>969</v>
      </c>
      <c r="Q197" s="29" t="s">
        <v>970</v>
      </c>
      <c r="R197" s="29" t="s">
        <v>271</v>
      </c>
      <c r="S197" s="31">
        <v>44373</v>
      </c>
      <c r="T197" s="31">
        <v>44356</v>
      </c>
      <c r="U197" s="33" t="s">
        <v>50</v>
      </c>
      <c r="V197" s="29">
        <f t="shared" si="101"/>
        <v>2021</v>
      </c>
      <c r="W197" s="29">
        <f t="shared" si="102"/>
        <v>5</v>
      </c>
      <c r="X197" s="29" t="str">
        <f>TEXT([2]!Tbl_Counter[[#This Row],[Issue Month]]*28, "mmmm")</f>
        <v>May</v>
      </c>
      <c r="Y197" s="29">
        <f>DAY([2]!Tbl_Counter[[#This Row],[Issue Date]])</f>
        <v>25</v>
      </c>
      <c r="Z197" s="29" t="str">
        <f t="shared" si="103"/>
        <v>2021-05</v>
      </c>
      <c r="AA197" s="29">
        <f t="shared" si="104"/>
        <v>32</v>
      </c>
      <c r="AB197" s="29">
        <f t="shared" si="104"/>
        <v>15</v>
      </c>
      <c r="AC197" s="29" t="str">
        <f t="shared" si="105"/>
        <v>Yes</v>
      </c>
      <c r="AD197" s="29">
        <f t="shared" si="106"/>
        <v>-17</v>
      </c>
    </row>
    <row r="198" spans="1:30" x14ac:dyDescent="0.45">
      <c r="A198" s="29">
        <v>141</v>
      </c>
      <c r="B198" s="29" t="s">
        <v>258</v>
      </c>
      <c r="C198" s="29" t="s">
        <v>316</v>
      </c>
      <c r="D198" s="29" t="s">
        <v>215</v>
      </c>
      <c r="E198" s="29" t="s">
        <v>244</v>
      </c>
      <c r="F198" s="31">
        <v>44292</v>
      </c>
      <c r="G198" s="29" t="s">
        <v>5</v>
      </c>
      <c r="H198" s="29" t="s">
        <v>235</v>
      </c>
      <c r="I198" s="29" t="s">
        <v>971</v>
      </c>
      <c r="J198" s="30" t="s">
        <v>109</v>
      </c>
      <c r="K198" s="30"/>
      <c r="L198" s="30"/>
      <c r="M198" s="30"/>
      <c r="N198" s="30"/>
      <c r="O198" s="29" t="s">
        <v>972</v>
      </c>
      <c r="P198" s="29" t="s">
        <v>973</v>
      </c>
      <c r="Q198" s="29" t="s">
        <v>974</v>
      </c>
      <c r="R198" s="29" t="s">
        <v>356</v>
      </c>
      <c r="S198" s="31">
        <v>44364</v>
      </c>
      <c r="T198" s="31">
        <v>44364</v>
      </c>
      <c r="U198" s="33" t="s">
        <v>50</v>
      </c>
      <c r="V198" s="29">
        <f t="shared" si="101"/>
        <v>2021</v>
      </c>
      <c r="W198" s="29">
        <f t="shared" si="102"/>
        <v>4</v>
      </c>
      <c r="X198" s="29" t="str">
        <f>TEXT([2]!Tbl_Counter[[#This Row],[Issue Month]]*28, "mmmm")</f>
        <v>April</v>
      </c>
      <c r="Y198" s="29">
        <f>DAY([2]!Tbl_Counter[[#This Row],[Issue Date]])</f>
        <v>6</v>
      </c>
      <c r="Z198" s="29" t="str">
        <f t="shared" si="103"/>
        <v>2021-04</v>
      </c>
      <c r="AA198" s="29">
        <f t="shared" si="104"/>
        <v>72</v>
      </c>
      <c r="AB198" s="29">
        <f t="shared" si="104"/>
        <v>72</v>
      </c>
      <c r="AC198" s="29" t="str">
        <f t="shared" si="105"/>
        <v>Yes</v>
      </c>
      <c r="AD198" s="29">
        <f t="shared" si="106"/>
        <v>0</v>
      </c>
    </row>
    <row r="199" spans="1:30" x14ac:dyDescent="0.45">
      <c r="A199" s="29">
        <v>161</v>
      </c>
      <c r="B199" s="29" t="s">
        <v>265</v>
      </c>
      <c r="C199" s="29" t="s">
        <v>320</v>
      </c>
      <c r="D199" s="29" t="s">
        <v>224</v>
      </c>
      <c r="E199" s="29" t="s">
        <v>253</v>
      </c>
      <c r="F199" s="31">
        <v>44333</v>
      </c>
      <c r="G199" s="29" t="s">
        <v>3</v>
      </c>
      <c r="H199" s="29" t="s">
        <v>254</v>
      </c>
      <c r="I199" s="30" t="s">
        <v>109</v>
      </c>
      <c r="J199" s="30" t="s">
        <v>109</v>
      </c>
      <c r="K199" s="29" t="s">
        <v>217</v>
      </c>
      <c r="L199" s="30"/>
      <c r="M199" s="30"/>
      <c r="N199" s="30"/>
      <c r="O199" s="29" t="s">
        <v>975</v>
      </c>
      <c r="P199" s="29" t="s">
        <v>976</v>
      </c>
      <c r="Q199" s="29" t="s">
        <v>977</v>
      </c>
      <c r="R199" s="29" t="s">
        <v>356</v>
      </c>
      <c r="S199" s="31">
        <v>44364</v>
      </c>
      <c r="T199" s="31">
        <v>44364</v>
      </c>
      <c r="U199" s="33" t="s">
        <v>50</v>
      </c>
      <c r="V199" s="29">
        <f t="shared" si="101"/>
        <v>2021</v>
      </c>
      <c r="W199" s="29">
        <f t="shared" si="102"/>
        <v>5</v>
      </c>
      <c r="X199" s="29" t="str">
        <f>TEXT([2]!Tbl_Counter[[#This Row],[Issue Month]]*28, "mmmm")</f>
        <v>May</v>
      </c>
      <c r="Y199" s="29">
        <f>DAY([2]!Tbl_Counter[[#This Row],[Issue Date]])</f>
        <v>17</v>
      </c>
      <c r="Z199" s="29" t="str">
        <f t="shared" si="103"/>
        <v>2021-05</v>
      </c>
      <c r="AA199" s="29">
        <f t="shared" si="104"/>
        <v>31</v>
      </c>
      <c r="AB199" s="29">
        <f t="shared" si="104"/>
        <v>31</v>
      </c>
      <c r="AC199" s="29" t="str">
        <f t="shared" si="105"/>
        <v>Yes</v>
      </c>
      <c r="AD199" s="29">
        <f t="shared" si="106"/>
        <v>0</v>
      </c>
    </row>
    <row r="200" spans="1:30" x14ac:dyDescent="0.45">
      <c r="A200" s="29">
        <v>162</v>
      </c>
      <c r="B200" s="29" t="s">
        <v>272</v>
      </c>
      <c r="C200" s="29" t="s">
        <v>326</v>
      </c>
      <c r="D200" s="29" t="s">
        <v>233</v>
      </c>
      <c r="E200" s="29" t="s">
        <v>260</v>
      </c>
      <c r="F200" s="31">
        <v>44334</v>
      </c>
      <c r="G200" s="29" t="s">
        <v>3</v>
      </c>
      <c r="H200" s="29" t="s">
        <v>254</v>
      </c>
      <c r="I200" s="30" t="s">
        <v>109</v>
      </c>
      <c r="J200" s="30" t="s">
        <v>109</v>
      </c>
      <c r="K200" s="29" t="s">
        <v>217</v>
      </c>
      <c r="L200" s="30"/>
      <c r="M200" s="30"/>
      <c r="N200" s="30"/>
      <c r="O200" s="29" t="s">
        <v>978</v>
      </c>
      <c r="P200" s="29" t="s">
        <v>979</v>
      </c>
      <c r="Q200" s="29" t="s">
        <v>980</v>
      </c>
      <c r="R200" s="29" t="s">
        <v>250</v>
      </c>
      <c r="S200" s="31">
        <v>44364</v>
      </c>
      <c r="T200" s="31">
        <v>44364</v>
      </c>
      <c r="U200" s="33" t="s">
        <v>50</v>
      </c>
      <c r="V200" s="29">
        <f t="shared" si="101"/>
        <v>2021</v>
      </c>
      <c r="W200" s="29">
        <f t="shared" si="102"/>
        <v>5</v>
      </c>
      <c r="X200" s="29" t="str">
        <f>TEXT([2]!Tbl_Counter[[#This Row],[Issue Month]]*28, "mmmm")</f>
        <v>May</v>
      </c>
      <c r="Y200" s="29">
        <f>DAY([2]!Tbl_Counter[[#This Row],[Issue Date]])</f>
        <v>18</v>
      </c>
      <c r="Z200" s="29" t="str">
        <f t="shared" si="103"/>
        <v>2021-05</v>
      </c>
      <c r="AA200" s="29">
        <f t="shared" si="104"/>
        <v>30</v>
      </c>
      <c r="AB200" s="29">
        <f t="shared" si="104"/>
        <v>30</v>
      </c>
      <c r="AC200" s="29" t="str">
        <f t="shared" si="105"/>
        <v>Yes</v>
      </c>
      <c r="AD200" s="29">
        <f t="shared" si="106"/>
        <v>0</v>
      </c>
    </row>
    <row r="201" spans="1:30" x14ac:dyDescent="0.45">
      <c r="A201" s="29">
        <v>244</v>
      </c>
      <c r="B201" s="29" t="s">
        <v>278</v>
      </c>
      <c r="C201" s="29" t="s">
        <v>331</v>
      </c>
      <c r="D201" s="29" t="s">
        <v>243</v>
      </c>
      <c r="E201" s="29" t="s">
        <v>267</v>
      </c>
      <c r="F201" s="31">
        <v>44340</v>
      </c>
      <c r="G201" s="29" t="s">
        <v>4</v>
      </c>
      <c r="H201" s="29" t="s">
        <v>207</v>
      </c>
      <c r="I201" s="29" t="s">
        <v>981</v>
      </c>
      <c r="J201" s="30" t="s">
        <v>109</v>
      </c>
      <c r="K201" s="30"/>
      <c r="L201" s="30"/>
      <c r="M201" s="29" t="s">
        <v>52</v>
      </c>
      <c r="N201" s="30"/>
      <c r="O201" s="29" t="s">
        <v>982</v>
      </c>
      <c r="P201" s="29" t="s">
        <v>983</v>
      </c>
      <c r="Q201" s="29" t="s">
        <v>984</v>
      </c>
      <c r="R201" s="29" t="s">
        <v>536</v>
      </c>
      <c r="S201" s="31">
        <v>44370</v>
      </c>
      <c r="T201" s="31">
        <v>44365</v>
      </c>
      <c r="U201" s="33" t="s">
        <v>50</v>
      </c>
      <c r="V201" s="29">
        <v>2021</v>
      </c>
      <c r="W201" s="29">
        <v>5</v>
      </c>
      <c r="X201" s="29" t="s">
        <v>79</v>
      </c>
      <c r="Y201" s="29">
        <v>24</v>
      </c>
      <c r="Z201" s="29" t="s">
        <v>72</v>
      </c>
      <c r="AA201" s="29">
        <f t="shared" si="104"/>
        <v>30</v>
      </c>
      <c r="AB201" s="29">
        <f t="shared" si="104"/>
        <v>25</v>
      </c>
      <c r="AC201" s="29" t="str">
        <f t="shared" si="105"/>
        <v>Yes</v>
      </c>
      <c r="AD201" s="29">
        <f t="shared" si="106"/>
        <v>-5</v>
      </c>
    </row>
    <row r="202" spans="1:30" x14ac:dyDescent="0.45">
      <c r="A202" s="29">
        <v>174</v>
      </c>
      <c r="B202" s="29" t="s">
        <v>203</v>
      </c>
      <c r="C202" s="29" t="s">
        <v>204</v>
      </c>
      <c r="D202" s="29" t="s">
        <v>205</v>
      </c>
      <c r="E202" s="29" t="s">
        <v>206</v>
      </c>
      <c r="F202" s="31">
        <v>44370</v>
      </c>
      <c r="G202" s="29" t="s">
        <v>4</v>
      </c>
      <c r="H202" s="29" t="s">
        <v>985</v>
      </c>
      <c r="I202" s="29" t="s">
        <v>986</v>
      </c>
      <c r="J202" s="30" t="s">
        <v>109</v>
      </c>
      <c r="K202" s="30"/>
      <c r="L202" s="30"/>
      <c r="M202" s="30"/>
      <c r="N202" s="30"/>
      <c r="O202" s="29" t="s">
        <v>987</v>
      </c>
      <c r="P202" s="29" t="s">
        <v>988</v>
      </c>
      <c r="Q202" s="29" t="s">
        <v>989</v>
      </c>
      <c r="R202" s="29" t="s">
        <v>990</v>
      </c>
      <c r="S202" s="31">
        <v>44370</v>
      </c>
      <c r="T202" s="31">
        <v>44370</v>
      </c>
      <c r="U202" s="33" t="s">
        <v>50</v>
      </c>
      <c r="V202" s="29">
        <f t="shared" ref="V202:V210" si="107">IFERROR(YEAR(F202), "")</f>
        <v>2021</v>
      </c>
      <c r="W202" s="29">
        <f t="shared" ref="W202:W210" si="108">IFERROR(MONTH(F202), "")</f>
        <v>6</v>
      </c>
      <c r="X202" s="29" t="str">
        <f>TEXT([2]!Tbl_Counter[[#This Row],[Issue Month]]*28, "mmmm")</f>
        <v>June</v>
      </c>
      <c r="Y202" s="29">
        <f>DAY([2]!Tbl_Counter[[#This Row],[Issue Date]])</f>
        <v>23</v>
      </c>
      <c r="Z202" s="29" t="str">
        <f t="shared" ref="Z202:Z210" si="109">TEXT($F202, "yyyy-mm")</f>
        <v>2021-06</v>
      </c>
      <c r="AA202" s="29">
        <f t="shared" si="104"/>
        <v>0</v>
      </c>
      <c r="AB202" s="29">
        <f t="shared" si="104"/>
        <v>0</v>
      </c>
      <c r="AC202" s="29" t="str">
        <f t="shared" si="105"/>
        <v>Yes</v>
      </c>
      <c r="AD202" s="29">
        <f t="shared" si="106"/>
        <v>0</v>
      </c>
    </row>
    <row r="203" spans="1:30" x14ac:dyDescent="0.45">
      <c r="A203" s="29">
        <v>170</v>
      </c>
      <c r="B203" s="29" t="s">
        <v>213</v>
      </c>
      <c r="C203" s="29" t="s">
        <v>214</v>
      </c>
      <c r="D203" s="29" t="s">
        <v>215</v>
      </c>
      <c r="E203" s="29" t="s">
        <v>216</v>
      </c>
      <c r="F203" s="31">
        <v>44362</v>
      </c>
      <c r="G203" s="29" t="s">
        <v>2</v>
      </c>
      <c r="H203" s="29" t="s">
        <v>2</v>
      </c>
      <c r="I203" s="30" t="s">
        <v>109</v>
      </c>
      <c r="J203" s="30" t="s">
        <v>109</v>
      </c>
      <c r="K203" s="29" t="s">
        <v>521</v>
      </c>
      <c r="L203" s="30"/>
      <c r="M203" s="30"/>
      <c r="N203" s="30"/>
      <c r="O203" s="29" t="s">
        <v>991</v>
      </c>
      <c r="P203" s="29" t="s">
        <v>992</v>
      </c>
      <c r="Q203" s="29" t="s">
        <v>993</v>
      </c>
      <c r="R203" s="29" t="s">
        <v>271</v>
      </c>
      <c r="S203" s="31">
        <v>44368</v>
      </c>
      <c r="T203" s="31">
        <v>44372</v>
      </c>
      <c r="U203" s="33" t="s">
        <v>50</v>
      </c>
      <c r="V203" s="29">
        <f t="shared" si="107"/>
        <v>2021</v>
      </c>
      <c r="W203" s="29">
        <f t="shared" si="108"/>
        <v>6</v>
      </c>
      <c r="X203" s="29" t="str">
        <f>TEXT([2]!Tbl_Counter[[#This Row],[Issue Month]]*28, "mmmm")</f>
        <v>June</v>
      </c>
      <c r="Y203" s="29">
        <f>DAY([2]!Tbl_Counter[[#This Row],[Issue Date]])</f>
        <v>15</v>
      </c>
      <c r="Z203" s="29" t="str">
        <f t="shared" si="109"/>
        <v>2021-06</v>
      </c>
      <c r="AA203" s="29">
        <f t="shared" ref="AA203:AB214" si="110">IFERROR(IF(INT(S203-$F203)&gt;=0,S203-$F203,"N/A"),"N/A")</f>
        <v>6</v>
      </c>
      <c r="AB203" s="29">
        <f t="shared" si="110"/>
        <v>10</v>
      </c>
      <c r="AC203" s="29" t="str">
        <f t="shared" ref="AC203:AC214" si="111">IFERROR(IF(OR(ISTEXT(AA203), ISTEXT(AB203)), "N/A", IF(AB203&lt;=AA203, "Yes", "No")),"N/A")</f>
        <v>No</v>
      </c>
      <c r="AD203" s="29">
        <f t="shared" ref="AD203:AD214" si="112">IFERROR(AB203-AA203, "")</f>
        <v>4</v>
      </c>
    </row>
    <row r="204" spans="1:30" x14ac:dyDescent="0.45">
      <c r="A204" s="29">
        <v>173</v>
      </c>
      <c r="B204" s="29" t="s">
        <v>222</v>
      </c>
      <c r="C204" s="29" t="s">
        <v>223</v>
      </c>
      <c r="D204" s="29" t="s">
        <v>224</v>
      </c>
      <c r="E204" s="29" t="s">
        <v>225</v>
      </c>
      <c r="F204" s="31">
        <v>44369</v>
      </c>
      <c r="G204" s="29" t="s">
        <v>5</v>
      </c>
      <c r="H204" s="29" t="s">
        <v>235</v>
      </c>
      <c r="I204" s="29" t="s">
        <v>994</v>
      </c>
      <c r="J204" s="29" t="s">
        <v>381</v>
      </c>
      <c r="K204" s="30"/>
      <c r="L204" s="30"/>
      <c r="M204" s="30"/>
      <c r="N204" s="30"/>
      <c r="O204" s="29" t="s">
        <v>995</v>
      </c>
      <c r="P204" s="29" t="s">
        <v>996</v>
      </c>
      <c r="Q204" s="29" t="s">
        <v>997</v>
      </c>
      <c r="R204" s="29" t="s">
        <v>264</v>
      </c>
      <c r="S204" s="31">
        <v>44398</v>
      </c>
      <c r="T204" s="31">
        <v>44375</v>
      </c>
      <c r="U204" s="33" t="s">
        <v>50</v>
      </c>
      <c r="V204" s="29">
        <f t="shared" si="107"/>
        <v>2021</v>
      </c>
      <c r="W204" s="29">
        <f t="shared" si="108"/>
        <v>6</v>
      </c>
      <c r="X204" s="29" t="str">
        <f>TEXT([2]!Tbl_Counter[[#This Row],[Issue Month]]*28, "mmmm")</f>
        <v>June</v>
      </c>
      <c r="Y204" s="29">
        <f>DAY([2]!Tbl_Counter[[#This Row],[Issue Date]])</f>
        <v>22</v>
      </c>
      <c r="Z204" s="29" t="str">
        <f t="shared" si="109"/>
        <v>2021-06</v>
      </c>
      <c r="AA204" s="29">
        <f t="shared" si="110"/>
        <v>29</v>
      </c>
      <c r="AB204" s="29">
        <f t="shared" si="110"/>
        <v>6</v>
      </c>
      <c r="AC204" s="29" t="str">
        <f t="shared" si="111"/>
        <v>Yes</v>
      </c>
      <c r="AD204" s="29">
        <f t="shared" si="112"/>
        <v>-23</v>
      </c>
    </row>
    <row r="205" spans="1:30" x14ac:dyDescent="0.45">
      <c r="A205" s="29">
        <v>175</v>
      </c>
      <c r="B205" s="29" t="s">
        <v>231</v>
      </c>
      <c r="C205" s="29" t="s">
        <v>232</v>
      </c>
      <c r="D205" s="29" t="s">
        <v>233</v>
      </c>
      <c r="E205" s="29" t="s">
        <v>234</v>
      </c>
      <c r="F205" s="31">
        <v>44372</v>
      </c>
      <c r="G205" s="29" t="s">
        <v>5</v>
      </c>
      <c r="H205" s="29" t="s">
        <v>235</v>
      </c>
      <c r="I205" s="29" t="s">
        <v>998</v>
      </c>
      <c r="J205" s="29" t="s">
        <v>381</v>
      </c>
      <c r="K205" s="30"/>
      <c r="L205" s="30"/>
      <c r="M205" s="30"/>
      <c r="N205" s="30"/>
      <c r="O205" s="29" t="s">
        <v>999</v>
      </c>
      <c r="P205" s="29" t="s">
        <v>1000</v>
      </c>
      <c r="Q205" s="29" t="s">
        <v>1001</v>
      </c>
      <c r="R205" s="29" t="s">
        <v>264</v>
      </c>
      <c r="S205" s="31">
        <v>44398</v>
      </c>
      <c r="T205" s="31">
        <v>44375</v>
      </c>
      <c r="U205" s="33" t="s">
        <v>50</v>
      </c>
      <c r="V205" s="29">
        <f t="shared" si="107"/>
        <v>2021</v>
      </c>
      <c r="W205" s="29">
        <f t="shared" si="108"/>
        <v>6</v>
      </c>
      <c r="X205" s="29" t="str">
        <f>TEXT([2]!Tbl_Counter[[#This Row],[Issue Month]]*28, "mmmm")</f>
        <v>June</v>
      </c>
      <c r="Y205" s="29">
        <f>DAY([2]!Tbl_Counter[[#This Row],[Issue Date]])</f>
        <v>25</v>
      </c>
      <c r="Z205" s="29" t="str">
        <f t="shared" si="109"/>
        <v>2021-06</v>
      </c>
      <c r="AA205" s="29">
        <f t="shared" si="110"/>
        <v>26</v>
      </c>
      <c r="AB205" s="29">
        <f t="shared" si="110"/>
        <v>3</v>
      </c>
      <c r="AC205" s="29" t="str">
        <f t="shared" si="111"/>
        <v>Yes</v>
      </c>
      <c r="AD205" s="29">
        <f t="shared" si="112"/>
        <v>-23</v>
      </c>
    </row>
    <row r="206" spans="1:30" x14ac:dyDescent="0.45">
      <c r="A206" s="29">
        <v>176</v>
      </c>
      <c r="B206" s="29" t="s">
        <v>241</v>
      </c>
      <c r="C206" s="29" t="s">
        <v>242</v>
      </c>
      <c r="D206" s="29" t="s">
        <v>243</v>
      </c>
      <c r="E206" s="29" t="s">
        <v>244</v>
      </c>
      <c r="F206" s="31">
        <v>44375</v>
      </c>
      <c r="G206" s="29" t="s">
        <v>5</v>
      </c>
      <c r="H206" s="29" t="s">
        <v>235</v>
      </c>
      <c r="I206" s="29" t="s">
        <v>1002</v>
      </c>
      <c r="J206" s="30" t="s">
        <v>109</v>
      </c>
      <c r="K206" s="29" t="s">
        <v>246</v>
      </c>
      <c r="L206" s="30"/>
      <c r="M206" s="30"/>
      <c r="N206" s="30"/>
      <c r="O206" s="29" t="s">
        <v>1003</v>
      </c>
      <c r="P206" s="29" t="s">
        <v>1004</v>
      </c>
      <c r="Q206" s="29" t="s">
        <v>1005</v>
      </c>
      <c r="R206" s="29" t="s">
        <v>309</v>
      </c>
      <c r="S206" s="31">
        <v>44375</v>
      </c>
      <c r="T206" s="31">
        <v>44375</v>
      </c>
      <c r="U206" s="33" t="s">
        <v>50</v>
      </c>
      <c r="V206" s="29">
        <f t="shared" si="107"/>
        <v>2021</v>
      </c>
      <c r="W206" s="29">
        <f t="shared" si="108"/>
        <v>6</v>
      </c>
      <c r="X206" s="29" t="str">
        <f>TEXT([2]!Tbl_Counter[[#This Row],[Issue Month]]*28, "mmmm")</f>
        <v>June</v>
      </c>
      <c r="Y206" s="29">
        <f>DAY([2]!Tbl_Counter[[#This Row],[Issue Date]])</f>
        <v>28</v>
      </c>
      <c r="Z206" s="29" t="str">
        <f t="shared" si="109"/>
        <v>2021-06</v>
      </c>
      <c r="AA206" s="29">
        <f t="shared" si="110"/>
        <v>0</v>
      </c>
      <c r="AB206" s="29">
        <f t="shared" si="110"/>
        <v>0</v>
      </c>
      <c r="AC206" s="29" t="str">
        <f t="shared" si="111"/>
        <v>Yes</v>
      </c>
      <c r="AD206" s="29">
        <f t="shared" si="112"/>
        <v>0</v>
      </c>
    </row>
    <row r="207" spans="1:30" x14ac:dyDescent="0.45">
      <c r="A207" s="29">
        <v>152</v>
      </c>
      <c r="B207" s="29" t="s">
        <v>251</v>
      </c>
      <c r="C207" s="29" t="s">
        <v>252</v>
      </c>
      <c r="D207" s="29" t="s">
        <v>205</v>
      </c>
      <c r="E207" s="29" t="s">
        <v>253</v>
      </c>
      <c r="F207" s="31">
        <v>44316</v>
      </c>
      <c r="G207" s="29" t="s">
        <v>4</v>
      </c>
      <c r="H207" s="29" t="s">
        <v>207</v>
      </c>
      <c r="I207" s="29" t="s">
        <v>1006</v>
      </c>
      <c r="J207" s="29" t="s">
        <v>236</v>
      </c>
      <c r="K207" s="29" t="s">
        <v>217</v>
      </c>
      <c r="L207" s="29" t="s">
        <v>1388</v>
      </c>
      <c r="M207" s="29" t="s">
        <v>52</v>
      </c>
      <c r="N207" s="30"/>
      <c r="O207" s="29" t="s">
        <v>1007</v>
      </c>
      <c r="P207" s="29" t="s">
        <v>1008</v>
      </c>
      <c r="Q207" s="29" t="s">
        <v>1009</v>
      </c>
      <c r="R207" s="29" t="s">
        <v>264</v>
      </c>
      <c r="S207" s="31">
        <v>44378</v>
      </c>
      <c r="T207" s="31">
        <v>44377</v>
      </c>
      <c r="U207" s="33" t="s">
        <v>50</v>
      </c>
      <c r="V207" s="29">
        <f t="shared" si="107"/>
        <v>2021</v>
      </c>
      <c r="W207" s="29">
        <f t="shared" si="108"/>
        <v>4</v>
      </c>
      <c r="X207" s="29" t="str">
        <f>TEXT([2]!Tbl_Counter[[#This Row],[Issue Month]]*28, "mmmm")</f>
        <v>April</v>
      </c>
      <c r="Y207" s="29">
        <f>DAY([2]!Tbl_Counter[[#This Row],[Issue Date]])</f>
        <v>30</v>
      </c>
      <c r="Z207" s="29" t="str">
        <f t="shared" si="109"/>
        <v>2021-04</v>
      </c>
      <c r="AA207" s="29">
        <f t="shared" si="110"/>
        <v>62</v>
      </c>
      <c r="AB207" s="29">
        <f t="shared" si="110"/>
        <v>61</v>
      </c>
      <c r="AC207" s="29" t="str">
        <f t="shared" si="111"/>
        <v>Yes</v>
      </c>
      <c r="AD207" s="29">
        <f t="shared" si="112"/>
        <v>-1</v>
      </c>
    </row>
    <row r="208" spans="1:30" x14ac:dyDescent="0.45">
      <c r="A208" s="29">
        <v>167</v>
      </c>
      <c r="B208" s="29" t="s">
        <v>258</v>
      </c>
      <c r="C208" s="29" t="s">
        <v>259</v>
      </c>
      <c r="D208" s="29" t="s">
        <v>215</v>
      </c>
      <c r="E208" s="29" t="s">
        <v>260</v>
      </c>
      <c r="F208" s="31">
        <v>44349</v>
      </c>
      <c r="G208" s="29" t="s">
        <v>4</v>
      </c>
      <c r="H208" s="29" t="s">
        <v>818</v>
      </c>
      <c r="I208" s="29" t="s">
        <v>819</v>
      </c>
      <c r="J208" s="30" t="s">
        <v>109</v>
      </c>
      <c r="K208" s="30"/>
      <c r="L208" s="30"/>
      <c r="M208" s="29" t="s">
        <v>52</v>
      </c>
      <c r="N208" s="30"/>
      <c r="O208" s="29" t="s">
        <v>1010</v>
      </c>
      <c r="P208" s="29" t="s">
        <v>1011</v>
      </c>
      <c r="Q208" s="29" t="s">
        <v>1012</v>
      </c>
      <c r="R208" s="29" t="s">
        <v>264</v>
      </c>
      <c r="S208" s="31">
        <v>44351</v>
      </c>
      <c r="T208" s="31">
        <v>44377</v>
      </c>
      <c r="U208" s="33" t="s">
        <v>50</v>
      </c>
      <c r="V208" s="29">
        <f t="shared" si="107"/>
        <v>2021</v>
      </c>
      <c r="W208" s="29">
        <f t="shared" si="108"/>
        <v>6</v>
      </c>
      <c r="X208" s="29" t="str">
        <f>TEXT([2]!Tbl_Counter[[#This Row],[Issue Month]]*28, "mmmm")</f>
        <v>June</v>
      </c>
      <c r="Y208" s="29">
        <f>DAY([2]!Tbl_Counter[[#This Row],[Issue Date]])</f>
        <v>2</v>
      </c>
      <c r="Z208" s="29" t="str">
        <f t="shared" si="109"/>
        <v>2021-06</v>
      </c>
      <c r="AA208" s="29">
        <f t="shared" si="110"/>
        <v>2</v>
      </c>
      <c r="AB208" s="29">
        <f t="shared" si="110"/>
        <v>28</v>
      </c>
      <c r="AC208" s="29" t="str">
        <f t="shared" si="111"/>
        <v>No</v>
      </c>
      <c r="AD208" s="29">
        <f t="shared" si="112"/>
        <v>26</v>
      </c>
    </row>
    <row r="209" spans="1:30" x14ac:dyDescent="0.45">
      <c r="A209" s="29">
        <v>171</v>
      </c>
      <c r="B209" s="29" t="s">
        <v>265</v>
      </c>
      <c r="C209" s="29" t="s">
        <v>266</v>
      </c>
      <c r="D209" s="29" t="s">
        <v>224</v>
      </c>
      <c r="E209" s="29" t="s">
        <v>267</v>
      </c>
      <c r="F209" s="31">
        <v>44368</v>
      </c>
      <c r="G209" s="29" t="s">
        <v>5</v>
      </c>
      <c r="H209" s="29" t="s">
        <v>235</v>
      </c>
      <c r="I209" s="29" t="s">
        <v>1013</v>
      </c>
      <c r="J209" s="30" t="s">
        <v>109</v>
      </c>
      <c r="K209" s="30"/>
      <c r="L209" s="30"/>
      <c r="M209" s="30"/>
      <c r="N209" s="30"/>
      <c r="O209" s="29" t="s">
        <v>1014</v>
      </c>
      <c r="P209" s="29" t="s">
        <v>1015</v>
      </c>
      <c r="Q209" s="29" t="s">
        <v>1016</v>
      </c>
      <c r="R209" s="29"/>
      <c r="S209" s="31"/>
      <c r="T209" s="31">
        <v>44377</v>
      </c>
      <c r="U209" s="33" t="s">
        <v>50</v>
      </c>
      <c r="V209" s="29">
        <f t="shared" si="107"/>
        <v>2021</v>
      </c>
      <c r="W209" s="29">
        <f t="shared" si="108"/>
        <v>6</v>
      </c>
      <c r="X209" s="29" t="str">
        <f>TEXT([2]!Tbl_Counter[[#This Row],[Issue Month]]*28, "mmmm")</f>
        <v>June</v>
      </c>
      <c r="Y209" s="29">
        <f>DAY([2]!Tbl_Counter[[#This Row],[Issue Date]])</f>
        <v>21</v>
      </c>
      <c r="Z209" s="29" t="str">
        <f t="shared" si="109"/>
        <v>2021-06</v>
      </c>
      <c r="AA209" s="29" t="str">
        <f t="shared" si="110"/>
        <v>N/A</v>
      </c>
      <c r="AB209" s="29">
        <f t="shared" si="110"/>
        <v>9</v>
      </c>
      <c r="AC209" s="29" t="str">
        <f t="shared" si="111"/>
        <v>N/A</v>
      </c>
      <c r="AD209" s="29" t="str">
        <f t="shared" si="112"/>
        <v/>
      </c>
    </row>
    <row r="210" spans="1:30" x14ac:dyDescent="0.45">
      <c r="A210" s="29">
        <v>169</v>
      </c>
      <c r="B210" s="29" t="s">
        <v>272</v>
      </c>
      <c r="C210" s="29" t="s">
        <v>273</v>
      </c>
      <c r="D210" s="29" t="s">
        <v>233</v>
      </c>
      <c r="E210" s="29" t="s">
        <v>206</v>
      </c>
      <c r="F210" s="31">
        <v>44358</v>
      </c>
      <c r="G210" s="29" t="s">
        <v>5</v>
      </c>
      <c r="H210" s="29" t="s">
        <v>235</v>
      </c>
      <c r="I210" s="29" t="s">
        <v>1017</v>
      </c>
      <c r="J210" s="29" t="s">
        <v>236</v>
      </c>
      <c r="K210" s="30"/>
      <c r="L210" s="30"/>
      <c r="M210" s="30"/>
      <c r="N210" s="30"/>
      <c r="O210" s="29" t="s">
        <v>1018</v>
      </c>
      <c r="P210" s="29" t="s">
        <v>1019</v>
      </c>
      <c r="Q210" s="29" t="s">
        <v>1020</v>
      </c>
      <c r="R210" s="29" t="s">
        <v>271</v>
      </c>
      <c r="S210" s="31">
        <v>44386</v>
      </c>
      <c r="T210" s="31">
        <v>44386</v>
      </c>
      <c r="U210" s="33" t="s">
        <v>50</v>
      </c>
      <c r="V210" s="29">
        <f t="shared" si="107"/>
        <v>2021</v>
      </c>
      <c r="W210" s="29">
        <f t="shared" si="108"/>
        <v>6</v>
      </c>
      <c r="X210" s="29" t="str">
        <f>TEXT([2]!Tbl_Counter[[#This Row],[Issue Month]]*28, "mmmm")</f>
        <v>June</v>
      </c>
      <c r="Y210" s="29">
        <f>DAY([2]!Tbl_Counter[[#This Row],[Issue Date]])</f>
        <v>11</v>
      </c>
      <c r="Z210" s="29" t="str">
        <f t="shared" si="109"/>
        <v>2021-06</v>
      </c>
      <c r="AA210" s="29">
        <f t="shared" si="110"/>
        <v>28</v>
      </c>
      <c r="AB210" s="29">
        <f t="shared" si="110"/>
        <v>28</v>
      </c>
      <c r="AC210" s="29" t="str">
        <f t="shared" si="111"/>
        <v>Yes</v>
      </c>
      <c r="AD210" s="29">
        <f t="shared" si="112"/>
        <v>0</v>
      </c>
    </row>
    <row r="211" spans="1:30" x14ac:dyDescent="0.45">
      <c r="A211" s="29">
        <v>243</v>
      </c>
      <c r="B211" s="29" t="s">
        <v>278</v>
      </c>
      <c r="C211" s="29" t="s">
        <v>279</v>
      </c>
      <c r="D211" s="29" t="s">
        <v>243</v>
      </c>
      <c r="E211" s="29" t="s">
        <v>206</v>
      </c>
      <c r="F211" s="31">
        <v>44363</v>
      </c>
      <c r="G211" s="29" t="s">
        <v>4</v>
      </c>
      <c r="H211" s="29" t="s">
        <v>207</v>
      </c>
      <c r="I211" s="29" t="s">
        <v>1021</v>
      </c>
      <c r="J211" s="30" t="s">
        <v>109</v>
      </c>
      <c r="K211" s="30"/>
      <c r="L211" s="30"/>
      <c r="M211" s="29" t="s">
        <v>52</v>
      </c>
      <c r="N211" s="30"/>
      <c r="O211" s="29" t="s">
        <v>1022</v>
      </c>
      <c r="P211" s="29" t="s">
        <v>1023</v>
      </c>
      <c r="Q211" s="29" t="s">
        <v>1024</v>
      </c>
      <c r="R211" s="29" t="s">
        <v>536</v>
      </c>
      <c r="S211" s="31">
        <v>44393</v>
      </c>
      <c r="T211" s="31">
        <v>44392</v>
      </c>
      <c r="U211" s="33" t="s">
        <v>50</v>
      </c>
      <c r="V211" s="29">
        <v>2021</v>
      </c>
      <c r="W211" s="29">
        <v>6</v>
      </c>
      <c r="X211" s="29" t="s">
        <v>80</v>
      </c>
      <c r="Y211" s="29">
        <v>16</v>
      </c>
      <c r="Z211" s="29" t="s">
        <v>73</v>
      </c>
      <c r="AA211" s="29">
        <f t="shared" si="110"/>
        <v>30</v>
      </c>
      <c r="AB211" s="29">
        <f t="shared" si="110"/>
        <v>29</v>
      </c>
      <c r="AC211" s="29" t="str">
        <f t="shared" si="111"/>
        <v>Yes</v>
      </c>
      <c r="AD211" s="29">
        <f t="shared" si="112"/>
        <v>-1</v>
      </c>
    </row>
    <row r="212" spans="1:30" x14ac:dyDescent="0.45">
      <c r="A212" s="29">
        <v>172</v>
      </c>
      <c r="B212" s="29" t="s">
        <v>203</v>
      </c>
      <c r="C212" s="29" t="s">
        <v>284</v>
      </c>
      <c r="D212" s="29" t="s">
        <v>205</v>
      </c>
      <c r="E212" s="29" t="s">
        <v>216</v>
      </c>
      <c r="F212" s="31">
        <v>44368</v>
      </c>
      <c r="G212" s="29" t="s">
        <v>4</v>
      </c>
      <c r="H212" s="29" t="s">
        <v>207</v>
      </c>
      <c r="I212" s="29" t="s">
        <v>1025</v>
      </c>
      <c r="J212" s="29" t="s">
        <v>236</v>
      </c>
      <c r="K212" s="30"/>
      <c r="L212" s="30"/>
      <c r="M212" s="29" t="s">
        <v>52</v>
      </c>
      <c r="N212" s="30"/>
      <c r="O212" s="29" t="s">
        <v>1026</v>
      </c>
      <c r="P212" s="29" t="s">
        <v>1027</v>
      </c>
      <c r="Q212" s="29" t="s">
        <v>1028</v>
      </c>
      <c r="R212" s="29" t="s">
        <v>271</v>
      </c>
      <c r="S212" s="31">
        <v>44400</v>
      </c>
      <c r="T212" s="31">
        <v>44393</v>
      </c>
      <c r="U212" s="33" t="s">
        <v>50</v>
      </c>
      <c r="V212" s="29">
        <f t="shared" ref="V212:V217" si="113">IFERROR(YEAR(F212), "")</f>
        <v>2021</v>
      </c>
      <c r="W212" s="29">
        <f t="shared" ref="W212:W217" si="114">IFERROR(MONTH(F212), "")</f>
        <v>6</v>
      </c>
      <c r="X212" s="29" t="str">
        <f>TEXT([2]!Tbl_Counter[[#This Row],[Issue Month]]*28, "mmmm")</f>
        <v>June</v>
      </c>
      <c r="Y212" s="29">
        <f>DAY([2]!Tbl_Counter[[#This Row],[Issue Date]])</f>
        <v>21</v>
      </c>
      <c r="Z212" s="29" t="str">
        <f t="shared" ref="Z212:Z217" si="115">TEXT($F212, "yyyy-mm")</f>
        <v>2021-06</v>
      </c>
      <c r="AA212" s="29">
        <f t="shared" si="110"/>
        <v>32</v>
      </c>
      <c r="AB212" s="29">
        <f t="shared" si="110"/>
        <v>25</v>
      </c>
      <c r="AC212" s="29" t="str">
        <f t="shared" si="111"/>
        <v>Yes</v>
      </c>
      <c r="AD212" s="29">
        <f t="shared" si="112"/>
        <v>-7</v>
      </c>
    </row>
    <row r="213" spans="1:30" x14ac:dyDescent="0.45">
      <c r="A213" s="29">
        <v>177</v>
      </c>
      <c r="B213" s="29" t="s">
        <v>213</v>
      </c>
      <c r="C213" s="29" t="s">
        <v>289</v>
      </c>
      <c r="D213" s="29" t="s">
        <v>215</v>
      </c>
      <c r="E213" s="29" t="s">
        <v>225</v>
      </c>
      <c r="F213" s="31">
        <v>44377</v>
      </c>
      <c r="G213" s="29" t="s">
        <v>4</v>
      </c>
      <c r="H213" s="29" t="s">
        <v>207</v>
      </c>
      <c r="I213" s="29" t="s">
        <v>1029</v>
      </c>
      <c r="J213" s="29" t="s">
        <v>236</v>
      </c>
      <c r="K213" s="29" t="s">
        <v>888</v>
      </c>
      <c r="L213" s="30"/>
      <c r="M213" s="29" t="s">
        <v>52</v>
      </c>
      <c r="N213" s="30"/>
      <c r="O213" s="29" t="s">
        <v>1030</v>
      </c>
      <c r="P213" s="29" t="s">
        <v>1031</v>
      </c>
      <c r="Q213" s="29" t="s">
        <v>1032</v>
      </c>
      <c r="R213" s="29" t="s">
        <v>271</v>
      </c>
      <c r="S213" s="31">
        <v>44407</v>
      </c>
      <c r="T213" s="31">
        <v>44393</v>
      </c>
      <c r="U213" s="33" t="s">
        <v>50</v>
      </c>
      <c r="V213" s="29">
        <f t="shared" si="113"/>
        <v>2021</v>
      </c>
      <c r="W213" s="29">
        <f t="shared" si="114"/>
        <v>6</v>
      </c>
      <c r="X213" s="29" t="str">
        <f>TEXT([2]!Tbl_Counter[[#This Row],[Issue Month]]*28, "mmmm")</f>
        <v>June</v>
      </c>
      <c r="Y213" s="29">
        <f>DAY([2]!Tbl_Counter[[#This Row],[Issue Date]])</f>
        <v>30</v>
      </c>
      <c r="Z213" s="29" t="str">
        <f t="shared" si="115"/>
        <v>2021-06</v>
      </c>
      <c r="AA213" s="29">
        <f t="shared" si="110"/>
        <v>30</v>
      </c>
      <c r="AB213" s="29">
        <f t="shared" si="110"/>
        <v>16</v>
      </c>
      <c r="AC213" s="29" t="str">
        <f t="shared" si="111"/>
        <v>Yes</v>
      </c>
      <c r="AD213" s="29">
        <f t="shared" si="112"/>
        <v>-14</v>
      </c>
    </row>
    <row r="214" spans="1:30" x14ac:dyDescent="0.45">
      <c r="A214" s="29">
        <v>179</v>
      </c>
      <c r="B214" s="29" t="s">
        <v>222</v>
      </c>
      <c r="C214" s="29" t="s">
        <v>295</v>
      </c>
      <c r="D214" s="29" t="s">
        <v>224</v>
      </c>
      <c r="E214" s="29" t="s">
        <v>234</v>
      </c>
      <c r="F214" s="31">
        <v>44378</v>
      </c>
      <c r="G214" s="29" t="s">
        <v>4</v>
      </c>
      <c r="H214" s="29" t="s">
        <v>207</v>
      </c>
      <c r="I214" s="29" t="s">
        <v>1033</v>
      </c>
      <c r="J214" s="29" t="s">
        <v>388</v>
      </c>
      <c r="K214" s="29" t="s">
        <v>1034</v>
      </c>
      <c r="L214" s="30"/>
      <c r="M214" s="29" t="s">
        <v>52</v>
      </c>
      <c r="N214" s="30"/>
      <c r="O214" s="29" t="s">
        <v>1035</v>
      </c>
      <c r="P214" s="29" t="s">
        <v>1036</v>
      </c>
      <c r="Q214" s="29" t="s">
        <v>1037</v>
      </c>
      <c r="R214" s="29" t="s">
        <v>271</v>
      </c>
      <c r="S214" s="31">
        <v>44408</v>
      </c>
      <c r="T214" s="31">
        <v>44397</v>
      </c>
      <c r="U214" s="33" t="s">
        <v>50</v>
      </c>
      <c r="V214" s="29">
        <f t="shared" si="113"/>
        <v>2021</v>
      </c>
      <c r="W214" s="29">
        <f t="shared" si="114"/>
        <v>7</v>
      </c>
      <c r="X214" s="29" t="str">
        <f>TEXT([2]!Tbl_Counter[[#This Row],[Issue Month]]*28, "mmmm")</f>
        <v>July</v>
      </c>
      <c r="Y214" s="29">
        <f>DAY([2]!Tbl_Counter[[#This Row],[Issue Date]])</f>
        <v>1</v>
      </c>
      <c r="Z214" s="29" t="str">
        <f t="shared" si="115"/>
        <v>2021-07</v>
      </c>
      <c r="AA214" s="29">
        <f t="shared" si="110"/>
        <v>30</v>
      </c>
      <c r="AB214" s="29">
        <f t="shared" si="110"/>
        <v>19</v>
      </c>
      <c r="AC214" s="29" t="str">
        <f t="shared" si="111"/>
        <v>Yes</v>
      </c>
      <c r="AD214" s="29">
        <f t="shared" si="112"/>
        <v>-11</v>
      </c>
    </row>
    <row r="215" spans="1:30" x14ac:dyDescent="0.45">
      <c r="A215" s="29">
        <v>181</v>
      </c>
      <c r="B215" s="29" t="s">
        <v>231</v>
      </c>
      <c r="C215" s="29" t="s">
        <v>300</v>
      </c>
      <c r="D215" s="29" t="s">
        <v>233</v>
      </c>
      <c r="E215" s="29" t="s">
        <v>244</v>
      </c>
      <c r="F215" s="31">
        <v>44385</v>
      </c>
      <c r="G215" s="29" t="s">
        <v>5</v>
      </c>
      <c r="H215" s="29" t="s">
        <v>235</v>
      </c>
      <c r="I215" s="29" t="s">
        <v>1038</v>
      </c>
      <c r="J215" s="29" t="s">
        <v>374</v>
      </c>
      <c r="K215" s="30"/>
      <c r="L215" s="30"/>
      <c r="M215" s="30"/>
      <c r="N215" s="30"/>
      <c r="O215" s="29" t="s">
        <v>1039</v>
      </c>
      <c r="P215" s="29" t="s">
        <v>1040</v>
      </c>
      <c r="Q215" s="29" t="s">
        <v>1041</v>
      </c>
      <c r="R215" s="29" t="s">
        <v>1042</v>
      </c>
      <c r="S215" s="31">
        <v>44419</v>
      </c>
      <c r="T215" s="31">
        <v>44397</v>
      </c>
      <c r="U215" s="33" t="s">
        <v>50</v>
      </c>
      <c r="V215" s="29">
        <f t="shared" si="113"/>
        <v>2021</v>
      </c>
      <c r="W215" s="29">
        <f t="shared" si="114"/>
        <v>7</v>
      </c>
      <c r="X215" s="29" t="str">
        <f>TEXT([2]!Tbl_Counter[[#This Row],[Issue Month]]*28, "mmmm")</f>
        <v>July</v>
      </c>
      <c r="Y215" s="29">
        <f>DAY([2]!Tbl_Counter[[#This Row],[Issue Date]])</f>
        <v>8</v>
      </c>
      <c r="Z215" s="29" t="str">
        <f t="shared" si="115"/>
        <v>2021-07</v>
      </c>
      <c r="AA215" s="29">
        <f t="shared" ref="AA215:AB217" si="116">IFERROR(IF(INT(S215-$F215)&gt;=0,S215-$F215,"N/A"),"N/A")</f>
        <v>34</v>
      </c>
      <c r="AB215" s="29">
        <f t="shared" si="116"/>
        <v>12</v>
      </c>
      <c r="AC215" s="29" t="str">
        <f t="shared" ref="AC215:AC217" si="117">IFERROR(IF(OR(ISTEXT(AA215), ISTEXT(AB215)), "N/A", IF(AB215&lt;=AA215, "Yes", "No")),"N/A")</f>
        <v>Yes</v>
      </c>
      <c r="AD215" s="29">
        <f t="shared" ref="AD215:AD217" si="118">IFERROR(AB215-AA215, "")</f>
        <v>-22</v>
      </c>
    </row>
    <row r="216" spans="1:30" x14ac:dyDescent="0.45">
      <c r="A216" s="29">
        <v>186</v>
      </c>
      <c r="B216" s="29" t="s">
        <v>241</v>
      </c>
      <c r="C216" s="29" t="s">
        <v>305</v>
      </c>
      <c r="D216" s="29" t="s">
        <v>243</v>
      </c>
      <c r="E216" s="29" t="s">
        <v>253</v>
      </c>
      <c r="F216" s="31">
        <v>44396</v>
      </c>
      <c r="G216" s="29" t="s">
        <v>3</v>
      </c>
      <c r="H216" s="29" t="s">
        <v>245</v>
      </c>
      <c r="I216" s="30" t="s">
        <v>109</v>
      </c>
      <c r="J216" s="30" t="s">
        <v>109</v>
      </c>
      <c r="K216" s="30"/>
      <c r="L216" s="30"/>
      <c r="M216" s="30"/>
      <c r="N216" s="30"/>
      <c r="O216" s="29" t="s">
        <v>1043</v>
      </c>
      <c r="P216" s="29" t="s">
        <v>1044</v>
      </c>
      <c r="Q216" s="29" t="s">
        <v>1045</v>
      </c>
      <c r="R216" s="29" t="s">
        <v>250</v>
      </c>
      <c r="S216" s="31">
        <v>44397</v>
      </c>
      <c r="T216" s="31">
        <v>44397</v>
      </c>
      <c r="U216" s="33" t="s">
        <v>50</v>
      </c>
      <c r="V216" s="29">
        <f t="shared" si="113"/>
        <v>2021</v>
      </c>
      <c r="W216" s="29">
        <f t="shared" si="114"/>
        <v>7</v>
      </c>
      <c r="X216" s="29" t="str">
        <f>TEXT([2]!Tbl_Counter[[#This Row],[Issue Month]]*28, "mmmm")</f>
        <v>July</v>
      </c>
      <c r="Y216" s="29">
        <f>DAY([2]!Tbl_Counter[[#This Row],[Issue Date]])</f>
        <v>19</v>
      </c>
      <c r="Z216" s="29" t="str">
        <f t="shared" si="115"/>
        <v>2021-07</v>
      </c>
      <c r="AA216" s="29">
        <f t="shared" si="116"/>
        <v>1</v>
      </c>
      <c r="AB216" s="29">
        <f t="shared" si="116"/>
        <v>1</v>
      </c>
      <c r="AC216" s="29" t="str">
        <f t="shared" si="117"/>
        <v>Yes</v>
      </c>
      <c r="AD216" s="29">
        <f t="shared" si="118"/>
        <v>0</v>
      </c>
    </row>
    <row r="217" spans="1:30" x14ac:dyDescent="0.45">
      <c r="A217" s="29">
        <v>188</v>
      </c>
      <c r="B217" s="29" t="s">
        <v>251</v>
      </c>
      <c r="C217" s="29" t="s">
        <v>310</v>
      </c>
      <c r="D217" s="29" t="s">
        <v>205</v>
      </c>
      <c r="E217" s="29" t="s">
        <v>260</v>
      </c>
      <c r="F217" s="31">
        <v>44397</v>
      </c>
      <c r="G217" s="29" t="s">
        <v>3</v>
      </c>
      <c r="H217" s="29" t="s">
        <v>245</v>
      </c>
      <c r="I217" s="30" t="s">
        <v>109</v>
      </c>
      <c r="J217" s="30" t="s">
        <v>109</v>
      </c>
      <c r="K217" s="29" t="s">
        <v>311</v>
      </c>
      <c r="L217" s="30"/>
      <c r="M217" s="30"/>
      <c r="N217" s="30"/>
      <c r="O217" s="29" t="s">
        <v>1046</v>
      </c>
      <c r="P217" s="29" t="s">
        <v>1047</v>
      </c>
      <c r="Q217" s="29" t="s">
        <v>1048</v>
      </c>
      <c r="R217" s="29" t="s">
        <v>271</v>
      </c>
      <c r="S217" s="31">
        <v>44398</v>
      </c>
      <c r="T217" s="31">
        <v>44398</v>
      </c>
      <c r="U217" s="33" t="s">
        <v>50</v>
      </c>
      <c r="V217" s="29">
        <f t="shared" si="113"/>
        <v>2021</v>
      </c>
      <c r="W217" s="29">
        <f t="shared" si="114"/>
        <v>7</v>
      </c>
      <c r="X217" s="29" t="str">
        <f>TEXT([2]!Tbl_Counter[[#This Row],[Issue Month]]*28, "mmmm")</f>
        <v>July</v>
      </c>
      <c r="Y217" s="29">
        <f>DAY([2]!Tbl_Counter[[#This Row],[Issue Date]])</f>
        <v>20</v>
      </c>
      <c r="Z217" s="29" t="str">
        <f t="shared" si="115"/>
        <v>2021-07</v>
      </c>
      <c r="AA217" s="29">
        <f t="shared" si="116"/>
        <v>1</v>
      </c>
      <c r="AB217" s="29">
        <f t="shared" si="116"/>
        <v>1</v>
      </c>
      <c r="AC217" s="29" t="str">
        <f t="shared" si="117"/>
        <v>Yes</v>
      </c>
      <c r="AD217" s="29">
        <f t="shared" si="118"/>
        <v>0</v>
      </c>
    </row>
    <row r="218" spans="1:30" x14ac:dyDescent="0.45">
      <c r="A218" s="29">
        <v>242</v>
      </c>
      <c r="B218" s="29" t="s">
        <v>258</v>
      </c>
      <c r="C218" s="29" t="s">
        <v>316</v>
      </c>
      <c r="D218" s="29" t="s">
        <v>215</v>
      </c>
      <c r="E218" s="29" t="s">
        <v>267</v>
      </c>
      <c r="F218" s="31">
        <v>44377</v>
      </c>
      <c r="G218" s="29" t="s">
        <v>4</v>
      </c>
      <c r="H218" s="29" t="s">
        <v>207</v>
      </c>
      <c r="I218" s="29" t="s">
        <v>1049</v>
      </c>
      <c r="J218" s="30" t="s">
        <v>109</v>
      </c>
      <c r="K218" s="30"/>
      <c r="L218" s="30"/>
      <c r="M218" s="29" t="s">
        <v>52</v>
      </c>
      <c r="N218" s="30"/>
      <c r="O218" s="29" t="s">
        <v>1050</v>
      </c>
      <c r="P218" s="29" t="s">
        <v>1051</v>
      </c>
      <c r="Q218" s="29" t="s">
        <v>1052</v>
      </c>
      <c r="R218" s="29" t="s">
        <v>294</v>
      </c>
      <c r="S218" s="31">
        <v>44407</v>
      </c>
      <c r="T218" s="31">
        <v>44403</v>
      </c>
      <c r="U218" s="33" t="s">
        <v>50</v>
      </c>
      <c r="V218" s="29">
        <v>2021</v>
      </c>
      <c r="W218" s="29">
        <v>6</v>
      </c>
      <c r="X218" s="29" t="s">
        <v>80</v>
      </c>
      <c r="Y218" s="29">
        <v>30</v>
      </c>
      <c r="Z218" s="29" t="s">
        <v>73</v>
      </c>
      <c r="AA218" s="29">
        <f>IFERROR(IF(INT(S218-$F218)&gt;=0,S218-$F218,"N/A"),"N/A")</f>
        <v>30</v>
      </c>
      <c r="AB218" s="29">
        <f>IFERROR(IF(INT(T218-$F218)&gt;=0,T218-$F218,"N/A"),"N/A")</f>
        <v>26</v>
      </c>
      <c r="AC218" s="29" t="str">
        <f>IFERROR(IF(OR(ISTEXT(AA218), ISTEXT(AB218)), "N/A", IF(AB218&lt;=AA218, "Yes", "No")),"N/A")</f>
        <v>Yes</v>
      </c>
      <c r="AD218" s="29">
        <f>IFERROR(AB218-AA218, "")</f>
        <v>-4</v>
      </c>
    </row>
    <row r="219" spans="1:30" x14ac:dyDescent="0.45">
      <c r="A219" s="29">
        <v>184</v>
      </c>
      <c r="B219" s="29" t="s">
        <v>265</v>
      </c>
      <c r="C219" s="29" t="s">
        <v>320</v>
      </c>
      <c r="D219" s="29" t="s">
        <v>224</v>
      </c>
      <c r="E219" s="29" t="s">
        <v>206</v>
      </c>
      <c r="F219" s="31">
        <v>44390</v>
      </c>
      <c r="G219" s="29" t="s">
        <v>5</v>
      </c>
      <c r="H219" s="29" t="s">
        <v>235</v>
      </c>
      <c r="I219" s="30" t="s">
        <v>109</v>
      </c>
      <c r="J219" s="30" t="s">
        <v>109</v>
      </c>
      <c r="K219" s="30"/>
      <c r="L219" s="30"/>
      <c r="M219" s="30"/>
      <c r="N219" s="30"/>
      <c r="O219" s="29" t="s">
        <v>1053</v>
      </c>
      <c r="P219" s="29" t="s">
        <v>1054</v>
      </c>
      <c r="Q219" s="29" t="s">
        <v>1055</v>
      </c>
      <c r="R219" s="29" t="s">
        <v>271</v>
      </c>
      <c r="S219" s="31">
        <v>44420</v>
      </c>
      <c r="T219" s="31">
        <v>44407</v>
      </c>
      <c r="U219" s="33" t="s">
        <v>50</v>
      </c>
      <c r="V219" s="29">
        <f>IFERROR(YEAR(F219), "")</f>
        <v>2021</v>
      </c>
      <c r="W219" s="29">
        <f>IFERROR(MONTH(F219), "")</f>
        <v>7</v>
      </c>
      <c r="X219" s="29" t="str">
        <f>TEXT([2]!Tbl_Counter[[#This Row],[Issue Month]]*28, "mmmm")</f>
        <v>July</v>
      </c>
      <c r="Y219" s="29">
        <f>DAY([2]!Tbl_Counter[[#This Row],[Issue Date]])</f>
        <v>13</v>
      </c>
      <c r="Z219" s="29" t="str">
        <f>TEXT($F219, "yyyy-mm")</f>
        <v>2021-07</v>
      </c>
      <c r="AA219" s="29">
        <f>IFERROR(IF(INT(S219-$F219)&gt;=0,S219-$F219,"N/A"),"N/A")</f>
        <v>30</v>
      </c>
      <c r="AB219" s="29">
        <f>IFERROR(IF(INT(T219-$F219)&gt;=0,T219-$F219,"N/A"),"N/A")</f>
        <v>17</v>
      </c>
      <c r="AC219" s="29" t="str">
        <f>IFERROR(IF(OR(ISTEXT(AA219), ISTEXT(AB219)), "N/A", IF(AB219&lt;=AA219, "Yes", "No")),"N/A")</f>
        <v>Yes</v>
      </c>
      <c r="AD219" s="29">
        <f>IFERROR(AB219-AA219, "")</f>
        <v>-13</v>
      </c>
    </row>
    <row r="220" spans="1:30" ht="39.75" customHeight="1" x14ac:dyDescent="0.45">
      <c r="A220" s="29">
        <v>241</v>
      </c>
      <c r="B220" s="29" t="s">
        <v>272</v>
      </c>
      <c r="C220" s="29" t="s">
        <v>326</v>
      </c>
      <c r="D220" s="29" t="s">
        <v>233</v>
      </c>
      <c r="E220" s="29" t="s">
        <v>216</v>
      </c>
      <c r="F220" s="31">
        <v>44397</v>
      </c>
      <c r="G220" s="29" t="s">
        <v>4</v>
      </c>
      <c r="H220" s="29" t="s">
        <v>207</v>
      </c>
      <c r="I220" s="29" t="s">
        <v>1056</v>
      </c>
      <c r="J220" s="30" t="s">
        <v>109</v>
      </c>
      <c r="K220" s="30"/>
      <c r="L220" s="30"/>
      <c r="M220" s="29" t="s">
        <v>52</v>
      </c>
      <c r="N220" s="30"/>
      <c r="O220" s="29" t="s">
        <v>1057</v>
      </c>
      <c r="P220" s="29" t="s">
        <v>1058</v>
      </c>
      <c r="Q220" s="29" t="s">
        <v>1059</v>
      </c>
      <c r="R220" s="29" t="s">
        <v>294</v>
      </c>
      <c r="S220" s="31">
        <v>44427</v>
      </c>
      <c r="T220" s="31">
        <v>44411</v>
      </c>
      <c r="U220" s="33" t="s">
        <v>50</v>
      </c>
      <c r="V220" s="29">
        <v>2021</v>
      </c>
      <c r="W220" s="29">
        <v>7</v>
      </c>
      <c r="X220" s="29" t="s">
        <v>81</v>
      </c>
      <c r="Y220" s="29">
        <v>20</v>
      </c>
      <c r="Z220" s="29" t="s">
        <v>74</v>
      </c>
      <c r="AA220" s="29">
        <f t="shared" ref="AA220:AA223" si="119">IFERROR(IF(INT(S220-$F220)&gt;=0,S220-$F220,"N/A"),"N/A")</f>
        <v>30</v>
      </c>
      <c r="AB220" s="29">
        <f t="shared" ref="AB220:AB223" si="120">IFERROR(IF(INT(T220-$F220)&gt;=0,T220-$F220,"N/A"),"N/A")</f>
        <v>14</v>
      </c>
      <c r="AC220" s="29" t="str">
        <f t="shared" ref="AC220:AC223" si="121">IFERROR(IF(OR(ISTEXT(AA220), ISTEXT(AB220)), "N/A", IF(AB220&lt;=AA220, "Yes", "No")),"N/A")</f>
        <v>Yes</v>
      </c>
      <c r="AD220" s="29">
        <f t="shared" ref="AD220:AD223" si="122">IFERROR(AB220-AA220, "")</f>
        <v>-16</v>
      </c>
    </row>
    <row r="221" spans="1:30" x14ac:dyDescent="0.45">
      <c r="A221" s="29">
        <v>180</v>
      </c>
      <c r="B221" s="29" t="s">
        <v>278</v>
      </c>
      <c r="C221" s="29" t="s">
        <v>331</v>
      </c>
      <c r="D221" s="29" t="s">
        <v>243</v>
      </c>
      <c r="E221" s="29" t="s">
        <v>225</v>
      </c>
      <c r="F221" s="31">
        <v>44384</v>
      </c>
      <c r="G221" s="29" t="s">
        <v>4</v>
      </c>
      <c r="H221" s="29" t="s">
        <v>207</v>
      </c>
      <c r="I221" s="29" t="s">
        <v>1060</v>
      </c>
      <c r="J221" s="29" t="s">
        <v>236</v>
      </c>
      <c r="K221" s="29" t="s">
        <v>217</v>
      </c>
      <c r="L221" s="29" t="s">
        <v>1389</v>
      </c>
      <c r="M221" s="29" t="s">
        <v>52</v>
      </c>
      <c r="N221" s="30"/>
      <c r="O221" s="29" t="s">
        <v>1061</v>
      </c>
      <c r="P221" s="29" t="s">
        <v>1062</v>
      </c>
      <c r="Q221" s="29" t="s">
        <v>1063</v>
      </c>
      <c r="R221" s="29" t="s">
        <v>356</v>
      </c>
      <c r="S221" s="31">
        <v>44414</v>
      </c>
      <c r="T221" s="31">
        <v>44412</v>
      </c>
      <c r="U221" s="33" t="s">
        <v>50</v>
      </c>
      <c r="V221" s="29">
        <f t="shared" ref="V221:V232" si="123">IFERROR(YEAR(F221), "")</f>
        <v>2021</v>
      </c>
      <c r="W221" s="29">
        <f t="shared" ref="W221:W232" si="124">IFERROR(MONTH(F221), "")</f>
        <v>7</v>
      </c>
      <c r="X221" s="29" t="str">
        <f>TEXT([2]!Tbl_Counter[[#This Row],[Issue Month]]*28, "mmmm")</f>
        <v>July</v>
      </c>
      <c r="Y221" s="29">
        <f>DAY([2]!Tbl_Counter[[#This Row],[Issue Date]])</f>
        <v>7</v>
      </c>
      <c r="Z221" s="29" t="str">
        <f t="shared" ref="Z221:Z232" si="125">TEXT($F221, "yyyy-mm")</f>
        <v>2021-07</v>
      </c>
      <c r="AA221" s="29">
        <f t="shared" si="119"/>
        <v>30</v>
      </c>
      <c r="AB221" s="29">
        <f t="shared" si="120"/>
        <v>28</v>
      </c>
      <c r="AC221" s="29" t="str">
        <f t="shared" si="121"/>
        <v>Yes</v>
      </c>
      <c r="AD221" s="29">
        <f t="shared" si="122"/>
        <v>-2</v>
      </c>
    </row>
    <row r="222" spans="1:30" x14ac:dyDescent="0.45">
      <c r="A222" s="29">
        <v>185</v>
      </c>
      <c r="B222" s="29" t="s">
        <v>203</v>
      </c>
      <c r="C222" s="29" t="s">
        <v>204</v>
      </c>
      <c r="D222" s="29" t="s">
        <v>205</v>
      </c>
      <c r="E222" s="29" t="s">
        <v>234</v>
      </c>
      <c r="F222" s="31">
        <v>44391</v>
      </c>
      <c r="G222" s="29" t="s">
        <v>4</v>
      </c>
      <c r="H222" s="29" t="s">
        <v>207</v>
      </c>
      <c r="I222" s="29" t="s">
        <v>1064</v>
      </c>
      <c r="J222" s="29" t="s">
        <v>388</v>
      </c>
      <c r="K222" s="29" t="s">
        <v>311</v>
      </c>
      <c r="L222" s="29" t="s">
        <v>1390</v>
      </c>
      <c r="M222" s="29" t="s">
        <v>52</v>
      </c>
      <c r="N222" s="30"/>
      <c r="O222" s="29" t="s">
        <v>1065</v>
      </c>
      <c r="P222" s="29" t="s">
        <v>1066</v>
      </c>
      <c r="Q222" s="29" t="s">
        <v>1067</v>
      </c>
      <c r="R222" s="29" t="s">
        <v>1068</v>
      </c>
      <c r="S222" s="31">
        <v>44422</v>
      </c>
      <c r="T222" s="31">
        <v>44418</v>
      </c>
      <c r="U222" s="33" t="s">
        <v>50</v>
      </c>
      <c r="V222" s="29">
        <f t="shared" si="123"/>
        <v>2021</v>
      </c>
      <c r="W222" s="29">
        <f t="shared" si="124"/>
        <v>7</v>
      </c>
      <c r="X222" s="29" t="str">
        <f>TEXT([2]!Tbl_Counter[[#This Row],[Issue Month]]*28, "mmmm")</f>
        <v>July</v>
      </c>
      <c r="Y222" s="29">
        <f>DAY([2]!Tbl_Counter[[#This Row],[Issue Date]])</f>
        <v>14</v>
      </c>
      <c r="Z222" s="29" t="str">
        <f t="shared" si="125"/>
        <v>2021-07</v>
      </c>
      <c r="AA222" s="29">
        <f t="shared" si="119"/>
        <v>31</v>
      </c>
      <c r="AB222" s="29">
        <f t="shared" si="120"/>
        <v>27</v>
      </c>
      <c r="AC222" s="29" t="str">
        <f t="shared" si="121"/>
        <v>Yes</v>
      </c>
      <c r="AD222" s="29">
        <f t="shared" si="122"/>
        <v>-4</v>
      </c>
    </row>
    <row r="223" spans="1:30" x14ac:dyDescent="0.45">
      <c r="A223" s="29">
        <v>189</v>
      </c>
      <c r="B223" s="29" t="s">
        <v>213</v>
      </c>
      <c r="C223" s="29" t="s">
        <v>214</v>
      </c>
      <c r="D223" s="29" t="s">
        <v>215</v>
      </c>
      <c r="E223" s="29" t="s">
        <v>244</v>
      </c>
      <c r="F223" s="31">
        <v>44398</v>
      </c>
      <c r="G223" s="29" t="s">
        <v>4</v>
      </c>
      <c r="H223" s="29" t="s">
        <v>207</v>
      </c>
      <c r="I223" s="29" t="s">
        <v>1069</v>
      </c>
      <c r="J223" s="30" t="s">
        <v>109</v>
      </c>
      <c r="K223" s="30"/>
      <c r="L223" s="30"/>
      <c r="M223" s="29" t="s">
        <v>52</v>
      </c>
      <c r="N223" s="30"/>
      <c r="O223" s="29" t="s">
        <v>1070</v>
      </c>
      <c r="P223" s="29" t="s">
        <v>1071</v>
      </c>
      <c r="Q223" s="29" t="s">
        <v>1072</v>
      </c>
      <c r="R223" s="29" t="s">
        <v>1068</v>
      </c>
      <c r="S223" s="31">
        <v>44429</v>
      </c>
      <c r="T223" s="31">
        <v>44419</v>
      </c>
      <c r="U223" s="33" t="s">
        <v>50</v>
      </c>
      <c r="V223" s="29">
        <f t="shared" si="123"/>
        <v>2021</v>
      </c>
      <c r="W223" s="29">
        <f t="shared" si="124"/>
        <v>7</v>
      </c>
      <c r="X223" s="29" t="str">
        <f>TEXT([2]!Tbl_Counter[[#This Row],[Issue Month]]*28, "mmmm")</f>
        <v>July</v>
      </c>
      <c r="Y223" s="29">
        <f>DAY([2]!Tbl_Counter[[#This Row],[Issue Date]])</f>
        <v>21</v>
      </c>
      <c r="Z223" s="29" t="str">
        <f t="shared" si="125"/>
        <v>2021-07</v>
      </c>
      <c r="AA223" s="29">
        <f t="shared" si="119"/>
        <v>31</v>
      </c>
      <c r="AB223" s="29">
        <f t="shared" si="120"/>
        <v>21</v>
      </c>
      <c r="AC223" s="29" t="str">
        <f t="shared" si="121"/>
        <v>Yes</v>
      </c>
      <c r="AD223" s="29">
        <f t="shared" si="122"/>
        <v>-10</v>
      </c>
    </row>
    <row r="224" spans="1:30" x14ac:dyDescent="0.45">
      <c r="A224" s="29">
        <v>194</v>
      </c>
      <c r="B224" s="29" t="s">
        <v>222</v>
      </c>
      <c r="C224" s="29" t="s">
        <v>223</v>
      </c>
      <c r="D224" s="29" t="s">
        <v>224</v>
      </c>
      <c r="E224" s="29" t="s">
        <v>253</v>
      </c>
      <c r="F224" s="31">
        <v>44420</v>
      </c>
      <c r="G224" s="29" t="s">
        <v>3</v>
      </c>
      <c r="H224" s="29" t="s">
        <v>245</v>
      </c>
      <c r="I224" s="30" t="s">
        <v>109</v>
      </c>
      <c r="J224" s="30" t="s">
        <v>109</v>
      </c>
      <c r="K224" s="29" t="s">
        <v>311</v>
      </c>
      <c r="L224" s="30"/>
      <c r="M224" s="30"/>
      <c r="N224" s="30"/>
      <c r="O224" s="29" t="s">
        <v>1073</v>
      </c>
      <c r="P224" s="29" t="s">
        <v>1074</v>
      </c>
      <c r="Q224" s="29" t="s">
        <v>1075</v>
      </c>
      <c r="R224" s="29" t="s">
        <v>250</v>
      </c>
      <c r="S224" s="31">
        <v>44420</v>
      </c>
      <c r="T224" s="31">
        <v>44420</v>
      </c>
      <c r="U224" s="33" t="s">
        <v>50</v>
      </c>
      <c r="V224" s="29">
        <f t="shared" si="123"/>
        <v>2021</v>
      </c>
      <c r="W224" s="29">
        <f t="shared" si="124"/>
        <v>8</v>
      </c>
      <c r="X224" s="29" t="str">
        <f>TEXT([2]!Tbl_Counter[[#This Row],[Issue Month]]*28, "mmmm")</f>
        <v>August</v>
      </c>
      <c r="Y224" s="29">
        <f>DAY([2]!Tbl_Counter[[#This Row],[Issue Date]])</f>
        <v>12</v>
      </c>
      <c r="Z224" s="29" t="str">
        <f t="shared" si="125"/>
        <v>2021-08</v>
      </c>
      <c r="AA224" s="29">
        <f t="shared" ref="AA224:AB234" si="126">IFERROR(IF(INT(S224-$F224)&gt;=0,S224-$F224,"N/A"),"N/A")</f>
        <v>0</v>
      </c>
      <c r="AB224" s="29">
        <f t="shared" si="126"/>
        <v>0</v>
      </c>
      <c r="AC224" s="29" t="str">
        <f>IFERROR(IF(OR(ISTEXT(AA224), ISTEXT(AB224)), "N/A", IF(AB224&lt;=AA224, "Yes", "No")),"N/A")</f>
        <v>Yes</v>
      </c>
      <c r="AD224" s="29">
        <f t="shared" ref="AD224:AD230" si="127">IFERROR(AB224-AA224, "")</f>
        <v>0</v>
      </c>
    </row>
    <row r="225" spans="1:30" x14ac:dyDescent="0.45">
      <c r="A225" s="29">
        <v>183</v>
      </c>
      <c r="B225" s="29" t="s">
        <v>231</v>
      </c>
      <c r="C225" s="29" t="s">
        <v>232</v>
      </c>
      <c r="D225" s="29" t="s">
        <v>233</v>
      </c>
      <c r="E225" s="29" t="s">
        <v>260</v>
      </c>
      <c r="F225" s="31">
        <v>44390</v>
      </c>
      <c r="G225" s="29" t="s">
        <v>4</v>
      </c>
      <c r="H225" s="29" t="s">
        <v>207</v>
      </c>
      <c r="I225" s="29" t="s">
        <v>1076</v>
      </c>
      <c r="J225" s="30" t="s">
        <v>109</v>
      </c>
      <c r="K225" s="30"/>
      <c r="L225" s="30"/>
      <c r="M225" s="29" t="s">
        <v>52</v>
      </c>
      <c r="N225" s="30"/>
      <c r="O225" s="29" t="s">
        <v>1077</v>
      </c>
      <c r="P225" s="29" t="s">
        <v>1078</v>
      </c>
      <c r="Q225" s="29" t="s">
        <v>1079</v>
      </c>
      <c r="R225" s="29" t="s">
        <v>1042</v>
      </c>
      <c r="S225" s="31">
        <v>44426</v>
      </c>
      <c r="T225" s="31">
        <v>44425</v>
      </c>
      <c r="U225" s="33" t="s">
        <v>50</v>
      </c>
      <c r="V225" s="29">
        <f t="shared" si="123"/>
        <v>2021</v>
      </c>
      <c r="W225" s="29">
        <f t="shared" si="124"/>
        <v>7</v>
      </c>
      <c r="X225" s="29" t="str">
        <f>TEXT([2]!Tbl_Counter[[#This Row],[Issue Month]]*28, "mmmm")</f>
        <v>July</v>
      </c>
      <c r="Y225" s="29">
        <f>DAY([2]!Tbl_Counter[[#This Row],[Issue Date]])</f>
        <v>13</v>
      </c>
      <c r="Z225" s="29" t="str">
        <f t="shared" si="125"/>
        <v>2021-07</v>
      </c>
      <c r="AA225" s="29">
        <f t="shared" si="126"/>
        <v>36</v>
      </c>
      <c r="AB225" s="29">
        <f t="shared" si="126"/>
        <v>35</v>
      </c>
      <c r="AC225" s="29" t="str">
        <f t="shared" ref="AC225:AC230" si="128">IFERROR(IF(OR(ISTEXT(AA225), ISTEXT(AB225)), "N/A", IF(AB225&lt;=AA225, "Yes", "No")),"N/A")</f>
        <v>Yes</v>
      </c>
      <c r="AD225" s="29">
        <f t="shared" si="127"/>
        <v>-1</v>
      </c>
    </row>
    <row r="226" spans="1:30" x14ac:dyDescent="0.45">
      <c r="A226" s="29">
        <v>196</v>
      </c>
      <c r="B226" s="29" t="s">
        <v>241</v>
      </c>
      <c r="C226" s="29" t="s">
        <v>242</v>
      </c>
      <c r="D226" s="29" t="s">
        <v>243</v>
      </c>
      <c r="E226" s="29" t="s">
        <v>267</v>
      </c>
      <c r="F226" s="31">
        <v>44426</v>
      </c>
      <c r="G226" s="29" t="s">
        <v>4</v>
      </c>
      <c r="H226" s="29" t="s">
        <v>1080</v>
      </c>
      <c r="I226" s="30" t="s">
        <v>109</v>
      </c>
      <c r="J226" s="30" t="s">
        <v>109</v>
      </c>
      <c r="K226" s="30"/>
      <c r="L226" s="30"/>
      <c r="M226" s="30"/>
      <c r="N226" s="30"/>
      <c r="O226" s="29" t="s">
        <v>1081</v>
      </c>
      <c r="P226" s="29" t="s">
        <v>1082</v>
      </c>
      <c r="Q226" s="29" t="s">
        <v>1083</v>
      </c>
      <c r="R226" s="29" t="s">
        <v>250</v>
      </c>
      <c r="S226" s="31">
        <v>44426</v>
      </c>
      <c r="T226" s="31">
        <v>44426</v>
      </c>
      <c r="U226" s="33" t="s">
        <v>50</v>
      </c>
      <c r="V226" s="29">
        <f t="shared" si="123"/>
        <v>2021</v>
      </c>
      <c r="W226" s="29">
        <f t="shared" si="124"/>
        <v>8</v>
      </c>
      <c r="X226" s="29" t="str">
        <f>TEXT([2]!Tbl_Counter[[#This Row],[Issue Month]]*28, "mmmm")</f>
        <v>August</v>
      </c>
      <c r="Y226" s="29">
        <f>DAY([2]!Tbl_Counter[[#This Row],[Issue Date]])</f>
        <v>18</v>
      </c>
      <c r="Z226" s="29" t="str">
        <f t="shared" si="125"/>
        <v>2021-08</v>
      </c>
      <c r="AA226" s="29">
        <f t="shared" si="126"/>
        <v>0</v>
      </c>
      <c r="AB226" s="29">
        <f t="shared" si="126"/>
        <v>0</v>
      </c>
      <c r="AC226" s="29" t="str">
        <f t="shared" si="128"/>
        <v>Yes</v>
      </c>
      <c r="AD226" s="29">
        <f t="shared" si="127"/>
        <v>0</v>
      </c>
    </row>
    <row r="227" spans="1:30" x14ac:dyDescent="0.45">
      <c r="A227" s="29">
        <v>190</v>
      </c>
      <c r="B227" s="29" t="s">
        <v>251</v>
      </c>
      <c r="C227" s="29" t="s">
        <v>252</v>
      </c>
      <c r="D227" s="29" t="s">
        <v>205</v>
      </c>
      <c r="E227" s="29" t="s">
        <v>206</v>
      </c>
      <c r="F227" s="31">
        <v>44399</v>
      </c>
      <c r="G227" s="29" t="s">
        <v>4</v>
      </c>
      <c r="H227" s="29" t="s">
        <v>207</v>
      </c>
      <c r="I227" s="29" t="s">
        <v>1084</v>
      </c>
      <c r="J227" s="30" t="s">
        <v>109</v>
      </c>
      <c r="K227" s="30"/>
      <c r="L227" s="30"/>
      <c r="M227" s="29" t="s">
        <v>52</v>
      </c>
      <c r="N227" s="30"/>
      <c r="O227" s="29" t="s">
        <v>1085</v>
      </c>
      <c r="P227" s="29" t="s">
        <v>1086</v>
      </c>
      <c r="Q227" s="29" t="s">
        <v>1087</v>
      </c>
      <c r="R227" s="29" t="s">
        <v>883</v>
      </c>
      <c r="S227" s="31">
        <v>44435</v>
      </c>
      <c r="T227" s="31">
        <v>44431</v>
      </c>
      <c r="U227" s="33" t="s">
        <v>50</v>
      </c>
      <c r="V227" s="29">
        <f t="shared" si="123"/>
        <v>2021</v>
      </c>
      <c r="W227" s="29">
        <f t="shared" si="124"/>
        <v>7</v>
      </c>
      <c r="X227" s="29" t="str">
        <f>TEXT([2]!Tbl_Counter[[#This Row],[Issue Month]]*28, "mmmm")</f>
        <v>July</v>
      </c>
      <c r="Y227" s="29">
        <f>DAY([2]!Tbl_Counter[[#This Row],[Issue Date]])</f>
        <v>22</v>
      </c>
      <c r="Z227" s="29" t="str">
        <f t="shared" si="125"/>
        <v>2021-07</v>
      </c>
      <c r="AA227" s="29">
        <f t="shared" si="126"/>
        <v>36</v>
      </c>
      <c r="AB227" s="29">
        <f t="shared" si="126"/>
        <v>32</v>
      </c>
      <c r="AC227" s="29" t="str">
        <f t="shared" si="128"/>
        <v>Yes</v>
      </c>
      <c r="AD227" s="29">
        <f t="shared" si="127"/>
        <v>-4</v>
      </c>
    </row>
    <row r="228" spans="1:30" x14ac:dyDescent="0.45">
      <c r="A228" s="29">
        <v>204</v>
      </c>
      <c r="B228" s="29" t="s">
        <v>258</v>
      </c>
      <c r="C228" s="29" t="s">
        <v>259</v>
      </c>
      <c r="D228" s="29" t="s">
        <v>215</v>
      </c>
      <c r="E228" s="29" t="s">
        <v>216</v>
      </c>
      <c r="F228" s="31">
        <v>44435</v>
      </c>
      <c r="G228" s="29" t="s">
        <v>4</v>
      </c>
      <c r="H228" s="29" t="s">
        <v>1080</v>
      </c>
      <c r="I228" s="30" t="s">
        <v>109</v>
      </c>
      <c r="J228" s="30" t="s">
        <v>109</v>
      </c>
      <c r="K228" s="30"/>
      <c r="L228" s="30"/>
      <c r="M228" s="30"/>
      <c r="N228" s="30"/>
      <c r="O228" s="29" t="s">
        <v>1088</v>
      </c>
      <c r="P228" s="29" t="s">
        <v>1089</v>
      </c>
      <c r="Q228" s="29" t="s">
        <v>1090</v>
      </c>
      <c r="R228" s="29" t="s">
        <v>264</v>
      </c>
      <c r="S228" s="31">
        <v>44435</v>
      </c>
      <c r="T228" s="31">
        <v>44435</v>
      </c>
      <c r="U228" s="33" t="s">
        <v>50</v>
      </c>
      <c r="V228" s="29">
        <f t="shared" si="123"/>
        <v>2021</v>
      </c>
      <c r="W228" s="29">
        <f t="shared" si="124"/>
        <v>8</v>
      </c>
      <c r="X228" s="29" t="str">
        <f>TEXT([2]!Tbl_Counter[[#This Row],[Issue Month]]*28, "mmmm")</f>
        <v>August</v>
      </c>
      <c r="Y228" s="29">
        <f>DAY([2]!Tbl_Counter[[#This Row],[Issue Date]])</f>
        <v>27</v>
      </c>
      <c r="Z228" s="29" t="str">
        <f t="shared" si="125"/>
        <v>2021-08</v>
      </c>
      <c r="AA228" s="29">
        <f t="shared" si="126"/>
        <v>0</v>
      </c>
      <c r="AB228" s="29">
        <f t="shared" si="126"/>
        <v>0</v>
      </c>
      <c r="AC228" s="29" t="str">
        <f t="shared" si="128"/>
        <v>Yes</v>
      </c>
      <c r="AD228" s="29">
        <f t="shared" si="127"/>
        <v>0</v>
      </c>
    </row>
    <row r="229" spans="1:30" x14ac:dyDescent="0.45">
      <c r="A229" s="29">
        <v>205</v>
      </c>
      <c r="B229" s="29" t="s">
        <v>265</v>
      </c>
      <c r="C229" s="29" t="s">
        <v>266</v>
      </c>
      <c r="D229" s="29" t="s">
        <v>224</v>
      </c>
      <c r="E229" s="29" t="s">
        <v>225</v>
      </c>
      <c r="F229" s="31">
        <v>44437</v>
      </c>
      <c r="G229" s="29" t="s">
        <v>4</v>
      </c>
      <c r="H229" s="29" t="s">
        <v>1091</v>
      </c>
      <c r="I229" s="30" t="s">
        <v>109</v>
      </c>
      <c r="J229" s="30" t="s">
        <v>109</v>
      </c>
      <c r="K229" s="30"/>
      <c r="L229" s="30"/>
      <c r="M229" s="30"/>
      <c r="N229" s="30"/>
      <c r="O229" s="29" t="s">
        <v>1092</v>
      </c>
      <c r="P229" s="29" t="s">
        <v>1093</v>
      </c>
      <c r="Q229" s="29" t="s">
        <v>1094</v>
      </c>
      <c r="R229" s="29" t="s">
        <v>1095</v>
      </c>
      <c r="S229" s="31">
        <v>44445</v>
      </c>
      <c r="T229" s="31">
        <v>44445</v>
      </c>
      <c r="U229" s="33" t="s">
        <v>50</v>
      </c>
      <c r="V229" s="29">
        <f t="shared" si="123"/>
        <v>2021</v>
      </c>
      <c r="W229" s="29">
        <f t="shared" si="124"/>
        <v>8</v>
      </c>
      <c r="X229" s="29" t="str">
        <f>TEXT([2]!Tbl_Counter[[#This Row],[Issue Month]]*28, "mmmm")</f>
        <v>August</v>
      </c>
      <c r="Y229" s="29">
        <f>DAY([2]!Tbl_Counter[[#This Row],[Issue Date]])</f>
        <v>29</v>
      </c>
      <c r="Z229" s="29" t="str">
        <f t="shared" si="125"/>
        <v>2021-08</v>
      </c>
      <c r="AA229" s="29">
        <f t="shared" si="126"/>
        <v>8</v>
      </c>
      <c r="AB229" s="29">
        <f t="shared" si="126"/>
        <v>8</v>
      </c>
      <c r="AC229" s="29" t="str">
        <f t="shared" si="128"/>
        <v>Yes</v>
      </c>
      <c r="AD229" s="29">
        <f t="shared" si="127"/>
        <v>0</v>
      </c>
    </row>
    <row r="230" spans="1:30" ht="52.5" customHeight="1" x14ac:dyDescent="0.45">
      <c r="A230" s="29">
        <v>197</v>
      </c>
      <c r="B230" s="29" t="s">
        <v>272</v>
      </c>
      <c r="C230" s="29" t="s">
        <v>273</v>
      </c>
      <c r="D230" s="29" t="s">
        <v>233</v>
      </c>
      <c r="E230" s="29" t="s">
        <v>234</v>
      </c>
      <c r="F230" s="31">
        <v>44419</v>
      </c>
      <c r="G230" s="29" t="s">
        <v>4</v>
      </c>
      <c r="H230" s="29" t="s">
        <v>207</v>
      </c>
      <c r="I230" s="29" t="s">
        <v>1096</v>
      </c>
      <c r="J230" s="29" t="s">
        <v>236</v>
      </c>
      <c r="K230" s="29" t="s">
        <v>1097</v>
      </c>
      <c r="L230" s="30"/>
      <c r="M230" s="29" t="s">
        <v>52</v>
      </c>
      <c r="N230" s="30"/>
      <c r="O230" s="29" t="s">
        <v>1098</v>
      </c>
      <c r="P230" s="29" t="s">
        <v>1099</v>
      </c>
      <c r="Q230" s="29" t="s">
        <v>1100</v>
      </c>
      <c r="R230" s="29" t="s">
        <v>240</v>
      </c>
      <c r="S230" s="31">
        <v>44450</v>
      </c>
      <c r="T230" s="31">
        <v>44447</v>
      </c>
      <c r="U230" s="33" t="s">
        <v>50</v>
      </c>
      <c r="V230" s="29">
        <f t="shared" si="123"/>
        <v>2021</v>
      </c>
      <c r="W230" s="29">
        <f t="shared" si="124"/>
        <v>8</v>
      </c>
      <c r="X230" s="29" t="str">
        <f>TEXT([2]!Tbl_Counter[[#This Row],[Issue Month]]*28, "mmmm")</f>
        <v>August</v>
      </c>
      <c r="Y230" s="29">
        <f>DAY([2]!Tbl_Counter[[#This Row],[Issue Date]])</f>
        <v>11</v>
      </c>
      <c r="Z230" s="29" t="str">
        <f t="shared" si="125"/>
        <v>2021-08</v>
      </c>
      <c r="AA230" s="29">
        <f t="shared" si="126"/>
        <v>31</v>
      </c>
      <c r="AB230" s="29">
        <f t="shared" si="126"/>
        <v>28</v>
      </c>
      <c r="AC230" s="29" t="str">
        <f t="shared" si="128"/>
        <v>Yes</v>
      </c>
      <c r="AD230" s="29">
        <f t="shared" si="127"/>
        <v>-3</v>
      </c>
    </row>
    <row r="231" spans="1:30" x14ac:dyDescent="0.45">
      <c r="A231" s="29">
        <v>206</v>
      </c>
      <c r="B231" s="29" t="s">
        <v>278</v>
      </c>
      <c r="C231" s="29" t="s">
        <v>279</v>
      </c>
      <c r="D231" s="29" t="s">
        <v>243</v>
      </c>
      <c r="E231" s="29" t="s">
        <v>244</v>
      </c>
      <c r="F231" s="31">
        <v>44439</v>
      </c>
      <c r="G231" s="29" t="s">
        <v>3</v>
      </c>
      <c r="H231" s="29" t="s">
        <v>245</v>
      </c>
      <c r="I231" s="30" t="s">
        <v>109</v>
      </c>
      <c r="J231" s="30" t="s">
        <v>109</v>
      </c>
      <c r="K231" s="30"/>
      <c r="L231" s="30"/>
      <c r="M231" s="30"/>
      <c r="N231" s="30"/>
      <c r="O231" s="29" t="s">
        <v>1101</v>
      </c>
      <c r="P231" s="29" t="s">
        <v>1102</v>
      </c>
      <c r="Q231" s="29" t="s">
        <v>1103</v>
      </c>
      <c r="R231" s="29" t="s">
        <v>1104</v>
      </c>
      <c r="S231" s="31">
        <v>44448</v>
      </c>
      <c r="T231" s="31">
        <v>44447</v>
      </c>
      <c r="U231" s="33" t="s">
        <v>50</v>
      </c>
      <c r="V231" s="29">
        <f t="shared" si="123"/>
        <v>2021</v>
      </c>
      <c r="W231" s="29">
        <f t="shared" si="124"/>
        <v>8</v>
      </c>
      <c r="X231" s="29" t="str">
        <f>TEXT([2]!Tbl_Counter[[#This Row],[Issue Month]]*28, "mmmm")</f>
        <v>August</v>
      </c>
      <c r="Y231" s="29">
        <f>DAY([2]!Tbl_Counter[[#This Row],[Issue Date]])</f>
        <v>31</v>
      </c>
      <c r="Z231" s="29" t="str">
        <f t="shared" si="125"/>
        <v>2021-08</v>
      </c>
      <c r="AA231" s="29">
        <f t="shared" si="126"/>
        <v>9</v>
      </c>
      <c r="AB231" s="29">
        <f t="shared" si="126"/>
        <v>8</v>
      </c>
      <c r="AC231" s="29"/>
      <c r="AD231" s="29"/>
    </row>
    <row r="232" spans="1:30" x14ac:dyDescent="0.45">
      <c r="A232" s="29">
        <v>213</v>
      </c>
      <c r="B232" s="29" t="s">
        <v>203</v>
      </c>
      <c r="C232" s="29" t="s">
        <v>284</v>
      </c>
      <c r="D232" s="29" t="s">
        <v>205</v>
      </c>
      <c r="E232" s="29" t="s">
        <v>253</v>
      </c>
      <c r="F232" s="31">
        <v>44447</v>
      </c>
      <c r="G232" s="29" t="s">
        <v>5</v>
      </c>
      <c r="H232" s="29" t="s">
        <v>235</v>
      </c>
      <c r="I232" s="30" t="s">
        <v>109</v>
      </c>
      <c r="J232" s="30" t="s">
        <v>109</v>
      </c>
      <c r="K232" s="29" t="s">
        <v>1105</v>
      </c>
      <c r="L232" s="30"/>
      <c r="M232" s="30"/>
      <c r="N232" s="29" t="s">
        <v>54</v>
      </c>
      <c r="O232" s="29" t="s">
        <v>1106</v>
      </c>
      <c r="P232" s="29" t="s">
        <v>1107</v>
      </c>
      <c r="Q232" s="29" t="s">
        <v>1108</v>
      </c>
      <c r="R232" s="29" t="s">
        <v>271</v>
      </c>
      <c r="S232" s="31">
        <v>44448</v>
      </c>
      <c r="T232" s="31">
        <v>44448</v>
      </c>
      <c r="U232" s="33" t="s">
        <v>50</v>
      </c>
      <c r="V232" s="29">
        <f t="shared" si="123"/>
        <v>2021</v>
      </c>
      <c r="W232" s="29">
        <f t="shared" si="124"/>
        <v>9</v>
      </c>
      <c r="X232" s="29" t="str">
        <f>TEXT([2]!Tbl_Counter[[#This Row],[Issue Month]]*28, "mmmm")</f>
        <v>September</v>
      </c>
      <c r="Y232" s="29">
        <f>DAY([2]!Tbl_Counter[[#This Row],[Issue Date]])</f>
        <v>8</v>
      </c>
      <c r="Z232" s="29" t="str">
        <f t="shared" si="125"/>
        <v>2021-09</v>
      </c>
      <c r="AA232" s="29">
        <f t="shared" si="126"/>
        <v>1</v>
      </c>
      <c r="AB232" s="29">
        <f t="shared" si="126"/>
        <v>1</v>
      </c>
      <c r="AC232" s="29"/>
      <c r="AD232" s="29"/>
    </row>
    <row r="233" spans="1:30" ht="44.25" customHeight="1" x14ac:dyDescent="0.45">
      <c r="A233" s="29">
        <v>240</v>
      </c>
      <c r="B233" s="29" t="s">
        <v>213</v>
      </c>
      <c r="C233" s="29" t="s">
        <v>289</v>
      </c>
      <c r="D233" s="29" t="s">
        <v>215</v>
      </c>
      <c r="E233" s="29" t="s">
        <v>260</v>
      </c>
      <c r="F233" s="31">
        <v>44384</v>
      </c>
      <c r="G233" s="29" t="s">
        <v>4</v>
      </c>
      <c r="H233" s="29" t="s">
        <v>207</v>
      </c>
      <c r="I233" s="29" t="s">
        <v>1109</v>
      </c>
      <c r="J233" s="30" t="s">
        <v>109</v>
      </c>
      <c r="K233" s="30"/>
      <c r="L233" s="29" t="s">
        <v>1389</v>
      </c>
      <c r="M233" s="29" t="s">
        <v>52</v>
      </c>
      <c r="N233" s="30"/>
      <c r="O233" s="29" t="s">
        <v>1110</v>
      </c>
      <c r="P233" s="29" t="s">
        <v>1111</v>
      </c>
      <c r="Q233" s="29" t="s">
        <v>1112</v>
      </c>
      <c r="R233" s="29" t="s">
        <v>1095</v>
      </c>
      <c r="S233" s="31">
        <v>44448</v>
      </c>
      <c r="T233" s="31">
        <v>44448</v>
      </c>
      <c r="U233" s="33" t="s">
        <v>50</v>
      </c>
      <c r="V233" s="29">
        <v>2021</v>
      </c>
      <c r="W233" s="29">
        <v>7</v>
      </c>
      <c r="X233" s="29" t="s">
        <v>81</v>
      </c>
      <c r="Y233" s="29">
        <v>7</v>
      </c>
      <c r="Z233" s="29" t="s">
        <v>74</v>
      </c>
      <c r="AA233" s="29">
        <f t="shared" si="126"/>
        <v>64</v>
      </c>
      <c r="AB233" s="29">
        <f t="shared" si="126"/>
        <v>64</v>
      </c>
      <c r="AC233" s="29" t="str">
        <f t="shared" ref="AC233:AC234" si="129">IFERROR(IF(OR(ISTEXT(AA233), ISTEXT(AB233)), "N/A", IF(AB233&lt;=AA233, "Yes", "No")),"N/A")</f>
        <v>Yes</v>
      </c>
      <c r="AD233" s="29">
        <f t="shared" ref="AD233:AD234" si="130">IFERROR(AB233-AA233, "")</f>
        <v>0</v>
      </c>
    </row>
    <row r="234" spans="1:30" ht="31.9" customHeight="1" x14ac:dyDescent="0.45">
      <c r="A234" s="29">
        <v>238</v>
      </c>
      <c r="B234" s="29" t="s">
        <v>222</v>
      </c>
      <c r="C234" s="29" t="s">
        <v>295</v>
      </c>
      <c r="D234" s="29" t="s">
        <v>224</v>
      </c>
      <c r="E234" s="29" t="s">
        <v>267</v>
      </c>
      <c r="F234" s="31">
        <v>44489</v>
      </c>
      <c r="G234" s="29" t="s">
        <v>4</v>
      </c>
      <c r="H234" s="29" t="s">
        <v>207</v>
      </c>
      <c r="I234" s="29" t="s">
        <v>1113</v>
      </c>
      <c r="J234" s="30" t="s">
        <v>109</v>
      </c>
      <c r="K234" s="30"/>
      <c r="L234" s="29" t="s">
        <v>1390</v>
      </c>
      <c r="M234" s="29" t="s">
        <v>52</v>
      </c>
      <c r="N234" s="30"/>
      <c r="O234" s="29" t="s">
        <v>1114</v>
      </c>
      <c r="P234" s="29" t="s">
        <v>1115</v>
      </c>
      <c r="Q234" s="29" t="s">
        <v>1116</v>
      </c>
      <c r="R234" s="29" t="s">
        <v>747</v>
      </c>
      <c r="S234" s="31">
        <v>44519</v>
      </c>
      <c r="T234" s="31">
        <v>44516</v>
      </c>
      <c r="U234" s="33" t="s">
        <v>50</v>
      </c>
      <c r="V234" s="29">
        <f>IFERROR(YEAR(F234), "")</f>
        <v>2021</v>
      </c>
      <c r="W234" s="29">
        <f>IFERROR(MONTH(F234), "")</f>
        <v>10</v>
      </c>
      <c r="X234" s="29" t="str">
        <f>TEXT([2]!Tbl_Counter[[#This Row],[Issue Month]]*28, "mmmm")</f>
        <v>October</v>
      </c>
      <c r="Y234" s="29">
        <f>DAY([2]!Tbl_Counter[[#This Row],[Issue Date]])</f>
        <v>20</v>
      </c>
      <c r="Z234" s="29" t="str">
        <f>TEXT($F234, "yyyy-mm")</f>
        <v>2021-10</v>
      </c>
      <c r="AA234" s="29">
        <f t="shared" si="126"/>
        <v>30</v>
      </c>
      <c r="AB234" s="29">
        <f t="shared" si="126"/>
        <v>27</v>
      </c>
      <c r="AC234" s="29" t="str">
        <f t="shared" si="129"/>
        <v>Yes</v>
      </c>
      <c r="AD234" s="29">
        <f t="shared" si="130"/>
        <v>-3</v>
      </c>
    </row>
    <row r="235" spans="1:30" ht="46.5" customHeight="1" x14ac:dyDescent="0.45">
      <c r="A235" s="29">
        <v>289</v>
      </c>
      <c r="B235" s="29" t="s">
        <v>231</v>
      </c>
      <c r="C235" s="29" t="s">
        <v>300</v>
      </c>
      <c r="D235" s="29" t="s">
        <v>233</v>
      </c>
      <c r="E235" s="29" t="s">
        <v>206</v>
      </c>
      <c r="F235" s="31">
        <v>44517</v>
      </c>
      <c r="G235" s="29" t="s">
        <v>5</v>
      </c>
      <c r="H235" s="29" t="s">
        <v>235</v>
      </c>
      <c r="I235" s="29" t="s">
        <v>1117</v>
      </c>
      <c r="J235" s="30" t="s">
        <v>109</v>
      </c>
      <c r="K235" s="30" t="s">
        <v>109</v>
      </c>
      <c r="L235" s="30" t="s">
        <v>109</v>
      </c>
      <c r="M235" s="30" t="s">
        <v>109</v>
      </c>
      <c r="N235" s="30" t="s">
        <v>109</v>
      </c>
      <c r="O235" s="29" t="s">
        <v>1118</v>
      </c>
      <c r="P235" s="29" t="s">
        <v>1119</v>
      </c>
      <c r="Q235" s="29" t="s">
        <v>1120</v>
      </c>
      <c r="R235" s="29" t="s">
        <v>1104</v>
      </c>
      <c r="S235" s="31">
        <v>44518</v>
      </c>
      <c r="T235" s="31">
        <v>44519</v>
      </c>
      <c r="U235" s="33" t="s">
        <v>50</v>
      </c>
      <c r="V235" s="29">
        <f>IFERROR(YEAR(F235), "")</f>
        <v>2021</v>
      </c>
      <c r="W235" s="29">
        <f>IFERROR(MONTH(F235), "")</f>
        <v>11</v>
      </c>
      <c r="X235" s="29" t="str">
        <f>TEXT([2]!Tbl_Counter[[#This Row],[Issue Month]]*28, "mmmm")</f>
        <v>November</v>
      </c>
      <c r="Y235" s="29">
        <f>DAY([2]!Tbl_Counter[[#This Row],[Issue Date]])</f>
        <v>17</v>
      </c>
      <c r="Z235" s="29" t="str">
        <f>TEXT($F235, "yyyy-mm")</f>
        <v>2021-11</v>
      </c>
      <c r="AA235" s="29"/>
      <c r="AB235" s="29"/>
      <c r="AC235" s="29"/>
      <c r="AD235" s="29"/>
    </row>
    <row r="236" spans="1:30" ht="36.75" customHeight="1" x14ac:dyDescent="0.45">
      <c r="A236" s="29">
        <v>282</v>
      </c>
      <c r="B236" s="29" t="s">
        <v>241</v>
      </c>
      <c r="C236" s="29" t="s">
        <v>305</v>
      </c>
      <c r="D236" s="29" t="s">
        <v>243</v>
      </c>
      <c r="E236" s="29" t="s">
        <v>216</v>
      </c>
      <c r="F236" s="31">
        <v>44496</v>
      </c>
      <c r="G236" s="29" t="s">
        <v>4</v>
      </c>
      <c r="H236" s="29" t="s">
        <v>207</v>
      </c>
      <c r="I236" s="29" t="s">
        <v>1121</v>
      </c>
      <c r="J236" s="30" t="s">
        <v>109</v>
      </c>
      <c r="K236" s="30"/>
      <c r="L236" s="30"/>
      <c r="M236" s="29" t="s">
        <v>52</v>
      </c>
      <c r="N236" s="30"/>
      <c r="O236" s="29" t="s">
        <v>1122</v>
      </c>
      <c r="P236" s="29" t="s">
        <v>1123</v>
      </c>
      <c r="Q236" s="29" t="s">
        <v>1124</v>
      </c>
      <c r="R236" s="29" t="s">
        <v>212</v>
      </c>
      <c r="S236" s="31">
        <v>44527</v>
      </c>
      <c r="T236" s="31">
        <v>44522</v>
      </c>
      <c r="U236" s="33" t="s">
        <v>50</v>
      </c>
      <c r="V236" s="29">
        <v>2021</v>
      </c>
      <c r="W236" s="29">
        <v>10</v>
      </c>
      <c r="X236" s="29" t="s">
        <v>84</v>
      </c>
      <c r="Y236" s="29">
        <v>27</v>
      </c>
      <c r="Z236" s="29" t="s">
        <v>106</v>
      </c>
      <c r="AA236" s="29">
        <f t="shared" ref="AA236:AA237" si="131">IFERROR(IF(INT(S236-$F236)&gt;=0,S236-$F236,"N/A"),"N/A")</f>
        <v>31</v>
      </c>
      <c r="AB236" s="29">
        <f t="shared" ref="AB236:AB237" si="132">IFERROR(IF(INT(T236-$F236)&gt;=0,T236-$F236,"N/A"),"N/A")</f>
        <v>26</v>
      </c>
      <c r="AC236" s="29" t="str">
        <f t="shared" ref="AC236:AC237" si="133">IFERROR(IF(OR(ISTEXT(AA236), ISTEXT(AB236)), "N/A", IF(AB236&lt;=AA236, "Yes", "No")),"N/A")</f>
        <v>Yes</v>
      </c>
      <c r="AD236" s="29">
        <f t="shared" ref="AD236:AD237" si="134">IFERROR(AB236-AA236, "")</f>
        <v>-5</v>
      </c>
    </row>
    <row r="237" spans="1:30" x14ac:dyDescent="0.45">
      <c r="A237" s="29">
        <v>283</v>
      </c>
      <c r="B237" s="29" t="s">
        <v>251</v>
      </c>
      <c r="C237" s="29" t="s">
        <v>310</v>
      </c>
      <c r="D237" s="29" t="s">
        <v>205</v>
      </c>
      <c r="E237" s="29" t="s">
        <v>225</v>
      </c>
      <c r="F237" s="31">
        <v>44488</v>
      </c>
      <c r="G237" s="29" t="s">
        <v>4</v>
      </c>
      <c r="H237" s="29" t="s">
        <v>207</v>
      </c>
      <c r="I237" s="29" t="s">
        <v>1125</v>
      </c>
      <c r="J237" s="29" t="s">
        <v>388</v>
      </c>
      <c r="K237" s="30"/>
      <c r="L237" s="30"/>
      <c r="M237" s="29" t="s">
        <v>52</v>
      </c>
      <c r="N237" s="30"/>
      <c r="O237" s="29" t="s">
        <v>1126</v>
      </c>
      <c r="P237" s="29" t="s">
        <v>1127</v>
      </c>
      <c r="Q237" s="29" t="s">
        <v>1128</v>
      </c>
      <c r="R237" s="29" t="s">
        <v>264</v>
      </c>
      <c r="S237" s="31">
        <v>44528</v>
      </c>
      <c r="T237" s="31">
        <v>44517</v>
      </c>
      <c r="U237" s="33" t="s">
        <v>50</v>
      </c>
      <c r="V237" s="29">
        <v>2021</v>
      </c>
      <c r="W237" s="29">
        <v>10</v>
      </c>
      <c r="X237" s="29" t="s">
        <v>84</v>
      </c>
      <c r="Y237" s="29">
        <v>19</v>
      </c>
      <c r="Z237" s="29" t="s">
        <v>106</v>
      </c>
      <c r="AA237" s="29">
        <f t="shared" si="131"/>
        <v>40</v>
      </c>
      <c r="AB237" s="29">
        <f t="shared" si="132"/>
        <v>29</v>
      </c>
      <c r="AC237" s="29" t="str">
        <f t="shared" si="133"/>
        <v>Yes</v>
      </c>
      <c r="AD237" s="29">
        <f t="shared" si="134"/>
        <v>-11</v>
      </c>
    </row>
    <row r="238" spans="1:30" x14ac:dyDescent="0.45">
      <c r="A238" s="29">
        <v>198</v>
      </c>
      <c r="B238" s="29" t="s">
        <v>258</v>
      </c>
      <c r="C238" s="29" t="s">
        <v>316</v>
      </c>
      <c r="D238" s="29" t="s">
        <v>215</v>
      </c>
      <c r="E238" s="29" t="s">
        <v>234</v>
      </c>
      <c r="F238" s="31">
        <v>44427</v>
      </c>
      <c r="G238" s="29" t="s">
        <v>5</v>
      </c>
      <c r="H238" s="29" t="s">
        <v>235</v>
      </c>
      <c r="I238" s="29" t="s">
        <v>1129</v>
      </c>
      <c r="J238" s="30" t="s">
        <v>109</v>
      </c>
      <c r="K238" s="29" t="s">
        <v>280</v>
      </c>
      <c r="L238" s="30"/>
      <c r="M238" s="30"/>
      <c r="N238" s="30"/>
      <c r="O238" s="29" t="s">
        <v>1130</v>
      </c>
      <c r="P238" s="29" t="s">
        <v>1131</v>
      </c>
      <c r="Q238" s="29" t="s">
        <v>1132</v>
      </c>
      <c r="R238" s="29" t="s">
        <v>271</v>
      </c>
      <c r="S238" s="31">
        <v>44454</v>
      </c>
      <c r="T238" s="31">
        <v>44454</v>
      </c>
      <c r="U238" s="33" t="s">
        <v>50</v>
      </c>
      <c r="V238" s="29">
        <f t="shared" ref="V238:V265" si="135">IFERROR(YEAR(F238), "")</f>
        <v>2021</v>
      </c>
      <c r="W238" s="29">
        <f t="shared" ref="W238:W265" si="136">IFERROR(MONTH(F238), "")</f>
        <v>8</v>
      </c>
      <c r="X238" s="29" t="str">
        <f>TEXT([2]!Tbl_Counter[[#This Row],[Issue Month]]*28, "mmmm")</f>
        <v>August</v>
      </c>
      <c r="Y238" s="29">
        <f>DAY([2]!Tbl_Counter[[#This Row],[Issue Date]])</f>
        <v>19</v>
      </c>
      <c r="Z238" s="29" t="str">
        <f t="shared" ref="Z238:Z265" si="137">TEXT($F238, "yyyy-mm")</f>
        <v>2021-08</v>
      </c>
      <c r="AA238" s="29">
        <f t="shared" ref="AA238:AB253" si="138">IFERROR(IF(INT(S238-$F238)&gt;=0,S238-$F238,"N/A"),"N/A")</f>
        <v>27</v>
      </c>
      <c r="AB238" s="29">
        <f t="shared" si="138"/>
        <v>27</v>
      </c>
      <c r="AC238" s="29"/>
      <c r="AD238" s="29">
        <f>IFERROR(AB238-AA238, "")</f>
        <v>0</v>
      </c>
    </row>
    <row r="239" spans="1:30" x14ac:dyDescent="0.45">
      <c r="A239" s="29">
        <v>208</v>
      </c>
      <c r="B239" s="29" t="s">
        <v>265</v>
      </c>
      <c r="C239" s="29" t="s">
        <v>320</v>
      </c>
      <c r="D239" s="29" t="s">
        <v>224</v>
      </c>
      <c r="E239" s="29" t="s">
        <v>244</v>
      </c>
      <c r="F239" s="31">
        <v>44441</v>
      </c>
      <c r="G239" s="29" t="s">
        <v>5</v>
      </c>
      <c r="H239" s="29" t="s">
        <v>235</v>
      </c>
      <c r="I239" s="29" t="s">
        <v>1133</v>
      </c>
      <c r="J239" s="29" t="s">
        <v>455</v>
      </c>
      <c r="K239" s="29" t="s">
        <v>311</v>
      </c>
      <c r="L239" s="30"/>
      <c r="M239" s="30"/>
      <c r="N239" s="30"/>
      <c r="O239" s="29" t="s">
        <v>1134</v>
      </c>
      <c r="P239" s="29" t="s">
        <v>1135</v>
      </c>
      <c r="Q239" s="29" t="s">
        <v>1136</v>
      </c>
      <c r="R239" s="29" t="s">
        <v>271</v>
      </c>
      <c r="S239" s="31">
        <v>44454</v>
      </c>
      <c r="T239" s="31">
        <v>44454</v>
      </c>
      <c r="U239" s="33" t="s">
        <v>50</v>
      </c>
      <c r="V239" s="29">
        <f t="shared" si="135"/>
        <v>2021</v>
      </c>
      <c r="W239" s="29">
        <f t="shared" si="136"/>
        <v>9</v>
      </c>
      <c r="X239" s="29" t="str">
        <f>TEXT([2]!Tbl_Counter[[#This Row],[Issue Month]]*28, "mmmm")</f>
        <v>September</v>
      </c>
      <c r="Y239" s="29">
        <f>DAY([2]!Tbl_Counter[[#This Row],[Issue Date]])</f>
        <v>2</v>
      </c>
      <c r="Z239" s="29" t="str">
        <f t="shared" si="137"/>
        <v>2021-09</v>
      </c>
      <c r="AA239" s="29">
        <f t="shared" si="138"/>
        <v>13</v>
      </c>
      <c r="AB239" s="29">
        <f t="shared" si="138"/>
        <v>13</v>
      </c>
      <c r="AC239" s="29"/>
      <c r="AD239" s="29"/>
    </row>
    <row r="240" spans="1:30" x14ac:dyDescent="0.45">
      <c r="A240" s="29">
        <v>210</v>
      </c>
      <c r="B240" s="29" t="s">
        <v>272</v>
      </c>
      <c r="C240" s="29" t="s">
        <v>326</v>
      </c>
      <c r="D240" s="29" t="s">
        <v>233</v>
      </c>
      <c r="E240" s="29" t="s">
        <v>253</v>
      </c>
      <c r="F240" s="31">
        <v>44446</v>
      </c>
      <c r="G240" s="29" t="s">
        <v>5</v>
      </c>
      <c r="H240" s="29" t="s">
        <v>235</v>
      </c>
      <c r="I240" s="29" t="s">
        <v>1137</v>
      </c>
      <c r="J240" s="29" t="s">
        <v>455</v>
      </c>
      <c r="K240" s="29" t="s">
        <v>311</v>
      </c>
      <c r="L240" s="30"/>
      <c r="M240" s="30"/>
      <c r="N240" s="30"/>
      <c r="O240" s="29" t="s">
        <v>1138</v>
      </c>
      <c r="P240" s="29" t="s">
        <v>1139</v>
      </c>
      <c r="Q240" s="29" t="s">
        <v>1140</v>
      </c>
      <c r="R240" s="29" t="s">
        <v>271</v>
      </c>
      <c r="S240" s="31">
        <v>44454</v>
      </c>
      <c r="T240" s="31">
        <v>44454</v>
      </c>
      <c r="U240" s="33" t="s">
        <v>50</v>
      </c>
      <c r="V240" s="29">
        <f t="shared" si="135"/>
        <v>2021</v>
      </c>
      <c r="W240" s="29">
        <f t="shared" si="136"/>
        <v>9</v>
      </c>
      <c r="X240" s="29" t="str">
        <f>TEXT([2]!Tbl_Counter[[#This Row],[Issue Month]]*28, "mmmm")</f>
        <v>September</v>
      </c>
      <c r="Y240" s="29">
        <f>DAY([2]!Tbl_Counter[[#This Row],[Issue Date]])</f>
        <v>7</v>
      </c>
      <c r="Z240" s="29" t="str">
        <f t="shared" si="137"/>
        <v>2021-09</v>
      </c>
      <c r="AA240" s="29">
        <f t="shared" si="138"/>
        <v>8</v>
      </c>
      <c r="AB240" s="29">
        <f t="shared" si="138"/>
        <v>8</v>
      </c>
      <c r="AC240" s="29"/>
      <c r="AD240" s="29"/>
    </row>
    <row r="241" spans="1:30" x14ac:dyDescent="0.45">
      <c r="A241" s="29">
        <v>199</v>
      </c>
      <c r="B241" s="29" t="s">
        <v>278</v>
      </c>
      <c r="C241" s="29" t="s">
        <v>331</v>
      </c>
      <c r="D241" s="29" t="s">
        <v>243</v>
      </c>
      <c r="E241" s="29" t="s">
        <v>260</v>
      </c>
      <c r="F241" s="31">
        <v>44427</v>
      </c>
      <c r="G241" s="29" t="s">
        <v>4</v>
      </c>
      <c r="H241" s="29" t="s">
        <v>207</v>
      </c>
      <c r="I241" s="29" t="s">
        <v>1141</v>
      </c>
      <c r="J241" s="29" t="s">
        <v>388</v>
      </c>
      <c r="K241" s="29" t="s">
        <v>280</v>
      </c>
      <c r="L241" s="30"/>
      <c r="M241" s="30"/>
      <c r="N241" s="30"/>
      <c r="O241" s="29" t="s">
        <v>1142</v>
      </c>
      <c r="P241" s="29" t="s">
        <v>1143</v>
      </c>
      <c r="Q241" s="29" t="s">
        <v>1144</v>
      </c>
      <c r="R241" s="29" t="s">
        <v>264</v>
      </c>
      <c r="S241" s="31">
        <v>44458</v>
      </c>
      <c r="T241" s="31">
        <v>44456</v>
      </c>
      <c r="U241" s="33" t="s">
        <v>50</v>
      </c>
      <c r="V241" s="29">
        <f t="shared" si="135"/>
        <v>2021</v>
      </c>
      <c r="W241" s="29">
        <f t="shared" si="136"/>
        <v>8</v>
      </c>
      <c r="X241" s="29" t="str">
        <f>TEXT([2]!Tbl_Counter[[#This Row],[Issue Month]]*28, "mmmm")</f>
        <v>August</v>
      </c>
      <c r="Y241" s="29">
        <f>DAY([2]!Tbl_Counter[[#This Row],[Issue Date]])</f>
        <v>19</v>
      </c>
      <c r="Z241" s="29" t="str">
        <f t="shared" si="137"/>
        <v>2021-08</v>
      </c>
      <c r="AA241" s="29">
        <f t="shared" si="138"/>
        <v>31</v>
      </c>
      <c r="AB241" s="29">
        <f t="shared" si="138"/>
        <v>29</v>
      </c>
      <c r="AC241" s="29" t="str">
        <f t="shared" ref="AC241:AC245" si="139">IFERROR(IF(OR(ISTEXT(AA241), ISTEXT(AB241)), "N/A", IF(AB241&lt;=AA241, "Yes", "No")),"N/A")</f>
        <v>Yes</v>
      </c>
      <c r="AD241" s="29">
        <f t="shared" ref="AD241:AD245" si="140">IFERROR(AB241-AA241, "")</f>
        <v>-2</v>
      </c>
    </row>
    <row r="242" spans="1:30" x14ac:dyDescent="0.45">
      <c r="A242" s="29">
        <v>220</v>
      </c>
      <c r="B242" s="29" t="s">
        <v>203</v>
      </c>
      <c r="C242" s="29" t="s">
        <v>204</v>
      </c>
      <c r="D242" s="29" t="s">
        <v>205</v>
      </c>
      <c r="E242" s="29" t="s">
        <v>267</v>
      </c>
      <c r="F242" s="31">
        <v>44456</v>
      </c>
      <c r="G242" s="29" t="s">
        <v>4</v>
      </c>
      <c r="H242" s="29" t="s">
        <v>818</v>
      </c>
      <c r="I242" s="29" t="s">
        <v>819</v>
      </c>
      <c r="J242" s="30" t="s">
        <v>109</v>
      </c>
      <c r="K242" s="30"/>
      <c r="L242" s="30"/>
      <c r="M242" s="29" t="s">
        <v>53</v>
      </c>
      <c r="N242" s="30"/>
      <c r="O242" s="29" t="s">
        <v>1145</v>
      </c>
      <c r="P242" s="29" t="s">
        <v>1146</v>
      </c>
      <c r="Q242" s="29" t="s">
        <v>1147</v>
      </c>
      <c r="R242" s="29" t="s">
        <v>1042</v>
      </c>
      <c r="S242" s="31">
        <v>44456</v>
      </c>
      <c r="T242" s="31">
        <v>44456</v>
      </c>
      <c r="U242" s="33" t="s">
        <v>50</v>
      </c>
      <c r="V242" s="29">
        <f t="shared" si="135"/>
        <v>2021</v>
      </c>
      <c r="W242" s="29">
        <f t="shared" si="136"/>
        <v>9</v>
      </c>
      <c r="X242" s="29" t="str">
        <f>TEXT([2]!Tbl_Counter[[#This Row],[Issue Month]]*28, "mmmm")</f>
        <v>September</v>
      </c>
      <c r="Y242" s="29">
        <f>DAY([2]!Tbl_Counter[[#This Row],[Issue Date]])</f>
        <v>17</v>
      </c>
      <c r="Z242" s="29" t="str">
        <f t="shared" si="137"/>
        <v>2021-09</v>
      </c>
      <c r="AA242" s="29">
        <f t="shared" si="138"/>
        <v>0</v>
      </c>
      <c r="AB242" s="29">
        <f t="shared" si="138"/>
        <v>0</v>
      </c>
      <c r="AC242" s="29" t="str">
        <f t="shared" si="139"/>
        <v>Yes</v>
      </c>
      <c r="AD242" s="29">
        <f t="shared" si="140"/>
        <v>0</v>
      </c>
    </row>
    <row r="243" spans="1:30" x14ac:dyDescent="0.45">
      <c r="A243" s="29">
        <v>212</v>
      </c>
      <c r="B243" s="29" t="s">
        <v>213</v>
      </c>
      <c r="C243" s="29" t="s">
        <v>214</v>
      </c>
      <c r="D243" s="29" t="s">
        <v>215</v>
      </c>
      <c r="E243" s="29" t="s">
        <v>206</v>
      </c>
      <c r="F243" s="31">
        <v>44448</v>
      </c>
      <c r="G243" s="29" t="s">
        <v>4</v>
      </c>
      <c r="H243" s="29" t="s">
        <v>818</v>
      </c>
      <c r="I243" s="29" t="s">
        <v>819</v>
      </c>
      <c r="J243" s="30" t="s">
        <v>109</v>
      </c>
      <c r="K243" s="30"/>
      <c r="L243" s="30"/>
      <c r="M243" s="29" t="s">
        <v>52</v>
      </c>
      <c r="N243" s="30"/>
      <c r="O243" s="29" t="s">
        <v>1148</v>
      </c>
      <c r="P243" s="29" t="s">
        <v>1149</v>
      </c>
      <c r="Q243" s="29" t="s">
        <v>1150</v>
      </c>
      <c r="R243" s="29" t="s">
        <v>345</v>
      </c>
      <c r="S243" s="31">
        <v>44448</v>
      </c>
      <c r="T243" s="31">
        <v>44460</v>
      </c>
      <c r="U243" s="33" t="s">
        <v>50</v>
      </c>
      <c r="V243" s="29">
        <f t="shared" si="135"/>
        <v>2021</v>
      </c>
      <c r="W243" s="29">
        <f t="shared" si="136"/>
        <v>9</v>
      </c>
      <c r="X243" s="29" t="str">
        <f>TEXT([2]!Tbl_Counter[[#This Row],[Issue Month]]*28, "mmmm")</f>
        <v>September</v>
      </c>
      <c r="Y243" s="29">
        <f>DAY([2]!Tbl_Counter[[#This Row],[Issue Date]])</f>
        <v>9</v>
      </c>
      <c r="Z243" s="29" t="str">
        <f t="shared" si="137"/>
        <v>2021-09</v>
      </c>
      <c r="AA243" s="29">
        <f t="shared" si="138"/>
        <v>0</v>
      </c>
      <c r="AB243" s="29">
        <f t="shared" si="138"/>
        <v>12</v>
      </c>
      <c r="AC243" s="29" t="str">
        <f t="shared" si="139"/>
        <v>No</v>
      </c>
      <c r="AD243" s="29">
        <f t="shared" si="140"/>
        <v>12</v>
      </c>
    </row>
    <row r="244" spans="1:30" x14ac:dyDescent="0.45">
      <c r="A244" s="29">
        <v>218</v>
      </c>
      <c r="B244" s="29" t="s">
        <v>222</v>
      </c>
      <c r="C244" s="29" t="s">
        <v>223</v>
      </c>
      <c r="D244" s="29" t="s">
        <v>224</v>
      </c>
      <c r="E244" s="29" t="s">
        <v>216</v>
      </c>
      <c r="F244" s="31">
        <v>44418</v>
      </c>
      <c r="G244" s="29" t="s">
        <v>4</v>
      </c>
      <c r="H244" s="29" t="s">
        <v>207</v>
      </c>
      <c r="I244" s="29" t="s">
        <v>1151</v>
      </c>
      <c r="J244" s="30" t="s">
        <v>109</v>
      </c>
      <c r="K244" s="29" t="s">
        <v>1152</v>
      </c>
      <c r="L244" s="30"/>
      <c r="M244" s="30"/>
      <c r="N244" s="30"/>
      <c r="O244" s="29" t="s">
        <v>1153</v>
      </c>
      <c r="P244" s="29" t="s">
        <v>1154</v>
      </c>
      <c r="Q244" s="29" t="s">
        <v>1155</v>
      </c>
      <c r="R244" s="29" t="s">
        <v>345</v>
      </c>
      <c r="S244" s="31">
        <v>44484</v>
      </c>
      <c r="T244" s="31">
        <v>44460</v>
      </c>
      <c r="U244" s="33" t="s">
        <v>50</v>
      </c>
      <c r="V244" s="29">
        <f t="shared" si="135"/>
        <v>2021</v>
      </c>
      <c r="W244" s="29">
        <f t="shared" si="136"/>
        <v>8</v>
      </c>
      <c r="X244" s="29" t="str">
        <f>TEXT([2]!Tbl_Counter[[#This Row],[Issue Month]]*28, "mmmm")</f>
        <v>August</v>
      </c>
      <c r="Y244" s="29">
        <f>DAY([2]!Tbl_Counter[[#This Row],[Issue Date]])</f>
        <v>10</v>
      </c>
      <c r="Z244" s="29" t="str">
        <f t="shared" si="137"/>
        <v>2021-08</v>
      </c>
      <c r="AA244" s="29">
        <f t="shared" si="138"/>
        <v>66</v>
      </c>
      <c r="AB244" s="29">
        <f t="shared" si="138"/>
        <v>42</v>
      </c>
      <c r="AC244" s="29" t="str">
        <f t="shared" si="139"/>
        <v>Yes</v>
      </c>
      <c r="AD244" s="29">
        <f t="shared" si="140"/>
        <v>-24</v>
      </c>
    </row>
    <row r="245" spans="1:30" x14ac:dyDescent="0.45">
      <c r="A245" s="29">
        <v>201</v>
      </c>
      <c r="B245" s="29" t="s">
        <v>231</v>
      </c>
      <c r="C245" s="29" t="s">
        <v>232</v>
      </c>
      <c r="D245" s="29" t="s">
        <v>233</v>
      </c>
      <c r="E245" s="29" t="s">
        <v>225</v>
      </c>
      <c r="F245" s="31">
        <v>44432</v>
      </c>
      <c r="G245" s="29" t="s">
        <v>4</v>
      </c>
      <c r="H245" s="29" t="s">
        <v>207</v>
      </c>
      <c r="I245" s="29" t="s">
        <v>1156</v>
      </c>
      <c r="J245" s="29" t="s">
        <v>388</v>
      </c>
      <c r="K245" s="29" t="s">
        <v>217</v>
      </c>
      <c r="L245" s="29" t="s">
        <v>1388</v>
      </c>
      <c r="M245" s="29" t="s">
        <v>52</v>
      </c>
      <c r="N245" s="30"/>
      <c r="O245" s="29" t="s">
        <v>1157</v>
      </c>
      <c r="P245" s="29" t="s">
        <v>1158</v>
      </c>
      <c r="Q245" s="29" t="s">
        <v>1159</v>
      </c>
      <c r="R245" s="29" t="s">
        <v>990</v>
      </c>
      <c r="S245" s="31">
        <v>44463</v>
      </c>
      <c r="T245" s="31">
        <v>44463</v>
      </c>
      <c r="U245" s="33" t="s">
        <v>50</v>
      </c>
      <c r="V245" s="29">
        <f t="shared" si="135"/>
        <v>2021</v>
      </c>
      <c r="W245" s="29">
        <f t="shared" si="136"/>
        <v>8</v>
      </c>
      <c r="X245" s="29" t="str">
        <f>TEXT([2]!Tbl_Counter[[#This Row],[Issue Month]]*28, "mmmm")</f>
        <v>August</v>
      </c>
      <c r="Y245" s="29">
        <f>DAY([2]!Tbl_Counter[[#This Row],[Issue Date]])</f>
        <v>24</v>
      </c>
      <c r="Z245" s="29" t="str">
        <f t="shared" si="137"/>
        <v>2021-08</v>
      </c>
      <c r="AA245" s="29">
        <f t="shared" si="138"/>
        <v>31</v>
      </c>
      <c r="AB245" s="29">
        <f t="shared" si="138"/>
        <v>31</v>
      </c>
      <c r="AC245" s="29" t="str">
        <f t="shared" si="139"/>
        <v>Yes</v>
      </c>
      <c r="AD245" s="29">
        <f t="shared" si="140"/>
        <v>0</v>
      </c>
    </row>
    <row r="246" spans="1:30" x14ac:dyDescent="0.45">
      <c r="A246" s="29">
        <v>226</v>
      </c>
      <c r="B246" s="29" t="s">
        <v>241</v>
      </c>
      <c r="C246" s="29" t="s">
        <v>242</v>
      </c>
      <c r="D246" s="29" t="s">
        <v>243</v>
      </c>
      <c r="E246" s="29" t="s">
        <v>234</v>
      </c>
      <c r="F246" s="31">
        <v>44466</v>
      </c>
      <c r="G246" s="29" t="s">
        <v>5</v>
      </c>
      <c r="H246" s="29" t="s">
        <v>235</v>
      </c>
      <c r="I246" s="29" t="s">
        <v>1160</v>
      </c>
      <c r="J246" s="30" t="s">
        <v>109</v>
      </c>
      <c r="K246" s="30"/>
      <c r="L246" s="30"/>
      <c r="M246" s="30"/>
      <c r="N246" s="30"/>
      <c r="O246" s="29" t="s">
        <v>1161</v>
      </c>
      <c r="P246" s="29" t="s">
        <v>1162</v>
      </c>
      <c r="Q246" s="29" t="s">
        <v>1163</v>
      </c>
      <c r="R246" s="29" t="s">
        <v>309</v>
      </c>
      <c r="S246" s="31">
        <v>44466</v>
      </c>
      <c r="T246" s="31">
        <v>44466</v>
      </c>
      <c r="U246" s="33" t="s">
        <v>50</v>
      </c>
      <c r="V246" s="29">
        <f t="shared" si="135"/>
        <v>2021</v>
      </c>
      <c r="W246" s="29">
        <f t="shared" si="136"/>
        <v>9</v>
      </c>
      <c r="X246" s="29" t="str">
        <f>TEXT([2]!Tbl_Counter[[#This Row],[Issue Month]]*28, "mmmm")</f>
        <v>September</v>
      </c>
      <c r="Y246" s="29">
        <f>DAY([2]!Tbl_Counter[[#This Row],[Issue Date]])</f>
        <v>27</v>
      </c>
      <c r="Z246" s="29" t="str">
        <f t="shared" si="137"/>
        <v>2021-09</v>
      </c>
      <c r="AA246" s="29">
        <f t="shared" si="138"/>
        <v>0</v>
      </c>
      <c r="AB246" s="29">
        <f t="shared" si="138"/>
        <v>0</v>
      </c>
      <c r="AC246" s="29"/>
      <c r="AD246" s="29"/>
    </row>
    <row r="247" spans="1:30" x14ac:dyDescent="0.45">
      <c r="A247" s="29">
        <v>227</v>
      </c>
      <c r="B247" s="29" t="s">
        <v>251</v>
      </c>
      <c r="C247" s="29" t="s">
        <v>252</v>
      </c>
      <c r="D247" s="29" t="s">
        <v>205</v>
      </c>
      <c r="E247" s="29" t="s">
        <v>244</v>
      </c>
      <c r="F247" s="31">
        <v>44466</v>
      </c>
      <c r="G247" s="29" t="s">
        <v>5</v>
      </c>
      <c r="H247" s="29" t="s">
        <v>235</v>
      </c>
      <c r="I247" s="29" t="s">
        <v>1164</v>
      </c>
      <c r="J247" s="30" t="s">
        <v>109</v>
      </c>
      <c r="K247" s="30"/>
      <c r="L247" s="30"/>
      <c r="M247" s="30"/>
      <c r="N247" s="30"/>
      <c r="O247" s="29" t="s">
        <v>1165</v>
      </c>
      <c r="P247" s="29" t="s">
        <v>1166</v>
      </c>
      <c r="Q247" s="29" t="s">
        <v>1167</v>
      </c>
      <c r="R247" s="29" t="s">
        <v>309</v>
      </c>
      <c r="S247" s="31">
        <v>44466</v>
      </c>
      <c r="T247" s="31">
        <v>44466</v>
      </c>
      <c r="U247" s="33" t="s">
        <v>50</v>
      </c>
      <c r="V247" s="29">
        <f t="shared" si="135"/>
        <v>2021</v>
      </c>
      <c r="W247" s="29">
        <f t="shared" si="136"/>
        <v>9</v>
      </c>
      <c r="X247" s="29" t="str">
        <f>TEXT([2]!Tbl_Counter[[#This Row],[Issue Month]]*28, "mmmm")</f>
        <v>September</v>
      </c>
      <c r="Y247" s="29">
        <f>DAY([2]!Tbl_Counter[[#This Row],[Issue Date]])</f>
        <v>27</v>
      </c>
      <c r="Z247" s="29" t="str">
        <f t="shared" si="137"/>
        <v>2021-09</v>
      </c>
      <c r="AA247" s="29">
        <f t="shared" si="138"/>
        <v>0</v>
      </c>
      <c r="AB247" s="29">
        <f t="shared" si="138"/>
        <v>0</v>
      </c>
      <c r="AC247" s="29"/>
      <c r="AD247" s="29"/>
    </row>
    <row r="248" spans="1:30" x14ac:dyDescent="0.45">
      <c r="A248" s="29">
        <v>178</v>
      </c>
      <c r="B248" s="29" t="s">
        <v>258</v>
      </c>
      <c r="C248" s="29" t="s">
        <v>259</v>
      </c>
      <c r="D248" s="29" t="s">
        <v>215</v>
      </c>
      <c r="E248" s="29" t="s">
        <v>253</v>
      </c>
      <c r="F248" s="31">
        <v>44377</v>
      </c>
      <c r="G248" s="29" t="s">
        <v>4</v>
      </c>
      <c r="H248" s="29" t="s">
        <v>207</v>
      </c>
      <c r="I248" s="29" t="s">
        <v>1168</v>
      </c>
      <c r="J248" s="30" t="s">
        <v>109</v>
      </c>
      <c r="K248" s="29" t="s">
        <v>1169</v>
      </c>
      <c r="L248" s="29" t="s">
        <v>1389</v>
      </c>
      <c r="M248" s="29" t="s">
        <v>53</v>
      </c>
      <c r="N248" s="30"/>
      <c r="O248" s="29" t="s">
        <v>1170</v>
      </c>
      <c r="P248" s="29" t="s">
        <v>1171</v>
      </c>
      <c r="Q248" s="29" t="s">
        <v>1172</v>
      </c>
      <c r="R248" s="29" t="s">
        <v>264</v>
      </c>
      <c r="S248" s="31">
        <v>44467</v>
      </c>
      <c r="T248" s="31">
        <v>44467</v>
      </c>
      <c r="U248" s="33" t="s">
        <v>50</v>
      </c>
      <c r="V248" s="29">
        <f t="shared" si="135"/>
        <v>2021</v>
      </c>
      <c r="W248" s="29">
        <f t="shared" si="136"/>
        <v>6</v>
      </c>
      <c r="X248" s="29" t="str">
        <f>TEXT([2]!Tbl_Counter[[#This Row],[Issue Month]]*28, "mmmm")</f>
        <v>June</v>
      </c>
      <c r="Y248" s="29">
        <f>DAY([2]!Tbl_Counter[[#This Row],[Issue Date]])</f>
        <v>30</v>
      </c>
      <c r="Z248" s="29" t="str">
        <f t="shared" si="137"/>
        <v>2021-06</v>
      </c>
      <c r="AA248" s="29">
        <f t="shared" si="138"/>
        <v>90</v>
      </c>
      <c r="AB248" s="29">
        <f t="shared" si="138"/>
        <v>90</v>
      </c>
      <c r="AC248" s="29" t="str">
        <f t="shared" ref="AC248:AC250" si="141">IFERROR(IF(OR(ISTEXT(AA248), ISTEXT(AB248)), "N/A", IF(AB248&lt;=AA248, "Yes", "No")),"N/A")</f>
        <v>Yes</v>
      </c>
      <c r="AD248" s="29">
        <f t="shared" ref="AD248:AD250" si="142">IFERROR(AB248-AA248, "")</f>
        <v>0</v>
      </c>
    </row>
    <row r="249" spans="1:30" x14ac:dyDescent="0.45">
      <c r="A249" s="29">
        <v>195</v>
      </c>
      <c r="B249" s="29" t="s">
        <v>265</v>
      </c>
      <c r="C249" s="29" t="s">
        <v>266</v>
      </c>
      <c r="D249" s="29" t="s">
        <v>224</v>
      </c>
      <c r="E249" s="29" t="s">
        <v>260</v>
      </c>
      <c r="F249" s="31">
        <v>44423</v>
      </c>
      <c r="G249" s="29" t="s">
        <v>4</v>
      </c>
      <c r="H249" s="29" t="s">
        <v>818</v>
      </c>
      <c r="I249" s="29" t="s">
        <v>819</v>
      </c>
      <c r="J249" s="30" t="s">
        <v>109</v>
      </c>
      <c r="K249" s="30"/>
      <c r="L249" s="30"/>
      <c r="M249" s="29" t="s">
        <v>53</v>
      </c>
      <c r="N249" s="30"/>
      <c r="O249" s="29" t="s">
        <v>1173</v>
      </c>
      <c r="P249" s="29" t="s">
        <v>1174</v>
      </c>
      <c r="Q249" s="29" t="s">
        <v>1175</v>
      </c>
      <c r="R249" s="29" t="s">
        <v>264</v>
      </c>
      <c r="S249" s="31">
        <v>44423</v>
      </c>
      <c r="T249" s="31">
        <v>44467</v>
      </c>
      <c r="U249" s="33" t="s">
        <v>50</v>
      </c>
      <c r="V249" s="29">
        <f t="shared" si="135"/>
        <v>2021</v>
      </c>
      <c r="W249" s="29">
        <f t="shared" si="136"/>
        <v>8</v>
      </c>
      <c r="X249" s="29" t="str">
        <f>TEXT([2]!Tbl_Counter[[#This Row],[Issue Month]]*28, "mmmm")</f>
        <v>August</v>
      </c>
      <c r="Y249" s="29">
        <f>DAY([2]!Tbl_Counter[[#This Row],[Issue Date]])</f>
        <v>15</v>
      </c>
      <c r="Z249" s="29" t="str">
        <f t="shared" si="137"/>
        <v>2021-08</v>
      </c>
      <c r="AA249" s="29">
        <f t="shared" si="138"/>
        <v>0</v>
      </c>
      <c r="AB249" s="29">
        <f t="shared" si="138"/>
        <v>44</v>
      </c>
      <c r="AC249" s="29" t="str">
        <f t="shared" si="141"/>
        <v>No</v>
      </c>
      <c r="AD249" s="29">
        <f t="shared" si="142"/>
        <v>44</v>
      </c>
    </row>
    <row r="250" spans="1:30" x14ac:dyDescent="0.45">
      <c r="A250" s="29">
        <v>200</v>
      </c>
      <c r="B250" s="29" t="s">
        <v>272</v>
      </c>
      <c r="C250" s="29" t="s">
        <v>273</v>
      </c>
      <c r="D250" s="29" t="s">
        <v>233</v>
      </c>
      <c r="E250" s="29" t="s">
        <v>267</v>
      </c>
      <c r="F250" s="31">
        <v>44427</v>
      </c>
      <c r="G250" s="29" t="s">
        <v>4</v>
      </c>
      <c r="H250" s="29" t="s">
        <v>207</v>
      </c>
      <c r="I250" s="29" t="s">
        <v>1176</v>
      </c>
      <c r="J250" s="29" t="s">
        <v>388</v>
      </c>
      <c r="K250" s="29" t="s">
        <v>280</v>
      </c>
      <c r="L250" s="29" t="s">
        <v>1390</v>
      </c>
      <c r="M250" s="29" t="s">
        <v>52</v>
      </c>
      <c r="N250" s="30"/>
      <c r="O250" s="29" t="s">
        <v>1177</v>
      </c>
      <c r="P250" s="29" t="s">
        <v>1178</v>
      </c>
      <c r="Q250" s="29" t="s">
        <v>1179</v>
      </c>
      <c r="R250" s="29" t="s">
        <v>1042</v>
      </c>
      <c r="S250" s="31">
        <v>44468</v>
      </c>
      <c r="T250" s="31">
        <v>44468</v>
      </c>
      <c r="U250" s="33" t="s">
        <v>50</v>
      </c>
      <c r="V250" s="29">
        <f t="shared" si="135"/>
        <v>2021</v>
      </c>
      <c r="W250" s="29">
        <f t="shared" si="136"/>
        <v>8</v>
      </c>
      <c r="X250" s="29" t="str">
        <f>TEXT([2]!Tbl_Counter[[#This Row],[Issue Month]]*28, "mmmm")</f>
        <v>August</v>
      </c>
      <c r="Y250" s="29">
        <f>DAY([2]!Tbl_Counter[[#This Row],[Issue Date]])</f>
        <v>19</v>
      </c>
      <c r="Z250" s="29" t="str">
        <f t="shared" si="137"/>
        <v>2021-08</v>
      </c>
      <c r="AA250" s="29">
        <f t="shared" si="138"/>
        <v>41</v>
      </c>
      <c r="AB250" s="29">
        <f t="shared" si="138"/>
        <v>41</v>
      </c>
      <c r="AC250" s="29" t="str">
        <f t="shared" si="141"/>
        <v>Yes</v>
      </c>
      <c r="AD250" s="29">
        <f t="shared" si="142"/>
        <v>0</v>
      </c>
    </row>
    <row r="251" spans="1:30" x14ac:dyDescent="0.45">
      <c r="A251" s="29">
        <v>216</v>
      </c>
      <c r="B251" s="29" t="s">
        <v>278</v>
      </c>
      <c r="C251" s="29" t="s">
        <v>279</v>
      </c>
      <c r="D251" s="29" t="s">
        <v>243</v>
      </c>
      <c r="E251" s="29" t="s">
        <v>206</v>
      </c>
      <c r="F251" s="31">
        <v>44452</v>
      </c>
      <c r="G251" s="29" t="s">
        <v>5</v>
      </c>
      <c r="H251" s="29" t="s">
        <v>235</v>
      </c>
      <c r="I251" s="29" t="s">
        <v>1180</v>
      </c>
      <c r="J251" s="30" t="s">
        <v>109</v>
      </c>
      <c r="K251" s="30"/>
      <c r="L251" s="30"/>
      <c r="M251" s="30"/>
      <c r="N251" s="30"/>
      <c r="O251" s="29" t="s">
        <v>1181</v>
      </c>
      <c r="P251" s="29" t="s">
        <v>1182</v>
      </c>
      <c r="Q251" s="29" t="s">
        <v>1183</v>
      </c>
      <c r="R251" s="29" t="s">
        <v>309</v>
      </c>
      <c r="S251" s="31">
        <v>44467</v>
      </c>
      <c r="T251" s="31">
        <v>44468</v>
      </c>
      <c r="U251" s="33" t="s">
        <v>50</v>
      </c>
      <c r="V251" s="29">
        <f t="shared" si="135"/>
        <v>2021</v>
      </c>
      <c r="W251" s="29">
        <f t="shared" si="136"/>
        <v>9</v>
      </c>
      <c r="X251" s="29" t="str">
        <f>TEXT([2]!Tbl_Counter[[#This Row],[Issue Month]]*28, "mmmm")</f>
        <v>September</v>
      </c>
      <c r="Y251" s="29">
        <f>DAY([2]!Tbl_Counter[[#This Row],[Issue Date]])</f>
        <v>13</v>
      </c>
      <c r="Z251" s="29" t="str">
        <f t="shared" si="137"/>
        <v>2021-09</v>
      </c>
      <c r="AA251" s="29">
        <f t="shared" si="138"/>
        <v>15</v>
      </c>
      <c r="AB251" s="29">
        <f t="shared" si="138"/>
        <v>16</v>
      </c>
      <c r="AC251" s="29"/>
      <c r="AD251" s="29"/>
    </row>
    <row r="252" spans="1:30" x14ac:dyDescent="0.45">
      <c r="A252" s="29">
        <v>221</v>
      </c>
      <c r="B252" s="29" t="s">
        <v>203</v>
      </c>
      <c r="C252" s="29" t="s">
        <v>284</v>
      </c>
      <c r="D252" s="29" t="s">
        <v>205</v>
      </c>
      <c r="E252" s="29" t="s">
        <v>216</v>
      </c>
      <c r="F252" s="31">
        <v>44458</v>
      </c>
      <c r="G252" s="29" t="s">
        <v>4</v>
      </c>
      <c r="H252" s="29" t="s">
        <v>818</v>
      </c>
      <c r="I252" s="29" t="s">
        <v>819</v>
      </c>
      <c r="J252" s="30" t="s">
        <v>109</v>
      </c>
      <c r="K252" s="30"/>
      <c r="L252" s="30"/>
      <c r="M252" s="29" t="s">
        <v>52</v>
      </c>
      <c r="N252" s="30"/>
      <c r="O252" s="29" t="s">
        <v>1184</v>
      </c>
      <c r="P252" s="29" t="s">
        <v>1185</v>
      </c>
      <c r="Q252" s="29" t="s">
        <v>1186</v>
      </c>
      <c r="R252" s="29" t="s">
        <v>1042</v>
      </c>
      <c r="S252" s="31">
        <v>44458</v>
      </c>
      <c r="T252" s="31">
        <v>44468</v>
      </c>
      <c r="U252" s="33" t="s">
        <v>50</v>
      </c>
      <c r="V252" s="29">
        <f t="shared" si="135"/>
        <v>2021</v>
      </c>
      <c r="W252" s="29">
        <f t="shared" si="136"/>
        <v>9</v>
      </c>
      <c r="X252" s="29" t="str">
        <f>TEXT([2]!Tbl_Counter[[#This Row],[Issue Month]]*28, "mmmm")</f>
        <v>September</v>
      </c>
      <c r="Y252" s="29">
        <f>DAY([2]!Tbl_Counter[[#This Row],[Issue Date]])</f>
        <v>19</v>
      </c>
      <c r="Z252" s="29" t="str">
        <f t="shared" si="137"/>
        <v>2021-09</v>
      </c>
      <c r="AA252" s="29">
        <f t="shared" si="138"/>
        <v>0</v>
      </c>
      <c r="AB252" s="29">
        <f t="shared" si="138"/>
        <v>10</v>
      </c>
      <c r="AC252" s="29" t="str">
        <f t="shared" ref="AC252:AC253" si="143">IFERROR(IF(OR(ISTEXT(AA252), ISTEXT(AB252)), "N/A", IF(AB252&lt;=AA252, "Yes", "No")),"N/A")</f>
        <v>No</v>
      </c>
      <c r="AD252" s="29">
        <f t="shared" ref="AD252:AD253" si="144">IFERROR(AB252-AA252, "")</f>
        <v>10</v>
      </c>
    </row>
    <row r="253" spans="1:30" x14ac:dyDescent="0.45">
      <c r="A253" s="29">
        <v>191</v>
      </c>
      <c r="B253" s="29" t="s">
        <v>213</v>
      </c>
      <c r="C253" s="29" t="s">
        <v>289</v>
      </c>
      <c r="D253" s="29" t="s">
        <v>215</v>
      </c>
      <c r="E253" s="29" t="s">
        <v>225</v>
      </c>
      <c r="F253" s="31">
        <v>44407</v>
      </c>
      <c r="G253" s="29" t="s">
        <v>4</v>
      </c>
      <c r="H253" s="29" t="s">
        <v>207</v>
      </c>
      <c r="I253" s="29" t="s">
        <v>1187</v>
      </c>
      <c r="J253" s="30" t="s">
        <v>109</v>
      </c>
      <c r="K253" s="30"/>
      <c r="L253" s="30"/>
      <c r="M253" s="29" t="s">
        <v>52</v>
      </c>
      <c r="N253" s="30"/>
      <c r="O253" s="29" t="s">
        <v>1188</v>
      </c>
      <c r="P253" s="29" t="s">
        <v>1189</v>
      </c>
      <c r="Q253" s="29" t="s">
        <v>1190</v>
      </c>
      <c r="R253" s="29" t="s">
        <v>883</v>
      </c>
      <c r="S253" s="31">
        <v>44469</v>
      </c>
      <c r="T253" s="31">
        <v>44469</v>
      </c>
      <c r="U253" s="33" t="s">
        <v>50</v>
      </c>
      <c r="V253" s="29">
        <f t="shared" si="135"/>
        <v>2021</v>
      </c>
      <c r="W253" s="29">
        <f t="shared" si="136"/>
        <v>7</v>
      </c>
      <c r="X253" s="29" t="str">
        <f>TEXT([2]!Tbl_Counter[[#This Row],[Issue Month]]*28, "mmmm")</f>
        <v>July</v>
      </c>
      <c r="Y253" s="29">
        <f>DAY([2]!Tbl_Counter[[#This Row],[Issue Date]])</f>
        <v>30</v>
      </c>
      <c r="Z253" s="29" t="str">
        <f t="shared" si="137"/>
        <v>2021-07</v>
      </c>
      <c r="AA253" s="29">
        <f t="shared" si="138"/>
        <v>62</v>
      </c>
      <c r="AB253" s="29">
        <f t="shared" si="138"/>
        <v>62</v>
      </c>
      <c r="AC253" s="29" t="str">
        <f t="shared" si="143"/>
        <v>Yes</v>
      </c>
      <c r="AD253" s="29">
        <f t="shared" si="144"/>
        <v>0</v>
      </c>
    </row>
    <row r="254" spans="1:30" x14ac:dyDescent="0.45">
      <c r="A254" s="29">
        <v>202</v>
      </c>
      <c r="B254" s="29" t="s">
        <v>222</v>
      </c>
      <c r="C254" s="29" t="s">
        <v>295</v>
      </c>
      <c r="D254" s="29" t="s">
        <v>224</v>
      </c>
      <c r="E254" s="29" t="s">
        <v>234</v>
      </c>
      <c r="F254" s="31">
        <v>44433</v>
      </c>
      <c r="G254" s="29" t="s">
        <v>5</v>
      </c>
      <c r="H254" s="29" t="s">
        <v>235</v>
      </c>
      <c r="I254" s="29" t="s">
        <v>1191</v>
      </c>
      <c r="J254" s="30" t="s">
        <v>109</v>
      </c>
      <c r="K254" s="30"/>
      <c r="L254" s="30"/>
      <c r="M254" s="30"/>
      <c r="N254" s="29" t="s">
        <v>54</v>
      </c>
      <c r="O254" s="29" t="s">
        <v>1192</v>
      </c>
      <c r="P254" s="29" t="s">
        <v>1193</v>
      </c>
      <c r="Q254" s="29" t="s">
        <v>1194</v>
      </c>
      <c r="R254" s="29" t="s">
        <v>1195</v>
      </c>
      <c r="S254" s="31">
        <v>44469</v>
      </c>
      <c r="T254" s="31">
        <v>44469</v>
      </c>
      <c r="U254" s="33" t="s">
        <v>50</v>
      </c>
      <c r="V254" s="29">
        <f t="shared" si="135"/>
        <v>2021</v>
      </c>
      <c r="W254" s="29">
        <f t="shared" si="136"/>
        <v>8</v>
      </c>
      <c r="X254" s="29" t="str">
        <f>TEXT([2]!Tbl_Counter[[#This Row],[Issue Month]]*28, "mmmm")</f>
        <v>August</v>
      </c>
      <c r="Y254" s="29">
        <f>DAY([2]!Tbl_Counter[[#This Row],[Issue Date]])</f>
        <v>25</v>
      </c>
      <c r="Z254" s="29" t="str">
        <f t="shared" si="137"/>
        <v>2021-08</v>
      </c>
      <c r="AA254" s="29">
        <f t="shared" ref="AA254:AB266" si="145">IFERROR(IF(INT(S254-$F254)&gt;=0,S254-$F254,"N/A"),"N/A")</f>
        <v>36</v>
      </c>
      <c r="AB254" s="29">
        <f t="shared" si="145"/>
        <v>36</v>
      </c>
      <c r="AC254" s="29"/>
      <c r="AD254" s="29">
        <f>IFERROR(AB254-AA254, "")</f>
        <v>0</v>
      </c>
    </row>
    <row r="255" spans="1:30" x14ac:dyDescent="0.45">
      <c r="A255" s="29">
        <v>203</v>
      </c>
      <c r="B255" s="29" t="s">
        <v>231</v>
      </c>
      <c r="C255" s="29" t="s">
        <v>300</v>
      </c>
      <c r="D255" s="29" t="s">
        <v>233</v>
      </c>
      <c r="E255" s="29" t="s">
        <v>244</v>
      </c>
      <c r="F255" s="31">
        <v>44437</v>
      </c>
      <c r="G255" s="29" t="s">
        <v>4</v>
      </c>
      <c r="H255" s="29" t="s">
        <v>818</v>
      </c>
      <c r="I255" s="29" t="s">
        <v>819</v>
      </c>
      <c r="J255" s="30" t="s">
        <v>109</v>
      </c>
      <c r="K255" s="30"/>
      <c r="L255" s="30"/>
      <c r="M255" s="29" t="s">
        <v>52</v>
      </c>
      <c r="N255" s="30"/>
      <c r="O255" s="29" t="s">
        <v>1196</v>
      </c>
      <c r="P255" s="29" t="s">
        <v>1197</v>
      </c>
      <c r="Q255" s="29" t="s">
        <v>1198</v>
      </c>
      <c r="R255" s="29" t="s">
        <v>883</v>
      </c>
      <c r="S255" s="31">
        <v>44438</v>
      </c>
      <c r="T255" s="31">
        <v>44469</v>
      </c>
      <c r="U255" s="33" t="s">
        <v>50</v>
      </c>
      <c r="V255" s="29">
        <f t="shared" si="135"/>
        <v>2021</v>
      </c>
      <c r="W255" s="29">
        <f t="shared" si="136"/>
        <v>8</v>
      </c>
      <c r="X255" s="29" t="str">
        <f>TEXT([2]!Tbl_Counter[[#This Row],[Issue Month]]*28, "mmmm")</f>
        <v>August</v>
      </c>
      <c r="Y255" s="29">
        <f>DAY([2]!Tbl_Counter[[#This Row],[Issue Date]])</f>
        <v>29</v>
      </c>
      <c r="Z255" s="29" t="str">
        <f t="shared" si="137"/>
        <v>2021-08</v>
      </c>
      <c r="AA255" s="29">
        <f t="shared" si="145"/>
        <v>1</v>
      </c>
      <c r="AB255" s="29">
        <f t="shared" si="145"/>
        <v>32</v>
      </c>
      <c r="AC255" s="29" t="str">
        <f t="shared" ref="AC255:AC256" si="146">IFERROR(IF(OR(ISTEXT(AA255), ISTEXT(AB255)), "N/A", IF(AB255&lt;=AA255, "Yes", "No")),"N/A")</f>
        <v>No</v>
      </c>
      <c r="AD255" s="29">
        <f t="shared" ref="AD255:AD256" si="147">IFERROR(AB255-AA255, "")</f>
        <v>31</v>
      </c>
    </row>
    <row r="256" spans="1:30" x14ac:dyDescent="0.45">
      <c r="A256" s="29">
        <v>211</v>
      </c>
      <c r="B256" s="29" t="s">
        <v>241</v>
      </c>
      <c r="C256" s="29" t="s">
        <v>305</v>
      </c>
      <c r="D256" s="29" t="s">
        <v>243</v>
      </c>
      <c r="E256" s="29" t="s">
        <v>253</v>
      </c>
      <c r="F256" s="31">
        <v>44446</v>
      </c>
      <c r="G256" s="29" t="s">
        <v>4</v>
      </c>
      <c r="H256" s="29" t="s">
        <v>207</v>
      </c>
      <c r="I256" s="29" t="s">
        <v>1199</v>
      </c>
      <c r="J256" s="29" t="s">
        <v>388</v>
      </c>
      <c r="K256" s="29" t="s">
        <v>99</v>
      </c>
      <c r="L256" s="30"/>
      <c r="M256" s="29" t="s">
        <v>52</v>
      </c>
      <c r="N256" s="30"/>
      <c r="O256" s="29" t="s">
        <v>1200</v>
      </c>
      <c r="P256" s="29" t="s">
        <v>1201</v>
      </c>
      <c r="Q256" s="29" t="s">
        <v>1202</v>
      </c>
      <c r="R256" s="29" t="s">
        <v>1068</v>
      </c>
      <c r="S256" s="31">
        <v>44476</v>
      </c>
      <c r="T256" s="31">
        <v>44473</v>
      </c>
      <c r="U256" s="33" t="s">
        <v>50</v>
      </c>
      <c r="V256" s="29">
        <f t="shared" si="135"/>
        <v>2021</v>
      </c>
      <c r="W256" s="29">
        <f t="shared" si="136"/>
        <v>9</v>
      </c>
      <c r="X256" s="29" t="str">
        <f>TEXT([2]!Tbl_Counter[[#This Row],[Issue Month]]*28, "mmmm")</f>
        <v>September</v>
      </c>
      <c r="Y256" s="29">
        <f>DAY([2]!Tbl_Counter[[#This Row],[Issue Date]])</f>
        <v>7</v>
      </c>
      <c r="Z256" s="29" t="str">
        <f t="shared" si="137"/>
        <v>2021-09</v>
      </c>
      <c r="AA256" s="29">
        <f t="shared" si="145"/>
        <v>30</v>
      </c>
      <c r="AB256" s="29">
        <f t="shared" si="145"/>
        <v>27</v>
      </c>
      <c r="AC256" s="29" t="str">
        <f t="shared" si="146"/>
        <v>Yes</v>
      </c>
      <c r="AD256" s="29">
        <f t="shared" si="147"/>
        <v>-3</v>
      </c>
    </row>
    <row r="257" spans="1:30" x14ac:dyDescent="0.45">
      <c r="A257" s="29">
        <v>214</v>
      </c>
      <c r="B257" s="29" t="s">
        <v>251</v>
      </c>
      <c r="C257" s="29" t="s">
        <v>310</v>
      </c>
      <c r="D257" s="29" t="s">
        <v>205</v>
      </c>
      <c r="E257" s="29" t="s">
        <v>260</v>
      </c>
      <c r="F257" s="31">
        <v>44449</v>
      </c>
      <c r="G257" s="29" t="s">
        <v>5</v>
      </c>
      <c r="H257" s="29" t="s">
        <v>235</v>
      </c>
      <c r="I257" s="29" t="s">
        <v>1203</v>
      </c>
      <c r="J257" s="29" t="s">
        <v>388</v>
      </c>
      <c r="K257" s="29" t="s">
        <v>246</v>
      </c>
      <c r="L257" s="30"/>
      <c r="M257" s="30"/>
      <c r="N257" s="30"/>
      <c r="O257" s="29" t="s">
        <v>1204</v>
      </c>
      <c r="P257" s="29" t="s">
        <v>1205</v>
      </c>
      <c r="Q257" s="29" t="s">
        <v>1206</v>
      </c>
      <c r="R257" s="29" t="s">
        <v>264</v>
      </c>
      <c r="S257" s="31">
        <v>44477</v>
      </c>
      <c r="T257" s="31">
        <v>44477</v>
      </c>
      <c r="U257" s="33" t="s">
        <v>50</v>
      </c>
      <c r="V257" s="29">
        <f t="shared" si="135"/>
        <v>2021</v>
      </c>
      <c r="W257" s="29">
        <f t="shared" si="136"/>
        <v>9</v>
      </c>
      <c r="X257" s="29" t="str">
        <f>TEXT([2]!Tbl_Counter[[#This Row],[Issue Month]]*28, "mmmm")</f>
        <v>September</v>
      </c>
      <c r="Y257" s="29">
        <f>DAY([2]!Tbl_Counter[[#This Row],[Issue Date]])</f>
        <v>10</v>
      </c>
      <c r="Z257" s="29" t="str">
        <f t="shared" si="137"/>
        <v>2021-09</v>
      </c>
      <c r="AA257" s="29">
        <f t="shared" si="145"/>
        <v>28</v>
      </c>
      <c r="AB257" s="29">
        <f t="shared" si="145"/>
        <v>28</v>
      </c>
      <c r="AC257" s="29"/>
      <c r="AD257" s="29"/>
    </row>
    <row r="258" spans="1:30" x14ac:dyDescent="0.45">
      <c r="A258" s="29">
        <v>217</v>
      </c>
      <c r="B258" s="29" t="s">
        <v>258</v>
      </c>
      <c r="C258" s="29" t="s">
        <v>316</v>
      </c>
      <c r="D258" s="29" t="s">
        <v>215</v>
      </c>
      <c r="E258" s="29" t="s">
        <v>267</v>
      </c>
      <c r="F258" s="31">
        <v>44454</v>
      </c>
      <c r="G258" s="29" t="s">
        <v>5</v>
      </c>
      <c r="H258" s="29" t="s">
        <v>235</v>
      </c>
      <c r="I258" s="29" t="s">
        <v>1207</v>
      </c>
      <c r="J258" s="29" t="s">
        <v>388</v>
      </c>
      <c r="K258" s="29" t="s">
        <v>246</v>
      </c>
      <c r="L258" s="30"/>
      <c r="M258" s="30"/>
      <c r="N258" s="29" t="s">
        <v>102</v>
      </c>
      <c r="O258" s="29" t="s">
        <v>1208</v>
      </c>
      <c r="P258" s="29" t="s">
        <v>1209</v>
      </c>
      <c r="Q258" s="29" t="s">
        <v>1210</v>
      </c>
      <c r="R258" s="29" t="s">
        <v>271</v>
      </c>
      <c r="S258" s="31">
        <v>44477</v>
      </c>
      <c r="T258" s="31">
        <v>44477</v>
      </c>
      <c r="U258" s="33" t="s">
        <v>50</v>
      </c>
      <c r="V258" s="29">
        <f t="shared" si="135"/>
        <v>2021</v>
      </c>
      <c r="W258" s="29">
        <f t="shared" si="136"/>
        <v>9</v>
      </c>
      <c r="X258" s="29" t="str">
        <f>TEXT([2]!Tbl_Counter[[#This Row],[Issue Month]]*28, "mmmm")</f>
        <v>September</v>
      </c>
      <c r="Y258" s="29">
        <f>DAY([2]!Tbl_Counter[[#This Row],[Issue Date]])</f>
        <v>15</v>
      </c>
      <c r="Z258" s="29" t="str">
        <f t="shared" si="137"/>
        <v>2021-09</v>
      </c>
      <c r="AA258" s="29">
        <f t="shared" si="145"/>
        <v>23</v>
      </c>
      <c r="AB258" s="29">
        <f t="shared" si="145"/>
        <v>23</v>
      </c>
      <c r="AC258" s="29"/>
      <c r="AD258" s="29"/>
    </row>
    <row r="259" spans="1:30" x14ac:dyDescent="0.45">
      <c r="A259" s="29">
        <v>222</v>
      </c>
      <c r="B259" s="29" t="s">
        <v>265</v>
      </c>
      <c r="C259" s="29" t="s">
        <v>320</v>
      </c>
      <c r="D259" s="29" t="s">
        <v>224</v>
      </c>
      <c r="E259" s="29" t="s">
        <v>206</v>
      </c>
      <c r="F259" s="31">
        <v>44459</v>
      </c>
      <c r="G259" s="29" t="s">
        <v>5</v>
      </c>
      <c r="H259" s="29" t="s">
        <v>235</v>
      </c>
      <c r="I259" s="29" t="s">
        <v>1211</v>
      </c>
      <c r="J259" s="30" t="s">
        <v>109</v>
      </c>
      <c r="K259" s="30"/>
      <c r="L259" s="30"/>
      <c r="M259" s="30"/>
      <c r="N259" s="30"/>
      <c r="O259" s="29" t="s">
        <v>1212</v>
      </c>
      <c r="P259" s="29" t="s">
        <v>1213</v>
      </c>
      <c r="Q259" s="29" t="s">
        <v>1214</v>
      </c>
      <c r="R259" s="29" t="s">
        <v>264</v>
      </c>
      <c r="S259" s="31">
        <v>44477</v>
      </c>
      <c r="T259" s="31">
        <v>44477</v>
      </c>
      <c r="U259" s="33" t="s">
        <v>50</v>
      </c>
      <c r="V259" s="29">
        <f t="shared" si="135"/>
        <v>2021</v>
      </c>
      <c r="W259" s="29">
        <f t="shared" si="136"/>
        <v>9</v>
      </c>
      <c r="X259" s="29" t="str">
        <f>TEXT([2]!Tbl_Counter[[#This Row],[Issue Month]]*28, "mmmm")</f>
        <v>September</v>
      </c>
      <c r="Y259" s="29">
        <f>DAY([2]!Tbl_Counter[[#This Row],[Issue Date]])</f>
        <v>20</v>
      </c>
      <c r="Z259" s="29" t="str">
        <f t="shared" si="137"/>
        <v>2021-09</v>
      </c>
      <c r="AA259" s="29">
        <f t="shared" si="145"/>
        <v>18</v>
      </c>
      <c r="AB259" s="29">
        <f t="shared" si="145"/>
        <v>18</v>
      </c>
      <c r="AC259" s="29"/>
      <c r="AD259" s="29"/>
    </row>
    <row r="260" spans="1:30" x14ac:dyDescent="0.45">
      <c r="A260" s="29">
        <v>223</v>
      </c>
      <c r="B260" s="29" t="s">
        <v>272</v>
      </c>
      <c r="C260" s="29" t="s">
        <v>326</v>
      </c>
      <c r="D260" s="29" t="s">
        <v>233</v>
      </c>
      <c r="E260" s="29" t="s">
        <v>216</v>
      </c>
      <c r="F260" s="31">
        <v>44460</v>
      </c>
      <c r="G260" s="29" t="s">
        <v>2</v>
      </c>
      <c r="H260" s="29" t="s">
        <v>2</v>
      </c>
      <c r="I260" s="30" t="s">
        <v>109</v>
      </c>
      <c r="J260" s="30" t="s">
        <v>109</v>
      </c>
      <c r="K260" s="30"/>
      <c r="L260" s="30"/>
      <c r="M260" s="30"/>
      <c r="N260" s="30"/>
      <c r="O260" s="29" t="s">
        <v>1215</v>
      </c>
      <c r="P260" s="29" t="s">
        <v>1216</v>
      </c>
      <c r="Q260" s="29" t="s">
        <v>1217</v>
      </c>
      <c r="R260" s="29" t="s">
        <v>883</v>
      </c>
      <c r="S260" s="31">
        <v>44477</v>
      </c>
      <c r="T260" s="31">
        <v>44477</v>
      </c>
      <c r="U260" s="33" t="s">
        <v>50</v>
      </c>
      <c r="V260" s="29">
        <f t="shared" si="135"/>
        <v>2021</v>
      </c>
      <c r="W260" s="29">
        <f t="shared" si="136"/>
        <v>9</v>
      </c>
      <c r="X260" s="29" t="str">
        <f>TEXT([2]!Tbl_Counter[[#This Row],[Issue Month]]*28, "mmmm")</f>
        <v>September</v>
      </c>
      <c r="Y260" s="29">
        <f>DAY([2]!Tbl_Counter[[#This Row],[Issue Date]])</f>
        <v>21</v>
      </c>
      <c r="Z260" s="29" t="str">
        <f t="shared" si="137"/>
        <v>2021-09</v>
      </c>
      <c r="AA260" s="29">
        <f t="shared" si="145"/>
        <v>17</v>
      </c>
      <c r="AB260" s="29">
        <f t="shared" si="145"/>
        <v>17</v>
      </c>
      <c r="AC260" s="29"/>
      <c r="AD260" s="29"/>
    </row>
    <row r="261" spans="1:30" x14ac:dyDescent="0.45">
      <c r="A261" s="29">
        <v>224</v>
      </c>
      <c r="B261" s="29" t="s">
        <v>278</v>
      </c>
      <c r="C261" s="29" t="s">
        <v>331</v>
      </c>
      <c r="D261" s="29" t="s">
        <v>243</v>
      </c>
      <c r="E261" s="29" t="s">
        <v>225</v>
      </c>
      <c r="F261" s="31">
        <v>44460</v>
      </c>
      <c r="G261" s="29" t="s">
        <v>2</v>
      </c>
      <c r="H261" s="29" t="s">
        <v>2</v>
      </c>
      <c r="I261" s="30" t="s">
        <v>109</v>
      </c>
      <c r="J261" s="30" t="s">
        <v>109</v>
      </c>
      <c r="K261" s="30"/>
      <c r="L261" s="30"/>
      <c r="M261" s="30"/>
      <c r="N261" s="30"/>
      <c r="O261" s="29" t="s">
        <v>1218</v>
      </c>
      <c r="P261" s="29" t="s">
        <v>1219</v>
      </c>
      <c r="Q261" s="29" t="s">
        <v>1220</v>
      </c>
      <c r="R261" s="29" t="s">
        <v>883</v>
      </c>
      <c r="S261" s="31">
        <v>44477</v>
      </c>
      <c r="T261" s="31">
        <v>44477</v>
      </c>
      <c r="U261" s="33" t="s">
        <v>50</v>
      </c>
      <c r="V261" s="29">
        <f t="shared" si="135"/>
        <v>2021</v>
      </c>
      <c r="W261" s="29">
        <f t="shared" si="136"/>
        <v>9</v>
      </c>
      <c r="X261" s="29" t="str">
        <f>TEXT([2]!Tbl_Counter[[#This Row],[Issue Month]]*28, "mmmm")</f>
        <v>September</v>
      </c>
      <c r="Y261" s="29">
        <f>DAY([2]!Tbl_Counter[[#This Row],[Issue Date]])</f>
        <v>21</v>
      </c>
      <c r="Z261" s="29" t="str">
        <f t="shared" si="137"/>
        <v>2021-09</v>
      </c>
      <c r="AA261" s="29">
        <f t="shared" si="145"/>
        <v>17</v>
      </c>
      <c r="AB261" s="29">
        <f t="shared" si="145"/>
        <v>17</v>
      </c>
      <c r="AC261" s="29"/>
      <c r="AD261" s="29"/>
    </row>
    <row r="262" spans="1:30" x14ac:dyDescent="0.45">
      <c r="A262" s="29">
        <v>225</v>
      </c>
      <c r="B262" s="29" t="s">
        <v>203</v>
      </c>
      <c r="C262" s="29" t="s">
        <v>204</v>
      </c>
      <c r="D262" s="29" t="s">
        <v>205</v>
      </c>
      <c r="E262" s="29" t="s">
        <v>234</v>
      </c>
      <c r="F262" s="31">
        <v>44463</v>
      </c>
      <c r="G262" s="29" t="s">
        <v>5</v>
      </c>
      <c r="H262" s="29" t="s">
        <v>235</v>
      </c>
      <c r="I262" s="29" t="s">
        <v>1221</v>
      </c>
      <c r="J262" s="30" t="s">
        <v>109</v>
      </c>
      <c r="K262" s="30"/>
      <c r="L262" s="30"/>
      <c r="M262" s="30"/>
      <c r="N262" s="30"/>
      <c r="O262" s="29" t="s">
        <v>1222</v>
      </c>
      <c r="P262" s="29" t="s">
        <v>1223</v>
      </c>
      <c r="Q262" s="29" t="s">
        <v>1224</v>
      </c>
      <c r="R262" s="29" t="s">
        <v>240</v>
      </c>
      <c r="S262" s="31">
        <v>44477</v>
      </c>
      <c r="T262" s="31">
        <v>44477</v>
      </c>
      <c r="U262" s="33" t="s">
        <v>50</v>
      </c>
      <c r="V262" s="29">
        <f t="shared" si="135"/>
        <v>2021</v>
      </c>
      <c r="W262" s="29">
        <f t="shared" si="136"/>
        <v>9</v>
      </c>
      <c r="X262" s="29" t="str">
        <f>TEXT([2]!Tbl_Counter[[#This Row],[Issue Month]]*28, "mmmm")</f>
        <v>September</v>
      </c>
      <c r="Y262" s="29">
        <f>DAY([2]!Tbl_Counter[[#This Row],[Issue Date]])</f>
        <v>24</v>
      </c>
      <c r="Z262" s="29" t="str">
        <f t="shared" si="137"/>
        <v>2021-09</v>
      </c>
      <c r="AA262" s="29">
        <f t="shared" si="145"/>
        <v>14</v>
      </c>
      <c r="AB262" s="29">
        <f t="shared" si="145"/>
        <v>14</v>
      </c>
      <c r="AC262" s="29"/>
      <c r="AD262" s="29"/>
    </row>
    <row r="263" spans="1:30" x14ac:dyDescent="0.45">
      <c r="A263" s="29">
        <v>215</v>
      </c>
      <c r="B263" s="29" t="s">
        <v>213</v>
      </c>
      <c r="C263" s="29" t="s">
        <v>214</v>
      </c>
      <c r="D263" s="29" t="s">
        <v>215</v>
      </c>
      <c r="E263" s="29" t="s">
        <v>244</v>
      </c>
      <c r="F263" s="31">
        <v>44452</v>
      </c>
      <c r="G263" s="29" t="s">
        <v>4</v>
      </c>
      <c r="H263" s="29" t="s">
        <v>207</v>
      </c>
      <c r="I263" s="29" t="s">
        <v>1225</v>
      </c>
      <c r="J263" s="29" t="s">
        <v>1226</v>
      </c>
      <c r="K263" s="29" t="s">
        <v>1152</v>
      </c>
      <c r="L263" s="30"/>
      <c r="M263" s="29" t="s">
        <v>52</v>
      </c>
      <c r="N263" s="30"/>
      <c r="O263" s="29" t="s">
        <v>1227</v>
      </c>
      <c r="P263" s="29" t="s">
        <v>1228</v>
      </c>
      <c r="Q263" s="29" t="s">
        <v>1229</v>
      </c>
      <c r="R263" s="29" t="s">
        <v>345</v>
      </c>
      <c r="S263" s="31">
        <v>44482</v>
      </c>
      <c r="T263" s="31">
        <v>44481</v>
      </c>
      <c r="U263" s="33" t="s">
        <v>50</v>
      </c>
      <c r="V263" s="29">
        <f t="shared" si="135"/>
        <v>2021</v>
      </c>
      <c r="W263" s="29">
        <f t="shared" si="136"/>
        <v>9</v>
      </c>
      <c r="X263" s="29" t="str">
        <f>TEXT([2]!Tbl_Counter[[#This Row],[Issue Month]]*28, "mmmm")</f>
        <v>September</v>
      </c>
      <c r="Y263" s="29">
        <f>DAY([2]!Tbl_Counter[[#This Row],[Issue Date]])</f>
        <v>13</v>
      </c>
      <c r="Z263" s="29" t="str">
        <f t="shared" si="137"/>
        <v>2021-09</v>
      </c>
      <c r="AA263" s="29">
        <f t="shared" si="145"/>
        <v>30</v>
      </c>
      <c r="AB263" s="29">
        <f t="shared" si="145"/>
        <v>29</v>
      </c>
      <c r="AC263" s="29" t="str">
        <f t="shared" ref="AC263:AC266" si="148">IFERROR(IF(OR(ISTEXT(AA263), ISTEXT(AB263)), "N/A", IF(AB263&lt;=AA263, "Yes", "No")),"N/A")</f>
        <v>Yes</v>
      </c>
      <c r="AD263" s="29">
        <f t="shared" ref="AD263:AD266" si="149">IFERROR(AB263-AA263, "")</f>
        <v>-1</v>
      </c>
    </row>
    <row r="264" spans="1:30" x14ac:dyDescent="0.45">
      <c r="A264" s="29">
        <v>207</v>
      </c>
      <c r="B264" s="29" t="s">
        <v>222</v>
      </c>
      <c r="C264" s="29" t="s">
        <v>223</v>
      </c>
      <c r="D264" s="29" t="s">
        <v>224</v>
      </c>
      <c r="E264" s="29" t="s">
        <v>253</v>
      </c>
      <c r="F264" s="31">
        <v>44440</v>
      </c>
      <c r="G264" s="29" t="s">
        <v>4</v>
      </c>
      <c r="H264" s="29" t="s">
        <v>207</v>
      </c>
      <c r="I264" s="29" t="s">
        <v>1230</v>
      </c>
      <c r="J264" s="29" t="s">
        <v>388</v>
      </c>
      <c r="K264" s="29" t="s">
        <v>217</v>
      </c>
      <c r="L264" s="30"/>
      <c r="M264" s="29" t="s">
        <v>52</v>
      </c>
      <c r="N264" s="30"/>
      <c r="O264" s="29" t="s">
        <v>1231</v>
      </c>
      <c r="P264" s="29" t="s">
        <v>1232</v>
      </c>
      <c r="Q264" s="29" t="s">
        <v>1233</v>
      </c>
      <c r="R264" s="29" t="s">
        <v>1042</v>
      </c>
      <c r="S264" s="31">
        <v>44484</v>
      </c>
      <c r="T264" s="31">
        <v>44483</v>
      </c>
      <c r="U264" s="33" t="s">
        <v>50</v>
      </c>
      <c r="V264" s="29">
        <f t="shared" si="135"/>
        <v>2021</v>
      </c>
      <c r="W264" s="29">
        <f t="shared" si="136"/>
        <v>9</v>
      </c>
      <c r="X264" s="29" t="str">
        <f>TEXT([2]!Tbl_Counter[[#This Row],[Issue Month]]*28, "mmmm")</f>
        <v>September</v>
      </c>
      <c r="Y264" s="29">
        <f>DAY([2]!Tbl_Counter[[#This Row],[Issue Date]])</f>
        <v>1</v>
      </c>
      <c r="Z264" s="29" t="str">
        <f t="shared" si="137"/>
        <v>2021-09</v>
      </c>
      <c r="AA264" s="29">
        <f t="shared" si="145"/>
        <v>44</v>
      </c>
      <c r="AB264" s="29">
        <f t="shared" si="145"/>
        <v>43</v>
      </c>
      <c r="AC264" s="29" t="str">
        <f t="shared" si="148"/>
        <v>Yes</v>
      </c>
      <c r="AD264" s="29">
        <f t="shared" si="149"/>
        <v>-1</v>
      </c>
    </row>
    <row r="265" spans="1:30" x14ac:dyDescent="0.45">
      <c r="A265" s="29">
        <v>231</v>
      </c>
      <c r="B265" s="29" t="s">
        <v>231</v>
      </c>
      <c r="C265" s="29" t="s">
        <v>232</v>
      </c>
      <c r="D265" s="29" t="s">
        <v>233</v>
      </c>
      <c r="E265" s="29" t="s">
        <v>260</v>
      </c>
      <c r="F265" s="31">
        <v>44469</v>
      </c>
      <c r="G265" s="29" t="s">
        <v>4</v>
      </c>
      <c r="H265" s="29" t="s">
        <v>818</v>
      </c>
      <c r="I265" s="29" t="s">
        <v>819</v>
      </c>
      <c r="J265" s="30" t="s">
        <v>109</v>
      </c>
      <c r="K265" s="30"/>
      <c r="L265" s="30"/>
      <c r="M265" s="30"/>
      <c r="N265" s="30"/>
      <c r="O265" s="29" t="s">
        <v>1234</v>
      </c>
      <c r="P265" s="29" t="s">
        <v>1235</v>
      </c>
      <c r="Q265" s="29" t="s">
        <v>1236</v>
      </c>
      <c r="R265" s="29" t="s">
        <v>1042</v>
      </c>
      <c r="S265" s="31">
        <v>44469</v>
      </c>
      <c r="T265" s="31">
        <v>44483</v>
      </c>
      <c r="U265" s="33" t="s">
        <v>50</v>
      </c>
      <c r="V265" s="29">
        <f t="shared" si="135"/>
        <v>2021</v>
      </c>
      <c r="W265" s="29">
        <f t="shared" si="136"/>
        <v>9</v>
      </c>
      <c r="X265" s="29" t="str">
        <f>TEXT([2]!Tbl_Counter[[#This Row],[Issue Month]]*28, "mmmm")</f>
        <v>September</v>
      </c>
      <c r="Y265" s="29">
        <f>DAY([2]!Tbl_Counter[[#This Row],[Issue Date]])</f>
        <v>30</v>
      </c>
      <c r="Z265" s="29" t="str">
        <f t="shared" si="137"/>
        <v>2021-09</v>
      </c>
      <c r="AA265" s="29">
        <f t="shared" si="145"/>
        <v>0</v>
      </c>
      <c r="AB265" s="29">
        <f t="shared" si="145"/>
        <v>14</v>
      </c>
      <c r="AC265" s="29" t="str">
        <f t="shared" si="148"/>
        <v>No</v>
      </c>
      <c r="AD265" s="29">
        <f t="shared" si="149"/>
        <v>14</v>
      </c>
    </row>
    <row r="266" spans="1:30" x14ac:dyDescent="0.45">
      <c r="A266" s="29">
        <v>239</v>
      </c>
      <c r="B266" s="29" t="s">
        <v>241</v>
      </c>
      <c r="C266" s="29" t="s">
        <v>242</v>
      </c>
      <c r="D266" s="29" t="s">
        <v>243</v>
      </c>
      <c r="E266" s="29" t="s">
        <v>267</v>
      </c>
      <c r="F266" s="31">
        <v>44440</v>
      </c>
      <c r="G266" s="29" t="s">
        <v>4</v>
      </c>
      <c r="H266" s="29" t="s">
        <v>207</v>
      </c>
      <c r="I266" s="29" t="s">
        <v>1237</v>
      </c>
      <c r="J266" s="30" t="s">
        <v>109</v>
      </c>
      <c r="K266" s="29" t="s">
        <v>311</v>
      </c>
      <c r="L266" s="30"/>
      <c r="M266" s="29" t="s">
        <v>52</v>
      </c>
      <c r="N266" s="30"/>
      <c r="O266" s="29" t="s">
        <v>1238</v>
      </c>
      <c r="P266" s="29" t="s">
        <v>1239</v>
      </c>
      <c r="Q266" s="29" t="s">
        <v>1240</v>
      </c>
      <c r="R266" s="29" t="s">
        <v>1095</v>
      </c>
      <c r="S266" s="31">
        <v>44491</v>
      </c>
      <c r="T266" s="31">
        <v>44491</v>
      </c>
      <c r="U266" s="33" t="s">
        <v>50</v>
      </c>
      <c r="V266" s="29">
        <v>2021</v>
      </c>
      <c r="W266" s="29">
        <v>9</v>
      </c>
      <c r="X266" s="29" t="s">
        <v>83</v>
      </c>
      <c r="Y266" s="29">
        <v>1</v>
      </c>
      <c r="Z266" s="29" t="s">
        <v>103</v>
      </c>
      <c r="AA266" s="29">
        <f t="shared" si="145"/>
        <v>51</v>
      </c>
      <c r="AB266" s="29">
        <f t="shared" si="145"/>
        <v>51</v>
      </c>
      <c r="AC266" s="29" t="str">
        <f t="shared" si="148"/>
        <v>Yes</v>
      </c>
      <c r="AD266" s="29">
        <f t="shared" si="149"/>
        <v>0</v>
      </c>
    </row>
    <row r="267" spans="1:30" x14ac:dyDescent="0.45">
      <c r="A267" s="29">
        <v>284</v>
      </c>
      <c r="B267" s="29" t="s">
        <v>251</v>
      </c>
      <c r="C267" s="29" t="s">
        <v>252</v>
      </c>
      <c r="D267" s="29" t="s">
        <v>205</v>
      </c>
      <c r="E267" s="29" t="s">
        <v>206</v>
      </c>
      <c r="F267" s="31">
        <v>44491</v>
      </c>
      <c r="G267" s="29" t="s">
        <v>3</v>
      </c>
      <c r="H267" s="29" t="s">
        <v>245</v>
      </c>
      <c r="I267" s="29" t="s">
        <v>819</v>
      </c>
      <c r="J267" s="30" t="s">
        <v>109</v>
      </c>
      <c r="K267" s="30"/>
      <c r="L267" s="30"/>
      <c r="M267" s="30"/>
      <c r="N267" s="30"/>
      <c r="O267" s="29" t="s">
        <v>1241</v>
      </c>
      <c r="P267" s="29" t="s">
        <v>1242</v>
      </c>
      <c r="Q267" s="29" t="s">
        <v>1243</v>
      </c>
      <c r="R267" s="29" t="s">
        <v>271</v>
      </c>
      <c r="S267" s="31">
        <v>44495</v>
      </c>
      <c r="T267" s="31">
        <v>44495</v>
      </c>
      <c r="U267" s="33" t="s">
        <v>50</v>
      </c>
      <c r="V267" s="29">
        <f t="shared" ref="V267:V279" si="150">IFERROR(YEAR(F267), "")</f>
        <v>2021</v>
      </c>
      <c r="W267" s="29">
        <f t="shared" ref="W267:W279" si="151">IFERROR(MONTH(F267), "")</f>
        <v>10</v>
      </c>
      <c r="X267" s="29" t="str">
        <f>TEXT([2]!Tbl_Counter[[#This Row],[Issue Month]]*28, "mmmm")</f>
        <v>October</v>
      </c>
      <c r="Y267" s="29">
        <f>DAY([2]!Tbl_Counter[[#This Row],[Issue Date]])</f>
        <v>22</v>
      </c>
      <c r="Z267" s="29" t="str">
        <f t="shared" ref="Z267:Z279" si="152">TEXT($F267, "yyyy-mm")</f>
        <v>2021-10</v>
      </c>
      <c r="AA267" s="29"/>
      <c r="AB267" s="29"/>
      <c r="AC267" s="29"/>
      <c r="AD267" s="29"/>
    </row>
    <row r="268" spans="1:30" x14ac:dyDescent="0.45">
      <c r="A268" s="29">
        <v>228</v>
      </c>
      <c r="B268" s="29" t="s">
        <v>258</v>
      </c>
      <c r="C268" s="29" t="s">
        <v>259</v>
      </c>
      <c r="D268" s="29" t="s">
        <v>215</v>
      </c>
      <c r="E268" s="29" t="s">
        <v>216</v>
      </c>
      <c r="F268" s="31">
        <v>44467</v>
      </c>
      <c r="G268" s="29" t="s">
        <v>5</v>
      </c>
      <c r="H268" s="29" t="s">
        <v>235</v>
      </c>
      <c r="I268" s="29" t="s">
        <v>1244</v>
      </c>
      <c r="J268" s="30" t="s">
        <v>109</v>
      </c>
      <c r="K268" s="30"/>
      <c r="L268" s="30"/>
      <c r="M268" s="30"/>
      <c r="N268" s="30"/>
      <c r="O268" s="29" t="s">
        <v>1245</v>
      </c>
      <c r="P268" s="29" t="s">
        <v>1246</v>
      </c>
      <c r="Q268" s="29" t="s">
        <v>1247</v>
      </c>
      <c r="R268" s="29" t="s">
        <v>309</v>
      </c>
      <c r="S268" s="31">
        <v>44498</v>
      </c>
      <c r="T268" s="31">
        <v>44496</v>
      </c>
      <c r="U268" s="33" t="s">
        <v>50</v>
      </c>
      <c r="V268" s="29">
        <f t="shared" si="150"/>
        <v>2021</v>
      </c>
      <c r="W268" s="29">
        <f t="shared" si="151"/>
        <v>9</v>
      </c>
      <c r="X268" s="29" t="str">
        <f>TEXT([2]!Tbl_Counter[[#This Row],[Issue Month]]*28, "mmmm")</f>
        <v>September</v>
      </c>
      <c r="Y268" s="29">
        <f>DAY([2]!Tbl_Counter[[#This Row],[Issue Date]])</f>
        <v>28</v>
      </c>
      <c r="Z268" s="29" t="str">
        <f t="shared" si="152"/>
        <v>2021-09</v>
      </c>
      <c r="AA268" s="29">
        <f t="shared" ref="AA268:AB271" si="153">IFERROR(IF(INT(S268-$F268)&gt;=0,S268-$F268,"N/A"),"N/A")</f>
        <v>31</v>
      </c>
      <c r="AB268" s="29">
        <f t="shared" si="153"/>
        <v>29</v>
      </c>
      <c r="AC268" s="29"/>
      <c r="AD268" s="29"/>
    </row>
    <row r="269" spans="1:30" x14ac:dyDescent="0.45">
      <c r="A269" s="29">
        <v>192</v>
      </c>
      <c r="B269" s="29" t="s">
        <v>265</v>
      </c>
      <c r="C269" s="29" t="s">
        <v>266</v>
      </c>
      <c r="D269" s="29" t="s">
        <v>224</v>
      </c>
      <c r="E269" s="29" t="s">
        <v>225</v>
      </c>
      <c r="F269" s="31">
        <v>44413</v>
      </c>
      <c r="G269" s="29" t="s">
        <v>4</v>
      </c>
      <c r="H269" s="29" t="s">
        <v>207</v>
      </c>
      <c r="I269" s="29" t="s">
        <v>1248</v>
      </c>
      <c r="J269" s="29" t="s">
        <v>388</v>
      </c>
      <c r="K269" s="29" t="s">
        <v>584</v>
      </c>
      <c r="L269" s="29" t="s">
        <v>1388</v>
      </c>
      <c r="M269" s="29" t="s">
        <v>52</v>
      </c>
      <c r="N269" s="30"/>
      <c r="O269" s="29" t="s">
        <v>1249</v>
      </c>
      <c r="P269" s="29" t="s">
        <v>1250</v>
      </c>
      <c r="Q269" s="29" t="s">
        <v>1251</v>
      </c>
      <c r="R269" s="29" t="s">
        <v>264</v>
      </c>
      <c r="S269" s="31">
        <v>44498</v>
      </c>
      <c r="T269" s="31">
        <v>44497</v>
      </c>
      <c r="U269" s="33" t="s">
        <v>50</v>
      </c>
      <c r="V269" s="29">
        <f t="shared" si="150"/>
        <v>2021</v>
      </c>
      <c r="W269" s="29">
        <f t="shared" si="151"/>
        <v>8</v>
      </c>
      <c r="X269" s="29" t="str">
        <f>TEXT([2]!Tbl_Counter[[#This Row],[Issue Month]]*28, "mmmm")</f>
        <v>August</v>
      </c>
      <c r="Y269" s="29">
        <f>DAY([2]!Tbl_Counter[[#This Row],[Issue Date]])</f>
        <v>5</v>
      </c>
      <c r="Z269" s="29" t="str">
        <f t="shared" si="152"/>
        <v>2021-08</v>
      </c>
      <c r="AA269" s="29">
        <f t="shared" si="153"/>
        <v>85</v>
      </c>
      <c r="AB269" s="29">
        <f t="shared" si="153"/>
        <v>84</v>
      </c>
      <c r="AC269" s="29" t="str">
        <f t="shared" ref="AC269:AC271" si="154">IFERROR(IF(OR(ISTEXT(AA269), ISTEXT(AB269)), "N/A", IF(AB269&lt;=AA269, "Yes", "No")),"N/A")</f>
        <v>Yes</v>
      </c>
      <c r="AD269" s="29">
        <f t="shared" ref="AD269:AD271" si="155">IFERROR(AB269-AA269, "")</f>
        <v>-1</v>
      </c>
    </row>
    <row r="270" spans="1:30" x14ac:dyDescent="0.45">
      <c r="A270" s="29">
        <v>209</v>
      </c>
      <c r="B270" s="29" t="s">
        <v>272</v>
      </c>
      <c r="C270" s="29" t="s">
        <v>273</v>
      </c>
      <c r="D270" s="29" t="s">
        <v>233</v>
      </c>
      <c r="E270" s="29" t="s">
        <v>234</v>
      </c>
      <c r="F270" s="31">
        <v>44443</v>
      </c>
      <c r="G270" s="29" t="s">
        <v>4</v>
      </c>
      <c r="H270" s="29" t="s">
        <v>818</v>
      </c>
      <c r="I270" s="29" t="s">
        <v>819</v>
      </c>
      <c r="J270" s="30" t="s">
        <v>109</v>
      </c>
      <c r="K270" s="30"/>
      <c r="L270" s="30"/>
      <c r="M270" s="29" t="s">
        <v>52</v>
      </c>
      <c r="N270" s="30"/>
      <c r="O270" s="29" t="s">
        <v>1252</v>
      </c>
      <c r="P270" s="29" t="s">
        <v>1253</v>
      </c>
      <c r="Q270" s="29" t="s">
        <v>1254</v>
      </c>
      <c r="R270" s="29" t="s">
        <v>264</v>
      </c>
      <c r="S270" s="31">
        <v>44443</v>
      </c>
      <c r="T270" s="31">
        <v>44497</v>
      </c>
      <c r="U270" s="33" t="s">
        <v>50</v>
      </c>
      <c r="V270" s="29">
        <f t="shared" si="150"/>
        <v>2021</v>
      </c>
      <c r="W270" s="29">
        <f t="shared" si="151"/>
        <v>9</v>
      </c>
      <c r="X270" s="29" t="str">
        <f>TEXT([2]!Tbl_Counter[[#This Row],[Issue Month]]*28, "mmmm")</f>
        <v>September</v>
      </c>
      <c r="Y270" s="29">
        <f>DAY([2]!Tbl_Counter[[#This Row],[Issue Date]])</f>
        <v>4</v>
      </c>
      <c r="Z270" s="29" t="str">
        <f t="shared" si="152"/>
        <v>2021-09</v>
      </c>
      <c r="AA270" s="29">
        <f t="shared" si="153"/>
        <v>0</v>
      </c>
      <c r="AB270" s="29">
        <f t="shared" si="153"/>
        <v>54</v>
      </c>
      <c r="AC270" s="29" t="str">
        <f t="shared" si="154"/>
        <v>No</v>
      </c>
      <c r="AD270" s="29">
        <f t="shared" si="155"/>
        <v>54</v>
      </c>
    </row>
    <row r="271" spans="1:30" x14ac:dyDescent="0.45">
      <c r="A271" s="29">
        <v>219</v>
      </c>
      <c r="B271" s="29" t="s">
        <v>278</v>
      </c>
      <c r="C271" s="29" t="s">
        <v>279</v>
      </c>
      <c r="D271" s="29" t="s">
        <v>243</v>
      </c>
      <c r="E271" s="29" t="s">
        <v>244</v>
      </c>
      <c r="F271" s="31">
        <v>44470</v>
      </c>
      <c r="G271" s="29" t="s">
        <v>4</v>
      </c>
      <c r="H271" s="29" t="s">
        <v>207</v>
      </c>
      <c r="I271" s="29" t="s">
        <v>1255</v>
      </c>
      <c r="J271" s="29" t="s">
        <v>455</v>
      </c>
      <c r="K271" s="29" t="s">
        <v>475</v>
      </c>
      <c r="L271" s="29" t="s">
        <v>1389</v>
      </c>
      <c r="M271" s="29" t="s">
        <v>52</v>
      </c>
      <c r="N271" s="29" t="s">
        <v>2</v>
      </c>
      <c r="O271" s="29" t="s">
        <v>1256</v>
      </c>
      <c r="P271" s="29" t="s">
        <v>1257</v>
      </c>
      <c r="Q271" s="29" t="s">
        <v>1258</v>
      </c>
      <c r="R271" s="29" t="s">
        <v>356</v>
      </c>
      <c r="S271" s="31">
        <v>44500</v>
      </c>
      <c r="T271" s="31">
        <v>44497</v>
      </c>
      <c r="U271" s="33" t="s">
        <v>50</v>
      </c>
      <c r="V271" s="29">
        <f t="shared" si="150"/>
        <v>2021</v>
      </c>
      <c r="W271" s="29">
        <f t="shared" si="151"/>
        <v>10</v>
      </c>
      <c r="X271" s="29" t="str">
        <f>TEXT([2]!Tbl_Counter[[#This Row],[Issue Month]]*28, "mmmm")</f>
        <v>October</v>
      </c>
      <c r="Y271" s="29">
        <f>DAY([2]!Tbl_Counter[[#This Row],[Issue Date]])</f>
        <v>1</v>
      </c>
      <c r="Z271" s="29" t="str">
        <f t="shared" si="152"/>
        <v>2021-10</v>
      </c>
      <c r="AA271" s="29">
        <f t="shared" si="153"/>
        <v>30</v>
      </c>
      <c r="AB271" s="29">
        <f t="shared" si="153"/>
        <v>27</v>
      </c>
      <c r="AC271" s="29" t="str">
        <f t="shared" si="154"/>
        <v>Yes</v>
      </c>
      <c r="AD271" s="29">
        <f t="shared" si="155"/>
        <v>-3</v>
      </c>
    </row>
    <row r="272" spans="1:30" x14ac:dyDescent="0.45">
      <c r="A272" s="29">
        <v>285</v>
      </c>
      <c r="B272" s="29" t="s">
        <v>203</v>
      </c>
      <c r="C272" s="29" t="s">
        <v>284</v>
      </c>
      <c r="D272" s="29" t="s">
        <v>205</v>
      </c>
      <c r="E272" s="29" t="s">
        <v>253</v>
      </c>
      <c r="F272" s="31">
        <v>44496</v>
      </c>
      <c r="G272" s="29" t="s">
        <v>3</v>
      </c>
      <c r="H272" s="29" t="s">
        <v>245</v>
      </c>
      <c r="I272" s="29" t="s">
        <v>819</v>
      </c>
      <c r="J272" s="30" t="s">
        <v>109</v>
      </c>
      <c r="K272" s="30"/>
      <c r="L272" s="30"/>
      <c r="M272" s="30"/>
      <c r="N272" s="30"/>
      <c r="O272" s="29" t="s">
        <v>1259</v>
      </c>
      <c r="P272" s="29" t="s">
        <v>1260</v>
      </c>
      <c r="Q272" s="29" t="s">
        <v>1261</v>
      </c>
      <c r="R272" s="29" t="s">
        <v>330</v>
      </c>
      <c r="S272" s="31">
        <v>44497</v>
      </c>
      <c r="T272" s="31">
        <v>44497</v>
      </c>
      <c r="U272" s="33" t="s">
        <v>50</v>
      </c>
      <c r="V272" s="29">
        <f t="shared" si="150"/>
        <v>2021</v>
      </c>
      <c r="W272" s="29">
        <f t="shared" si="151"/>
        <v>10</v>
      </c>
      <c r="X272" s="29" t="str">
        <f>TEXT([2]!Tbl_Counter[[#This Row],[Issue Month]]*28, "mmmm")</f>
        <v>October</v>
      </c>
      <c r="Y272" s="29">
        <f>DAY([2]!Tbl_Counter[[#This Row],[Issue Date]])</f>
        <v>27</v>
      </c>
      <c r="Z272" s="29" t="str">
        <f t="shared" si="152"/>
        <v>2021-10</v>
      </c>
      <c r="AA272" s="29"/>
      <c r="AB272" s="29"/>
      <c r="AC272" s="29"/>
      <c r="AD272" s="29"/>
    </row>
    <row r="273" spans="1:30" x14ac:dyDescent="0.45">
      <c r="A273" s="29">
        <v>182</v>
      </c>
      <c r="B273" s="29" t="s">
        <v>213</v>
      </c>
      <c r="C273" s="29" t="s">
        <v>289</v>
      </c>
      <c r="D273" s="29" t="s">
        <v>215</v>
      </c>
      <c r="E273" s="29" t="s">
        <v>260</v>
      </c>
      <c r="F273" s="31">
        <v>44386</v>
      </c>
      <c r="G273" s="29" t="s">
        <v>4</v>
      </c>
      <c r="H273" s="29" t="s">
        <v>207</v>
      </c>
      <c r="I273" s="29" t="s">
        <v>1262</v>
      </c>
      <c r="J273" s="29" t="s">
        <v>388</v>
      </c>
      <c r="K273" s="29" t="s">
        <v>217</v>
      </c>
      <c r="L273" s="29" t="s">
        <v>1390</v>
      </c>
      <c r="M273" s="29" t="s">
        <v>53</v>
      </c>
      <c r="N273" s="29" t="s">
        <v>2</v>
      </c>
      <c r="O273" s="29" t="s">
        <v>1263</v>
      </c>
      <c r="P273" s="29" t="s">
        <v>1264</v>
      </c>
      <c r="Q273" s="29" t="s">
        <v>1265</v>
      </c>
      <c r="R273" s="29" t="s">
        <v>1042</v>
      </c>
      <c r="S273" s="31">
        <v>44498</v>
      </c>
      <c r="T273" s="31">
        <v>44498</v>
      </c>
      <c r="U273" s="33" t="s">
        <v>50</v>
      </c>
      <c r="V273" s="29">
        <f t="shared" si="150"/>
        <v>2021</v>
      </c>
      <c r="W273" s="29">
        <f t="shared" si="151"/>
        <v>7</v>
      </c>
      <c r="X273" s="29" t="str">
        <f>TEXT([2]!Tbl_Counter[[#This Row],[Issue Month]]*28, "mmmm")</f>
        <v>July</v>
      </c>
      <c r="Y273" s="29">
        <f>DAY([2]!Tbl_Counter[[#This Row],[Issue Date]])</f>
        <v>9</v>
      </c>
      <c r="Z273" s="29" t="str">
        <f t="shared" si="152"/>
        <v>2021-07</v>
      </c>
      <c r="AA273" s="29">
        <f t="shared" ref="AA273:AA275" si="156">IFERROR(IF(INT(S273-$F273)&gt;=0,S273-$F273,"N/A"),"N/A")</f>
        <v>112</v>
      </c>
      <c r="AB273" s="29">
        <f t="shared" ref="AB273:AB275" si="157">IFERROR(IF(INT(T273-$F273)&gt;=0,T273-$F273,"N/A"),"N/A")</f>
        <v>112</v>
      </c>
      <c r="AC273" s="29" t="str">
        <f t="shared" ref="AC273:AC275" si="158">IFERROR(IF(OR(ISTEXT(AA273), ISTEXT(AB273)), "N/A", IF(AB273&lt;=AA273, "Yes", "No")),"N/A")</f>
        <v>Yes</v>
      </c>
      <c r="AD273" s="29">
        <f t="shared" ref="AD273:AD275" si="159">IFERROR(AB273-AA273, "")</f>
        <v>0</v>
      </c>
    </row>
    <row r="274" spans="1:30" x14ac:dyDescent="0.45">
      <c r="A274" s="29">
        <v>229</v>
      </c>
      <c r="B274" s="29" t="s">
        <v>222</v>
      </c>
      <c r="C274" s="29" t="s">
        <v>295</v>
      </c>
      <c r="D274" s="29" t="s">
        <v>224</v>
      </c>
      <c r="E274" s="29" t="s">
        <v>267</v>
      </c>
      <c r="F274" s="31">
        <v>44476</v>
      </c>
      <c r="G274" s="29" t="s">
        <v>4</v>
      </c>
      <c r="H274" s="29" t="s">
        <v>207</v>
      </c>
      <c r="I274" s="29" t="s">
        <v>1266</v>
      </c>
      <c r="J274" s="29" t="s">
        <v>236</v>
      </c>
      <c r="K274" s="29" t="s">
        <v>217</v>
      </c>
      <c r="L274" s="29" t="s">
        <v>1388</v>
      </c>
      <c r="M274" s="29" t="s">
        <v>52</v>
      </c>
      <c r="N274" s="29" t="s">
        <v>2</v>
      </c>
      <c r="O274" s="29" t="s">
        <v>1267</v>
      </c>
      <c r="P274" s="29" t="s">
        <v>1268</v>
      </c>
      <c r="Q274" s="29" t="s">
        <v>1269</v>
      </c>
      <c r="R274" s="29" t="s">
        <v>264</v>
      </c>
      <c r="S274" s="31">
        <v>44506</v>
      </c>
      <c r="T274" s="31">
        <v>44505</v>
      </c>
      <c r="U274" s="33" t="s">
        <v>50</v>
      </c>
      <c r="V274" s="29">
        <f t="shared" si="150"/>
        <v>2021</v>
      </c>
      <c r="W274" s="29">
        <f t="shared" si="151"/>
        <v>10</v>
      </c>
      <c r="X274" s="29" t="str">
        <f>TEXT([2]!Tbl_Counter[[#This Row],[Issue Month]]*28, "mmmm")</f>
        <v>October</v>
      </c>
      <c r="Y274" s="29">
        <f>DAY([2]!Tbl_Counter[[#This Row],[Issue Date]])</f>
        <v>7</v>
      </c>
      <c r="Z274" s="29" t="str">
        <f t="shared" si="152"/>
        <v>2021-10</v>
      </c>
      <c r="AA274" s="29">
        <f t="shared" si="156"/>
        <v>30</v>
      </c>
      <c r="AB274" s="29">
        <f t="shared" si="157"/>
        <v>29</v>
      </c>
      <c r="AC274" s="29" t="str">
        <f t="shared" si="158"/>
        <v>Yes</v>
      </c>
      <c r="AD274" s="29">
        <f t="shared" si="159"/>
        <v>-1</v>
      </c>
    </row>
    <row r="275" spans="1:30" x14ac:dyDescent="0.45">
      <c r="A275" s="29"/>
      <c r="B275" s="29" t="s">
        <v>231</v>
      </c>
      <c r="C275" s="29" t="s">
        <v>300</v>
      </c>
      <c r="D275" s="29" t="s">
        <v>233</v>
      </c>
      <c r="E275" s="29" t="s">
        <v>206</v>
      </c>
      <c r="F275" s="31">
        <v>44506</v>
      </c>
      <c r="G275" s="29" t="s">
        <v>4</v>
      </c>
      <c r="H275" s="29" t="s">
        <v>818</v>
      </c>
      <c r="I275" s="29" t="s">
        <v>819</v>
      </c>
      <c r="J275" s="29" t="s">
        <v>236</v>
      </c>
      <c r="K275" s="29" t="s">
        <v>2</v>
      </c>
      <c r="L275" s="29" t="s">
        <v>1389</v>
      </c>
      <c r="M275" s="29" t="s">
        <v>2</v>
      </c>
      <c r="N275" s="29" t="s">
        <v>2</v>
      </c>
      <c r="O275" s="29" t="s">
        <v>1270</v>
      </c>
      <c r="P275" s="29" t="s">
        <v>1271</v>
      </c>
      <c r="Q275" s="29" t="s">
        <v>1272</v>
      </c>
      <c r="R275" s="29" t="s">
        <v>345</v>
      </c>
      <c r="S275" s="31">
        <v>44506</v>
      </c>
      <c r="T275" s="31">
        <v>44506</v>
      </c>
      <c r="U275" s="33" t="s">
        <v>50</v>
      </c>
      <c r="V275" s="29">
        <f t="shared" si="150"/>
        <v>2021</v>
      </c>
      <c r="W275" s="29">
        <f t="shared" si="151"/>
        <v>11</v>
      </c>
      <c r="X275" s="29" t="str">
        <f>TEXT([2]!Tbl_Counter[[#This Row],[Issue Month]]*28, "mmmm")</f>
        <v>November</v>
      </c>
      <c r="Y275" s="29">
        <f>DAY([2]!Tbl_Counter[[#This Row],[Issue Date]])</f>
        <v>6</v>
      </c>
      <c r="Z275" s="29" t="str">
        <f t="shared" si="152"/>
        <v>2021-11</v>
      </c>
      <c r="AA275" s="29">
        <f t="shared" si="156"/>
        <v>0</v>
      </c>
      <c r="AB275" s="29">
        <f t="shared" si="157"/>
        <v>0</v>
      </c>
      <c r="AC275" s="29" t="str">
        <f t="shared" si="158"/>
        <v>Yes</v>
      </c>
      <c r="AD275" s="29">
        <f t="shared" si="159"/>
        <v>0</v>
      </c>
    </row>
    <row r="276" spans="1:30" x14ac:dyDescent="0.45">
      <c r="A276" s="29">
        <v>235</v>
      </c>
      <c r="B276" s="29" t="s">
        <v>241</v>
      </c>
      <c r="C276" s="29" t="s">
        <v>305</v>
      </c>
      <c r="D276" s="29" t="s">
        <v>243</v>
      </c>
      <c r="E276" s="29" t="s">
        <v>216</v>
      </c>
      <c r="F276" s="31">
        <v>44483</v>
      </c>
      <c r="G276" s="29" t="s">
        <v>5</v>
      </c>
      <c r="H276" s="29" t="s">
        <v>235</v>
      </c>
      <c r="I276" s="29" t="s">
        <v>1273</v>
      </c>
      <c r="J276" s="30" t="s">
        <v>109</v>
      </c>
      <c r="K276" s="30"/>
      <c r="L276" s="30"/>
      <c r="M276" s="30"/>
      <c r="N276" s="30"/>
      <c r="O276" s="29" t="s">
        <v>1274</v>
      </c>
      <c r="P276" s="29" t="s">
        <v>1275</v>
      </c>
      <c r="Q276" s="29" t="s">
        <v>1276</v>
      </c>
      <c r="R276" s="29" t="s">
        <v>240</v>
      </c>
      <c r="S276" s="31">
        <v>44508</v>
      </c>
      <c r="T276" s="31">
        <v>44508</v>
      </c>
      <c r="U276" s="33" t="s">
        <v>50</v>
      </c>
      <c r="V276" s="29">
        <f t="shared" si="150"/>
        <v>2021</v>
      </c>
      <c r="W276" s="29">
        <f t="shared" si="151"/>
        <v>10</v>
      </c>
      <c r="X276" s="29" t="str">
        <f>TEXT([2]!Tbl_Counter[[#This Row],[Issue Month]]*28, "mmmm")</f>
        <v>October</v>
      </c>
      <c r="Y276" s="29">
        <f>DAY([2]!Tbl_Counter[[#This Row],[Issue Date]])</f>
        <v>14</v>
      </c>
      <c r="Z276" s="29" t="str">
        <f t="shared" si="152"/>
        <v>2021-10</v>
      </c>
      <c r="AA276" s="29"/>
      <c r="AB276" s="29"/>
      <c r="AC276" s="29"/>
      <c r="AD276" s="29"/>
    </row>
    <row r="277" spans="1:30" x14ac:dyDescent="0.45">
      <c r="A277" s="29">
        <v>232</v>
      </c>
      <c r="B277" s="29" t="s">
        <v>251</v>
      </c>
      <c r="C277" s="29" t="s">
        <v>310</v>
      </c>
      <c r="D277" s="29" t="s">
        <v>205</v>
      </c>
      <c r="E277" s="29" t="s">
        <v>225</v>
      </c>
      <c r="F277" s="31">
        <v>44481</v>
      </c>
      <c r="G277" s="29" t="s">
        <v>4</v>
      </c>
      <c r="H277" s="29" t="s">
        <v>207</v>
      </c>
      <c r="I277" s="29" t="s">
        <v>1277</v>
      </c>
      <c r="J277" s="29" t="s">
        <v>236</v>
      </c>
      <c r="K277" s="29" t="s">
        <v>2</v>
      </c>
      <c r="L277" s="29" t="s">
        <v>1390</v>
      </c>
      <c r="M277" s="29" t="s">
        <v>52</v>
      </c>
      <c r="N277" s="30"/>
      <c r="O277" s="29" t="s">
        <v>1278</v>
      </c>
      <c r="P277" s="29" t="s">
        <v>1279</v>
      </c>
      <c r="Q277" s="29" t="s">
        <v>1280</v>
      </c>
      <c r="R277" s="29" t="s">
        <v>345</v>
      </c>
      <c r="S277" s="31">
        <v>44512</v>
      </c>
      <c r="T277" s="31">
        <v>44509</v>
      </c>
      <c r="U277" s="33" t="s">
        <v>50</v>
      </c>
      <c r="V277" s="29">
        <f t="shared" si="150"/>
        <v>2021</v>
      </c>
      <c r="W277" s="29">
        <f t="shared" si="151"/>
        <v>10</v>
      </c>
      <c r="X277" s="29" t="str">
        <f>TEXT([2]!Tbl_Counter[[#This Row],[Issue Month]]*28, "mmmm")</f>
        <v>October</v>
      </c>
      <c r="Y277" s="29">
        <f>DAY([2]!Tbl_Counter[[#This Row],[Issue Date]])</f>
        <v>12</v>
      </c>
      <c r="Z277" s="29" t="str">
        <f t="shared" si="152"/>
        <v>2021-10</v>
      </c>
      <c r="AA277" s="29">
        <f>IFERROR(IF(INT(S277-$F277)&gt;=0,S277-$F277,"N/A"),"N/A")</f>
        <v>31</v>
      </c>
      <c r="AB277" s="29">
        <f>IFERROR(IF(INT(T277-$F277)&gt;=0,T277-$F277,"N/A"),"N/A")</f>
        <v>28</v>
      </c>
      <c r="AC277" s="29" t="str">
        <f>IFERROR(IF(OR(ISTEXT(AA277), ISTEXT(AB277)), "N/A", IF(AB277&lt;=AA277, "Yes", "No")),"N/A")</f>
        <v>Yes</v>
      </c>
      <c r="AD277" s="29">
        <f>IFERROR(AB277-AA277, "")</f>
        <v>-3</v>
      </c>
    </row>
    <row r="278" spans="1:30" x14ac:dyDescent="0.45">
      <c r="A278" s="29"/>
      <c r="B278" s="29" t="s">
        <v>258</v>
      </c>
      <c r="C278" s="29" t="s">
        <v>316</v>
      </c>
      <c r="D278" s="29" t="s">
        <v>215</v>
      </c>
      <c r="E278" s="29" t="s">
        <v>234</v>
      </c>
      <c r="F278" s="31">
        <v>44508</v>
      </c>
      <c r="G278" s="29" t="s">
        <v>5</v>
      </c>
      <c r="H278" s="29" t="s">
        <v>235</v>
      </c>
      <c r="I278" s="29" t="s">
        <v>1281</v>
      </c>
      <c r="J278" s="30" t="s">
        <v>109</v>
      </c>
      <c r="K278" s="30"/>
      <c r="L278" s="30"/>
      <c r="M278" s="30"/>
      <c r="N278" s="30"/>
      <c r="O278" s="29" t="s">
        <v>1282</v>
      </c>
      <c r="P278" s="29" t="s">
        <v>1283</v>
      </c>
      <c r="Q278" s="29" t="s">
        <v>1284</v>
      </c>
      <c r="R278" s="29" t="s">
        <v>309</v>
      </c>
      <c r="S278" s="31">
        <v>44509</v>
      </c>
      <c r="T278" s="31">
        <v>44509</v>
      </c>
      <c r="U278" s="33" t="s">
        <v>50</v>
      </c>
      <c r="V278" s="29">
        <f t="shared" si="150"/>
        <v>2021</v>
      </c>
      <c r="W278" s="29">
        <f t="shared" si="151"/>
        <v>11</v>
      </c>
      <c r="X278" s="29" t="str">
        <f>TEXT([2]!Tbl_Counter[[#This Row],[Issue Month]]*28, "mmmm")</f>
        <v>November</v>
      </c>
      <c r="Y278" s="29">
        <f>DAY([2]!Tbl_Counter[[#This Row],[Issue Date]])</f>
        <v>8</v>
      </c>
      <c r="Z278" s="29" t="str">
        <f t="shared" si="152"/>
        <v>2021-11</v>
      </c>
      <c r="AA278" s="29"/>
      <c r="AB278" s="29"/>
      <c r="AC278" s="29"/>
      <c r="AD278" s="29"/>
    </row>
    <row r="279" spans="1:30" x14ac:dyDescent="0.45">
      <c r="A279" s="29">
        <v>234</v>
      </c>
      <c r="B279" s="29" t="s">
        <v>265</v>
      </c>
      <c r="C279" s="29" t="s">
        <v>320</v>
      </c>
      <c r="D279" s="29" t="s">
        <v>224</v>
      </c>
      <c r="E279" s="29" t="s">
        <v>244</v>
      </c>
      <c r="F279" s="31">
        <v>44478</v>
      </c>
      <c r="G279" s="29" t="s">
        <v>4</v>
      </c>
      <c r="H279" s="29" t="s">
        <v>207</v>
      </c>
      <c r="I279" s="29" t="s">
        <v>1285</v>
      </c>
      <c r="J279" s="29" t="s">
        <v>388</v>
      </c>
      <c r="K279" s="29" t="s">
        <v>1286</v>
      </c>
      <c r="L279" s="29" t="s">
        <v>1388</v>
      </c>
      <c r="M279" s="29" t="s">
        <v>52</v>
      </c>
      <c r="N279" s="29" t="s">
        <v>2</v>
      </c>
      <c r="O279" s="29" t="s">
        <v>1287</v>
      </c>
      <c r="P279" s="29" t="s">
        <v>1288</v>
      </c>
      <c r="Q279" s="29" t="s">
        <v>1289</v>
      </c>
      <c r="R279" s="29" t="s">
        <v>264</v>
      </c>
      <c r="S279" s="31">
        <v>44513</v>
      </c>
      <c r="T279" s="31">
        <v>44512</v>
      </c>
      <c r="U279" s="33" t="s">
        <v>50</v>
      </c>
      <c r="V279" s="29">
        <f t="shared" si="150"/>
        <v>2021</v>
      </c>
      <c r="W279" s="29">
        <f t="shared" si="151"/>
        <v>10</v>
      </c>
      <c r="X279" s="29" t="str">
        <f>TEXT([2]!Tbl_Counter[[#This Row],[Issue Month]]*28, "mmmm")</f>
        <v>October</v>
      </c>
      <c r="Y279" s="29">
        <f>DAY([2]!Tbl_Counter[[#This Row],[Issue Date]])</f>
        <v>9</v>
      </c>
      <c r="Z279" s="29" t="str">
        <f t="shared" si="152"/>
        <v>2021-10</v>
      </c>
      <c r="AA279" s="29">
        <f t="shared" ref="AA279:AA282" si="160">IFERROR(IF(INT(S279-$F279)&gt;=0,S279-$F279,"N/A"),"N/A")</f>
        <v>35</v>
      </c>
      <c r="AB279" s="29">
        <f t="shared" ref="AB279:AB282" si="161">IFERROR(IF(INT(T279-$F279)&gt;=0,T279-$F279,"N/A"),"N/A")</f>
        <v>34</v>
      </c>
      <c r="AC279" s="29" t="str">
        <f t="shared" ref="AC279:AC282" si="162">IFERROR(IF(OR(ISTEXT(AA279), ISTEXT(AB279)), "N/A", IF(AB279&lt;=AA279, "Yes", "No")),"N/A")</f>
        <v>Yes</v>
      </c>
      <c r="AD279" s="29">
        <f t="shared" ref="AD279:AD282" si="163">IFERROR(AB279-AA279, "")</f>
        <v>-1</v>
      </c>
    </row>
    <row r="280" spans="1:30" ht="36" customHeight="1" x14ac:dyDescent="0.45">
      <c r="A280" s="29">
        <v>286</v>
      </c>
      <c r="B280" s="29" t="s">
        <v>272</v>
      </c>
      <c r="C280" s="29" t="s">
        <v>326</v>
      </c>
      <c r="D280" s="29" t="s">
        <v>233</v>
      </c>
      <c r="E280" s="29" t="s">
        <v>253</v>
      </c>
      <c r="F280" s="31">
        <v>44481</v>
      </c>
      <c r="G280" s="29" t="s">
        <v>4</v>
      </c>
      <c r="H280" s="29" t="s">
        <v>207</v>
      </c>
      <c r="I280" s="29" t="s">
        <v>1290</v>
      </c>
      <c r="J280" s="30" t="s">
        <v>109</v>
      </c>
      <c r="K280" s="30"/>
      <c r="L280" s="30"/>
      <c r="M280" s="30"/>
      <c r="N280" s="30"/>
      <c r="O280" s="29" t="s">
        <v>1291</v>
      </c>
      <c r="P280" s="29" t="s">
        <v>1292</v>
      </c>
      <c r="Q280" s="29" t="s">
        <v>1293</v>
      </c>
      <c r="R280" s="29" t="s">
        <v>1294</v>
      </c>
      <c r="S280" s="31">
        <v>44531</v>
      </c>
      <c r="T280" s="31">
        <v>44530</v>
      </c>
      <c r="U280" s="33" t="s">
        <v>50</v>
      </c>
      <c r="V280" s="29">
        <v>2021</v>
      </c>
      <c r="W280" s="29">
        <v>10</v>
      </c>
      <c r="X280" s="29" t="s">
        <v>84</v>
      </c>
      <c r="Y280" s="29">
        <v>12</v>
      </c>
      <c r="Z280" s="29" t="s">
        <v>106</v>
      </c>
      <c r="AA280" s="29">
        <f t="shared" si="160"/>
        <v>50</v>
      </c>
      <c r="AB280" s="29">
        <f t="shared" si="161"/>
        <v>49</v>
      </c>
      <c r="AC280" s="29" t="str">
        <f t="shared" si="162"/>
        <v>Yes</v>
      </c>
      <c r="AD280" s="29">
        <f t="shared" si="163"/>
        <v>-1</v>
      </c>
    </row>
    <row r="281" spans="1:30" x14ac:dyDescent="0.45">
      <c r="A281" s="29">
        <v>287</v>
      </c>
      <c r="B281" s="29" t="s">
        <v>278</v>
      </c>
      <c r="C281" s="29" t="s">
        <v>331</v>
      </c>
      <c r="D281" s="29" t="s">
        <v>243</v>
      </c>
      <c r="E281" s="29" t="s">
        <v>260</v>
      </c>
      <c r="F281" s="31">
        <v>44455</v>
      </c>
      <c r="G281" s="29" t="s">
        <v>4</v>
      </c>
      <c r="H281" s="29" t="s">
        <v>207</v>
      </c>
      <c r="I281" s="29" t="s">
        <v>1295</v>
      </c>
      <c r="J281" s="30" t="s">
        <v>109</v>
      </c>
      <c r="K281" s="30"/>
      <c r="L281" s="29" t="s">
        <v>1389</v>
      </c>
      <c r="M281" s="29" t="s">
        <v>52</v>
      </c>
      <c r="N281" s="30"/>
      <c r="O281" s="29" t="s">
        <v>1296</v>
      </c>
      <c r="P281" s="29" t="s">
        <v>1297</v>
      </c>
      <c r="Q281" s="29" t="s">
        <v>1298</v>
      </c>
      <c r="R281" s="29" t="s">
        <v>1299</v>
      </c>
      <c r="S281" s="31">
        <v>44539</v>
      </c>
      <c r="T281" s="31">
        <v>44533</v>
      </c>
      <c r="U281" s="33" t="s">
        <v>50</v>
      </c>
      <c r="V281" s="29">
        <v>2021</v>
      </c>
      <c r="W281" s="29">
        <v>9</v>
      </c>
      <c r="X281" s="29" t="s">
        <v>83</v>
      </c>
      <c r="Y281" s="29">
        <v>16</v>
      </c>
      <c r="Z281" s="29" t="s">
        <v>103</v>
      </c>
      <c r="AA281" s="29">
        <f t="shared" si="160"/>
        <v>84</v>
      </c>
      <c r="AB281" s="29">
        <f t="shared" si="161"/>
        <v>78</v>
      </c>
      <c r="AC281" s="29" t="str">
        <f t="shared" si="162"/>
        <v>Yes</v>
      </c>
      <c r="AD281" s="29">
        <f t="shared" si="163"/>
        <v>-6</v>
      </c>
    </row>
    <row r="282" spans="1:30" x14ac:dyDescent="0.45">
      <c r="A282" s="29">
        <v>288</v>
      </c>
      <c r="B282" s="29" t="s">
        <v>203</v>
      </c>
      <c r="C282" s="29" t="s">
        <v>204</v>
      </c>
      <c r="D282" s="29" t="s">
        <v>205</v>
      </c>
      <c r="E282" s="29" t="s">
        <v>267</v>
      </c>
      <c r="F282" s="31">
        <v>44510</v>
      </c>
      <c r="G282" s="29" t="s">
        <v>4</v>
      </c>
      <c r="H282" s="29" t="s">
        <v>207</v>
      </c>
      <c r="I282" s="29" t="s">
        <v>1300</v>
      </c>
      <c r="J282" s="30" t="s">
        <v>109</v>
      </c>
      <c r="K282" s="30"/>
      <c r="L282" s="30"/>
      <c r="M282" s="29" t="s">
        <v>52</v>
      </c>
      <c r="N282" s="30"/>
      <c r="O282" s="29" t="s">
        <v>1301</v>
      </c>
      <c r="P282" s="29" t="s">
        <v>1302</v>
      </c>
      <c r="Q282" s="29" t="s">
        <v>1303</v>
      </c>
      <c r="R282" s="29" t="s">
        <v>1304</v>
      </c>
      <c r="S282" s="31">
        <v>44541</v>
      </c>
      <c r="T282" s="31">
        <v>44537</v>
      </c>
      <c r="U282" s="33" t="s">
        <v>50</v>
      </c>
      <c r="V282" s="29">
        <v>2021</v>
      </c>
      <c r="W282" s="29">
        <v>11</v>
      </c>
      <c r="X282" s="29" t="s">
        <v>85</v>
      </c>
      <c r="Y282" s="29">
        <v>10</v>
      </c>
      <c r="Z282" s="29" t="s">
        <v>108</v>
      </c>
      <c r="AA282" s="29">
        <f t="shared" si="160"/>
        <v>31</v>
      </c>
      <c r="AB282" s="29">
        <f t="shared" si="161"/>
        <v>27</v>
      </c>
      <c r="AC282" s="29" t="str">
        <f t="shared" si="162"/>
        <v>Yes</v>
      </c>
      <c r="AD282" s="29">
        <f t="shared" si="163"/>
        <v>-4</v>
      </c>
    </row>
    <row r="283" spans="1:30" x14ac:dyDescent="0.45">
      <c r="A283" s="29">
        <v>168</v>
      </c>
      <c r="B283" s="29" t="s">
        <v>213</v>
      </c>
      <c r="C283" s="29" t="s">
        <v>214</v>
      </c>
      <c r="D283" s="29" t="s">
        <v>215</v>
      </c>
      <c r="E283" s="29" t="s">
        <v>206</v>
      </c>
      <c r="F283" s="31">
        <v>44357</v>
      </c>
      <c r="G283" s="29" t="s">
        <v>3</v>
      </c>
      <c r="H283" s="68"/>
      <c r="I283" s="30" t="s">
        <v>109</v>
      </c>
      <c r="J283" s="30" t="s">
        <v>109</v>
      </c>
      <c r="K283" s="29" t="s">
        <v>835</v>
      </c>
      <c r="L283" s="30"/>
      <c r="M283" s="30"/>
      <c r="N283" s="30"/>
      <c r="O283" s="29" t="s">
        <v>1305</v>
      </c>
      <c r="P283" s="29" t="s">
        <v>1306</v>
      </c>
      <c r="Q283" s="29" t="s">
        <v>1307</v>
      </c>
      <c r="R283" s="29" t="s">
        <v>264</v>
      </c>
      <c r="S283" s="31">
        <v>44389</v>
      </c>
      <c r="T283" s="31">
        <v>44537</v>
      </c>
      <c r="U283" s="33" t="s">
        <v>50</v>
      </c>
      <c r="V283" s="29">
        <f>IFERROR(YEAR(F283), "")</f>
        <v>2021</v>
      </c>
      <c r="W283" s="29">
        <f>IFERROR(MONTH(F283), "")</f>
        <v>6</v>
      </c>
      <c r="X283" s="29" t="str">
        <f>TEXT([2]!Tbl_Counter[[#This Row],[Issue Month]]*28, "mmmm")</f>
        <v>June</v>
      </c>
      <c r="Y283" s="29">
        <f>DAY([2]!Tbl_Counter[[#This Row],[Issue Date]])</f>
        <v>10</v>
      </c>
      <c r="Z283" s="29" t="str">
        <f>TEXT($F283, "yyyy-mm")</f>
        <v>2021-06</v>
      </c>
      <c r="AA283" s="29">
        <f t="shared" ref="AA283:AB285" si="164">IFERROR(IF(INT(S283-$F283)&gt;=0,S283-$F283,"N/A"),"N/A")</f>
        <v>32</v>
      </c>
      <c r="AB283" s="29">
        <f t="shared" si="164"/>
        <v>180</v>
      </c>
      <c r="AC283" s="29" t="str">
        <f>IFERROR(IF(OR(ISTEXT(AA283), ISTEXT(AB283)), "N/A", IF(AB283&lt;=AA283, "Yes", "No")),"N/A")</f>
        <v>No</v>
      </c>
      <c r="AD283" s="29">
        <f>IFERROR(AB283-AA283, "")</f>
        <v>148</v>
      </c>
    </row>
    <row r="284" spans="1:30" x14ac:dyDescent="0.45">
      <c r="A284" s="29">
        <v>10</v>
      </c>
      <c r="B284" s="29" t="s">
        <v>222</v>
      </c>
      <c r="C284" s="29" t="s">
        <v>223</v>
      </c>
      <c r="D284" s="29" t="s">
        <v>224</v>
      </c>
      <c r="E284" s="29" t="s">
        <v>216</v>
      </c>
      <c r="F284" s="31">
        <v>44032</v>
      </c>
      <c r="G284" s="29" t="s">
        <v>2</v>
      </c>
      <c r="H284" s="29" t="s">
        <v>2</v>
      </c>
      <c r="I284" s="30" t="s">
        <v>109</v>
      </c>
      <c r="J284" s="30" t="s">
        <v>109</v>
      </c>
      <c r="K284" s="29" t="s">
        <v>217</v>
      </c>
      <c r="L284" s="30"/>
      <c r="M284" s="30"/>
      <c r="N284" s="30"/>
      <c r="O284" s="29" t="s">
        <v>1308</v>
      </c>
      <c r="P284" s="29" t="s">
        <v>1309</v>
      </c>
      <c r="Q284" s="29" t="s">
        <v>1310</v>
      </c>
      <c r="R284" s="29" t="s">
        <v>360</v>
      </c>
      <c r="S284" s="31" t="s">
        <v>2</v>
      </c>
      <c r="T284" s="31" t="s">
        <v>2</v>
      </c>
      <c r="U284" s="33" t="s">
        <v>50</v>
      </c>
      <c r="V284" s="29">
        <f>IFERROR(YEAR(F284), "")</f>
        <v>2020</v>
      </c>
      <c r="W284" s="29">
        <f>IFERROR(MONTH(F284), "")</f>
        <v>7</v>
      </c>
      <c r="X284" s="29" t="str">
        <f>TEXT([2]!Tbl_Counter[[#This Row],[Issue Month]]*28, "mmmm")</f>
        <v>July</v>
      </c>
      <c r="Y284" s="29">
        <f>DAY([2]!Tbl_Counter[[#This Row],[Issue Date]])</f>
        <v>20</v>
      </c>
      <c r="Z284" s="29" t="str">
        <f>TEXT($F284, "yyyy-mm")</f>
        <v>2020-07</v>
      </c>
      <c r="AA284" s="29" t="str">
        <f t="shared" si="164"/>
        <v>N/A</v>
      </c>
      <c r="AB284" s="29" t="str">
        <f t="shared" si="164"/>
        <v>N/A</v>
      </c>
      <c r="AC284" s="29" t="str">
        <f>IFERROR(IF(OR(ISTEXT(AA284), ISTEXT(AB284)), "N/A", IF(AB284&lt;=AA284, "Yes", "No")),"N/A")</f>
        <v>N/A</v>
      </c>
      <c r="AD284" s="29" t="str">
        <f>IFERROR(AB284-AA284, "")</f>
        <v/>
      </c>
    </row>
    <row r="285" spans="1:30" x14ac:dyDescent="0.45">
      <c r="A285" s="29">
        <v>289</v>
      </c>
      <c r="B285" s="29" t="s">
        <v>231</v>
      </c>
      <c r="C285" s="29" t="s">
        <v>232</v>
      </c>
      <c r="D285" s="29" t="s">
        <v>233</v>
      </c>
      <c r="E285" s="29" t="s">
        <v>225</v>
      </c>
      <c r="F285" s="31">
        <v>44515</v>
      </c>
      <c r="G285" s="29" t="s">
        <v>4</v>
      </c>
      <c r="H285" s="29" t="s">
        <v>207</v>
      </c>
      <c r="I285" s="29" t="s">
        <v>1311</v>
      </c>
      <c r="J285" s="30" t="s">
        <v>109</v>
      </c>
      <c r="K285" s="30"/>
      <c r="L285" s="30"/>
      <c r="M285" s="29" t="s">
        <v>52</v>
      </c>
      <c r="N285" s="30"/>
      <c r="O285" s="29" t="s">
        <v>1312</v>
      </c>
      <c r="P285" s="29" t="s">
        <v>1313</v>
      </c>
      <c r="Q285" s="29" t="s">
        <v>1314</v>
      </c>
      <c r="R285" s="29" t="s">
        <v>1315</v>
      </c>
      <c r="S285" s="31">
        <v>44545</v>
      </c>
      <c r="T285" s="31">
        <v>44538</v>
      </c>
      <c r="U285" s="33" t="s">
        <v>50</v>
      </c>
      <c r="V285" s="29">
        <v>2021</v>
      </c>
      <c r="W285" s="29">
        <v>11</v>
      </c>
      <c r="X285" s="29" t="s">
        <v>85</v>
      </c>
      <c r="Y285" s="29">
        <v>15</v>
      </c>
      <c r="Z285" s="29" t="s">
        <v>108</v>
      </c>
      <c r="AA285" s="29">
        <f t="shared" si="164"/>
        <v>30</v>
      </c>
      <c r="AB285" s="29">
        <f t="shared" si="164"/>
        <v>23</v>
      </c>
      <c r="AC285" s="29" t="str">
        <f>IFERROR(IF(OR(ISTEXT(AA285), ISTEXT(AB285)), "N/A", IF(AB285&lt;=AA285, "Yes", "No")),"N/A")</f>
        <v>Yes</v>
      </c>
      <c r="AD285" s="29">
        <f>IFERROR(AB285-AA285, "")</f>
        <v>-7</v>
      </c>
    </row>
    <row r="286" spans="1:30" x14ac:dyDescent="0.45">
      <c r="A286" s="29">
        <v>289</v>
      </c>
      <c r="B286" s="29" t="s">
        <v>241</v>
      </c>
      <c r="C286" s="29" t="s">
        <v>242</v>
      </c>
      <c r="D286" s="29" t="s">
        <v>243</v>
      </c>
      <c r="E286" s="29" t="s">
        <v>234</v>
      </c>
      <c r="F286" s="31">
        <v>44518</v>
      </c>
      <c r="G286" s="29" t="s">
        <v>5</v>
      </c>
      <c r="H286" s="29" t="s">
        <v>235</v>
      </c>
      <c r="I286" s="29" t="s">
        <v>1316</v>
      </c>
      <c r="J286" s="30" t="s">
        <v>109</v>
      </c>
      <c r="K286" s="30" t="s">
        <v>109</v>
      </c>
      <c r="L286" s="30" t="s">
        <v>109</v>
      </c>
      <c r="M286" s="30" t="s">
        <v>109</v>
      </c>
      <c r="N286" s="30" t="s">
        <v>109</v>
      </c>
      <c r="O286" s="29" t="s">
        <v>1317</v>
      </c>
      <c r="P286" s="29" t="s">
        <v>1318</v>
      </c>
      <c r="Q286" s="29" t="s">
        <v>1319</v>
      </c>
      <c r="R286" s="29" t="s">
        <v>1104</v>
      </c>
      <c r="S286" s="31">
        <v>44548</v>
      </c>
      <c r="T286" s="31"/>
      <c r="U286" s="32" t="s">
        <v>98</v>
      </c>
      <c r="V286" s="29">
        <f>IFERROR(YEAR(F286), "")</f>
        <v>2021</v>
      </c>
      <c r="W286" s="29">
        <f>IFERROR(MONTH(F286), "")</f>
        <v>11</v>
      </c>
      <c r="X286" s="29" t="str">
        <f>TEXT([2]!Tbl_Counter[[#This Row],[Issue Month]]*28, "mmmm")</f>
        <v>November</v>
      </c>
      <c r="Y286" s="29">
        <f>DAY([2]!Tbl_Counter[[#This Row],[Issue Date]])</f>
        <v>18</v>
      </c>
      <c r="Z286" s="29" t="str">
        <f>TEXT($F286, "yyyy-mm")</f>
        <v>2021-11</v>
      </c>
      <c r="AA286" s="29"/>
      <c r="AB286" s="29"/>
      <c r="AC286" s="29"/>
      <c r="AD286" s="29"/>
    </row>
    <row r="287" spans="1:30" x14ac:dyDescent="0.45">
      <c r="A287" s="29">
        <v>281</v>
      </c>
      <c r="B287" s="29" t="s">
        <v>251</v>
      </c>
      <c r="C287" s="29" t="s">
        <v>252</v>
      </c>
      <c r="D287" s="29" t="s">
        <v>205</v>
      </c>
      <c r="E287" s="29" t="s">
        <v>244</v>
      </c>
      <c r="F287" s="31">
        <v>44494</v>
      </c>
      <c r="G287" s="29" t="s">
        <v>4</v>
      </c>
      <c r="H287" s="29" t="s">
        <v>207</v>
      </c>
      <c r="I287" s="29" t="s">
        <v>1320</v>
      </c>
      <c r="J287" s="30" t="s">
        <v>109</v>
      </c>
      <c r="K287" s="30"/>
      <c r="L287" s="30"/>
      <c r="M287" s="29" t="s">
        <v>52</v>
      </c>
      <c r="N287" s="30"/>
      <c r="O287" s="29" t="s">
        <v>1321</v>
      </c>
      <c r="P287" s="29" t="s">
        <v>1322</v>
      </c>
      <c r="Q287" s="29" t="s">
        <v>1323</v>
      </c>
      <c r="R287" s="29" t="s">
        <v>1324</v>
      </c>
      <c r="S287" s="31">
        <v>44550</v>
      </c>
      <c r="T287" s="31"/>
      <c r="U287" s="32" t="s">
        <v>98</v>
      </c>
      <c r="V287" s="29">
        <v>2021</v>
      </c>
      <c r="W287" s="29">
        <v>10</v>
      </c>
      <c r="X287" s="29" t="s">
        <v>84</v>
      </c>
      <c r="Y287" s="29">
        <v>25</v>
      </c>
      <c r="Z287" s="29" t="s">
        <v>106</v>
      </c>
      <c r="AA287" s="29">
        <f>IFERROR(IF(INT(S287-$F287)&gt;=0,S287-$F287,"N/A"),"N/A")</f>
        <v>56</v>
      </c>
      <c r="AB287" s="29" t="str">
        <f>IFERROR(IF(INT(T287-$F287)&gt;=0,T287-$F287,"N/A"),"N/A")</f>
        <v>N/A</v>
      </c>
      <c r="AC287" s="29" t="str">
        <f>IFERROR(IF(OR(ISTEXT(AA287), ISTEXT(AB287)), "N/A", IF(AB287&lt;=AA287, "Yes", "No")),"N/A")</f>
        <v>N/A</v>
      </c>
      <c r="AD287" s="29" t="str">
        <f>IFERROR(AB287-AA287, "")</f>
        <v/>
      </c>
    </row>
    <row r="288" spans="1:30" ht="31" x14ac:dyDescent="0.45">
      <c r="A288" s="29">
        <v>193</v>
      </c>
      <c r="B288" s="29" t="s">
        <v>258</v>
      </c>
      <c r="C288" s="29" t="s">
        <v>259</v>
      </c>
      <c r="D288" s="29" t="s">
        <v>215</v>
      </c>
      <c r="E288" s="29" t="s">
        <v>253</v>
      </c>
      <c r="F288" s="31">
        <v>44413</v>
      </c>
      <c r="G288" s="29" t="s">
        <v>107</v>
      </c>
      <c r="H288" s="29" t="s">
        <v>2</v>
      </c>
      <c r="I288" s="29" t="s">
        <v>819</v>
      </c>
      <c r="J288" s="30" t="s">
        <v>109</v>
      </c>
      <c r="K288" s="29" t="s">
        <v>584</v>
      </c>
      <c r="L288" s="30"/>
      <c r="M288" s="30"/>
      <c r="N288" s="30"/>
      <c r="O288" s="29" t="s">
        <v>1325</v>
      </c>
      <c r="P288" s="29" t="s">
        <v>1326</v>
      </c>
      <c r="Q288" s="29" t="s">
        <v>1327</v>
      </c>
      <c r="R288" s="29" t="s">
        <v>883</v>
      </c>
      <c r="S288" s="31">
        <v>44592</v>
      </c>
      <c r="T288" s="31">
        <v>44515</v>
      </c>
      <c r="U288" s="33" t="s">
        <v>50</v>
      </c>
      <c r="V288" s="29">
        <f>IFERROR(YEAR(F288), "")</f>
        <v>2021</v>
      </c>
      <c r="W288" s="29">
        <f>IFERROR(MONTH(F288), "")</f>
        <v>8</v>
      </c>
      <c r="X288" s="29" t="str">
        <f>TEXT([2]!Tbl_Counter[[#This Row],[Issue Month]]*28, "mmmm")</f>
        <v>August</v>
      </c>
      <c r="Y288" s="29">
        <f>DAY([2]!Tbl_Counter[[#This Row],[Issue Date]])</f>
        <v>5</v>
      </c>
      <c r="Z288" s="29" t="str">
        <f>TEXT($F288, "yyyy-mm")</f>
        <v>2021-08</v>
      </c>
      <c r="AA288" s="29">
        <f>IFERROR(IF(INT(S288-$F288)&gt;=0,S288-$F288,"N/A"),"N/A")</f>
        <v>179</v>
      </c>
      <c r="AB288" s="29">
        <f>IFERROR(IF(INT(T288-$F288)&gt;=0,T288-$F288,"N/A"),"N/A")</f>
        <v>102</v>
      </c>
      <c r="AC288" s="29" t="str">
        <f>IFERROR(IF(OR(ISTEXT(AA288), ISTEXT(AB288)), "N/A", IF(AB288&lt;=AA288, "Yes", "No")),"N/A")</f>
        <v>Yes</v>
      </c>
      <c r="AD288" s="29">
        <f>IFERROR(AB288-AA288, "")</f>
        <v>-77</v>
      </c>
    </row>
    <row r="289" spans="1:30" ht="45" customHeight="1" x14ac:dyDescent="0.45">
      <c r="A289" s="29">
        <v>289</v>
      </c>
      <c r="B289" s="29" t="s">
        <v>265</v>
      </c>
      <c r="C289" s="29" t="s">
        <v>266</v>
      </c>
      <c r="D289" s="29" t="s">
        <v>224</v>
      </c>
      <c r="E289" s="29" t="s">
        <v>260</v>
      </c>
      <c r="F289" s="31">
        <v>44522</v>
      </c>
      <c r="G289" s="29" t="s">
        <v>5</v>
      </c>
      <c r="H289" s="29" t="s">
        <v>235</v>
      </c>
      <c r="I289" s="29" t="s">
        <v>1328</v>
      </c>
      <c r="J289" s="30" t="s">
        <v>109</v>
      </c>
      <c r="K289" s="29" t="s">
        <v>311</v>
      </c>
      <c r="L289" s="30" t="s">
        <v>109</v>
      </c>
      <c r="M289" s="30" t="s">
        <v>109</v>
      </c>
      <c r="N289" s="30" t="s">
        <v>109</v>
      </c>
      <c r="O289" s="29" t="s">
        <v>1329</v>
      </c>
      <c r="P289" s="29" t="s">
        <v>1330</v>
      </c>
      <c r="Q289" s="29" t="s">
        <v>1331</v>
      </c>
      <c r="R289" s="29" t="s">
        <v>1332</v>
      </c>
      <c r="S289" s="31">
        <v>44550</v>
      </c>
      <c r="T289" s="31"/>
      <c r="U289" s="32" t="s">
        <v>98</v>
      </c>
      <c r="V289" s="29">
        <f>IFERROR(YEAR(F289), "")</f>
        <v>2021</v>
      </c>
      <c r="W289" s="29">
        <f>IFERROR(MONTH(F289), "")</f>
        <v>11</v>
      </c>
      <c r="X289" s="29" t="str">
        <f>TEXT([2]!Tbl_Counter[[#This Row],[Issue Month]]*28, "mmmm")</f>
        <v>November</v>
      </c>
      <c r="Y289" s="29">
        <f>DAY([2]!Tbl_Counter[[#This Row],[Issue Date]])</f>
        <v>22</v>
      </c>
      <c r="Z289" s="29" t="str">
        <f>TEXT($F289, "yyyy-mm")</f>
        <v>2021-11</v>
      </c>
      <c r="AA289" s="29"/>
      <c r="AB289" s="29"/>
      <c r="AC289" s="29"/>
      <c r="AD289" s="29"/>
    </row>
    <row r="290" spans="1:30" ht="37.5" customHeight="1" x14ac:dyDescent="0.45">
      <c r="A290" s="29"/>
      <c r="B290" s="29" t="s">
        <v>272</v>
      </c>
      <c r="C290" s="29" t="s">
        <v>273</v>
      </c>
      <c r="D290" s="29" t="s">
        <v>233</v>
      </c>
      <c r="E290" s="29" t="s">
        <v>267</v>
      </c>
      <c r="F290" s="31">
        <v>44511</v>
      </c>
      <c r="G290" s="29" t="s">
        <v>5</v>
      </c>
      <c r="H290" s="29" t="s">
        <v>235</v>
      </c>
      <c r="I290" s="29" t="s">
        <v>1333</v>
      </c>
      <c r="J290" s="30" t="s">
        <v>109</v>
      </c>
      <c r="K290" s="30"/>
      <c r="L290" s="30"/>
      <c r="M290" s="30"/>
      <c r="N290" s="30"/>
      <c r="O290" s="29" t="s">
        <v>1334</v>
      </c>
      <c r="P290" s="29" t="s">
        <v>1335</v>
      </c>
      <c r="Q290" s="29" t="s">
        <v>1336</v>
      </c>
      <c r="R290" s="29" t="s">
        <v>309</v>
      </c>
      <c r="S290" s="31">
        <v>44512</v>
      </c>
      <c r="T290" s="31">
        <v>44512</v>
      </c>
      <c r="U290" s="33" t="s">
        <v>50</v>
      </c>
      <c r="V290" s="29">
        <f>IFERROR(YEAR(F290), "")</f>
        <v>2021</v>
      </c>
      <c r="W290" s="29">
        <f>IFERROR(MONTH(F290), "")</f>
        <v>11</v>
      </c>
      <c r="X290" s="29" t="str">
        <f>TEXT([2]!Tbl_Counter[[#This Row],[Issue Month]]*28, "mmmm")</f>
        <v>November</v>
      </c>
      <c r="Y290" s="29">
        <f>DAY([2]!Tbl_Counter[[#This Row],[Issue Date]])</f>
        <v>11</v>
      </c>
      <c r="Z290" s="29" t="str">
        <f>TEXT($F290, "yyyy-mm")</f>
        <v>2021-11</v>
      </c>
      <c r="AA290" s="29"/>
      <c r="AB290" s="29"/>
      <c r="AC290" s="29"/>
      <c r="AD290" s="29"/>
    </row>
    <row r="291" spans="1:30" x14ac:dyDescent="0.45">
      <c r="A291" s="29"/>
      <c r="B291" s="29" t="s">
        <v>278</v>
      </c>
      <c r="C291" s="29" t="s">
        <v>279</v>
      </c>
      <c r="D291" s="29" t="s">
        <v>243</v>
      </c>
      <c r="E291" s="29" t="s">
        <v>206</v>
      </c>
      <c r="F291" s="31">
        <v>44510</v>
      </c>
      <c r="G291" s="29" t="s">
        <v>5</v>
      </c>
      <c r="H291" s="29" t="s">
        <v>235</v>
      </c>
      <c r="I291" s="29" t="s">
        <v>1337</v>
      </c>
      <c r="J291" s="30" t="s">
        <v>109</v>
      </c>
      <c r="K291" s="30"/>
      <c r="L291" s="30"/>
      <c r="M291" s="30"/>
      <c r="N291" s="30"/>
      <c r="O291" s="29" t="s">
        <v>1338</v>
      </c>
      <c r="P291" s="29" t="s">
        <v>1339</v>
      </c>
      <c r="Q291" s="29" t="s">
        <v>1340</v>
      </c>
      <c r="R291" s="29" t="s">
        <v>309</v>
      </c>
      <c r="S291" s="31">
        <v>44512</v>
      </c>
      <c r="T291" s="31">
        <v>44512</v>
      </c>
      <c r="U291" s="33" t="s">
        <v>50</v>
      </c>
      <c r="V291" s="29">
        <f>IFERROR(YEAR(F291), "")</f>
        <v>2021</v>
      </c>
      <c r="W291" s="29">
        <f>IFERROR(MONTH(F291), "")</f>
        <v>11</v>
      </c>
      <c r="X291" s="29" t="str">
        <f>TEXT([2]!Tbl_Counter[[#This Row],[Issue Month]]*28, "mmmm")</f>
        <v>November</v>
      </c>
      <c r="Y291" s="29">
        <f>DAY([2]!Tbl_Counter[[#This Row],[Issue Date]])</f>
        <v>10</v>
      </c>
      <c r="Z291" s="29" t="str">
        <f>TEXT($F291, "yyyy-mm")</f>
        <v>2021-11</v>
      </c>
      <c r="AA291" s="29"/>
      <c r="AB291" s="29"/>
      <c r="AC291" s="29"/>
      <c r="AD291" s="29"/>
    </row>
    <row r="292" spans="1:30" x14ac:dyDescent="0.45">
      <c r="A292" s="29">
        <v>230</v>
      </c>
      <c r="B292" s="29" t="s">
        <v>203</v>
      </c>
      <c r="C292" s="29" t="s">
        <v>284</v>
      </c>
      <c r="D292" s="29" t="s">
        <v>205</v>
      </c>
      <c r="E292" s="29" t="s">
        <v>216</v>
      </c>
      <c r="F292" s="31">
        <v>44475</v>
      </c>
      <c r="G292" s="29" t="s">
        <v>4</v>
      </c>
      <c r="H292" s="29" t="s">
        <v>207</v>
      </c>
      <c r="I292" s="29" t="s">
        <v>1341</v>
      </c>
      <c r="J292" s="30" t="s">
        <v>109</v>
      </c>
      <c r="K292" s="30"/>
      <c r="L292" s="30"/>
      <c r="M292" s="30"/>
      <c r="N292" s="30"/>
      <c r="O292" s="29" t="s">
        <v>1342</v>
      </c>
      <c r="P292" s="29" t="s">
        <v>1343</v>
      </c>
      <c r="Q292" s="29" t="s">
        <v>1344</v>
      </c>
      <c r="R292" s="29" t="s">
        <v>345</v>
      </c>
      <c r="S292" s="31">
        <v>44552</v>
      </c>
      <c r="T292" s="31"/>
      <c r="U292" s="32" t="s">
        <v>98</v>
      </c>
      <c r="V292" s="29">
        <f>IFERROR(YEAR(F292), "")</f>
        <v>2021</v>
      </c>
      <c r="W292" s="29">
        <f>IFERROR(MONTH(F292), "")</f>
        <v>10</v>
      </c>
      <c r="X292" s="29" t="str">
        <f>TEXT([2]!Tbl_Counter[[#This Row],[Issue Month]]*28, "mmmm")</f>
        <v>October</v>
      </c>
      <c r="Y292" s="29">
        <f>DAY([2]!Tbl_Counter[[#This Row],[Issue Date]])</f>
        <v>6</v>
      </c>
      <c r="Z292" s="29" t="str">
        <f>TEXT($F292, "yyyy-mm")</f>
        <v>2021-10</v>
      </c>
      <c r="AA292" s="29">
        <f t="shared" ref="AA292:AA293" si="165">IFERROR(IF(INT(S292-$F292)&gt;=0,S292-$F292,"N/A"),"N/A")</f>
        <v>77</v>
      </c>
      <c r="AB292" s="29" t="str">
        <f t="shared" ref="AB292:AB293" si="166">IFERROR(IF(INT(T292-$F292)&gt;=0,T292-$F292,"N/A"),"N/A")</f>
        <v>N/A</v>
      </c>
      <c r="AC292" s="29" t="str">
        <f t="shared" ref="AC292:AC293" si="167">IFERROR(IF(OR(ISTEXT(AA292), ISTEXT(AB292)), "N/A", IF(AB292&lt;=AA292, "Yes", "No")),"N/A")</f>
        <v>N/A</v>
      </c>
      <c r="AD292" s="29" t="str">
        <f t="shared" ref="AD292:AD293" si="168">IFERROR(AB292-AA292, "")</f>
        <v/>
      </c>
    </row>
    <row r="293" spans="1:30" x14ac:dyDescent="0.45">
      <c r="A293" s="29">
        <v>290</v>
      </c>
      <c r="B293" s="29" t="s">
        <v>213</v>
      </c>
      <c r="C293" s="29" t="s">
        <v>289</v>
      </c>
      <c r="D293" s="29" t="s">
        <v>215</v>
      </c>
      <c r="E293" s="29" t="s">
        <v>225</v>
      </c>
      <c r="F293" s="31">
        <v>44524</v>
      </c>
      <c r="G293" s="29" t="s">
        <v>4</v>
      </c>
      <c r="H293" s="29" t="s">
        <v>207</v>
      </c>
      <c r="I293" s="29" t="s">
        <v>1345</v>
      </c>
      <c r="J293" s="30" t="s">
        <v>109</v>
      </c>
      <c r="K293" s="30"/>
      <c r="L293" s="30"/>
      <c r="M293" s="29" t="s">
        <v>52</v>
      </c>
      <c r="N293" s="30"/>
      <c r="O293" s="29" t="s">
        <v>1346</v>
      </c>
      <c r="P293" s="29" t="s">
        <v>1347</v>
      </c>
      <c r="Q293" s="29" t="s">
        <v>1348</v>
      </c>
      <c r="R293" s="29" t="s">
        <v>1349</v>
      </c>
      <c r="S293" s="31">
        <v>44554</v>
      </c>
      <c r="T293" s="31"/>
      <c r="U293" s="32" t="s">
        <v>98</v>
      </c>
      <c r="V293" s="29">
        <v>2021</v>
      </c>
      <c r="W293" s="29">
        <v>11</v>
      </c>
      <c r="X293" s="29" t="s">
        <v>85</v>
      </c>
      <c r="Y293" s="29">
        <v>24</v>
      </c>
      <c r="Z293" s="29" t="s">
        <v>108</v>
      </c>
      <c r="AA293" s="29">
        <f t="shared" si="165"/>
        <v>30</v>
      </c>
      <c r="AB293" s="29" t="str">
        <f t="shared" si="166"/>
        <v>N/A</v>
      </c>
      <c r="AC293" s="29" t="str">
        <f t="shared" si="167"/>
        <v>N/A</v>
      </c>
      <c r="AD293" s="29" t="str">
        <f t="shared" si="168"/>
        <v/>
      </c>
    </row>
    <row r="294" spans="1:30" x14ac:dyDescent="0.45">
      <c r="A294" s="29">
        <v>187</v>
      </c>
      <c r="B294" s="29" t="s">
        <v>222</v>
      </c>
      <c r="C294" s="29" t="s">
        <v>295</v>
      </c>
      <c r="D294" s="29" t="s">
        <v>224</v>
      </c>
      <c r="E294" s="29" t="s">
        <v>234</v>
      </c>
      <c r="F294" s="31">
        <v>44397</v>
      </c>
      <c r="G294" s="29" t="s">
        <v>3</v>
      </c>
      <c r="H294" s="29" t="s">
        <v>254</v>
      </c>
      <c r="I294" s="29" t="s">
        <v>819</v>
      </c>
      <c r="J294" s="29" t="s">
        <v>455</v>
      </c>
      <c r="K294" s="29" t="s">
        <v>475</v>
      </c>
      <c r="L294" s="30"/>
      <c r="M294" s="30"/>
      <c r="N294" s="30"/>
      <c r="O294" s="29" t="s">
        <v>1350</v>
      </c>
      <c r="P294" s="29" t="s">
        <v>1351</v>
      </c>
      <c r="Q294" s="29" t="s">
        <v>1352</v>
      </c>
      <c r="R294" s="29" t="s">
        <v>250</v>
      </c>
      <c r="S294" s="31">
        <v>44592</v>
      </c>
      <c r="T294" s="31"/>
      <c r="U294" s="32" t="s">
        <v>98</v>
      </c>
      <c r="V294" s="29">
        <f>IFERROR(YEAR(F294), "")</f>
        <v>2021</v>
      </c>
      <c r="W294" s="29">
        <f>IFERROR(MONTH(F294), "")</f>
        <v>7</v>
      </c>
      <c r="X294" s="29" t="str">
        <f>TEXT([2]!Tbl_Counter[[#This Row],[Issue Month]]*28, "mmmm")</f>
        <v>July</v>
      </c>
      <c r="Y294" s="29">
        <f>DAY([2]!Tbl_Counter[[#This Row],[Issue Date]])</f>
        <v>20</v>
      </c>
      <c r="Z294" s="29" t="str">
        <f>TEXT($F294, "yyyy-mm")</f>
        <v>2021-07</v>
      </c>
      <c r="AA294" s="29">
        <f>IFERROR(IF(INT(S294-$F294)&gt;=0,S294-$F294,"N/A"),"N/A")</f>
        <v>195</v>
      </c>
      <c r="AB294" s="29" t="str">
        <f>IFERROR(IF(INT(T294-$F294)&gt;=0,T294-$F294,"N/A"),"N/A")</f>
        <v>N/A</v>
      </c>
      <c r="AC294" s="29" t="str">
        <f>IFERROR(IF(OR(ISTEXT(AA294), ISTEXT(AB294)), "N/A", IF(AB294&lt;=AA294, "Yes", "No")),"N/A")</f>
        <v>N/A</v>
      </c>
      <c r="AD294" s="29" t="str">
        <f>IFERROR(AB294-AA294, "")</f>
        <v/>
      </c>
    </row>
    <row r="295" spans="1:30" x14ac:dyDescent="0.45">
      <c r="A295" s="29"/>
      <c r="B295" s="29" t="s">
        <v>231</v>
      </c>
      <c r="C295" s="29" t="s">
        <v>300</v>
      </c>
      <c r="D295" s="29" t="s">
        <v>233</v>
      </c>
      <c r="E295" s="29" t="s">
        <v>244</v>
      </c>
      <c r="F295" s="31">
        <v>44510</v>
      </c>
      <c r="G295" s="29" t="s">
        <v>3</v>
      </c>
      <c r="H295" s="29" t="s">
        <v>245</v>
      </c>
      <c r="I295" s="29" t="s">
        <v>819</v>
      </c>
      <c r="J295" s="30" t="s">
        <v>109</v>
      </c>
      <c r="K295" s="30"/>
      <c r="L295" s="30"/>
      <c r="M295" s="30"/>
      <c r="N295" s="30"/>
      <c r="O295" s="29" t="s">
        <v>1353</v>
      </c>
      <c r="P295" s="29" t="s">
        <v>1354</v>
      </c>
      <c r="Q295" s="29" t="s">
        <v>1355</v>
      </c>
      <c r="R295" s="29" t="s">
        <v>264</v>
      </c>
      <c r="S295" s="31">
        <v>44621</v>
      </c>
      <c r="T295" s="31"/>
      <c r="U295" s="32" t="s">
        <v>98</v>
      </c>
      <c r="V295" s="29">
        <f>IFERROR(YEAR(F295), "")</f>
        <v>2021</v>
      </c>
      <c r="W295" s="29">
        <f>IFERROR(MONTH(F295), "")</f>
        <v>11</v>
      </c>
      <c r="X295" s="29" t="str">
        <f>TEXT([2]!Tbl_Counter[[#This Row],[Issue Month]]*28, "mmmm")</f>
        <v>November</v>
      </c>
      <c r="Y295" s="29">
        <f>DAY([2]!Tbl_Counter[[#This Row],[Issue Date]])</f>
        <v>10</v>
      </c>
      <c r="Z295" s="29" t="str">
        <f>TEXT($F295, "yyyy-mm")</f>
        <v>2021-11</v>
      </c>
      <c r="AA295" s="29"/>
      <c r="AB295" s="29"/>
      <c r="AC295" s="29"/>
      <c r="AD295" s="29"/>
    </row>
    <row r="296" spans="1:30" x14ac:dyDescent="0.45">
      <c r="A296" s="29">
        <v>289</v>
      </c>
      <c r="B296" s="29" t="s">
        <v>241</v>
      </c>
      <c r="C296" s="29" t="s">
        <v>305</v>
      </c>
      <c r="D296" s="29" t="s">
        <v>243</v>
      </c>
      <c r="E296" s="29" t="s">
        <v>253</v>
      </c>
      <c r="F296" s="31">
        <v>44522</v>
      </c>
      <c r="G296" s="29" t="s">
        <v>5</v>
      </c>
      <c r="H296" s="29" t="s">
        <v>235</v>
      </c>
      <c r="I296" s="29" t="s">
        <v>1356</v>
      </c>
      <c r="J296" s="30" t="s">
        <v>109</v>
      </c>
      <c r="K296" s="30" t="s">
        <v>109</v>
      </c>
      <c r="L296" s="30" t="s">
        <v>109</v>
      </c>
      <c r="M296" s="30" t="s">
        <v>109</v>
      </c>
      <c r="N296" s="30" t="s">
        <v>109</v>
      </c>
      <c r="O296" s="29" t="s">
        <v>1357</v>
      </c>
      <c r="P296" s="29" t="s">
        <v>1358</v>
      </c>
      <c r="Q296" s="29" t="s">
        <v>1359</v>
      </c>
      <c r="R296" s="29" t="s">
        <v>1104</v>
      </c>
      <c r="S296" s="31">
        <v>44523</v>
      </c>
      <c r="T296" s="31">
        <v>44523</v>
      </c>
      <c r="U296" s="33" t="s">
        <v>50</v>
      </c>
      <c r="V296" s="29">
        <f>IFERROR(YEAR(F296), "")</f>
        <v>2021</v>
      </c>
      <c r="W296" s="29">
        <f>IFERROR(MONTH(F296), "")</f>
        <v>11</v>
      </c>
      <c r="X296" s="29" t="str">
        <f>TEXT([2]!Tbl_Counter[[#This Row],[Issue Month]]*28, "mmmm")</f>
        <v>November</v>
      </c>
      <c r="Y296" s="29">
        <f>DAY([2]!Tbl_Counter[[#This Row],[Issue Date]])</f>
        <v>22</v>
      </c>
      <c r="Z296" s="29" t="str">
        <f>TEXT($F296, "yyyy-mm")</f>
        <v>2021-11</v>
      </c>
      <c r="AA296" s="29"/>
      <c r="AB296" s="29"/>
      <c r="AC296" s="29"/>
      <c r="AD296" s="29"/>
    </row>
    <row r="297" spans="1:30" x14ac:dyDescent="0.45">
      <c r="A297" s="29">
        <v>30</v>
      </c>
      <c r="B297" s="29" t="s">
        <v>251</v>
      </c>
      <c r="C297" s="29" t="s">
        <v>310</v>
      </c>
      <c r="D297" s="29" t="s">
        <v>205</v>
      </c>
      <c r="E297" s="29" t="s">
        <v>260</v>
      </c>
      <c r="F297" s="31">
        <v>44055</v>
      </c>
      <c r="G297" s="29" t="s">
        <v>5</v>
      </c>
      <c r="H297" s="29" t="s">
        <v>235</v>
      </c>
      <c r="I297" s="30" t="s">
        <v>109</v>
      </c>
      <c r="J297" s="30" t="s">
        <v>109</v>
      </c>
      <c r="K297" s="30"/>
      <c r="L297" s="30"/>
      <c r="M297" s="30"/>
      <c r="N297" s="30"/>
      <c r="O297" s="29" t="s">
        <v>1360</v>
      </c>
      <c r="P297" s="29" t="s">
        <v>1361</v>
      </c>
      <c r="Q297" s="29" t="s">
        <v>1362</v>
      </c>
      <c r="R297" s="29" t="s">
        <v>309</v>
      </c>
      <c r="S297" s="31">
        <v>44055</v>
      </c>
      <c r="T297" s="31">
        <v>44055</v>
      </c>
      <c r="U297" s="33" t="s">
        <v>50</v>
      </c>
      <c r="V297" s="29">
        <f>IFERROR(YEAR(F297), "")</f>
        <v>2020</v>
      </c>
      <c r="W297" s="29">
        <f>IFERROR(MONTH(F297), "")</f>
        <v>8</v>
      </c>
      <c r="X297" s="29" t="str">
        <f>TEXT([2]!Tbl_Counter[[#This Row],[Issue Month]]*28, "mmmm")</f>
        <v>August</v>
      </c>
      <c r="Y297" s="29">
        <f>DAY([2]!Tbl_Counter[[#This Row],[Issue Date]])</f>
        <v>12</v>
      </c>
      <c r="Z297" s="29" t="str">
        <f>TEXT($F297, "yyyy-mm")</f>
        <v>2020-08</v>
      </c>
      <c r="AA297" s="29">
        <f>IFERROR(IF(INT(S297-$F297)&gt;=0,S297-$F297,"N/A"),"N/A")</f>
        <v>0</v>
      </c>
      <c r="AB297" s="29">
        <f>IFERROR(IF(INT(T297-$F297)&gt;=0,T297-$F297,"N/A"),"N/A")</f>
        <v>0</v>
      </c>
      <c r="AC297" s="29" t="str">
        <f>IFERROR(IF(OR(ISTEXT(AA297), ISTEXT(AB297)), "N/A", IF(AB297&lt;=AA297, "Yes", "No")),"N/A")</f>
        <v>Yes</v>
      </c>
      <c r="AD297" s="29">
        <f>IFERROR(AB297-AA297, "")</f>
        <v>0</v>
      </c>
    </row>
    <row r="298" spans="1:30" ht="31" x14ac:dyDescent="0.45">
      <c r="A298" s="29">
        <v>237</v>
      </c>
      <c r="B298" s="29" t="s">
        <v>258</v>
      </c>
      <c r="C298" s="29" t="s">
        <v>316</v>
      </c>
      <c r="D298" s="29" t="s">
        <v>215</v>
      </c>
      <c r="E298" s="29" t="s">
        <v>267</v>
      </c>
      <c r="F298" s="31">
        <v>44489</v>
      </c>
      <c r="G298" s="29" t="s">
        <v>107</v>
      </c>
      <c r="H298" s="29" t="s">
        <v>2</v>
      </c>
      <c r="I298" s="29" t="s">
        <v>819</v>
      </c>
      <c r="J298" s="30" t="s">
        <v>109</v>
      </c>
      <c r="K298" s="30"/>
      <c r="L298" s="30"/>
      <c r="M298" s="30"/>
      <c r="N298" s="30"/>
      <c r="O298" s="29" t="s">
        <v>1363</v>
      </c>
      <c r="P298" s="29" t="s">
        <v>1364</v>
      </c>
      <c r="Q298" s="29" t="s">
        <v>1365</v>
      </c>
      <c r="R298" s="29"/>
      <c r="S298" s="31"/>
      <c r="T298" s="31"/>
      <c r="U298" s="32" t="s">
        <v>98</v>
      </c>
      <c r="V298" s="29">
        <f>IFERROR(YEAR(F298), "")</f>
        <v>2021</v>
      </c>
      <c r="W298" s="29">
        <f>IFERROR(MONTH(F298), "")</f>
        <v>10</v>
      </c>
      <c r="X298" s="29" t="str">
        <f>TEXT([2]!Tbl_Counter[[#This Row],[Issue Month]]*28, "mmmm")</f>
        <v>October</v>
      </c>
      <c r="Y298" s="29">
        <f>DAY([2]!Tbl_Counter[[#This Row],[Issue Date]])</f>
        <v>20</v>
      </c>
      <c r="Z298" s="29" t="str">
        <f>TEXT($F298, "yyyy-mm")</f>
        <v>2021-10</v>
      </c>
      <c r="AA298" s="29"/>
      <c r="AB298" s="29"/>
      <c r="AC298" s="29"/>
      <c r="AD298" s="29"/>
    </row>
    <row r="299" spans="1:30" x14ac:dyDescent="0.45">
      <c r="A299" s="29">
        <v>291</v>
      </c>
      <c r="B299" s="29" t="s">
        <v>265</v>
      </c>
      <c r="C299" s="29" t="s">
        <v>320</v>
      </c>
      <c r="D299" s="29" t="s">
        <v>224</v>
      </c>
      <c r="E299" s="29" t="s">
        <v>206</v>
      </c>
      <c r="F299" s="31">
        <v>44491</v>
      </c>
      <c r="G299" s="29" t="s">
        <v>4</v>
      </c>
      <c r="H299" s="29" t="s">
        <v>207</v>
      </c>
      <c r="I299" s="29" t="s">
        <v>1366</v>
      </c>
      <c r="J299" s="30" t="s">
        <v>109</v>
      </c>
      <c r="K299" s="30"/>
      <c r="L299" s="30"/>
      <c r="M299" s="30"/>
      <c r="N299" s="30"/>
      <c r="O299" s="29" t="s">
        <v>1367</v>
      </c>
      <c r="P299" s="29" t="s">
        <v>1368</v>
      </c>
      <c r="Q299" s="29" t="s">
        <v>1369</v>
      </c>
      <c r="R299" s="29" t="s">
        <v>1370</v>
      </c>
      <c r="S299" s="31">
        <v>44561</v>
      </c>
      <c r="T299" s="31"/>
      <c r="U299" s="32" t="s">
        <v>98</v>
      </c>
      <c r="V299" s="29">
        <v>2021</v>
      </c>
      <c r="W299" s="29">
        <v>10</v>
      </c>
      <c r="X299" s="29" t="s">
        <v>84</v>
      </c>
      <c r="Y299" s="29">
        <v>22</v>
      </c>
      <c r="Z299" s="29" t="s">
        <v>106</v>
      </c>
      <c r="AA299" s="29">
        <f>IFERROR(IF(INT(S299-$F299)&gt;=0,S299-$F299,"N/A"),"N/A")</f>
        <v>70</v>
      </c>
      <c r="AB299" s="29" t="str">
        <f>IFERROR(IF(INT(T299-$F299)&gt;=0,T299-$F299,"N/A"),"N/A")</f>
        <v>N/A</v>
      </c>
      <c r="AC299" s="29" t="str">
        <f>IFERROR(IF(OR(ISTEXT(AA299), ISTEXT(AB299)), "N/A", IF(AB299&lt;=AA299, "Yes", "No")),"N/A")</f>
        <v>N/A</v>
      </c>
      <c r="AD299" s="29" t="str">
        <f>IFERROR(AB299-AA299, "")</f>
        <v/>
      </c>
    </row>
    <row r="300" spans="1:30" x14ac:dyDescent="0.45">
      <c r="A300" s="29">
        <v>291</v>
      </c>
      <c r="B300" s="29" t="s">
        <v>272</v>
      </c>
      <c r="C300" s="29" t="s">
        <v>326</v>
      </c>
      <c r="D300" s="29" t="s">
        <v>233</v>
      </c>
      <c r="E300" s="29" t="s">
        <v>216</v>
      </c>
      <c r="F300" s="31">
        <v>44533</v>
      </c>
      <c r="G300" s="29" t="s">
        <v>5</v>
      </c>
      <c r="H300" s="29" t="s">
        <v>235</v>
      </c>
      <c r="I300" s="29" t="s">
        <v>1371</v>
      </c>
      <c r="J300" s="30" t="s">
        <v>109</v>
      </c>
      <c r="K300" s="30" t="s">
        <v>109</v>
      </c>
      <c r="L300" s="30" t="s">
        <v>109</v>
      </c>
      <c r="M300" s="30" t="s">
        <v>109</v>
      </c>
      <c r="N300" s="30" t="s">
        <v>109</v>
      </c>
      <c r="O300" s="29" t="s">
        <v>1372</v>
      </c>
      <c r="P300" s="29" t="s">
        <v>1373</v>
      </c>
      <c r="Q300" s="29" t="s">
        <v>1374</v>
      </c>
      <c r="R300" s="29" t="s">
        <v>1104</v>
      </c>
      <c r="S300" s="31">
        <v>44565</v>
      </c>
      <c r="T300" s="31"/>
      <c r="U300" s="32" t="s">
        <v>98</v>
      </c>
      <c r="V300" s="29">
        <f>IFERROR(YEAR(F300), "")</f>
        <v>2021</v>
      </c>
      <c r="W300" s="29">
        <f>IFERROR(MONTH(F300), "")</f>
        <v>12</v>
      </c>
      <c r="X300" s="29" t="str">
        <f>TEXT([2]!Tbl_Counter[[#This Row],[Issue Month]]*28, "mmmm")</f>
        <v>December</v>
      </c>
      <c r="Y300" s="29">
        <f>DAY([2]!Tbl_Counter[[#This Row],[Issue Date]])</f>
        <v>3</v>
      </c>
      <c r="Z300" s="29" t="str">
        <f>TEXT($F300, "yyyy-mm")</f>
        <v>2021-12</v>
      </c>
      <c r="AA300" s="29"/>
      <c r="AB300" s="29"/>
      <c r="AC300" s="29"/>
      <c r="AD300" s="29"/>
    </row>
    <row r="301" spans="1:30" x14ac:dyDescent="0.45">
      <c r="A301" s="29">
        <v>292</v>
      </c>
      <c r="B301" s="29" t="s">
        <v>278</v>
      </c>
      <c r="C301" s="29" t="s">
        <v>331</v>
      </c>
      <c r="D301" s="29" t="s">
        <v>243</v>
      </c>
      <c r="E301" s="29" t="s">
        <v>225</v>
      </c>
      <c r="F301" s="31">
        <v>44538</v>
      </c>
      <c r="G301" s="29" t="s">
        <v>4</v>
      </c>
      <c r="H301" s="29" t="s">
        <v>207</v>
      </c>
      <c r="I301" s="29" t="s">
        <v>1375</v>
      </c>
      <c r="J301" s="30" t="s">
        <v>109</v>
      </c>
      <c r="K301" s="30"/>
      <c r="L301" s="30"/>
      <c r="M301" s="29" t="s">
        <v>52</v>
      </c>
      <c r="N301" s="30"/>
      <c r="O301" s="29" t="s">
        <v>1376</v>
      </c>
      <c r="P301" s="29" t="s">
        <v>1377</v>
      </c>
      <c r="Q301" s="29" t="s">
        <v>1378</v>
      </c>
      <c r="R301" s="29" t="s">
        <v>1379</v>
      </c>
      <c r="S301" s="31">
        <v>44568</v>
      </c>
      <c r="T301" s="31"/>
      <c r="U301" s="32" t="s">
        <v>98</v>
      </c>
      <c r="V301" s="29">
        <v>2021</v>
      </c>
      <c r="W301" s="29">
        <v>12</v>
      </c>
      <c r="X301" s="29" t="s">
        <v>86</v>
      </c>
      <c r="Y301" s="29">
        <v>8</v>
      </c>
      <c r="Z301" s="29" t="s">
        <v>194</v>
      </c>
      <c r="AA301" s="29">
        <f>IFERROR(IF(INT(S301-$F301)&gt;=0,S301-$F301,"N/A"),"N/A")</f>
        <v>30</v>
      </c>
      <c r="AB301" s="29" t="str">
        <f>IFERROR(IF(INT(T301-$F301)&gt;=0,T301-$F301,"N/A"),"N/A")</f>
        <v>N/A</v>
      </c>
      <c r="AC301" s="29" t="str">
        <f>IFERROR(IF(OR(ISTEXT(AA301), ISTEXT(AB301)), "N/A", IF(AB301&lt;=AA301, "Yes", "No")),"N/A")</f>
        <v>N/A</v>
      </c>
      <c r="AD301" s="29" t="str">
        <f>IFERROR(AB301-AA301, "")</f>
        <v/>
      </c>
    </row>
    <row r="302" spans="1:30" x14ac:dyDescent="0.45">
      <c r="A302" s="29">
        <v>292</v>
      </c>
      <c r="B302" s="29" t="s">
        <v>203</v>
      </c>
      <c r="C302" s="29" t="s">
        <v>204</v>
      </c>
      <c r="D302" s="29" t="s">
        <v>205</v>
      </c>
      <c r="E302" s="29" t="s">
        <v>234</v>
      </c>
      <c r="F302" s="31">
        <v>44539</v>
      </c>
      <c r="G302" s="29" t="s">
        <v>5</v>
      </c>
      <c r="H302" s="29" t="s">
        <v>235</v>
      </c>
      <c r="I302" s="29" t="s">
        <v>1380</v>
      </c>
      <c r="J302" s="29" t="s">
        <v>236</v>
      </c>
      <c r="K302" s="29" t="s">
        <v>246</v>
      </c>
      <c r="L302" s="30" t="s">
        <v>109</v>
      </c>
      <c r="M302" s="30" t="s">
        <v>109</v>
      </c>
      <c r="N302" s="30" t="s">
        <v>109</v>
      </c>
      <c r="O302" s="29" t="s">
        <v>1381</v>
      </c>
      <c r="P302" s="29" t="s">
        <v>1382</v>
      </c>
      <c r="Q302" s="29" t="s">
        <v>1383</v>
      </c>
      <c r="R302" s="29" t="s">
        <v>1104</v>
      </c>
      <c r="S302" s="31">
        <v>44206</v>
      </c>
      <c r="T302" s="31"/>
      <c r="U302" s="32" t="s">
        <v>98</v>
      </c>
      <c r="V302" s="29">
        <f>IFERROR(YEAR(F302), "")</f>
        <v>2021</v>
      </c>
      <c r="W302" s="29">
        <f>IFERROR(MONTH(F302), "")</f>
        <v>12</v>
      </c>
      <c r="X302" s="29" t="str">
        <f>TEXT([2]!Tbl_Counter[[#This Row],[Issue Month]]*28, "mmmm")</f>
        <v>December</v>
      </c>
      <c r="Y302" s="29">
        <f>DAY([2]!Tbl_Counter[[#This Row],[Issue Date]])</f>
        <v>9</v>
      </c>
      <c r="Z302" s="29" t="str">
        <f>TEXT($F302, "yyyy-mm")</f>
        <v>2021-12</v>
      </c>
      <c r="AA302" s="29"/>
      <c r="AB302" s="29"/>
      <c r="AC302" s="29"/>
      <c r="AD302" s="29"/>
    </row>
    <row r="303" spans="1:30" x14ac:dyDescent="0.45">
      <c r="A303" s="29">
        <v>292</v>
      </c>
      <c r="B303" s="29" t="s">
        <v>213</v>
      </c>
      <c r="C303" s="29" t="s">
        <v>214</v>
      </c>
      <c r="D303" s="29" t="s">
        <v>215</v>
      </c>
      <c r="E303" s="29" t="s">
        <v>244</v>
      </c>
      <c r="F303" s="31">
        <v>44539</v>
      </c>
      <c r="G303" s="29" t="s">
        <v>3</v>
      </c>
      <c r="H303" s="29" t="s">
        <v>245</v>
      </c>
      <c r="I303" s="29" t="s">
        <v>819</v>
      </c>
      <c r="J303" s="30" t="s">
        <v>109</v>
      </c>
      <c r="K303" s="30" t="s">
        <v>109</v>
      </c>
      <c r="L303" s="30" t="s">
        <v>109</v>
      </c>
      <c r="M303" s="30" t="s">
        <v>109</v>
      </c>
      <c r="N303" s="30" t="s">
        <v>109</v>
      </c>
      <c r="O303" s="29" t="s">
        <v>1384</v>
      </c>
      <c r="P303" s="29" t="s">
        <v>1385</v>
      </c>
      <c r="Q303" s="29" t="s">
        <v>1386</v>
      </c>
      <c r="R303" s="29" t="s">
        <v>1387</v>
      </c>
      <c r="S303" s="31">
        <v>44547</v>
      </c>
      <c r="T303" s="31"/>
      <c r="U303" s="32" t="s">
        <v>98</v>
      </c>
      <c r="V303" s="29">
        <f>IFERROR(YEAR(F303), "")</f>
        <v>2021</v>
      </c>
      <c r="W303" s="29">
        <f>IFERROR(MONTH(F303), "")</f>
        <v>12</v>
      </c>
      <c r="X303" s="29" t="str">
        <f>TEXT([2]!Tbl_Counter[[#This Row],[Issue Month]]*28, "mmmm")</f>
        <v>December</v>
      </c>
      <c r="Y303" s="29">
        <f>DAY([2]!Tbl_Counter[[#This Row],[Issue Date]])</f>
        <v>9</v>
      </c>
      <c r="Z303" s="29" t="str">
        <f>TEXT($F303, "yyyy-mm")</f>
        <v>2021-12</v>
      </c>
      <c r="AA303" s="29"/>
      <c r="AB303" s="29"/>
      <c r="AC303" s="29"/>
      <c r="AD303" s="29"/>
    </row>
    <row r="304" spans="1:30" x14ac:dyDescent="0.45">
      <c r="A304" s="29"/>
      <c r="B304" s="30"/>
      <c r="C304" s="30"/>
      <c r="D304" s="30"/>
      <c r="E304" s="30"/>
      <c r="F304" s="75"/>
      <c r="G304" s="76"/>
      <c r="H304" s="68"/>
      <c r="I304" s="30"/>
      <c r="J304" s="30"/>
      <c r="K304" s="30"/>
      <c r="L304" s="30"/>
      <c r="M304" s="30"/>
      <c r="N304" s="30"/>
      <c r="O304" s="30"/>
      <c r="P304" s="30"/>
      <c r="Q304" s="30"/>
      <c r="R304" s="29"/>
      <c r="S304" s="31"/>
      <c r="T304" s="31"/>
      <c r="U304" s="32" t="s">
        <v>98</v>
      </c>
      <c r="V304" s="29"/>
      <c r="W304" s="29"/>
      <c r="X304" s="29"/>
      <c r="Y304" s="29"/>
      <c r="Z304" s="29"/>
      <c r="AA304" s="29"/>
      <c r="AB304" s="29"/>
      <c r="AC304" s="29"/>
      <c r="AD304" s="29"/>
    </row>
    <row r="309" spans="15:15" x14ac:dyDescent="0.45">
      <c r="O309" s="2" t="s">
        <v>110</v>
      </c>
    </row>
    <row r="354" spans="5:5" x14ac:dyDescent="0.45">
      <c r="E354"/>
    </row>
    <row r="355" spans="5:5" x14ac:dyDescent="0.45">
      <c r="E355"/>
    </row>
    <row r="356" spans="5:5" x14ac:dyDescent="0.45">
      <c r="E356"/>
    </row>
    <row r="357" spans="5:5" x14ac:dyDescent="0.45">
      <c r="E357"/>
    </row>
    <row r="358" spans="5:5" x14ac:dyDescent="0.45">
      <c r="E358"/>
    </row>
    <row r="359" spans="5:5" x14ac:dyDescent="0.45">
      <c r="E359"/>
    </row>
    <row r="360" spans="5:5" x14ac:dyDescent="0.45">
      <c r="E360"/>
    </row>
    <row r="361" spans="5:5" x14ac:dyDescent="0.45">
      <c r="E361"/>
    </row>
    <row r="362" spans="5:5" x14ac:dyDescent="0.45">
      <c r="E362"/>
    </row>
    <row r="363" spans="5:5" x14ac:dyDescent="0.45">
      <c r="E363"/>
    </row>
    <row r="364" spans="5:5" x14ac:dyDescent="0.45">
      <c r="E364"/>
    </row>
    <row r="365" spans="5:5" x14ac:dyDescent="0.45">
      <c r="E365"/>
    </row>
    <row r="366" spans="5:5" x14ac:dyDescent="0.45">
      <c r="E366"/>
    </row>
    <row r="367" spans="5:5" x14ac:dyDescent="0.45">
      <c r="E367"/>
    </row>
    <row r="368" spans="5:5" x14ac:dyDescent="0.45">
      <c r="E368"/>
    </row>
    <row r="369" spans="5:5" x14ac:dyDescent="0.45">
      <c r="E369"/>
    </row>
    <row r="370" spans="5:5" x14ac:dyDescent="0.45">
      <c r="E370"/>
    </row>
    <row r="371" spans="5:5" x14ac:dyDescent="0.45">
      <c r="E371"/>
    </row>
    <row r="372" spans="5:5" x14ac:dyDescent="0.45">
      <c r="E372"/>
    </row>
    <row r="373" spans="5:5" x14ac:dyDescent="0.45">
      <c r="E373"/>
    </row>
    <row r="374" spans="5:5" x14ac:dyDescent="0.45">
      <c r="E374"/>
    </row>
    <row r="375" spans="5:5" x14ac:dyDescent="0.45">
      <c r="E375"/>
    </row>
    <row r="376" spans="5:5" x14ac:dyDescent="0.45">
      <c r="E376"/>
    </row>
    <row r="377" spans="5:5" x14ac:dyDescent="0.45">
      <c r="E377"/>
    </row>
    <row r="378" spans="5:5" x14ac:dyDescent="0.45">
      <c r="E378"/>
    </row>
    <row r="379" spans="5:5" x14ac:dyDescent="0.45">
      <c r="E379"/>
    </row>
    <row r="380" spans="5:5" x14ac:dyDescent="0.45">
      <c r="E380"/>
    </row>
    <row r="381" spans="5:5" x14ac:dyDescent="0.45">
      <c r="E381"/>
    </row>
    <row r="382" spans="5:5" x14ac:dyDescent="0.45">
      <c r="E382"/>
    </row>
    <row r="383" spans="5:5" x14ac:dyDescent="0.45">
      <c r="E383"/>
    </row>
  </sheetData>
  <sheetProtection formatCells="0" formatColumns="0" formatRows="0" insertRows="0" insertHyperlinks="0" sort="0" autoFilter="0" pivotTables="0"/>
  <dataConsolidate link="1"/>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943638A7-FD9B-4F8A-9FB1-48A8B5D15BB5}">
          <x14:formula1>
            <xm:f>DataValidation!#REF!</xm:f>
          </x14:formula1>
          <xm:sqref>J289 J282 J292 L237</xm:sqref>
        </x14:dataValidation>
        <x14:dataValidation type="list" allowBlank="1" showInputMessage="1" showErrorMessage="1" xr:uid="{4DCD9B0A-9389-41AE-A2EB-5CF7209245F3}">
          <x14:formula1>
            <xm:f>DataValidation!#REF!</xm:f>
          </x14:formula1>
          <xm:sqref>M285 B239 B259 C242 C237 B234 B263 B256 B252 B242:B243 B236:B237 J285 J281 E2 H10 L124:L142 C5</xm:sqref>
        </x14:dataValidation>
        <x14:dataValidation type="list" allowBlank="1" showInputMessage="1" showErrorMessage="1" xr:uid="{72250D55-413A-445D-AD7F-1824852DF550}">
          <x14:formula1>
            <xm:f>DataValidation!$D$4:$D$13</xm:f>
          </x14:formula1>
          <xm:sqref>B6</xm:sqref>
        </x14:dataValidation>
        <x14:dataValidation type="list" allowBlank="1" showInputMessage="1" showErrorMessage="1" xr:uid="{17A0BEBE-7392-448B-A46C-62602A2C1D41}">
          <x14:formula1>
            <xm:f>DataValidation!$C$4:$C$14</xm:f>
          </x14:formula1>
          <xm:sqref>B14</xm:sqref>
        </x14:dataValidation>
        <x14:dataValidation type="list" allowBlank="1" showInputMessage="1" showErrorMessage="1" xr:uid="{030230DD-B345-41EF-98E7-929840AF9BF0}">
          <x14:formula1>
            <xm:f>DataValidation!$E$4:$E$13</xm:f>
          </x14:formula1>
          <xm:sqref>J9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367F2-AE43-424D-9926-E733D12E152D}">
  <sheetPr codeName="Sheet18"/>
  <dimension ref="A1:K16"/>
  <sheetViews>
    <sheetView zoomScale="70" zoomScaleNormal="85" workbookViewId="0">
      <selection activeCell="K20" sqref="K20"/>
    </sheetView>
  </sheetViews>
  <sheetFormatPr defaultRowHeight="15.5" x14ac:dyDescent="0.35"/>
  <cols>
    <col min="7" max="7" width="9.58203125" customWidth="1"/>
    <col min="8" max="8" width="3.08203125" customWidth="1"/>
  </cols>
  <sheetData>
    <row r="1" spans="1:11" x14ac:dyDescent="0.35">
      <c r="A1" s="17"/>
      <c r="B1" s="17"/>
      <c r="C1" s="17"/>
      <c r="D1" s="17"/>
      <c r="E1" s="17"/>
      <c r="F1" s="18"/>
      <c r="G1" s="18"/>
      <c r="H1" s="19"/>
    </row>
    <row r="2" spans="1:11" x14ac:dyDescent="0.35">
      <c r="A2" s="18"/>
      <c r="B2" s="18"/>
      <c r="C2" s="18"/>
      <c r="D2" s="18"/>
      <c r="E2" s="17"/>
      <c r="F2" s="18"/>
      <c r="G2" s="18"/>
      <c r="H2" s="19"/>
      <c r="I2" s="77"/>
      <c r="J2" s="77"/>
      <c r="K2" s="77"/>
    </row>
    <row r="3" spans="1:11" x14ac:dyDescent="0.35">
      <c r="A3" s="17"/>
      <c r="B3" s="17"/>
      <c r="C3" s="17"/>
      <c r="D3" s="17"/>
      <c r="E3" s="17"/>
      <c r="F3" s="17"/>
      <c r="G3" s="17"/>
      <c r="H3" s="16"/>
    </row>
    <row r="4" spans="1:11" x14ac:dyDescent="0.35">
      <c r="A4" s="17"/>
      <c r="B4" s="17"/>
      <c r="C4" s="17"/>
      <c r="D4" s="17"/>
      <c r="E4" s="17"/>
      <c r="F4" s="17"/>
      <c r="G4" s="17"/>
      <c r="H4" s="16"/>
    </row>
    <row r="5" spans="1:11" x14ac:dyDescent="0.35">
      <c r="A5" s="18"/>
      <c r="B5" s="17"/>
      <c r="C5" s="17"/>
      <c r="D5" s="17"/>
      <c r="E5" s="17"/>
      <c r="F5" s="17"/>
      <c r="G5" s="17"/>
      <c r="H5" s="16"/>
    </row>
    <row r="6" spans="1:11" x14ac:dyDescent="0.35">
      <c r="A6" s="17"/>
      <c r="B6" s="17"/>
      <c r="C6" s="17"/>
      <c r="D6" s="17"/>
      <c r="E6" s="17"/>
      <c r="F6" s="17"/>
      <c r="G6" s="17"/>
      <c r="H6" s="16"/>
    </row>
    <row r="7" spans="1:11" x14ac:dyDescent="0.35">
      <c r="A7" s="17"/>
      <c r="B7" s="17"/>
      <c r="C7" s="17"/>
      <c r="D7" s="17"/>
      <c r="E7" s="17"/>
      <c r="F7" s="17"/>
      <c r="G7" s="17"/>
      <c r="H7" s="16"/>
    </row>
    <row r="8" spans="1:11" x14ac:dyDescent="0.35">
      <c r="A8" s="17"/>
      <c r="B8" s="17"/>
      <c r="C8" s="17"/>
      <c r="D8" s="17"/>
      <c r="E8" s="17"/>
      <c r="F8" s="17"/>
      <c r="G8" s="17"/>
      <c r="H8" s="16"/>
    </row>
    <row r="9" spans="1:11" x14ac:dyDescent="0.35">
      <c r="A9" s="16"/>
      <c r="B9" s="16"/>
      <c r="C9" s="16"/>
      <c r="D9" s="16"/>
      <c r="E9" s="16"/>
      <c r="F9" s="16"/>
      <c r="G9" s="16"/>
      <c r="H9" s="16"/>
    </row>
    <row r="10" spans="1:11" x14ac:dyDescent="0.35">
      <c r="A10" s="17"/>
      <c r="B10" s="17"/>
      <c r="C10" s="17"/>
      <c r="D10" s="17"/>
      <c r="E10" s="17"/>
      <c r="F10" s="17"/>
      <c r="G10" s="17"/>
      <c r="H10" s="16"/>
    </row>
    <row r="11" spans="1:11" x14ac:dyDescent="0.35">
      <c r="A11" s="17"/>
      <c r="B11" s="17"/>
      <c r="C11" s="17"/>
      <c r="D11" s="17"/>
      <c r="E11" s="17"/>
      <c r="F11" s="17"/>
      <c r="G11" s="17"/>
      <c r="H11" s="16"/>
    </row>
    <row r="12" spans="1:11" x14ac:dyDescent="0.35">
      <c r="A12" s="17"/>
      <c r="B12" s="17"/>
      <c r="C12" s="17"/>
      <c r="D12" s="17"/>
      <c r="E12" s="17"/>
      <c r="F12" s="17"/>
      <c r="G12" s="17"/>
      <c r="H12" s="16"/>
    </row>
    <row r="13" spans="1:11" x14ac:dyDescent="0.35">
      <c r="A13" s="17"/>
      <c r="B13" s="17"/>
      <c r="C13" s="17"/>
      <c r="D13" s="17"/>
      <c r="E13" s="17"/>
      <c r="F13" s="17"/>
      <c r="G13" s="17"/>
      <c r="H13" s="16"/>
    </row>
    <row r="14" spans="1:11" x14ac:dyDescent="0.35">
      <c r="A14" s="17"/>
      <c r="B14" s="17"/>
      <c r="C14" s="17"/>
      <c r="D14" s="17"/>
      <c r="E14" s="17"/>
      <c r="F14" s="17"/>
      <c r="G14" s="17"/>
      <c r="H14" s="16"/>
    </row>
    <row r="15" spans="1:11" x14ac:dyDescent="0.35">
      <c r="A15" s="17"/>
      <c r="B15" s="17"/>
      <c r="C15" s="17"/>
      <c r="D15" s="17"/>
      <c r="E15" s="17"/>
      <c r="F15" s="17"/>
      <c r="G15" s="17"/>
      <c r="H15" s="16"/>
    </row>
    <row r="16" spans="1:11" x14ac:dyDescent="0.35">
      <c r="A16" s="16"/>
      <c r="B16" s="16"/>
      <c r="C16" s="16"/>
      <c r="D16" s="16"/>
      <c r="E16" s="16"/>
      <c r="F16" s="16"/>
      <c r="G16" s="16"/>
      <c r="H16" s="16"/>
    </row>
  </sheetData>
  <mergeCells count="1">
    <mergeCell ref="I2:K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Button 9">
              <controlPr defaultSize="0" print="0" autoFill="0" autoPict="0" macro="[0]!ShowPivotTableFrm">
                <anchor moveWithCells="1" sizeWithCells="1">
                  <from>
                    <xdr:col>3</xdr:col>
                    <xdr:colOff>590550</xdr:colOff>
                    <xdr:row>3</xdr:row>
                    <xdr:rowOff>38100</xdr:rowOff>
                  </from>
                  <to>
                    <xdr:col>6</xdr:col>
                    <xdr:colOff>609600</xdr:colOff>
                    <xdr:row>4</xdr:row>
                    <xdr:rowOff>114300</xdr:rowOff>
                  </to>
                </anchor>
              </controlPr>
            </control>
          </mc:Choice>
        </mc:AlternateContent>
        <mc:AlternateContent xmlns:mc="http://schemas.openxmlformats.org/markup-compatibility/2006">
          <mc:Choice Requires="x14">
            <control shapeId="21518" r:id="rId5" name="Button 14">
              <controlPr defaultSize="0" print="0" autoFill="0" autoPict="0" macro="[0]!ShowCalForm">
                <anchor moveWithCells="1" sizeWithCells="1">
                  <from>
                    <xdr:col>0</xdr:col>
                    <xdr:colOff>228600</xdr:colOff>
                    <xdr:row>0</xdr:row>
                    <xdr:rowOff>209550</xdr:rowOff>
                  </from>
                  <to>
                    <xdr:col>3</xdr:col>
                    <xdr:colOff>247650</xdr:colOff>
                    <xdr:row>2</xdr:row>
                    <xdr:rowOff>69850</xdr:rowOff>
                  </to>
                </anchor>
              </controlPr>
            </control>
          </mc:Choice>
        </mc:AlternateContent>
        <mc:AlternateContent xmlns:mc="http://schemas.openxmlformats.org/markup-compatibility/2006">
          <mc:Choice Requires="x14">
            <control shapeId="21528" r:id="rId6" name="Button 24">
              <controlPr defaultSize="0" print="0" autoFill="0" autoPict="0" macro="[0]!UpdateCountermeasureFormatting">
                <anchor moveWithCells="1" sizeWithCells="1">
                  <from>
                    <xdr:col>2</xdr:col>
                    <xdr:colOff>101600</xdr:colOff>
                    <xdr:row>12</xdr:row>
                    <xdr:rowOff>127000</xdr:rowOff>
                  </from>
                  <to>
                    <xdr:col>5</xdr:col>
                    <xdr:colOff>127000</xdr:colOff>
                    <xdr:row>13</xdr:row>
                    <xdr:rowOff>184150</xdr:rowOff>
                  </to>
                </anchor>
              </controlPr>
            </control>
          </mc:Choice>
        </mc:AlternateContent>
        <mc:AlternateContent xmlns:mc="http://schemas.openxmlformats.org/markup-compatibility/2006">
          <mc:Choice Requires="x14">
            <control shapeId="21531" r:id="rId7" name="Button 27">
              <controlPr defaultSize="0" print="0" autoFill="0" autoPict="0" macro="[0]!ShowEntriesForm">
                <anchor moveWithCells="1" sizeWithCells="1">
                  <from>
                    <xdr:col>2</xdr:col>
                    <xdr:colOff>107950</xdr:colOff>
                    <xdr:row>9</xdr:row>
                    <xdr:rowOff>165100</xdr:rowOff>
                  </from>
                  <to>
                    <xdr:col>5</xdr:col>
                    <xdr:colOff>127000</xdr:colOff>
                    <xdr:row>11</xdr:row>
                    <xdr:rowOff>38100</xdr:rowOff>
                  </to>
                </anchor>
              </controlPr>
            </control>
          </mc:Choice>
        </mc:AlternateContent>
        <mc:AlternateContent xmlns:mc="http://schemas.openxmlformats.org/markup-compatibility/2006">
          <mc:Choice Requires="x14">
            <control shapeId="21532" r:id="rId8" name="Button 28">
              <controlPr defaultSize="0" print="0" autoFill="0" autoPict="0" macro="[0]!KPIChartsForm">
                <anchor moveWithCells="1" sizeWithCells="1">
                  <from>
                    <xdr:col>3</xdr:col>
                    <xdr:colOff>571500</xdr:colOff>
                    <xdr:row>1</xdr:row>
                    <xdr:rowOff>0</xdr:rowOff>
                  </from>
                  <to>
                    <xdr:col>6</xdr:col>
                    <xdr:colOff>590550</xdr:colOff>
                    <xdr:row>2</xdr:row>
                    <xdr:rowOff>76200</xdr:rowOff>
                  </to>
                </anchor>
              </controlPr>
            </control>
          </mc:Choice>
        </mc:AlternateContent>
        <mc:AlternateContent xmlns:mc="http://schemas.openxmlformats.org/markup-compatibility/2006">
          <mc:Choice Requires="x14">
            <control shapeId="21527" r:id="rId9" name="Button 23">
              <controlPr defaultSize="0" print="0" autoFill="0" autoPict="0" macro="[0]!OpenTandDForm">
                <anchor moveWithCells="1" sizeWithCells="1">
                  <from>
                    <xdr:col>0</xdr:col>
                    <xdr:colOff>222250</xdr:colOff>
                    <xdr:row>3</xdr:row>
                    <xdr:rowOff>57150</xdr:rowOff>
                  </from>
                  <to>
                    <xdr:col>3</xdr:col>
                    <xdr:colOff>247650</xdr:colOff>
                    <xdr:row>4</xdr:row>
                    <xdr:rowOff>114300</xdr:rowOff>
                  </to>
                </anchor>
              </controlPr>
            </control>
          </mc:Choice>
        </mc:AlternateContent>
        <mc:AlternateContent xmlns:mc="http://schemas.openxmlformats.org/markup-compatibility/2006">
          <mc:Choice Requires="x14">
            <control shapeId="21530" r:id="rId10" name="Button 26">
              <controlPr defaultSize="0" print="0" autoFill="0" autoPict="0" macro="[0]!ShowReportChoiceForm">
                <anchor moveWithCells="1" sizeWithCells="1">
                  <from>
                    <xdr:col>2</xdr:col>
                    <xdr:colOff>146050</xdr:colOff>
                    <xdr:row>5</xdr:row>
                    <xdr:rowOff>133350</xdr:rowOff>
                  </from>
                  <to>
                    <xdr:col>5</xdr:col>
                    <xdr:colOff>152400</xdr:colOff>
                    <xdr:row>7</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DE06-0CE8-4EC7-9F00-84235762D620}">
  <sheetPr codeName="Sheet5"/>
  <dimension ref="A1:L26"/>
  <sheetViews>
    <sheetView topLeftCell="A25" zoomScale="85" zoomScaleNormal="85" workbookViewId="0">
      <selection activeCell="A3" sqref="A3:L26"/>
    </sheetView>
  </sheetViews>
  <sheetFormatPr defaultRowHeight="15.5" x14ac:dyDescent="0.35"/>
  <cols>
    <col min="1" max="1" width="13.5" bestFit="1" customWidth="1"/>
    <col min="2" max="2" width="16.08203125" bestFit="1" customWidth="1"/>
    <col min="3" max="3" width="15.6640625" bestFit="1" customWidth="1"/>
    <col min="4" max="11" width="14.6640625" bestFit="1" customWidth="1"/>
    <col min="12" max="12" width="10.5" bestFit="1" customWidth="1"/>
  </cols>
  <sheetData>
    <row r="1" spans="1:12" x14ac:dyDescent="0.35">
      <c r="A1" s="64" t="s">
        <v>6</v>
      </c>
      <c r="B1" t="s">
        <v>200</v>
      </c>
    </row>
    <row r="3" spans="1:12" x14ac:dyDescent="0.35">
      <c r="A3" s="64" t="s">
        <v>199</v>
      </c>
      <c r="B3" s="64" t="s">
        <v>198</v>
      </c>
    </row>
    <row r="4" spans="1:12" x14ac:dyDescent="0.35">
      <c r="A4" s="64" t="s">
        <v>196</v>
      </c>
      <c r="B4" t="s">
        <v>203</v>
      </c>
      <c r="C4" t="s">
        <v>278</v>
      </c>
      <c r="D4" t="s">
        <v>213</v>
      </c>
      <c r="E4" t="s">
        <v>222</v>
      </c>
      <c r="F4" t="s">
        <v>231</v>
      </c>
      <c r="G4" t="s">
        <v>241</v>
      </c>
      <c r="H4" t="s">
        <v>251</v>
      </c>
      <c r="I4" t="s">
        <v>258</v>
      </c>
      <c r="J4" t="s">
        <v>265</v>
      </c>
      <c r="K4" t="s">
        <v>272</v>
      </c>
      <c r="L4" t="s">
        <v>197</v>
      </c>
    </row>
    <row r="5" spans="1:12" x14ac:dyDescent="0.35">
      <c r="A5" s="63">
        <v>2020</v>
      </c>
      <c r="B5" s="66">
        <v>4</v>
      </c>
      <c r="C5" s="66">
        <v>6</v>
      </c>
      <c r="D5" s="66">
        <v>6</v>
      </c>
      <c r="E5" s="66">
        <v>6</v>
      </c>
      <c r="F5" s="66">
        <v>4</v>
      </c>
      <c r="G5" s="66">
        <v>8</v>
      </c>
      <c r="H5" s="66">
        <v>6</v>
      </c>
      <c r="I5" s="66">
        <v>6</v>
      </c>
      <c r="J5" s="66">
        <v>5</v>
      </c>
      <c r="K5" s="66">
        <v>7</v>
      </c>
      <c r="L5" s="66">
        <v>58</v>
      </c>
    </row>
    <row r="6" spans="1:12" x14ac:dyDescent="0.35">
      <c r="A6" s="65">
        <v>1</v>
      </c>
      <c r="B6" s="66"/>
      <c r="C6" s="66"/>
      <c r="D6" s="66"/>
      <c r="E6" s="66"/>
      <c r="F6" s="66"/>
      <c r="G6" s="66"/>
      <c r="H6" s="66"/>
      <c r="I6" s="66">
        <v>1</v>
      </c>
      <c r="J6" s="66"/>
      <c r="K6" s="66"/>
      <c r="L6" s="66">
        <v>1</v>
      </c>
    </row>
    <row r="7" spans="1:12" x14ac:dyDescent="0.35">
      <c r="A7" s="65">
        <v>7</v>
      </c>
      <c r="B7" s="66"/>
      <c r="C7" s="66"/>
      <c r="D7" s="66">
        <v>1</v>
      </c>
      <c r="E7" s="66">
        <v>1</v>
      </c>
      <c r="F7" s="66">
        <v>2</v>
      </c>
      <c r="G7" s="66">
        <v>1</v>
      </c>
      <c r="H7" s="66"/>
      <c r="I7" s="66"/>
      <c r="J7" s="66">
        <v>1</v>
      </c>
      <c r="K7" s="66">
        <v>1</v>
      </c>
      <c r="L7" s="66">
        <v>7</v>
      </c>
    </row>
    <row r="8" spans="1:12" x14ac:dyDescent="0.35">
      <c r="A8" s="65">
        <v>8</v>
      </c>
      <c r="B8" s="66">
        <v>1</v>
      </c>
      <c r="C8" s="66">
        <v>3</v>
      </c>
      <c r="D8" s="66">
        <v>2</v>
      </c>
      <c r="E8" s="66">
        <v>1</v>
      </c>
      <c r="F8" s="66"/>
      <c r="G8" s="66"/>
      <c r="H8" s="66">
        <v>2</v>
      </c>
      <c r="I8" s="66">
        <v>1</v>
      </c>
      <c r="J8" s="66">
        <v>1</v>
      </c>
      <c r="K8" s="66">
        <v>3</v>
      </c>
      <c r="L8" s="66">
        <v>14</v>
      </c>
    </row>
    <row r="9" spans="1:12" x14ac:dyDescent="0.35">
      <c r="A9" s="65">
        <v>9</v>
      </c>
      <c r="B9" s="66">
        <v>1</v>
      </c>
      <c r="C9" s="66">
        <v>1</v>
      </c>
      <c r="D9" s="66"/>
      <c r="E9" s="66">
        <v>1</v>
      </c>
      <c r="F9" s="66"/>
      <c r="G9" s="66">
        <v>1</v>
      </c>
      <c r="H9" s="66">
        <v>2</v>
      </c>
      <c r="I9" s="66">
        <v>1</v>
      </c>
      <c r="J9" s="66">
        <v>1</v>
      </c>
      <c r="K9" s="66">
        <v>1</v>
      </c>
      <c r="L9" s="66">
        <v>9</v>
      </c>
    </row>
    <row r="10" spans="1:12" x14ac:dyDescent="0.35">
      <c r="A10" s="65">
        <v>10</v>
      </c>
      <c r="B10" s="66">
        <v>1</v>
      </c>
      <c r="C10" s="66">
        <v>1</v>
      </c>
      <c r="D10" s="66">
        <v>2</v>
      </c>
      <c r="E10" s="66">
        <v>1</v>
      </c>
      <c r="F10" s="66"/>
      <c r="G10" s="66">
        <v>3</v>
      </c>
      <c r="H10" s="66">
        <v>1</v>
      </c>
      <c r="I10" s="66">
        <v>1</v>
      </c>
      <c r="J10" s="66">
        <v>1</v>
      </c>
      <c r="K10" s="66">
        <v>1</v>
      </c>
      <c r="L10" s="66">
        <v>12</v>
      </c>
    </row>
    <row r="11" spans="1:12" x14ac:dyDescent="0.35">
      <c r="A11" s="65">
        <v>11</v>
      </c>
      <c r="B11" s="66"/>
      <c r="C11" s="66"/>
      <c r="D11" s="66"/>
      <c r="E11" s="66">
        <v>2</v>
      </c>
      <c r="F11" s="66">
        <v>2</v>
      </c>
      <c r="G11" s="66"/>
      <c r="H11" s="66"/>
      <c r="I11" s="66">
        <v>1</v>
      </c>
      <c r="J11" s="66">
        <v>1</v>
      </c>
      <c r="K11" s="66">
        <v>1</v>
      </c>
      <c r="L11" s="66">
        <v>7</v>
      </c>
    </row>
    <row r="12" spans="1:12" x14ac:dyDescent="0.35">
      <c r="A12" s="65">
        <v>12</v>
      </c>
      <c r="B12" s="66">
        <v>1</v>
      </c>
      <c r="C12" s="66">
        <v>1</v>
      </c>
      <c r="D12" s="66">
        <v>1</v>
      </c>
      <c r="E12" s="66"/>
      <c r="F12" s="66"/>
      <c r="G12" s="66">
        <v>3</v>
      </c>
      <c r="H12" s="66">
        <v>1</v>
      </c>
      <c r="I12" s="66">
        <v>1</v>
      </c>
      <c r="J12" s="66"/>
      <c r="K12" s="66"/>
      <c r="L12" s="66">
        <v>8</v>
      </c>
    </row>
    <row r="13" spans="1:12" x14ac:dyDescent="0.35">
      <c r="A13" s="63">
        <v>2021</v>
      </c>
      <c r="B13" s="66">
        <v>5</v>
      </c>
      <c r="C13" s="66">
        <v>5</v>
      </c>
      <c r="D13" s="66">
        <v>5</v>
      </c>
      <c r="E13" s="66">
        <v>6</v>
      </c>
      <c r="F13" s="66">
        <v>6</v>
      </c>
      <c r="G13" s="66">
        <v>8</v>
      </c>
      <c r="H13" s="66">
        <v>5</v>
      </c>
      <c r="I13" s="66">
        <v>7</v>
      </c>
      <c r="J13" s="66">
        <v>7</v>
      </c>
      <c r="K13" s="66">
        <v>6</v>
      </c>
      <c r="L13" s="66">
        <v>60</v>
      </c>
    </row>
    <row r="14" spans="1:12" x14ac:dyDescent="0.35">
      <c r="A14" s="65">
        <v>1</v>
      </c>
      <c r="B14" s="66"/>
      <c r="C14" s="66"/>
      <c r="D14" s="66">
        <v>1</v>
      </c>
      <c r="E14" s="66"/>
      <c r="F14" s="66"/>
      <c r="G14" s="66"/>
      <c r="H14" s="66">
        <v>1</v>
      </c>
      <c r="I14" s="66"/>
      <c r="J14" s="66"/>
      <c r="K14" s="66"/>
      <c r="L14" s="66">
        <v>2</v>
      </c>
    </row>
    <row r="15" spans="1:12" x14ac:dyDescent="0.35">
      <c r="A15" s="65">
        <v>2</v>
      </c>
      <c r="B15" s="66">
        <v>1</v>
      </c>
      <c r="C15" s="66">
        <v>1</v>
      </c>
      <c r="D15" s="66">
        <v>2</v>
      </c>
      <c r="E15" s="66">
        <v>1</v>
      </c>
      <c r="F15" s="66">
        <v>1</v>
      </c>
      <c r="G15" s="66">
        <v>1</v>
      </c>
      <c r="H15" s="66"/>
      <c r="I15" s="66">
        <v>1</v>
      </c>
      <c r="J15" s="66"/>
      <c r="K15" s="66">
        <v>2</v>
      </c>
      <c r="L15" s="66">
        <v>10</v>
      </c>
    </row>
    <row r="16" spans="1:12" x14ac:dyDescent="0.35">
      <c r="A16" s="65">
        <v>3</v>
      </c>
      <c r="B16" s="66">
        <v>1</v>
      </c>
      <c r="C16" s="66">
        <v>1</v>
      </c>
      <c r="D16" s="66">
        <v>1</v>
      </c>
      <c r="E16" s="66">
        <v>1</v>
      </c>
      <c r="F16" s="66"/>
      <c r="G16" s="66"/>
      <c r="H16" s="66"/>
      <c r="I16" s="66"/>
      <c r="J16" s="66"/>
      <c r="K16" s="66"/>
      <c r="L16" s="66">
        <v>4</v>
      </c>
    </row>
    <row r="17" spans="1:12" x14ac:dyDescent="0.35">
      <c r="A17" s="65">
        <v>4</v>
      </c>
      <c r="B17" s="66"/>
      <c r="C17" s="66"/>
      <c r="D17" s="66">
        <v>1</v>
      </c>
      <c r="E17" s="66">
        <v>1</v>
      </c>
      <c r="F17" s="66">
        <v>1</v>
      </c>
      <c r="G17" s="66">
        <v>1</v>
      </c>
      <c r="H17" s="66"/>
      <c r="I17" s="66">
        <v>2</v>
      </c>
      <c r="J17" s="66">
        <v>1</v>
      </c>
      <c r="K17" s="66"/>
      <c r="L17" s="66">
        <v>7</v>
      </c>
    </row>
    <row r="18" spans="1:12" x14ac:dyDescent="0.35">
      <c r="A18" s="65">
        <v>5</v>
      </c>
      <c r="B18" s="66"/>
      <c r="C18" s="66">
        <v>1</v>
      </c>
      <c r="D18" s="66"/>
      <c r="E18" s="66">
        <v>1</v>
      </c>
      <c r="F18" s="66">
        <v>1</v>
      </c>
      <c r="G18" s="66">
        <v>1</v>
      </c>
      <c r="H18" s="66">
        <v>2</v>
      </c>
      <c r="I18" s="66"/>
      <c r="J18" s="66">
        <v>1</v>
      </c>
      <c r="K18" s="66"/>
      <c r="L18" s="66">
        <v>7</v>
      </c>
    </row>
    <row r="19" spans="1:12" x14ac:dyDescent="0.35">
      <c r="A19" s="65">
        <v>6</v>
      </c>
      <c r="B19" s="66"/>
      <c r="C19" s="66"/>
      <c r="D19" s="66"/>
      <c r="E19" s="66">
        <v>1</v>
      </c>
      <c r="F19" s="66">
        <v>1</v>
      </c>
      <c r="G19" s="66">
        <v>1</v>
      </c>
      <c r="H19" s="66"/>
      <c r="I19" s="66"/>
      <c r="J19" s="66">
        <v>1</v>
      </c>
      <c r="K19" s="66">
        <v>1</v>
      </c>
      <c r="L19" s="66">
        <v>5</v>
      </c>
    </row>
    <row r="20" spans="1:12" x14ac:dyDescent="0.35">
      <c r="A20" s="65">
        <v>7</v>
      </c>
      <c r="B20" s="66"/>
      <c r="C20" s="66"/>
      <c r="D20" s="66"/>
      <c r="E20" s="66"/>
      <c r="F20" s="66">
        <v>1</v>
      </c>
      <c r="G20" s="66"/>
      <c r="H20" s="66"/>
      <c r="I20" s="66"/>
      <c r="J20" s="66">
        <v>1</v>
      </c>
      <c r="K20" s="66"/>
      <c r="L20" s="66">
        <v>2</v>
      </c>
    </row>
    <row r="21" spans="1:12" x14ac:dyDescent="0.35">
      <c r="A21" s="65">
        <v>8</v>
      </c>
      <c r="B21" s="66"/>
      <c r="C21" s="66"/>
      <c r="D21" s="66"/>
      <c r="E21" s="66">
        <v>1</v>
      </c>
      <c r="F21" s="66"/>
      <c r="G21" s="66"/>
      <c r="H21" s="66"/>
      <c r="I21" s="66">
        <v>1</v>
      </c>
      <c r="J21" s="66"/>
      <c r="K21" s="66"/>
      <c r="L21" s="66">
        <v>2</v>
      </c>
    </row>
    <row r="22" spans="1:12" x14ac:dyDescent="0.35">
      <c r="A22" s="65">
        <v>9</v>
      </c>
      <c r="B22" s="66">
        <v>2</v>
      </c>
      <c r="C22" s="66">
        <v>1</v>
      </c>
      <c r="D22" s="66"/>
      <c r="E22" s="66"/>
      <c r="F22" s="66"/>
      <c r="G22" s="66">
        <v>1</v>
      </c>
      <c r="H22" s="66">
        <v>2</v>
      </c>
      <c r="I22" s="66">
        <v>2</v>
      </c>
      <c r="J22" s="66">
        <v>2</v>
      </c>
      <c r="K22" s="66">
        <v>1</v>
      </c>
      <c r="L22" s="66">
        <v>11</v>
      </c>
    </row>
    <row r="23" spans="1:12" x14ac:dyDescent="0.35">
      <c r="A23" s="65">
        <v>10</v>
      </c>
      <c r="B23" s="66"/>
      <c r="C23" s="66"/>
      <c r="D23" s="66"/>
      <c r="E23" s="66"/>
      <c r="F23" s="66"/>
      <c r="G23" s="66">
        <v>1</v>
      </c>
      <c r="H23" s="66"/>
      <c r="I23" s="66"/>
      <c r="J23" s="66"/>
      <c r="K23" s="66"/>
      <c r="L23" s="66">
        <v>1</v>
      </c>
    </row>
    <row r="24" spans="1:12" x14ac:dyDescent="0.35">
      <c r="A24" s="65">
        <v>11</v>
      </c>
      <c r="B24" s="66"/>
      <c r="C24" s="66">
        <v>1</v>
      </c>
      <c r="D24" s="66"/>
      <c r="E24" s="66"/>
      <c r="F24" s="66">
        <v>1</v>
      </c>
      <c r="G24" s="66">
        <v>2</v>
      </c>
      <c r="H24" s="66"/>
      <c r="I24" s="66">
        <v>1</v>
      </c>
      <c r="J24" s="66">
        <v>1</v>
      </c>
      <c r="K24" s="66">
        <v>1</v>
      </c>
      <c r="L24" s="66">
        <v>7</v>
      </c>
    </row>
    <row r="25" spans="1:12" x14ac:dyDescent="0.35">
      <c r="A25" s="65">
        <v>12</v>
      </c>
      <c r="B25" s="66">
        <v>1</v>
      </c>
      <c r="C25" s="66"/>
      <c r="D25" s="66"/>
      <c r="E25" s="66"/>
      <c r="F25" s="66"/>
      <c r="G25" s="66"/>
      <c r="H25" s="66"/>
      <c r="I25" s="66"/>
      <c r="J25" s="66"/>
      <c r="K25" s="66">
        <v>1</v>
      </c>
      <c r="L25" s="66">
        <v>2</v>
      </c>
    </row>
    <row r="26" spans="1:12" x14ac:dyDescent="0.35">
      <c r="A26" s="63" t="s">
        <v>197</v>
      </c>
      <c r="B26" s="66">
        <v>9</v>
      </c>
      <c r="C26" s="66">
        <v>11</v>
      </c>
      <c r="D26" s="66">
        <v>11</v>
      </c>
      <c r="E26" s="66">
        <v>12</v>
      </c>
      <c r="F26" s="66">
        <v>10</v>
      </c>
      <c r="G26" s="66">
        <v>16</v>
      </c>
      <c r="H26" s="66">
        <v>11</v>
      </c>
      <c r="I26" s="66">
        <v>13</v>
      </c>
      <c r="J26" s="66">
        <v>12</v>
      </c>
      <c r="K26" s="66">
        <v>13</v>
      </c>
      <c r="L26" s="66">
        <v>118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F86B9-F148-4921-AA95-6CDA1A50145A}">
  <sheetPr codeName="Sheet9"/>
  <dimension ref="A1:AI42"/>
  <sheetViews>
    <sheetView showGridLines="0" workbookViewId="0">
      <pane ySplit="1" topLeftCell="A2" activePane="bottomLeft" state="frozen"/>
      <selection pane="bottomLeft" activeCell="A2" sqref="A2:XFD2"/>
    </sheetView>
  </sheetViews>
  <sheetFormatPr defaultRowHeight="15.5" x14ac:dyDescent="0.35"/>
  <cols>
    <col min="2" max="2" width="5.83203125" bestFit="1" customWidth="1"/>
    <col min="3" max="3" width="6.9140625" bestFit="1" customWidth="1"/>
    <col min="4" max="4" width="8.5" bestFit="1" customWidth="1"/>
    <col min="5" max="6" width="11.08203125" bestFit="1" customWidth="1"/>
    <col min="7" max="7" width="9.5" bestFit="1" customWidth="1"/>
    <col min="8" max="8" width="8.75" bestFit="1" customWidth="1"/>
    <col min="9" max="9" width="9.75" bestFit="1" customWidth="1"/>
    <col min="10" max="10" width="8.75" bestFit="1" customWidth="1"/>
    <col min="11" max="12" width="3.83203125" bestFit="1" customWidth="1"/>
    <col min="13" max="14" width="10.1640625" bestFit="1" customWidth="1"/>
    <col min="15" max="17" width="4.83203125" bestFit="1" customWidth="1"/>
    <col min="18" max="18" width="10.1640625" bestFit="1" customWidth="1"/>
    <col min="19" max="21" width="4.83203125" bestFit="1" customWidth="1"/>
    <col min="22" max="22" width="10.1640625" bestFit="1" customWidth="1"/>
    <col min="23" max="23" width="4.83203125" bestFit="1" customWidth="1"/>
    <col min="24" max="25" width="10.1640625" bestFit="1" customWidth="1"/>
    <col min="26" max="26" width="4.83203125" bestFit="1" customWidth="1"/>
    <col min="27" max="28" width="10.1640625" bestFit="1" customWidth="1"/>
    <col min="29" max="29" width="4.83203125" bestFit="1" customWidth="1"/>
    <col min="30" max="31" width="10.1640625" bestFit="1" customWidth="1"/>
    <col min="32" max="35" width="4.83203125" bestFit="1" customWidth="1"/>
  </cols>
  <sheetData>
    <row r="1" spans="1:34" ht="16.5" thickTop="1" thickBot="1" x14ac:dyDescent="0.4">
      <c r="A1" s="61"/>
      <c r="B1" s="61" t="s">
        <v>5</v>
      </c>
      <c r="C1" s="62" t="s">
        <v>169</v>
      </c>
      <c r="D1" s="69" t="s">
        <v>235</v>
      </c>
      <c r="E1" s="70" t="s">
        <v>591</v>
      </c>
    </row>
    <row r="2" spans="1:34" ht="16" thickTop="1" x14ac:dyDescent="0.35"/>
    <row r="3" spans="1:34" ht="31" x14ac:dyDescent="0.35">
      <c r="C3" s="57" t="s">
        <v>1405</v>
      </c>
      <c r="D3" s="57" t="s">
        <v>193</v>
      </c>
      <c r="E3" s="72" t="s">
        <v>235</v>
      </c>
      <c r="F3" s="73" t="s">
        <v>591</v>
      </c>
      <c r="G3" s="60" t="s">
        <v>192</v>
      </c>
      <c r="H3" s="57" t="s">
        <v>170</v>
      </c>
      <c r="I3" s="57" t="s">
        <v>171</v>
      </c>
    </row>
    <row r="4" spans="1:34" x14ac:dyDescent="0.35">
      <c r="C4" s="58">
        <v>2021</v>
      </c>
      <c r="D4" s="59" t="s">
        <v>195</v>
      </c>
      <c r="E4" s="59">
        <v>7</v>
      </c>
      <c r="F4" s="59"/>
      <c r="G4" s="59"/>
      <c r="H4" s="59">
        <v>7</v>
      </c>
      <c r="I4" s="59">
        <v>7</v>
      </c>
    </row>
    <row r="5" spans="1:34" x14ac:dyDescent="0.35">
      <c r="C5" s="58">
        <v>2021</v>
      </c>
      <c r="D5" s="59" t="s">
        <v>79</v>
      </c>
      <c r="E5" s="59">
        <v>7</v>
      </c>
      <c r="F5" s="59"/>
      <c r="G5" s="59"/>
      <c r="H5" s="59">
        <v>7</v>
      </c>
      <c r="I5" s="59">
        <v>14</v>
      </c>
    </row>
    <row r="6" spans="1:34" x14ac:dyDescent="0.35">
      <c r="C6" s="58">
        <v>2021</v>
      </c>
      <c r="D6" s="59" t="s">
        <v>80</v>
      </c>
      <c r="E6" s="59">
        <v>5</v>
      </c>
      <c r="F6" s="59"/>
      <c r="G6" s="59"/>
      <c r="H6" s="59">
        <v>5</v>
      </c>
      <c r="I6" s="59">
        <v>19</v>
      </c>
    </row>
    <row r="7" spans="1:34" x14ac:dyDescent="0.35">
      <c r="C7" s="58" t="s">
        <v>170</v>
      </c>
      <c r="D7" s="59"/>
      <c r="E7" s="59">
        <v>19</v>
      </c>
      <c r="F7" s="59">
        <v>0</v>
      </c>
      <c r="G7" s="59">
        <v>0</v>
      </c>
      <c r="H7" s="59">
        <v>19</v>
      </c>
      <c r="I7" s="59"/>
    </row>
    <row r="10" spans="1:34" x14ac:dyDescent="0.35">
      <c r="B10">
        <v>2021</v>
      </c>
      <c r="C10" s="2" t="s">
        <v>195</v>
      </c>
      <c r="D10" s="2" t="s">
        <v>76</v>
      </c>
      <c r="E10" s="2" t="s">
        <v>87</v>
      </c>
      <c r="F10" s="2" t="s">
        <v>88</v>
      </c>
      <c r="G10" s="2" t="s">
        <v>89</v>
      </c>
      <c r="H10" s="2" t="s">
        <v>90</v>
      </c>
      <c r="I10" s="2" t="s">
        <v>91</v>
      </c>
      <c r="J10" s="2" t="s">
        <v>92</v>
      </c>
      <c r="K10" s="2" t="s">
        <v>93</v>
      </c>
      <c r="L10" s="2" t="s">
        <v>94</v>
      </c>
      <c r="M10" s="2" t="s">
        <v>95</v>
      </c>
      <c r="N10" s="2" t="s">
        <v>96</v>
      </c>
      <c r="O10" s="2" t="s">
        <v>97</v>
      </c>
      <c r="P10" s="2" t="s">
        <v>172</v>
      </c>
      <c r="Q10" s="2" t="s">
        <v>173</v>
      </c>
      <c r="R10" s="2" t="s">
        <v>174</v>
      </c>
      <c r="S10" s="2" t="s">
        <v>175</v>
      </c>
      <c r="T10" s="2" t="s">
        <v>176</v>
      </c>
      <c r="U10" s="2" t="s">
        <v>177</v>
      </c>
      <c r="V10" s="2" t="s">
        <v>178</v>
      </c>
      <c r="W10" s="2" t="s">
        <v>179</v>
      </c>
      <c r="X10" s="2" t="s">
        <v>180</v>
      </c>
      <c r="Y10" s="2" t="s">
        <v>181</v>
      </c>
      <c r="Z10" s="2" t="s">
        <v>182</v>
      </c>
      <c r="AA10" s="2" t="s">
        <v>183</v>
      </c>
      <c r="AB10" s="2" t="s">
        <v>184</v>
      </c>
      <c r="AC10" s="2" t="s">
        <v>185</v>
      </c>
      <c r="AD10" s="2" t="s">
        <v>186</v>
      </c>
      <c r="AE10" s="2" t="s">
        <v>187</v>
      </c>
      <c r="AF10" s="2" t="s">
        <v>188</v>
      </c>
      <c r="AG10" s="2" t="s">
        <v>189</v>
      </c>
      <c r="AH10" s="2" t="s">
        <v>190</v>
      </c>
    </row>
    <row r="11" spans="1:34" ht="31" x14ac:dyDescent="0.35">
      <c r="C11" s="2">
        <v>1</v>
      </c>
      <c r="D11" s="2"/>
      <c r="E11" s="2"/>
      <c r="F11" s="2"/>
      <c r="G11" s="2"/>
      <c r="H11" s="71" t="s">
        <v>235</v>
      </c>
      <c r="I11" s="71" t="s">
        <v>235</v>
      </c>
      <c r="J11" s="71" t="s">
        <v>235</v>
      </c>
      <c r="K11" s="2"/>
      <c r="L11" s="2"/>
      <c r="M11" s="2"/>
      <c r="N11" s="2"/>
      <c r="O11" s="2"/>
      <c r="P11" s="2"/>
      <c r="Q11" s="2"/>
      <c r="R11" s="71" t="s">
        <v>235</v>
      </c>
      <c r="S11" s="2"/>
      <c r="T11" s="2"/>
      <c r="U11" s="2"/>
      <c r="V11" s="2"/>
      <c r="W11" s="2"/>
      <c r="X11" s="71" t="s">
        <v>235</v>
      </c>
      <c r="Y11" s="2"/>
      <c r="Z11" s="2"/>
      <c r="AA11" s="2"/>
      <c r="AB11" s="2"/>
      <c r="AC11" s="2"/>
      <c r="AD11" s="71" t="s">
        <v>235</v>
      </c>
      <c r="AE11" s="2"/>
      <c r="AF11" s="2"/>
      <c r="AG11" s="2"/>
      <c r="AH11" s="2"/>
    </row>
    <row r="12" spans="1:34" ht="31" x14ac:dyDescent="0.35">
      <c r="C12" s="2">
        <v>2</v>
      </c>
      <c r="D12" s="2"/>
      <c r="E12" s="2"/>
      <c r="F12" s="2"/>
      <c r="G12" s="2"/>
      <c r="H12" s="2"/>
      <c r="I12" s="2"/>
      <c r="J12" s="71" t="s">
        <v>235</v>
      </c>
      <c r="K12" s="2"/>
      <c r="L12" s="2"/>
      <c r="M12" s="2"/>
      <c r="N12" s="2"/>
      <c r="O12" s="2"/>
      <c r="P12" s="2"/>
      <c r="Q12" s="2"/>
      <c r="R12" s="2"/>
      <c r="S12" s="2"/>
      <c r="T12" s="2"/>
      <c r="U12" s="2"/>
      <c r="V12" s="2"/>
      <c r="W12" s="2"/>
      <c r="X12" s="2"/>
      <c r="Y12" s="2"/>
      <c r="Z12" s="2"/>
      <c r="AA12" s="2"/>
      <c r="AB12" s="2"/>
      <c r="AC12" s="2"/>
      <c r="AD12" s="2"/>
      <c r="AE12" s="2"/>
      <c r="AF12" s="2"/>
      <c r="AG12" s="2"/>
      <c r="AH12" s="2"/>
    </row>
    <row r="13" spans="1:34" x14ac:dyDescent="0.35">
      <c r="C13" s="2">
        <v>3</v>
      </c>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row>
    <row r="14" spans="1:34" x14ac:dyDescent="0.35">
      <c r="C14" s="2">
        <v>4</v>
      </c>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row>
    <row r="15" spans="1:34" x14ac:dyDescent="0.35">
      <c r="C15" s="2">
        <v>5</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row>
    <row r="16" spans="1:34" x14ac:dyDescent="0.35">
      <c r="C16" s="2">
        <v>6</v>
      </c>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row>
    <row r="17" spans="2:35" x14ac:dyDescent="0.35">
      <c r="C17" s="2">
        <v>7</v>
      </c>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row>
    <row r="18" spans="2:35" x14ac:dyDescent="0.35">
      <c r="C18" s="2">
        <v>8</v>
      </c>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row>
    <row r="19" spans="2:35" x14ac:dyDescent="0.35">
      <c r="C19" s="2">
        <v>9</v>
      </c>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row>
    <row r="20" spans="2:35" x14ac:dyDescent="0.35">
      <c r="C20" s="2">
        <v>10</v>
      </c>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row>
    <row r="21" spans="2:35" x14ac:dyDescent="0.35">
      <c r="B21">
        <v>2021</v>
      </c>
      <c r="C21" s="2" t="s">
        <v>79</v>
      </c>
      <c r="D21" s="2" t="s">
        <v>76</v>
      </c>
      <c r="E21" s="2" t="s">
        <v>87</v>
      </c>
      <c r="F21" s="2" t="s">
        <v>88</v>
      </c>
      <c r="G21" s="2" t="s">
        <v>89</v>
      </c>
      <c r="H21" s="2" t="s">
        <v>90</v>
      </c>
      <c r="I21" s="2" t="s">
        <v>91</v>
      </c>
      <c r="J21" s="2" t="s">
        <v>92</v>
      </c>
      <c r="K21" s="2" t="s">
        <v>93</v>
      </c>
      <c r="L21" s="2" t="s">
        <v>94</v>
      </c>
      <c r="M21" s="2" t="s">
        <v>95</v>
      </c>
      <c r="N21" s="2" t="s">
        <v>96</v>
      </c>
      <c r="O21" s="2" t="s">
        <v>97</v>
      </c>
      <c r="P21" s="2" t="s">
        <v>172</v>
      </c>
      <c r="Q21" s="2" t="s">
        <v>173</v>
      </c>
      <c r="R21" s="2" t="s">
        <v>174</v>
      </c>
      <c r="S21" s="2" t="s">
        <v>175</v>
      </c>
      <c r="T21" s="2" t="s">
        <v>176</v>
      </c>
      <c r="U21" s="2" t="s">
        <v>177</v>
      </c>
      <c r="V21" s="2" t="s">
        <v>178</v>
      </c>
      <c r="W21" s="2" t="s">
        <v>179</v>
      </c>
      <c r="X21" s="2" t="s">
        <v>180</v>
      </c>
      <c r="Y21" s="2" t="s">
        <v>181</v>
      </c>
      <c r="Z21" s="2" t="s">
        <v>182</v>
      </c>
      <c r="AA21" s="2" t="s">
        <v>183</v>
      </c>
      <c r="AB21" s="2" t="s">
        <v>184</v>
      </c>
      <c r="AC21" s="2" t="s">
        <v>185</v>
      </c>
      <c r="AD21" s="2" t="s">
        <v>186</v>
      </c>
      <c r="AE21" s="2" t="s">
        <v>187</v>
      </c>
      <c r="AF21" s="2" t="s">
        <v>188</v>
      </c>
      <c r="AG21" s="2" t="s">
        <v>189</v>
      </c>
      <c r="AH21" s="2" t="s">
        <v>190</v>
      </c>
      <c r="AI21" s="2" t="s">
        <v>191</v>
      </c>
    </row>
    <row r="22" spans="2:35" ht="31" x14ac:dyDescent="0.35">
      <c r="C22" s="2">
        <v>1</v>
      </c>
      <c r="D22" s="2"/>
      <c r="E22" s="2"/>
      <c r="F22" s="2"/>
      <c r="G22" s="71" t="s">
        <v>235</v>
      </c>
      <c r="H22" s="71" t="s">
        <v>235</v>
      </c>
      <c r="I22" s="2"/>
      <c r="J22" s="2"/>
      <c r="K22" s="2"/>
      <c r="L22" s="2"/>
      <c r="M22" s="71" t="s">
        <v>235</v>
      </c>
      <c r="N22" s="2"/>
      <c r="O22" s="2"/>
      <c r="P22" s="2"/>
      <c r="Q22" s="2"/>
      <c r="R22" s="2"/>
      <c r="S22" s="2"/>
      <c r="T22" s="2"/>
      <c r="U22" s="2"/>
      <c r="V22" s="71" t="s">
        <v>235</v>
      </c>
      <c r="W22" s="2"/>
      <c r="X22" s="2"/>
      <c r="Y22" s="2"/>
      <c r="Z22" s="2"/>
      <c r="AA22" s="71" t="s">
        <v>235</v>
      </c>
      <c r="AB22" s="71" t="s">
        <v>235</v>
      </c>
      <c r="AC22" s="2"/>
      <c r="AD22" s="2"/>
      <c r="AE22" s="2"/>
      <c r="AF22" s="2"/>
      <c r="AG22" s="2"/>
      <c r="AH22" s="2"/>
      <c r="AI22" s="2"/>
    </row>
    <row r="23" spans="2:35" x14ac:dyDescent="0.35">
      <c r="C23" s="2">
        <v>2</v>
      </c>
      <c r="D23" s="2"/>
      <c r="E23" s="2"/>
      <c r="F23" s="2"/>
      <c r="G23" s="2"/>
      <c r="H23" s="2"/>
      <c r="I23" s="2"/>
      <c r="J23" s="2"/>
      <c r="K23" s="2"/>
      <c r="L23" s="2"/>
      <c r="M23" s="71" t="s">
        <v>235</v>
      </c>
      <c r="N23" s="2"/>
      <c r="O23" s="2"/>
      <c r="P23" s="2"/>
      <c r="Q23" s="2"/>
      <c r="R23" s="2"/>
      <c r="S23" s="2"/>
      <c r="T23" s="2"/>
      <c r="U23" s="2"/>
      <c r="V23" s="2"/>
      <c r="W23" s="2"/>
      <c r="X23" s="2"/>
      <c r="Y23" s="2"/>
      <c r="Z23" s="2"/>
      <c r="AA23" s="2"/>
      <c r="AB23" s="2"/>
      <c r="AC23" s="2"/>
      <c r="AD23" s="2"/>
      <c r="AE23" s="2"/>
      <c r="AF23" s="2"/>
      <c r="AG23" s="2"/>
      <c r="AH23" s="2"/>
      <c r="AI23" s="2"/>
    </row>
    <row r="24" spans="2:35" x14ac:dyDescent="0.35">
      <c r="C24" s="2">
        <v>3</v>
      </c>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row>
    <row r="25" spans="2:35" x14ac:dyDescent="0.35">
      <c r="C25" s="2">
        <v>4</v>
      </c>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row>
    <row r="26" spans="2:35" x14ac:dyDescent="0.35">
      <c r="C26" s="2">
        <v>5</v>
      </c>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row>
    <row r="27" spans="2:35" x14ac:dyDescent="0.35">
      <c r="C27" s="2">
        <v>6</v>
      </c>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row>
    <row r="28" spans="2:35" x14ac:dyDescent="0.35">
      <c r="C28" s="2">
        <v>7</v>
      </c>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row>
    <row r="29" spans="2:35" x14ac:dyDescent="0.35">
      <c r="C29" s="2">
        <v>8</v>
      </c>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row>
    <row r="30" spans="2:35" x14ac:dyDescent="0.35">
      <c r="C30" s="2">
        <v>9</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row>
    <row r="31" spans="2:35" x14ac:dyDescent="0.35">
      <c r="C31" s="2">
        <v>10</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row>
    <row r="32" spans="2:35" x14ac:dyDescent="0.35">
      <c r="B32">
        <v>2021</v>
      </c>
      <c r="C32" s="2" t="s">
        <v>80</v>
      </c>
      <c r="D32" s="2" t="s">
        <v>76</v>
      </c>
      <c r="E32" s="2" t="s">
        <v>87</v>
      </c>
      <c r="F32" s="2" t="s">
        <v>88</v>
      </c>
      <c r="G32" s="2" t="s">
        <v>89</v>
      </c>
      <c r="H32" s="2" t="s">
        <v>90</v>
      </c>
      <c r="I32" s="2" t="s">
        <v>91</v>
      </c>
      <c r="J32" s="2" t="s">
        <v>92</v>
      </c>
      <c r="K32" s="2" t="s">
        <v>93</v>
      </c>
      <c r="L32" s="2" t="s">
        <v>94</v>
      </c>
      <c r="M32" s="2" t="s">
        <v>95</v>
      </c>
      <c r="N32" s="2" t="s">
        <v>96</v>
      </c>
      <c r="O32" s="2" t="s">
        <v>97</v>
      </c>
      <c r="P32" s="2" t="s">
        <v>172</v>
      </c>
      <c r="Q32" s="2" t="s">
        <v>173</v>
      </c>
      <c r="R32" s="2" t="s">
        <v>174</v>
      </c>
      <c r="S32" s="2" t="s">
        <v>175</v>
      </c>
      <c r="T32" s="2" t="s">
        <v>176</v>
      </c>
      <c r="U32" s="2" t="s">
        <v>177</v>
      </c>
      <c r="V32" s="2" t="s">
        <v>178</v>
      </c>
      <c r="W32" s="2" t="s">
        <v>179</v>
      </c>
      <c r="X32" s="2" t="s">
        <v>180</v>
      </c>
      <c r="Y32" s="2" t="s">
        <v>181</v>
      </c>
      <c r="Z32" s="2" t="s">
        <v>182</v>
      </c>
      <c r="AA32" s="2" t="s">
        <v>183</v>
      </c>
      <c r="AB32" s="2" t="s">
        <v>184</v>
      </c>
      <c r="AC32" s="2" t="s">
        <v>185</v>
      </c>
      <c r="AD32" s="2" t="s">
        <v>186</v>
      </c>
      <c r="AE32" s="2" t="s">
        <v>187</v>
      </c>
      <c r="AF32" s="2" t="s">
        <v>188</v>
      </c>
      <c r="AG32" s="2" t="s">
        <v>189</v>
      </c>
      <c r="AH32" s="2" t="s">
        <v>190</v>
      </c>
    </row>
    <row r="33" spans="3:34" x14ac:dyDescent="0.35">
      <c r="C33" s="2">
        <v>1</v>
      </c>
      <c r="D33" s="2"/>
      <c r="E33" s="2"/>
      <c r="F33" s="2"/>
      <c r="G33" s="2"/>
      <c r="H33" s="2"/>
      <c r="I33" s="2"/>
      <c r="J33" s="2"/>
      <c r="K33" s="2"/>
      <c r="L33" s="2"/>
      <c r="M33" s="2"/>
      <c r="N33" s="71" t="s">
        <v>235</v>
      </c>
      <c r="O33" s="2"/>
      <c r="P33" s="2"/>
      <c r="Q33" s="2"/>
      <c r="R33" s="2"/>
      <c r="S33" s="2"/>
      <c r="T33" s="2"/>
      <c r="U33" s="2"/>
      <c r="V33" s="2"/>
      <c r="W33" s="2"/>
      <c r="X33" s="71" t="s">
        <v>235</v>
      </c>
      <c r="Y33" s="71" t="s">
        <v>235</v>
      </c>
      <c r="Z33" s="2"/>
      <c r="AA33" s="2"/>
      <c r="AB33" s="71" t="s">
        <v>235</v>
      </c>
      <c r="AC33" s="2"/>
      <c r="AD33" s="2"/>
      <c r="AE33" s="71" t="s">
        <v>235</v>
      </c>
      <c r="AF33" s="2"/>
      <c r="AG33" s="2"/>
      <c r="AH33" s="2"/>
    </row>
    <row r="34" spans="3:34" x14ac:dyDescent="0.35">
      <c r="C34" s="2">
        <v>2</v>
      </c>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row>
    <row r="35" spans="3:34" x14ac:dyDescent="0.35">
      <c r="C35" s="2">
        <v>3</v>
      </c>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row>
    <row r="36" spans="3:34" x14ac:dyDescent="0.35">
      <c r="C36" s="2">
        <v>4</v>
      </c>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row>
    <row r="37" spans="3:34" x14ac:dyDescent="0.35">
      <c r="C37" s="2">
        <v>5</v>
      </c>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row>
    <row r="38" spans="3:34" x14ac:dyDescent="0.35">
      <c r="C38" s="2">
        <v>6</v>
      </c>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row>
    <row r="39" spans="3:34" x14ac:dyDescent="0.35">
      <c r="C39" s="2">
        <v>7</v>
      </c>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row>
    <row r="40" spans="3:34" x14ac:dyDescent="0.35">
      <c r="C40" s="2">
        <v>8</v>
      </c>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row>
    <row r="41" spans="3:34" x14ac:dyDescent="0.35">
      <c r="C41" s="2">
        <v>9</v>
      </c>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row>
    <row r="42" spans="3:34" x14ac:dyDescent="0.35">
      <c r="C42" s="2">
        <v>10</v>
      </c>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row>
  </sheetData>
  <pageMargins left="0.7" right="0.7" top="0.75" bottom="0.75" header="0.3" footer="0.3"/>
  <drawing r:id="rId1"/>
  <tableParts count="4">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8CDE0-7DE4-4CBF-876F-B267407BBE38}">
  <sheetPr codeName="Sheet4"/>
  <dimension ref="A1:BZ163"/>
  <sheetViews>
    <sheetView topLeftCell="BN1" zoomScale="55" zoomScaleNormal="55" workbookViewId="0">
      <selection activeCell="C3" sqref="C3"/>
    </sheetView>
  </sheetViews>
  <sheetFormatPr defaultRowHeight="15.5" x14ac:dyDescent="0.35"/>
  <cols>
    <col min="1" max="2" width="16.58203125" customWidth="1"/>
    <col min="4" max="4" width="17.6640625" bestFit="1" customWidth="1"/>
    <col min="5" max="5" width="23.1640625" bestFit="1" customWidth="1"/>
    <col min="6" max="6" width="17.6640625" bestFit="1" customWidth="1"/>
    <col min="7" max="7" width="23.1640625" bestFit="1" customWidth="1"/>
    <col min="8" max="8" width="17.83203125" bestFit="1" customWidth="1"/>
    <col min="9" max="9" width="23.33203125" bestFit="1" customWidth="1"/>
    <col min="10" max="10" width="13.25" bestFit="1" customWidth="1"/>
    <col min="11" max="11" width="18.75" bestFit="1" customWidth="1"/>
    <col min="13" max="13" width="25.25" bestFit="1" customWidth="1"/>
    <col min="14" max="14" width="17.4140625" bestFit="1" customWidth="1"/>
    <col min="15" max="15" width="22.58203125" bestFit="1" customWidth="1"/>
    <col min="16" max="16" width="14.75" bestFit="1" customWidth="1"/>
    <col min="17" max="17" width="24.33203125" bestFit="1" customWidth="1"/>
    <col min="18" max="18" width="16.5" bestFit="1" customWidth="1"/>
    <col min="19" max="19" width="26.08203125" bestFit="1" customWidth="1"/>
    <col min="20" max="20" width="18.25" bestFit="1" customWidth="1"/>
    <col min="21" max="21" width="35.08203125" bestFit="1" customWidth="1"/>
    <col min="22" max="22" width="27.25" bestFit="1" customWidth="1"/>
    <col min="23" max="23" width="25.25" bestFit="1" customWidth="1"/>
    <col min="24" max="24" width="18.4140625" bestFit="1" customWidth="1"/>
    <col min="25" max="25" width="22.58203125" bestFit="1" customWidth="1"/>
    <col min="26" max="26" width="15.75" bestFit="1" customWidth="1"/>
    <col min="27" max="27" width="24.33203125" bestFit="1" customWidth="1"/>
    <col min="28" max="28" width="17.58203125" bestFit="1" customWidth="1"/>
    <col min="29" max="29" width="26.08203125" bestFit="1" customWidth="1"/>
    <col min="30" max="30" width="19.25" bestFit="1" customWidth="1"/>
    <col min="31" max="31" width="35.08203125" bestFit="1" customWidth="1"/>
    <col min="32" max="32" width="28.25" bestFit="1" customWidth="1"/>
    <col min="33" max="33" width="25.4140625" bestFit="1" customWidth="1"/>
    <col min="34" max="34" width="18.4140625" bestFit="1" customWidth="1"/>
    <col min="35" max="35" width="22.75" bestFit="1" customWidth="1"/>
    <col min="36" max="36" width="15.75" bestFit="1" customWidth="1"/>
    <col min="37" max="37" width="24.5" bestFit="1" customWidth="1"/>
    <col min="38" max="38" width="17.58203125" bestFit="1" customWidth="1"/>
    <col min="39" max="39" width="26.25" bestFit="1" customWidth="1"/>
    <col min="40" max="40" width="19.25" bestFit="1" customWidth="1"/>
    <col min="41" max="41" width="35.25" bestFit="1" customWidth="1"/>
    <col min="42" max="42" width="28.25" bestFit="1" customWidth="1"/>
    <col min="43" max="43" width="20.75" bestFit="1" customWidth="1"/>
    <col min="44" max="44" width="18.4140625" bestFit="1" customWidth="1"/>
    <col min="45" max="45" width="18.1640625" bestFit="1" customWidth="1"/>
    <col min="46" max="46" width="15.75" bestFit="1" customWidth="1"/>
    <col min="47" max="47" width="19.9140625" bestFit="1" customWidth="1"/>
    <col min="48" max="48" width="17.58203125" bestFit="1" customWidth="1"/>
    <col min="49" max="49" width="21.6640625" bestFit="1" customWidth="1"/>
    <col min="50" max="50" width="19.25" bestFit="1" customWidth="1"/>
    <col min="51" max="51" width="30.6640625" bestFit="1" customWidth="1"/>
    <col min="52" max="52" width="28.25" bestFit="1" customWidth="1"/>
    <col min="54" max="54" width="16.1640625" bestFit="1" customWidth="1"/>
    <col min="55" max="55" width="9.9140625" bestFit="1" customWidth="1"/>
    <col min="56" max="56" width="11.08203125" bestFit="1" customWidth="1"/>
    <col min="57" max="57" width="17.4140625" bestFit="1" customWidth="1"/>
    <col min="58" max="58" width="8.33203125" bestFit="1" customWidth="1"/>
    <col min="59" max="59" width="14.75" bestFit="1" customWidth="1"/>
    <col min="60" max="60" width="10.1640625" bestFit="1" customWidth="1"/>
    <col min="61" max="61" width="16.5" bestFit="1" customWidth="1"/>
    <col min="62" max="62" width="11.83203125" bestFit="1" customWidth="1"/>
    <col min="63" max="63" width="18.25" bestFit="1" customWidth="1"/>
    <col min="64" max="64" width="20.6640625" bestFit="1" customWidth="1"/>
    <col min="65" max="65" width="27.25" bestFit="1" customWidth="1"/>
    <col min="67" max="67" width="17.58203125" bestFit="1" customWidth="1"/>
    <col min="68" max="68" width="23.08203125" bestFit="1" customWidth="1"/>
    <col min="69" max="69" width="21.33203125" bestFit="1" customWidth="1"/>
    <col min="70" max="70" width="26.83203125" bestFit="1" customWidth="1"/>
    <col min="71" max="71" width="22.4140625" bestFit="1" customWidth="1"/>
    <col min="72" max="72" width="27.9140625" bestFit="1" customWidth="1"/>
    <col min="73" max="73" width="9.58203125" bestFit="1" customWidth="1"/>
    <col min="74" max="74" width="15" bestFit="1" customWidth="1"/>
    <col min="75" max="75" width="22.58203125" bestFit="1" customWidth="1"/>
    <col min="76" max="76" width="28.08203125" bestFit="1" customWidth="1"/>
    <col min="77" max="77" width="13.75" bestFit="1" customWidth="1"/>
    <col min="78" max="78" width="19.25" bestFit="1" customWidth="1"/>
  </cols>
  <sheetData>
    <row r="1" spans="1:78" ht="39.5" customHeight="1" x14ac:dyDescent="0.35">
      <c r="D1" s="81" t="s">
        <v>118</v>
      </c>
      <c r="E1" s="34" t="s">
        <v>115</v>
      </c>
      <c r="F1" s="81" t="s">
        <v>122</v>
      </c>
      <c r="G1" s="34" t="s">
        <v>115</v>
      </c>
      <c r="M1" s="81" t="s">
        <v>118</v>
      </c>
      <c r="N1" s="34" t="s">
        <v>115</v>
      </c>
      <c r="O1" s="81" t="s">
        <v>122</v>
      </c>
      <c r="P1" s="34" t="s">
        <v>115</v>
      </c>
      <c r="BB1" s="81" t="s">
        <v>122</v>
      </c>
      <c r="BC1" s="34" t="s">
        <v>115</v>
      </c>
      <c r="BO1" s="81" t="s">
        <v>122</v>
      </c>
      <c r="BP1" s="34" t="s">
        <v>115</v>
      </c>
    </row>
    <row r="2" spans="1:78" x14ac:dyDescent="0.35">
      <c r="D2" s="82"/>
      <c r="F2" s="82"/>
      <c r="G2" s="40" t="s">
        <v>119</v>
      </c>
      <c r="M2" s="82"/>
      <c r="N2" s="43" t="s">
        <v>159</v>
      </c>
      <c r="O2" s="82"/>
      <c r="P2" s="40" t="s">
        <v>119</v>
      </c>
      <c r="BB2" s="82"/>
      <c r="BC2" s="51" t="s">
        <v>119</v>
      </c>
      <c r="BO2" s="82"/>
      <c r="BP2" s="51" t="s">
        <v>119</v>
      </c>
    </row>
    <row r="3" spans="1:78" x14ac:dyDescent="0.35">
      <c r="D3" s="82"/>
      <c r="E3" s="38" t="s">
        <v>116</v>
      </c>
      <c r="F3" s="82"/>
      <c r="G3" s="41" t="s">
        <v>120</v>
      </c>
      <c r="M3" s="82"/>
      <c r="N3" s="38" t="s">
        <v>160</v>
      </c>
      <c r="O3" s="82"/>
      <c r="P3" s="41" t="s">
        <v>120</v>
      </c>
      <c r="BB3" s="82"/>
      <c r="BC3" s="41" t="s">
        <v>120</v>
      </c>
      <c r="BO3" s="82"/>
      <c r="BP3" s="41" t="s">
        <v>120</v>
      </c>
    </row>
    <row r="4" spans="1:78" x14ac:dyDescent="0.35">
      <c r="D4" s="83"/>
      <c r="E4" s="39" t="s">
        <v>117</v>
      </c>
      <c r="F4" s="83"/>
      <c r="G4" s="42" t="s">
        <v>121</v>
      </c>
      <c r="M4" s="83"/>
      <c r="N4" s="39" t="s">
        <v>117</v>
      </c>
      <c r="O4" s="83"/>
      <c r="P4" s="42" t="s">
        <v>121</v>
      </c>
      <c r="BB4" s="83"/>
      <c r="BC4" s="42" t="s">
        <v>121</v>
      </c>
      <c r="BO4" s="83"/>
      <c r="BP4" s="42" t="s">
        <v>121</v>
      </c>
    </row>
    <row r="5" spans="1:78" ht="39.5" customHeight="1" x14ac:dyDescent="0.35"/>
    <row r="6" spans="1:78" x14ac:dyDescent="0.35">
      <c r="D6" s="78" t="s">
        <v>114</v>
      </c>
      <c r="E6" s="79"/>
      <c r="F6" s="79"/>
      <c r="G6" s="79"/>
      <c r="H6" s="79"/>
      <c r="I6" s="79"/>
      <c r="J6" s="79"/>
      <c r="K6" s="80"/>
      <c r="M6" s="78" t="s">
        <v>12</v>
      </c>
      <c r="N6" s="79"/>
      <c r="O6" s="79"/>
      <c r="P6" s="79"/>
      <c r="Q6" s="79"/>
      <c r="R6" s="79"/>
      <c r="S6" s="79"/>
      <c r="T6" s="79"/>
      <c r="U6" s="79"/>
      <c r="V6" s="80"/>
      <c r="W6" s="78" t="s">
        <v>13</v>
      </c>
      <c r="X6" s="79"/>
      <c r="Y6" s="79"/>
      <c r="Z6" s="79"/>
      <c r="AA6" s="79"/>
      <c r="AB6" s="79"/>
      <c r="AC6" s="79"/>
      <c r="AD6" s="79"/>
      <c r="AE6" s="79"/>
      <c r="AF6" s="80"/>
      <c r="AG6" s="78" t="s">
        <v>14</v>
      </c>
      <c r="AH6" s="79"/>
      <c r="AI6" s="79"/>
      <c r="AJ6" s="79"/>
      <c r="AK6" s="79"/>
      <c r="AL6" s="79"/>
      <c r="AM6" s="79"/>
      <c r="AN6" s="79"/>
      <c r="AO6" s="79"/>
      <c r="AP6" s="80"/>
      <c r="AQ6" s="78" t="s">
        <v>1392</v>
      </c>
      <c r="AR6" s="79"/>
      <c r="AS6" s="79"/>
      <c r="AT6" s="79"/>
      <c r="AU6" s="79"/>
      <c r="AV6" s="79"/>
      <c r="AW6" s="79"/>
      <c r="AX6" s="79"/>
      <c r="AY6" s="79"/>
      <c r="AZ6" s="80"/>
      <c r="BB6" s="78" t="s">
        <v>6</v>
      </c>
      <c r="BC6" s="80"/>
      <c r="BD6" s="78" t="s">
        <v>0</v>
      </c>
      <c r="BE6" s="79"/>
      <c r="BF6" s="79"/>
      <c r="BG6" s="79"/>
      <c r="BH6" s="79"/>
      <c r="BI6" s="79"/>
      <c r="BJ6" s="79"/>
      <c r="BK6" s="79"/>
      <c r="BL6" s="79"/>
      <c r="BM6" s="80"/>
      <c r="BO6" s="78" t="s">
        <v>167</v>
      </c>
      <c r="BP6" s="79"/>
      <c r="BQ6" s="79"/>
      <c r="BR6" s="79"/>
      <c r="BS6" s="79"/>
      <c r="BT6" s="79"/>
      <c r="BU6" s="79"/>
      <c r="BV6" s="79"/>
      <c r="BW6" s="79"/>
      <c r="BX6" s="79"/>
      <c r="BY6" s="79"/>
      <c r="BZ6" s="80"/>
    </row>
    <row r="7" spans="1:78" x14ac:dyDescent="0.35">
      <c r="A7" t="s">
        <v>168</v>
      </c>
      <c r="D7" s="35" t="s">
        <v>12</v>
      </c>
      <c r="E7" s="35" t="s">
        <v>111</v>
      </c>
      <c r="F7" s="35" t="s">
        <v>13</v>
      </c>
      <c r="G7" s="35" t="s">
        <v>112</v>
      </c>
      <c r="H7" s="35" t="s">
        <v>14</v>
      </c>
      <c r="I7" s="35" t="s">
        <v>113</v>
      </c>
      <c r="J7" s="35" t="s">
        <v>1392</v>
      </c>
      <c r="K7" s="35" t="s">
        <v>1393</v>
      </c>
      <c r="M7" s="35" t="s">
        <v>123</v>
      </c>
      <c r="N7" s="35" t="s">
        <v>124</v>
      </c>
      <c r="O7" s="35" t="s">
        <v>125</v>
      </c>
      <c r="P7" s="35" t="s">
        <v>126</v>
      </c>
      <c r="Q7" s="35" t="s">
        <v>127</v>
      </c>
      <c r="R7" s="35" t="s">
        <v>128</v>
      </c>
      <c r="S7" s="35" t="s">
        <v>129</v>
      </c>
      <c r="T7" s="35" t="s">
        <v>130</v>
      </c>
      <c r="U7" s="35" t="s">
        <v>131</v>
      </c>
      <c r="V7" s="35" t="s">
        <v>132</v>
      </c>
      <c r="W7" s="35" t="s">
        <v>133</v>
      </c>
      <c r="X7" s="35" t="s">
        <v>134</v>
      </c>
      <c r="Y7" s="35" t="s">
        <v>135</v>
      </c>
      <c r="Z7" s="35" t="s">
        <v>136</v>
      </c>
      <c r="AA7" s="35" t="s">
        <v>137</v>
      </c>
      <c r="AB7" s="35" t="s">
        <v>138</v>
      </c>
      <c r="AC7" s="35" t="s">
        <v>139</v>
      </c>
      <c r="AD7" s="35" t="s">
        <v>140</v>
      </c>
      <c r="AE7" s="35" t="s">
        <v>141</v>
      </c>
      <c r="AF7" s="35" t="s">
        <v>142</v>
      </c>
      <c r="AG7" s="35" t="s">
        <v>143</v>
      </c>
      <c r="AH7" s="35" t="s">
        <v>144</v>
      </c>
      <c r="AI7" s="35" t="s">
        <v>145</v>
      </c>
      <c r="AJ7" s="35" t="s">
        <v>146</v>
      </c>
      <c r="AK7" s="35" t="s">
        <v>147</v>
      </c>
      <c r="AL7" s="35" t="s">
        <v>148</v>
      </c>
      <c r="AM7" s="35" t="s">
        <v>149</v>
      </c>
      <c r="AN7" s="35" t="s">
        <v>150</v>
      </c>
      <c r="AO7" s="35" t="s">
        <v>151</v>
      </c>
      <c r="AP7" s="35" t="s">
        <v>152</v>
      </c>
      <c r="AQ7" s="35" t="s">
        <v>1394</v>
      </c>
      <c r="AR7" s="35" t="s">
        <v>153</v>
      </c>
      <c r="AS7" s="35" t="s">
        <v>1395</v>
      </c>
      <c r="AT7" s="35" t="s">
        <v>154</v>
      </c>
      <c r="AU7" s="35" t="s">
        <v>1396</v>
      </c>
      <c r="AV7" s="35" t="s">
        <v>155</v>
      </c>
      <c r="AW7" s="35" t="s">
        <v>1397</v>
      </c>
      <c r="AX7" s="35" t="s">
        <v>156</v>
      </c>
      <c r="AY7" s="35" t="s">
        <v>1398</v>
      </c>
      <c r="AZ7" s="35" t="s">
        <v>157</v>
      </c>
      <c r="BB7" s="48" t="s">
        <v>6</v>
      </c>
      <c r="BC7" s="52" t="s">
        <v>35</v>
      </c>
      <c r="BD7" s="48" t="s">
        <v>4</v>
      </c>
      <c r="BE7" s="48" t="s">
        <v>124</v>
      </c>
      <c r="BF7" s="48" t="s">
        <v>2</v>
      </c>
      <c r="BG7" s="48" t="s">
        <v>126</v>
      </c>
      <c r="BH7" s="48" t="s">
        <v>5</v>
      </c>
      <c r="BI7" s="48" t="s">
        <v>128</v>
      </c>
      <c r="BJ7" s="48" t="s">
        <v>3</v>
      </c>
      <c r="BK7" s="48" t="s">
        <v>130</v>
      </c>
      <c r="BL7" s="48" t="s">
        <v>107</v>
      </c>
      <c r="BM7" s="48" t="s">
        <v>132</v>
      </c>
      <c r="BO7" s="48" t="s">
        <v>7</v>
      </c>
      <c r="BP7" s="48" t="s">
        <v>161</v>
      </c>
      <c r="BQ7" s="48" t="s">
        <v>9</v>
      </c>
      <c r="BR7" s="48" t="s">
        <v>162</v>
      </c>
      <c r="BS7" s="48" t="s">
        <v>8</v>
      </c>
      <c r="BT7" s="48" t="s">
        <v>163</v>
      </c>
      <c r="BU7" s="48" t="s">
        <v>17</v>
      </c>
      <c r="BV7" s="48" t="s">
        <v>164</v>
      </c>
      <c r="BW7" s="48" t="s">
        <v>18</v>
      </c>
      <c r="BX7" s="48" t="s">
        <v>165</v>
      </c>
      <c r="BY7" s="48" t="s">
        <v>10</v>
      </c>
      <c r="BZ7" s="48" t="s">
        <v>166</v>
      </c>
    </row>
    <row r="8" spans="1:78" x14ac:dyDescent="0.35">
      <c r="D8" s="35" t="s">
        <v>213</v>
      </c>
      <c r="E8" s="44">
        <v>31</v>
      </c>
      <c r="F8" s="35" t="s">
        <v>214</v>
      </c>
      <c r="G8" s="44">
        <v>16</v>
      </c>
      <c r="H8" s="35" t="s">
        <v>215</v>
      </c>
      <c r="I8" s="44">
        <v>61</v>
      </c>
      <c r="J8" s="35" t="s">
        <v>206</v>
      </c>
      <c r="K8" s="44">
        <v>39</v>
      </c>
      <c r="M8" s="45" t="s">
        <v>203</v>
      </c>
      <c r="N8" s="44">
        <v>17</v>
      </c>
      <c r="O8" s="45" t="s">
        <v>213</v>
      </c>
      <c r="P8" s="46">
        <v>4</v>
      </c>
      <c r="Q8" s="45" t="s">
        <v>241</v>
      </c>
      <c r="R8" s="44">
        <v>16</v>
      </c>
      <c r="S8" s="45" t="s">
        <v>251</v>
      </c>
      <c r="T8" s="44">
        <v>7</v>
      </c>
      <c r="U8" s="45" t="s">
        <v>258</v>
      </c>
      <c r="V8" s="37">
        <v>2</v>
      </c>
      <c r="W8" s="35" t="s">
        <v>232</v>
      </c>
      <c r="X8" s="35">
        <v>11</v>
      </c>
      <c r="Y8" s="35" t="s">
        <v>214</v>
      </c>
      <c r="Z8" s="35">
        <v>3</v>
      </c>
      <c r="AA8" s="35" t="s">
        <v>242</v>
      </c>
      <c r="AB8" s="35">
        <v>10</v>
      </c>
      <c r="AC8" s="35" t="s">
        <v>214</v>
      </c>
      <c r="AD8" s="35">
        <v>5</v>
      </c>
      <c r="AE8" s="35" t="s">
        <v>259</v>
      </c>
      <c r="AF8" s="35">
        <v>1</v>
      </c>
      <c r="AG8" s="35" t="s">
        <v>205</v>
      </c>
      <c r="AH8" s="35">
        <v>26</v>
      </c>
      <c r="AI8" s="35" t="s">
        <v>205</v>
      </c>
      <c r="AJ8" s="35">
        <v>6</v>
      </c>
      <c r="AK8" s="35" t="s">
        <v>243</v>
      </c>
      <c r="AL8" s="35">
        <v>27</v>
      </c>
      <c r="AM8" s="35" t="s">
        <v>243</v>
      </c>
      <c r="AN8" s="35">
        <v>11</v>
      </c>
      <c r="AO8" s="35" t="s">
        <v>215</v>
      </c>
      <c r="AP8" s="35">
        <v>2</v>
      </c>
      <c r="AQ8" s="35" t="s">
        <v>225</v>
      </c>
      <c r="AR8" s="35">
        <v>20</v>
      </c>
      <c r="AS8" s="35" t="s">
        <v>216</v>
      </c>
      <c r="AT8" s="35">
        <v>7</v>
      </c>
      <c r="AU8" s="35" t="s">
        <v>206</v>
      </c>
      <c r="AV8" s="35">
        <v>23</v>
      </c>
      <c r="AW8" s="35" t="s">
        <v>253</v>
      </c>
      <c r="AX8" s="35">
        <v>10</v>
      </c>
      <c r="AY8" s="35" t="s">
        <v>253</v>
      </c>
      <c r="AZ8" s="35">
        <v>1</v>
      </c>
      <c r="BB8" s="48" t="s">
        <v>5</v>
      </c>
      <c r="BC8" s="53">
        <v>118</v>
      </c>
      <c r="BD8" s="48" t="s">
        <v>207</v>
      </c>
      <c r="BE8" s="49">
        <v>100</v>
      </c>
      <c r="BF8" s="67" t="s">
        <v>2</v>
      </c>
      <c r="BG8" s="49">
        <v>21</v>
      </c>
      <c r="BH8" s="48" t="s">
        <v>235</v>
      </c>
      <c r="BI8" s="49">
        <v>114</v>
      </c>
      <c r="BJ8" s="48" t="s">
        <v>245</v>
      </c>
      <c r="BK8" s="49">
        <v>33</v>
      </c>
      <c r="BL8" s="67" t="s">
        <v>2</v>
      </c>
      <c r="BM8" s="50">
        <v>2</v>
      </c>
      <c r="BO8" s="48" t="s">
        <v>819</v>
      </c>
      <c r="BP8" s="49">
        <v>18</v>
      </c>
      <c r="BQ8" s="48" t="s">
        <v>236</v>
      </c>
      <c r="BR8" s="49">
        <v>33</v>
      </c>
      <c r="BS8" s="48" t="s">
        <v>217</v>
      </c>
      <c r="BT8" s="49">
        <v>31</v>
      </c>
      <c r="BU8" s="48" t="s">
        <v>1389</v>
      </c>
      <c r="BV8" s="49">
        <v>11</v>
      </c>
      <c r="BW8" s="48" t="s">
        <v>52</v>
      </c>
      <c r="BX8" s="49">
        <v>98</v>
      </c>
      <c r="BY8" s="56" t="s">
        <v>2</v>
      </c>
      <c r="BZ8" s="55">
        <v>5</v>
      </c>
    </row>
    <row r="9" spans="1:78" x14ac:dyDescent="0.35">
      <c r="D9" s="35" t="s">
        <v>203</v>
      </c>
      <c r="E9" s="44">
        <v>31</v>
      </c>
      <c r="F9" s="35" t="s">
        <v>204</v>
      </c>
      <c r="G9" s="44">
        <v>16</v>
      </c>
      <c r="H9" s="35" t="s">
        <v>205</v>
      </c>
      <c r="I9" s="44">
        <v>61</v>
      </c>
      <c r="J9" s="35" t="s">
        <v>234</v>
      </c>
      <c r="K9" s="44">
        <v>38</v>
      </c>
      <c r="M9" s="45" t="s">
        <v>231</v>
      </c>
      <c r="N9" s="44">
        <v>15</v>
      </c>
      <c r="O9" s="45" t="s">
        <v>203</v>
      </c>
      <c r="P9" s="37">
        <v>3</v>
      </c>
      <c r="Q9" s="45" t="s">
        <v>258</v>
      </c>
      <c r="R9" s="44">
        <v>13</v>
      </c>
      <c r="S9" s="45" t="s">
        <v>241</v>
      </c>
      <c r="T9" s="46">
        <v>6</v>
      </c>
      <c r="U9" s="36"/>
      <c r="V9" s="36"/>
      <c r="W9" s="35" t="s">
        <v>204</v>
      </c>
      <c r="X9" s="35">
        <v>9</v>
      </c>
      <c r="Y9" s="35" t="s">
        <v>279</v>
      </c>
      <c r="Z9" s="35">
        <v>2</v>
      </c>
      <c r="AA9" s="35" t="s">
        <v>310</v>
      </c>
      <c r="AB9" s="35">
        <v>7</v>
      </c>
      <c r="AC9" s="35" t="s">
        <v>279</v>
      </c>
      <c r="AD9" s="35">
        <v>5</v>
      </c>
      <c r="AE9" s="35" t="s">
        <v>316</v>
      </c>
      <c r="AF9" s="35">
        <v>1</v>
      </c>
      <c r="AG9" s="35" t="s">
        <v>233</v>
      </c>
      <c r="AH9" s="35">
        <v>26</v>
      </c>
      <c r="AI9" s="35" t="s">
        <v>224</v>
      </c>
      <c r="AJ9" s="35">
        <v>5</v>
      </c>
      <c r="AK9" s="35" t="s">
        <v>215</v>
      </c>
      <c r="AL9" s="35">
        <v>24</v>
      </c>
      <c r="AM9" s="35" t="s">
        <v>205</v>
      </c>
      <c r="AN9" s="35">
        <v>9</v>
      </c>
      <c r="AO9" s="35"/>
      <c r="AP9" s="35"/>
      <c r="AQ9" s="35" t="s">
        <v>267</v>
      </c>
      <c r="AR9" s="35">
        <v>19</v>
      </c>
      <c r="AS9" s="35" t="s">
        <v>253</v>
      </c>
      <c r="AT9" s="35">
        <v>4</v>
      </c>
      <c r="AU9" s="35" t="s">
        <v>234</v>
      </c>
      <c r="AV9" s="35">
        <v>23</v>
      </c>
      <c r="AW9" s="35" t="s">
        <v>216</v>
      </c>
      <c r="AX9" s="35">
        <v>8</v>
      </c>
      <c r="AY9" s="35" t="s">
        <v>267</v>
      </c>
      <c r="AZ9" s="35">
        <v>1</v>
      </c>
      <c r="BB9" s="48" t="s">
        <v>4</v>
      </c>
      <c r="BC9" s="49">
        <v>115</v>
      </c>
      <c r="BD9" s="48" t="s">
        <v>818</v>
      </c>
      <c r="BE9" s="49">
        <v>11</v>
      </c>
      <c r="BF9" s="54"/>
      <c r="BG9" s="54"/>
      <c r="BH9" s="74" t="s">
        <v>158</v>
      </c>
      <c r="BI9" s="50">
        <v>2</v>
      </c>
      <c r="BJ9" s="48" t="s">
        <v>254</v>
      </c>
      <c r="BK9" s="49">
        <v>8</v>
      </c>
      <c r="BL9" s="54"/>
      <c r="BM9" s="54"/>
      <c r="BO9" s="48" t="s">
        <v>810</v>
      </c>
      <c r="BP9" s="50">
        <v>1</v>
      </c>
      <c r="BQ9" s="48" t="s">
        <v>388</v>
      </c>
      <c r="BR9" s="49">
        <v>17</v>
      </c>
      <c r="BS9" s="48" t="s">
        <v>311</v>
      </c>
      <c r="BT9" s="49">
        <v>18</v>
      </c>
      <c r="BU9" s="48" t="s">
        <v>1390</v>
      </c>
      <c r="BV9" s="49">
        <v>11</v>
      </c>
      <c r="BW9" s="48" t="s">
        <v>53</v>
      </c>
      <c r="BX9" s="55">
        <v>4</v>
      </c>
      <c r="BY9" s="48" t="s">
        <v>54</v>
      </c>
      <c r="BZ9" s="50">
        <v>2</v>
      </c>
    </row>
    <row r="10" spans="1:78" x14ac:dyDescent="0.35">
      <c r="D10" s="35" t="s">
        <v>241</v>
      </c>
      <c r="E10" s="44">
        <v>30</v>
      </c>
      <c r="F10" s="35" t="s">
        <v>266</v>
      </c>
      <c r="G10" s="44">
        <v>15</v>
      </c>
      <c r="H10" s="35" t="s">
        <v>224</v>
      </c>
      <c r="I10" s="44">
        <v>60</v>
      </c>
      <c r="J10" s="35" t="s">
        <v>244</v>
      </c>
      <c r="K10" s="44">
        <v>38</v>
      </c>
      <c r="M10" s="45" t="s">
        <v>265</v>
      </c>
      <c r="N10" s="44">
        <v>12</v>
      </c>
      <c r="O10" s="45" t="s">
        <v>222</v>
      </c>
      <c r="P10" s="37">
        <v>3</v>
      </c>
      <c r="Q10" s="45" t="s">
        <v>272</v>
      </c>
      <c r="R10" s="44">
        <v>13</v>
      </c>
      <c r="S10" s="45" t="s">
        <v>272</v>
      </c>
      <c r="T10" s="46">
        <v>5</v>
      </c>
      <c r="U10" s="36"/>
      <c r="V10" s="36"/>
      <c r="W10" s="35" t="s">
        <v>284</v>
      </c>
      <c r="X10" s="35">
        <v>8</v>
      </c>
      <c r="Y10" s="35" t="s">
        <v>252</v>
      </c>
      <c r="Z10" s="35">
        <v>2</v>
      </c>
      <c r="AA10" s="35" t="s">
        <v>289</v>
      </c>
      <c r="AB10" s="35">
        <v>7</v>
      </c>
      <c r="AC10" s="35" t="s">
        <v>300</v>
      </c>
      <c r="AD10" s="35">
        <v>4</v>
      </c>
      <c r="AE10" s="35"/>
      <c r="AF10" s="35"/>
      <c r="AG10" s="35" t="s">
        <v>224</v>
      </c>
      <c r="AH10" s="35">
        <v>23</v>
      </c>
      <c r="AI10" s="35" t="s">
        <v>215</v>
      </c>
      <c r="AJ10" s="35">
        <v>5</v>
      </c>
      <c r="AK10" s="35" t="s">
        <v>224</v>
      </c>
      <c r="AL10" s="35">
        <v>24</v>
      </c>
      <c r="AM10" s="35" t="s">
        <v>215</v>
      </c>
      <c r="AN10" s="35">
        <v>9</v>
      </c>
      <c r="AO10" s="35"/>
      <c r="AP10" s="35"/>
      <c r="AQ10" s="35" t="s">
        <v>244</v>
      </c>
      <c r="AR10" s="35">
        <v>16</v>
      </c>
      <c r="AS10" s="35" t="s">
        <v>244</v>
      </c>
      <c r="AT10" s="35">
        <v>3</v>
      </c>
      <c r="AU10" s="35" t="s">
        <v>260</v>
      </c>
      <c r="AV10" s="35">
        <v>14</v>
      </c>
      <c r="AW10" s="35" t="s">
        <v>244</v>
      </c>
      <c r="AX10" s="35">
        <v>8</v>
      </c>
      <c r="AY10" s="35"/>
      <c r="AZ10" s="35"/>
      <c r="BB10" s="48" t="s">
        <v>3</v>
      </c>
      <c r="BC10" s="49">
        <v>46</v>
      </c>
      <c r="BD10" s="48" t="s">
        <v>1080</v>
      </c>
      <c r="BE10" s="50">
        <v>2</v>
      </c>
      <c r="BF10" s="54"/>
      <c r="BG10" s="54"/>
      <c r="BH10" s="48" t="s">
        <v>591</v>
      </c>
      <c r="BI10" s="50">
        <v>2</v>
      </c>
      <c r="BJ10" s="48" t="s">
        <v>321</v>
      </c>
      <c r="BK10" s="55">
        <v>4</v>
      </c>
      <c r="BL10" s="54"/>
      <c r="BM10" s="54"/>
      <c r="BO10" s="48" t="s">
        <v>806</v>
      </c>
      <c r="BP10" s="50">
        <v>1</v>
      </c>
      <c r="BQ10" s="48" t="s">
        <v>381</v>
      </c>
      <c r="BR10" s="49">
        <v>9</v>
      </c>
      <c r="BS10" s="48" t="s">
        <v>280</v>
      </c>
      <c r="BT10" s="49">
        <v>18</v>
      </c>
      <c r="BU10" s="48" t="s">
        <v>1388</v>
      </c>
      <c r="BV10" s="49">
        <v>10</v>
      </c>
      <c r="BW10" s="56" t="s">
        <v>2</v>
      </c>
      <c r="BX10" s="50">
        <v>1</v>
      </c>
      <c r="BY10" s="48" t="s">
        <v>102</v>
      </c>
      <c r="BZ10" s="50">
        <v>1</v>
      </c>
    </row>
    <row r="11" spans="1:78" x14ac:dyDescent="0.35">
      <c r="D11" s="35" t="s">
        <v>231</v>
      </c>
      <c r="E11" s="44">
        <v>30</v>
      </c>
      <c r="F11" s="35" t="s">
        <v>259</v>
      </c>
      <c r="G11" s="44">
        <v>15</v>
      </c>
      <c r="H11" s="35" t="s">
        <v>243</v>
      </c>
      <c r="I11" s="44">
        <v>60</v>
      </c>
      <c r="J11" s="35" t="s">
        <v>216</v>
      </c>
      <c r="K11" s="44">
        <v>38</v>
      </c>
      <c r="M11" s="45" t="s">
        <v>278</v>
      </c>
      <c r="N11" s="44">
        <v>11</v>
      </c>
      <c r="O11" s="45" t="s">
        <v>278</v>
      </c>
      <c r="P11" s="37">
        <v>3</v>
      </c>
      <c r="Q11" s="45" t="s">
        <v>222</v>
      </c>
      <c r="R11" s="44">
        <v>12</v>
      </c>
      <c r="S11" s="45" t="s">
        <v>278</v>
      </c>
      <c r="T11" s="46">
        <v>5</v>
      </c>
      <c r="U11" s="36"/>
      <c r="V11" s="36"/>
      <c r="W11" s="35" t="s">
        <v>273</v>
      </c>
      <c r="X11" s="35">
        <v>7</v>
      </c>
      <c r="Y11" s="35" t="s">
        <v>284</v>
      </c>
      <c r="Z11" s="35">
        <v>2</v>
      </c>
      <c r="AA11" s="35" t="s">
        <v>326</v>
      </c>
      <c r="AB11" s="35">
        <v>7</v>
      </c>
      <c r="AC11" s="35" t="s">
        <v>305</v>
      </c>
      <c r="AD11" s="35">
        <v>4</v>
      </c>
      <c r="AE11" s="35"/>
      <c r="AF11" s="35"/>
      <c r="AG11" s="35" t="s">
        <v>215</v>
      </c>
      <c r="AH11" s="35">
        <v>21</v>
      </c>
      <c r="AI11" s="35" t="s">
        <v>243</v>
      </c>
      <c r="AJ11" s="35">
        <v>3</v>
      </c>
      <c r="AK11" s="35" t="s">
        <v>233</v>
      </c>
      <c r="AL11" s="35">
        <v>23</v>
      </c>
      <c r="AM11" s="35" t="s">
        <v>233</v>
      </c>
      <c r="AN11" s="35">
        <v>9</v>
      </c>
      <c r="AO11" s="35"/>
      <c r="AP11" s="35"/>
      <c r="AQ11" s="35" t="s">
        <v>260</v>
      </c>
      <c r="AR11" s="35">
        <v>15</v>
      </c>
      <c r="AS11" s="35" t="s">
        <v>225</v>
      </c>
      <c r="AT11" s="35">
        <v>3</v>
      </c>
      <c r="AU11" s="35" t="s">
        <v>267</v>
      </c>
      <c r="AV11" s="35">
        <v>13</v>
      </c>
      <c r="AW11" s="35" t="s">
        <v>260</v>
      </c>
      <c r="AX11" s="35">
        <v>7</v>
      </c>
      <c r="AY11" s="35"/>
      <c r="AZ11" s="35"/>
      <c r="BB11" s="48" t="s">
        <v>2</v>
      </c>
      <c r="BC11" s="49">
        <v>21</v>
      </c>
      <c r="BD11" s="48" t="s">
        <v>1091</v>
      </c>
      <c r="BE11" s="50">
        <v>1</v>
      </c>
      <c r="BF11" s="54"/>
      <c r="BG11" s="54"/>
      <c r="BH11" s="54"/>
      <c r="BI11" s="54"/>
      <c r="BJ11" s="74" t="s">
        <v>158</v>
      </c>
      <c r="BK11" s="50">
        <v>1</v>
      </c>
      <c r="BL11" s="54"/>
      <c r="BM11" s="54"/>
      <c r="BO11" s="48" t="s">
        <v>798</v>
      </c>
      <c r="BP11" s="50">
        <v>1</v>
      </c>
      <c r="BQ11" s="48" t="s">
        <v>455</v>
      </c>
      <c r="BR11" s="49">
        <v>7</v>
      </c>
      <c r="BS11" s="48" t="s">
        <v>246</v>
      </c>
      <c r="BT11" s="49">
        <v>15</v>
      </c>
      <c r="BU11" s="54"/>
      <c r="BV11" s="54"/>
      <c r="BW11" s="54"/>
      <c r="BX11" s="54"/>
      <c r="BY11" s="54"/>
      <c r="BZ11" s="54"/>
    </row>
    <row r="12" spans="1:78" x14ac:dyDescent="0.35">
      <c r="D12" s="35" t="s">
        <v>222</v>
      </c>
      <c r="E12" s="44">
        <v>30</v>
      </c>
      <c r="F12" s="35" t="s">
        <v>279</v>
      </c>
      <c r="G12" s="44">
        <v>15</v>
      </c>
      <c r="H12" s="35" t="s">
        <v>233</v>
      </c>
      <c r="I12" s="44">
        <v>60</v>
      </c>
      <c r="J12" s="35" t="s">
        <v>225</v>
      </c>
      <c r="K12" s="44">
        <v>38</v>
      </c>
      <c r="M12" s="45" t="s">
        <v>213</v>
      </c>
      <c r="N12" s="44">
        <v>11</v>
      </c>
      <c r="O12" s="45" t="s">
        <v>251</v>
      </c>
      <c r="P12" s="37">
        <v>3</v>
      </c>
      <c r="Q12" s="45" t="s">
        <v>265</v>
      </c>
      <c r="R12" s="44">
        <v>12</v>
      </c>
      <c r="S12" s="45" t="s">
        <v>213</v>
      </c>
      <c r="T12" s="46">
        <v>5</v>
      </c>
      <c r="U12" s="36"/>
      <c r="V12" s="36"/>
      <c r="W12" s="35" t="s">
        <v>266</v>
      </c>
      <c r="X12" s="35">
        <v>7</v>
      </c>
      <c r="Y12" s="35" t="s">
        <v>223</v>
      </c>
      <c r="Z12" s="35">
        <v>2</v>
      </c>
      <c r="AA12" s="35" t="s">
        <v>331</v>
      </c>
      <c r="AB12" s="35">
        <v>7</v>
      </c>
      <c r="AC12" s="35" t="s">
        <v>252</v>
      </c>
      <c r="AD12" s="35">
        <v>4</v>
      </c>
      <c r="AE12" s="35"/>
      <c r="AF12" s="35"/>
      <c r="AG12" s="35" t="s">
        <v>243</v>
      </c>
      <c r="AH12" s="35">
        <v>19</v>
      </c>
      <c r="AI12" s="35" t="s">
        <v>233</v>
      </c>
      <c r="AJ12" s="35">
        <v>2</v>
      </c>
      <c r="AK12" s="35" t="s">
        <v>205</v>
      </c>
      <c r="AL12" s="35">
        <v>20</v>
      </c>
      <c r="AM12" s="35" t="s">
        <v>224</v>
      </c>
      <c r="AN12" s="35">
        <v>8</v>
      </c>
      <c r="AO12" s="35"/>
      <c r="AP12" s="35"/>
      <c r="AQ12" s="35" t="s">
        <v>206</v>
      </c>
      <c r="AR12" s="35">
        <v>12</v>
      </c>
      <c r="AS12" s="35" t="s">
        <v>234</v>
      </c>
      <c r="AT12" s="35">
        <v>2</v>
      </c>
      <c r="AU12" s="35" t="s">
        <v>216</v>
      </c>
      <c r="AV12" s="35">
        <v>12</v>
      </c>
      <c r="AW12" s="35" t="s">
        <v>225</v>
      </c>
      <c r="AX12" s="35">
        <v>4</v>
      </c>
      <c r="AY12" s="35"/>
      <c r="AZ12" s="35"/>
      <c r="BB12" s="48" t="s">
        <v>107</v>
      </c>
      <c r="BC12" s="50">
        <v>2</v>
      </c>
      <c r="BD12" s="48" t="s">
        <v>985</v>
      </c>
      <c r="BE12" s="50">
        <v>1</v>
      </c>
      <c r="BF12" s="54"/>
      <c r="BG12" s="54"/>
      <c r="BH12" s="54"/>
      <c r="BI12" s="54"/>
      <c r="BJ12" s="54"/>
      <c r="BK12" s="54"/>
      <c r="BL12" s="54"/>
      <c r="BM12" s="54"/>
      <c r="BO12" s="48" t="s">
        <v>802</v>
      </c>
      <c r="BP12" s="50">
        <v>1</v>
      </c>
      <c r="BQ12" s="48" t="s">
        <v>374</v>
      </c>
      <c r="BR12" s="50">
        <v>3</v>
      </c>
      <c r="BS12" s="48" t="s">
        <v>285</v>
      </c>
      <c r="BT12" s="49">
        <v>12</v>
      </c>
      <c r="BU12" s="54"/>
      <c r="BV12" s="54"/>
      <c r="BW12" s="54"/>
      <c r="BX12" s="54"/>
      <c r="BY12" s="54"/>
      <c r="BZ12" s="54"/>
    </row>
    <row r="13" spans="1:78" x14ac:dyDescent="0.35">
      <c r="D13" s="35" t="s">
        <v>251</v>
      </c>
      <c r="E13" s="44">
        <v>30</v>
      </c>
      <c r="F13" s="35" t="s">
        <v>273</v>
      </c>
      <c r="G13" s="44">
        <v>15</v>
      </c>
      <c r="H13" s="47" t="s">
        <v>158</v>
      </c>
      <c r="I13" s="37">
        <v>1</v>
      </c>
      <c r="J13" s="35" t="s">
        <v>267</v>
      </c>
      <c r="K13" s="44">
        <v>37</v>
      </c>
      <c r="M13" s="45" t="s">
        <v>222</v>
      </c>
      <c r="N13" s="44">
        <v>11</v>
      </c>
      <c r="O13" s="45" t="s">
        <v>265</v>
      </c>
      <c r="P13" s="37">
        <v>2</v>
      </c>
      <c r="Q13" s="45" t="s">
        <v>251</v>
      </c>
      <c r="R13" s="44">
        <v>11</v>
      </c>
      <c r="S13" s="45" t="s">
        <v>258</v>
      </c>
      <c r="T13" s="46">
        <v>4</v>
      </c>
      <c r="U13" s="36"/>
      <c r="V13" s="36"/>
      <c r="W13" s="35" t="s">
        <v>289</v>
      </c>
      <c r="X13" s="35">
        <v>7</v>
      </c>
      <c r="Y13" s="35" t="s">
        <v>300</v>
      </c>
      <c r="Z13" s="35">
        <v>1</v>
      </c>
      <c r="AA13" s="35" t="s">
        <v>320</v>
      </c>
      <c r="AB13" s="35">
        <v>7</v>
      </c>
      <c r="AC13" s="35" t="s">
        <v>326</v>
      </c>
      <c r="AD13" s="35">
        <v>3</v>
      </c>
      <c r="AE13" s="35"/>
      <c r="AF13" s="35"/>
      <c r="AG13" s="35"/>
      <c r="AH13" s="35"/>
      <c r="AI13" s="35"/>
      <c r="AJ13" s="35"/>
      <c r="AK13" s="35"/>
      <c r="AL13" s="35"/>
      <c r="AM13" s="35"/>
      <c r="AN13" s="35"/>
      <c r="AO13" s="35"/>
      <c r="AP13" s="35"/>
      <c r="AQ13" s="35" t="s">
        <v>234</v>
      </c>
      <c r="AR13" s="35">
        <v>11</v>
      </c>
      <c r="AS13" s="35" t="s">
        <v>260</v>
      </c>
      <c r="AT13" s="35">
        <v>1</v>
      </c>
      <c r="AU13" s="35" t="s">
        <v>244</v>
      </c>
      <c r="AV13" s="35">
        <v>11</v>
      </c>
      <c r="AW13" s="35" t="s">
        <v>206</v>
      </c>
      <c r="AX13" s="35">
        <v>4</v>
      </c>
      <c r="AY13" s="35"/>
      <c r="AZ13" s="35"/>
      <c r="BO13" s="48" t="s">
        <v>827</v>
      </c>
      <c r="BP13" s="50">
        <v>1</v>
      </c>
      <c r="BQ13" s="48" t="s">
        <v>1226</v>
      </c>
      <c r="BR13" s="50">
        <v>1</v>
      </c>
      <c r="BS13" s="48" t="s">
        <v>521</v>
      </c>
      <c r="BT13" s="49">
        <v>7</v>
      </c>
      <c r="BU13" s="54"/>
      <c r="BV13" s="54"/>
      <c r="BW13" s="54"/>
      <c r="BX13" s="54"/>
      <c r="BY13" s="54"/>
      <c r="BZ13" s="54"/>
    </row>
    <row r="14" spans="1:78" x14ac:dyDescent="0.35">
      <c r="D14" s="35" t="s">
        <v>272</v>
      </c>
      <c r="E14" s="44">
        <v>30</v>
      </c>
      <c r="F14" s="35" t="s">
        <v>232</v>
      </c>
      <c r="G14" s="44">
        <v>15</v>
      </c>
      <c r="H14" s="36"/>
      <c r="I14" s="36"/>
      <c r="J14" s="35" t="s">
        <v>260</v>
      </c>
      <c r="K14" s="44">
        <v>37</v>
      </c>
      <c r="M14" s="45" t="s">
        <v>272</v>
      </c>
      <c r="N14" s="44">
        <v>11</v>
      </c>
      <c r="O14" s="45" t="s">
        <v>272</v>
      </c>
      <c r="P14" s="37">
        <v>1</v>
      </c>
      <c r="Q14" s="45" t="s">
        <v>278</v>
      </c>
      <c r="R14" s="44">
        <v>11</v>
      </c>
      <c r="S14" s="45" t="s">
        <v>231</v>
      </c>
      <c r="T14" s="46">
        <v>4</v>
      </c>
      <c r="U14" s="36"/>
      <c r="V14" s="36"/>
      <c r="W14" s="35" t="s">
        <v>331</v>
      </c>
      <c r="X14" s="35">
        <v>7</v>
      </c>
      <c r="Y14" s="35" t="s">
        <v>316</v>
      </c>
      <c r="Z14" s="35">
        <v>1</v>
      </c>
      <c r="AA14" s="35" t="s">
        <v>316</v>
      </c>
      <c r="AB14" s="35">
        <v>7</v>
      </c>
      <c r="AC14" s="35" t="s">
        <v>310</v>
      </c>
      <c r="AD14" s="35">
        <v>3</v>
      </c>
      <c r="AE14" s="35"/>
      <c r="AF14" s="35"/>
      <c r="AG14" s="35"/>
      <c r="AH14" s="35"/>
      <c r="AI14" s="35"/>
      <c r="AJ14" s="35"/>
      <c r="AK14" s="35"/>
      <c r="AL14" s="35"/>
      <c r="AM14" s="35"/>
      <c r="AN14" s="35"/>
      <c r="AO14" s="35"/>
      <c r="AP14" s="35"/>
      <c r="AQ14" s="35" t="s">
        <v>216</v>
      </c>
      <c r="AR14" s="35">
        <v>11</v>
      </c>
      <c r="AS14" s="35" t="s">
        <v>267</v>
      </c>
      <c r="AT14" s="35">
        <v>1</v>
      </c>
      <c r="AU14" s="35" t="s">
        <v>253</v>
      </c>
      <c r="AV14" s="35">
        <v>11</v>
      </c>
      <c r="AW14" s="35" t="s">
        <v>267</v>
      </c>
      <c r="AX14" s="35">
        <v>3</v>
      </c>
      <c r="AY14" s="35"/>
      <c r="AZ14" s="35"/>
      <c r="BO14" s="48" t="s">
        <v>831</v>
      </c>
      <c r="BP14" s="50">
        <v>1</v>
      </c>
      <c r="BQ14" s="48" t="s">
        <v>963</v>
      </c>
      <c r="BR14" s="50">
        <v>1</v>
      </c>
      <c r="BS14" s="48" t="s">
        <v>584</v>
      </c>
      <c r="BT14" s="55">
        <v>5</v>
      </c>
      <c r="BU14" s="54"/>
      <c r="BV14" s="54"/>
      <c r="BW14" s="54"/>
      <c r="BX14" s="54"/>
      <c r="BY14" s="54"/>
      <c r="BZ14" s="54"/>
    </row>
    <row r="15" spans="1:78" x14ac:dyDescent="0.35">
      <c r="D15" s="35" t="s">
        <v>278</v>
      </c>
      <c r="E15" s="44">
        <v>30</v>
      </c>
      <c r="F15" s="35" t="s">
        <v>223</v>
      </c>
      <c r="G15" s="44">
        <v>15</v>
      </c>
      <c r="H15" s="36"/>
      <c r="I15" s="36"/>
      <c r="J15" s="35" t="s">
        <v>253</v>
      </c>
      <c r="K15" s="44">
        <v>37</v>
      </c>
      <c r="M15" s="45" t="s">
        <v>258</v>
      </c>
      <c r="N15" s="44">
        <v>10</v>
      </c>
      <c r="O15" s="45" t="s">
        <v>231</v>
      </c>
      <c r="P15" s="37">
        <v>1</v>
      </c>
      <c r="Q15" s="45" t="s">
        <v>213</v>
      </c>
      <c r="R15" s="44">
        <v>11</v>
      </c>
      <c r="S15" s="45" t="s">
        <v>222</v>
      </c>
      <c r="T15" s="46">
        <v>4</v>
      </c>
      <c r="U15" s="36"/>
      <c r="V15" s="36"/>
      <c r="W15" s="35" t="s">
        <v>295</v>
      </c>
      <c r="X15" s="35">
        <v>6</v>
      </c>
      <c r="Y15" s="35" t="s">
        <v>331</v>
      </c>
      <c r="Z15" s="35">
        <v>1</v>
      </c>
      <c r="AA15" s="35" t="s">
        <v>259</v>
      </c>
      <c r="AB15" s="35">
        <v>6</v>
      </c>
      <c r="AC15" s="35" t="s">
        <v>266</v>
      </c>
      <c r="AD15" s="35">
        <v>2</v>
      </c>
      <c r="AE15" s="35"/>
      <c r="AF15" s="35"/>
      <c r="AG15" s="35"/>
      <c r="AH15" s="35"/>
      <c r="AI15" s="35"/>
      <c r="AJ15" s="35"/>
      <c r="AK15" s="35"/>
      <c r="AL15" s="35"/>
      <c r="AM15" s="35"/>
      <c r="AN15" s="35"/>
      <c r="AO15" s="35"/>
      <c r="AP15" s="35"/>
      <c r="AQ15" s="35" t="s">
        <v>253</v>
      </c>
      <c r="AR15" s="35">
        <v>11</v>
      </c>
      <c r="AS15" s="35"/>
      <c r="AT15" s="35"/>
      <c r="AU15" s="35" t="s">
        <v>225</v>
      </c>
      <c r="AV15" s="35">
        <v>11</v>
      </c>
      <c r="AW15" s="35" t="s">
        <v>234</v>
      </c>
      <c r="AX15" s="35">
        <v>2</v>
      </c>
      <c r="AY15" s="35"/>
      <c r="AZ15" s="35"/>
      <c r="BO15" s="48" t="s">
        <v>814</v>
      </c>
      <c r="BP15" s="50">
        <v>1</v>
      </c>
      <c r="BQ15" s="48" t="s">
        <v>404</v>
      </c>
      <c r="BR15" s="50">
        <v>1</v>
      </c>
      <c r="BS15" s="48" t="s">
        <v>475</v>
      </c>
      <c r="BT15" s="55">
        <v>4</v>
      </c>
      <c r="BU15" s="54"/>
      <c r="BV15" s="54"/>
      <c r="BW15" s="54"/>
      <c r="BX15" s="54"/>
      <c r="BY15" s="54"/>
      <c r="BZ15" s="54"/>
    </row>
    <row r="16" spans="1:78" x14ac:dyDescent="0.35">
      <c r="D16" s="35" t="s">
        <v>258</v>
      </c>
      <c r="E16" s="44">
        <v>30</v>
      </c>
      <c r="F16" s="35" t="s">
        <v>252</v>
      </c>
      <c r="G16" s="44">
        <v>15</v>
      </c>
      <c r="H16" s="36"/>
      <c r="I16" s="36"/>
      <c r="J16" s="47" t="s">
        <v>158</v>
      </c>
      <c r="K16" s="37">
        <v>1</v>
      </c>
      <c r="M16" s="45" t="s">
        <v>251</v>
      </c>
      <c r="N16" s="44">
        <v>9</v>
      </c>
      <c r="O16" s="45" t="s">
        <v>258</v>
      </c>
      <c r="P16" s="37">
        <v>1</v>
      </c>
      <c r="Q16" s="45" t="s">
        <v>231</v>
      </c>
      <c r="R16" s="44">
        <v>10</v>
      </c>
      <c r="S16" s="45" t="s">
        <v>265</v>
      </c>
      <c r="T16" s="46">
        <v>4</v>
      </c>
      <c r="U16" s="36"/>
      <c r="V16" s="36"/>
      <c r="W16" s="35" t="s">
        <v>259</v>
      </c>
      <c r="X16" s="35">
        <v>6</v>
      </c>
      <c r="Y16" s="35" t="s">
        <v>326</v>
      </c>
      <c r="Z16" s="35">
        <v>1</v>
      </c>
      <c r="AA16" s="35" t="s">
        <v>223</v>
      </c>
      <c r="AB16" s="35">
        <v>6</v>
      </c>
      <c r="AC16" s="35" t="s">
        <v>259</v>
      </c>
      <c r="AD16" s="35">
        <v>2</v>
      </c>
      <c r="AE16" s="35"/>
      <c r="AF16" s="35"/>
      <c r="AG16" s="35"/>
      <c r="AH16" s="35"/>
      <c r="AI16" s="35"/>
      <c r="AJ16" s="35"/>
      <c r="AK16" s="35"/>
      <c r="AL16" s="35"/>
      <c r="AM16" s="35"/>
      <c r="AN16" s="35"/>
      <c r="AO16" s="35"/>
      <c r="AP16" s="35"/>
      <c r="AQ16" s="35"/>
      <c r="AR16" s="35"/>
      <c r="AS16" s="35"/>
      <c r="AT16" s="35"/>
      <c r="AU16" s="35"/>
      <c r="AV16" s="35"/>
      <c r="AW16" s="35"/>
      <c r="AX16" s="35"/>
      <c r="AY16" s="35"/>
      <c r="AZ16" s="35"/>
      <c r="BO16" s="48" t="s">
        <v>823</v>
      </c>
      <c r="BP16" s="50">
        <v>1</v>
      </c>
      <c r="BQ16" s="54"/>
      <c r="BR16" s="54"/>
      <c r="BS16" s="48" t="s">
        <v>888</v>
      </c>
      <c r="BT16" s="50">
        <v>3</v>
      </c>
      <c r="BU16" s="54"/>
      <c r="BV16" s="54"/>
      <c r="BW16" s="54"/>
      <c r="BX16" s="54"/>
      <c r="BY16" s="54"/>
      <c r="BZ16" s="54"/>
    </row>
    <row r="17" spans="4:78" x14ac:dyDescent="0.35">
      <c r="D17" s="35" t="s">
        <v>265</v>
      </c>
      <c r="E17" s="44">
        <v>30</v>
      </c>
      <c r="F17" s="35" t="s">
        <v>242</v>
      </c>
      <c r="G17" s="44">
        <v>15</v>
      </c>
      <c r="H17" s="36"/>
      <c r="I17" s="36"/>
      <c r="J17" s="36"/>
      <c r="K17" s="36"/>
      <c r="M17" s="45" t="s">
        <v>241</v>
      </c>
      <c r="N17" s="44">
        <v>8</v>
      </c>
      <c r="O17" s="36"/>
      <c r="P17" s="36"/>
      <c r="Q17" s="45" t="s">
        <v>203</v>
      </c>
      <c r="R17" s="44">
        <v>9</v>
      </c>
      <c r="S17" s="45" t="s">
        <v>203</v>
      </c>
      <c r="T17" s="37">
        <v>2</v>
      </c>
      <c r="U17" s="36"/>
      <c r="V17" s="36"/>
      <c r="W17" s="35" t="s">
        <v>252</v>
      </c>
      <c r="X17" s="35">
        <v>5</v>
      </c>
      <c r="Y17" s="35" t="s">
        <v>295</v>
      </c>
      <c r="Z17" s="35">
        <v>1</v>
      </c>
      <c r="AA17" s="35" t="s">
        <v>273</v>
      </c>
      <c r="AB17" s="35">
        <v>6</v>
      </c>
      <c r="AC17" s="35" t="s">
        <v>242</v>
      </c>
      <c r="AD17" s="35">
        <v>2</v>
      </c>
      <c r="AE17" s="35"/>
      <c r="AF17" s="35"/>
      <c r="AG17" s="35"/>
      <c r="AH17" s="35"/>
      <c r="AI17" s="35"/>
      <c r="AJ17" s="35"/>
      <c r="AK17" s="35"/>
      <c r="AL17" s="35"/>
      <c r="AM17" s="35"/>
      <c r="AN17" s="35"/>
      <c r="AO17" s="35"/>
      <c r="AP17" s="35"/>
      <c r="AQ17" s="35"/>
      <c r="AR17" s="35"/>
      <c r="AS17" s="35"/>
      <c r="AT17" s="35"/>
      <c r="AU17" s="35"/>
      <c r="AV17" s="35"/>
      <c r="AW17" s="35"/>
      <c r="AX17" s="35"/>
      <c r="AY17" s="35"/>
      <c r="AZ17" s="35"/>
      <c r="BO17" s="48" t="s">
        <v>794</v>
      </c>
      <c r="BP17" s="50">
        <v>1</v>
      </c>
      <c r="BQ17" s="54"/>
      <c r="BR17" s="54"/>
      <c r="BS17" s="56" t="s">
        <v>2</v>
      </c>
      <c r="BT17" s="50">
        <v>2</v>
      </c>
      <c r="BU17" s="54"/>
      <c r="BV17" s="54"/>
      <c r="BW17" s="54"/>
      <c r="BX17" s="54"/>
      <c r="BY17" s="54"/>
      <c r="BZ17" s="54"/>
    </row>
    <row r="18" spans="4:78" x14ac:dyDescent="0.35">
      <c r="D18" s="36" t="s">
        <v>158</v>
      </c>
      <c r="E18" s="37">
        <v>1</v>
      </c>
      <c r="F18" s="35" t="s">
        <v>284</v>
      </c>
      <c r="G18" s="44">
        <v>15</v>
      </c>
      <c r="H18" s="36"/>
      <c r="I18" s="36"/>
      <c r="J18" s="36"/>
      <c r="K18" s="36"/>
      <c r="M18" s="36"/>
      <c r="N18" s="36"/>
      <c r="O18" s="36"/>
      <c r="P18" s="36"/>
      <c r="Q18" s="36"/>
      <c r="R18" s="36"/>
      <c r="S18" s="36"/>
      <c r="T18" s="36"/>
      <c r="U18" s="36"/>
      <c r="V18" s="36"/>
      <c r="W18" s="35" t="s">
        <v>223</v>
      </c>
      <c r="X18" s="35">
        <v>5</v>
      </c>
      <c r="Y18" s="35" t="s">
        <v>310</v>
      </c>
      <c r="Z18" s="35">
        <v>1</v>
      </c>
      <c r="AA18" s="35" t="s">
        <v>305</v>
      </c>
      <c r="AB18" s="35">
        <v>6</v>
      </c>
      <c r="AC18" s="35" t="s">
        <v>223</v>
      </c>
      <c r="AD18" s="35">
        <v>2</v>
      </c>
      <c r="AE18" s="35"/>
      <c r="AF18" s="35"/>
      <c r="AG18" s="35"/>
      <c r="AH18" s="35"/>
      <c r="AI18" s="35"/>
      <c r="AJ18" s="35"/>
      <c r="AK18" s="35"/>
      <c r="AL18" s="35"/>
      <c r="AM18" s="35"/>
      <c r="AN18" s="35"/>
      <c r="AO18" s="35"/>
      <c r="AP18" s="35"/>
      <c r="AQ18" s="35"/>
      <c r="AR18" s="35"/>
      <c r="AS18" s="35"/>
      <c r="AT18" s="35"/>
      <c r="AU18" s="35"/>
      <c r="AV18" s="35"/>
      <c r="AW18" s="35"/>
      <c r="AX18" s="35"/>
      <c r="AY18" s="35"/>
      <c r="AZ18" s="35"/>
      <c r="BO18" s="48" t="s">
        <v>760</v>
      </c>
      <c r="BP18" s="50">
        <v>1</v>
      </c>
      <c r="BQ18" s="54"/>
      <c r="BR18" s="54"/>
      <c r="BS18" s="48" t="s">
        <v>835</v>
      </c>
      <c r="BT18" s="50">
        <v>2</v>
      </c>
      <c r="BU18" s="54"/>
      <c r="BV18" s="54"/>
      <c r="BW18" s="54"/>
      <c r="BX18" s="54"/>
      <c r="BY18" s="54"/>
      <c r="BZ18" s="54"/>
    </row>
    <row r="19" spans="4:78" x14ac:dyDescent="0.35">
      <c r="D19" s="36"/>
      <c r="E19" s="36"/>
      <c r="F19" s="35" t="s">
        <v>320</v>
      </c>
      <c r="G19" s="44">
        <v>15</v>
      </c>
      <c r="H19" s="36"/>
      <c r="I19" s="36"/>
      <c r="J19" s="36"/>
      <c r="K19" s="36"/>
      <c r="M19" s="36"/>
      <c r="N19" s="36"/>
      <c r="O19" s="36"/>
      <c r="P19" s="36"/>
      <c r="Q19" s="36"/>
      <c r="R19" s="36"/>
      <c r="S19" s="36"/>
      <c r="T19" s="36"/>
      <c r="U19" s="36"/>
      <c r="V19" s="36"/>
      <c r="W19" s="35" t="s">
        <v>305</v>
      </c>
      <c r="X19" s="35">
        <v>5</v>
      </c>
      <c r="Y19" s="35" t="s">
        <v>289</v>
      </c>
      <c r="Z19" s="35">
        <v>1</v>
      </c>
      <c r="AA19" s="35" t="s">
        <v>204</v>
      </c>
      <c r="AB19" s="35">
        <v>6</v>
      </c>
      <c r="AC19" s="35" t="s">
        <v>284</v>
      </c>
      <c r="AD19" s="35">
        <v>2</v>
      </c>
      <c r="AE19" s="35"/>
      <c r="AF19" s="35"/>
      <c r="AG19" s="35"/>
      <c r="AH19" s="35"/>
      <c r="AI19" s="35"/>
      <c r="AJ19" s="35"/>
      <c r="AK19" s="35"/>
      <c r="AL19" s="35"/>
      <c r="AM19" s="35"/>
      <c r="AN19" s="35"/>
      <c r="AO19" s="35"/>
      <c r="AP19" s="35"/>
      <c r="AQ19" s="35"/>
      <c r="AR19" s="35"/>
      <c r="AS19" s="35"/>
      <c r="AT19" s="35"/>
      <c r="AU19" s="35"/>
      <c r="AV19" s="35"/>
      <c r="AW19" s="35"/>
      <c r="AX19" s="35"/>
      <c r="AY19" s="35"/>
      <c r="AZ19" s="35"/>
      <c r="BO19" s="48" t="s">
        <v>764</v>
      </c>
      <c r="BP19" s="50">
        <v>1</v>
      </c>
      <c r="BQ19" s="54"/>
      <c r="BR19" s="54"/>
      <c r="BS19" s="48" t="s">
        <v>1152</v>
      </c>
      <c r="BT19" s="50">
        <v>2</v>
      </c>
      <c r="BU19" s="54"/>
      <c r="BV19" s="54"/>
      <c r="BW19" s="54"/>
      <c r="BX19" s="54"/>
      <c r="BY19" s="54"/>
      <c r="BZ19" s="54"/>
    </row>
    <row r="20" spans="4:78" x14ac:dyDescent="0.35">
      <c r="D20" s="36"/>
      <c r="E20" s="36"/>
      <c r="F20" s="35" t="s">
        <v>316</v>
      </c>
      <c r="G20" s="44">
        <v>15</v>
      </c>
      <c r="H20" s="36"/>
      <c r="I20" s="36"/>
      <c r="J20" s="36"/>
      <c r="K20" s="36"/>
      <c r="M20" s="36"/>
      <c r="N20" s="36"/>
      <c r="O20" s="36"/>
      <c r="P20" s="36"/>
      <c r="Q20" s="36"/>
      <c r="R20" s="36"/>
      <c r="S20" s="36"/>
      <c r="T20" s="36"/>
      <c r="U20" s="36"/>
      <c r="V20" s="36"/>
      <c r="W20" s="35" t="s">
        <v>320</v>
      </c>
      <c r="X20" s="35">
        <v>5</v>
      </c>
      <c r="Y20" s="35" t="s">
        <v>204</v>
      </c>
      <c r="Z20" s="35">
        <v>1</v>
      </c>
      <c r="AA20" s="35" t="s">
        <v>300</v>
      </c>
      <c r="AB20" s="35">
        <v>6</v>
      </c>
      <c r="AC20" s="35" t="s">
        <v>295</v>
      </c>
      <c r="AD20" s="35">
        <v>2</v>
      </c>
      <c r="AE20" s="35"/>
      <c r="AF20" s="35"/>
      <c r="AG20" s="35"/>
      <c r="AH20" s="35"/>
      <c r="AI20" s="35"/>
      <c r="AJ20" s="35"/>
      <c r="AK20" s="35"/>
      <c r="AL20" s="35"/>
      <c r="AM20" s="35"/>
      <c r="AN20" s="35"/>
      <c r="AO20" s="35"/>
      <c r="AP20" s="35"/>
      <c r="AQ20" s="35"/>
      <c r="AR20" s="35"/>
      <c r="AS20" s="35"/>
      <c r="AT20" s="35"/>
      <c r="AU20" s="35"/>
      <c r="AV20" s="35"/>
      <c r="AW20" s="35"/>
      <c r="AX20" s="35"/>
      <c r="AY20" s="35"/>
      <c r="AZ20" s="35"/>
      <c r="BO20" s="48" t="s">
        <v>752</v>
      </c>
      <c r="BP20" s="50">
        <v>1</v>
      </c>
      <c r="BQ20" s="54"/>
      <c r="BR20" s="54"/>
      <c r="BS20" s="48" t="s">
        <v>1169</v>
      </c>
      <c r="BT20" s="50">
        <v>1</v>
      </c>
      <c r="BU20" s="54"/>
      <c r="BV20" s="54"/>
      <c r="BW20" s="54"/>
      <c r="BX20" s="54"/>
      <c r="BY20" s="54"/>
      <c r="BZ20" s="54"/>
    </row>
    <row r="21" spans="4:78" x14ac:dyDescent="0.35">
      <c r="D21" s="36"/>
      <c r="E21" s="36"/>
      <c r="F21" s="35" t="s">
        <v>331</v>
      </c>
      <c r="G21" s="44">
        <v>15</v>
      </c>
      <c r="H21" s="36"/>
      <c r="I21" s="36"/>
      <c r="J21" s="36"/>
      <c r="K21" s="36"/>
      <c r="M21" s="36"/>
      <c r="N21" s="36"/>
      <c r="O21" s="36"/>
      <c r="P21" s="36"/>
      <c r="Q21" s="36"/>
      <c r="R21" s="36"/>
      <c r="S21" s="36"/>
      <c r="T21" s="36"/>
      <c r="U21" s="36"/>
      <c r="V21" s="36"/>
      <c r="W21" s="35" t="s">
        <v>279</v>
      </c>
      <c r="X21" s="35">
        <v>4</v>
      </c>
      <c r="Y21" s="35" t="s">
        <v>320</v>
      </c>
      <c r="Z21" s="35">
        <v>1</v>
      </c>
      <c r="AA21" s="35" t="s">
        <v>295</v>
      </c>
      <c r="AB21" s="35">
        <v>6</v>
      </c>
      <c r="AC21" s="35" t="s">
        <v>316</v>
      </c>
      <c r="AD21" s="35">
        <v>2</v>
      </c>
      <c r="AE21" s="35"/>
      <c r="AF21" s="35"/>
      <c r="AG21" s="35"/>
      <c r="AH21" s="35"/>
      <c r="AI21" s="35"/>
      <c r="AJ21" s="35"/>
      <c r="AK21" s="35"/>
      <c r="AL21" s="35"/>
      <c r="AM21" s="35"/>
      <c r="AN21" s="35"/>
      <c r="AO21" s="35"/>
      <c r="AP21" s="35"/>
      <c r="AQ21" s="35"/>
      <c r="AR21" s="35"/>
      <c r="AS21" s="35"/>
      <c r="AT21" s="35"/>
      <c r="AU21" s="35"/>
      <c r="AV21" s="35"/>
      <c r="AW21" s="35"/>
      <c r="AX21" s="35"/>
      <c r="AY21" s="35"/>
      <c r="AZ21" s="35"/>
      <c r="BO21" s="48" t="s">
        <v>756</v>
      </c>
      <c r="BP21" s="50">
        <v>1</v>
      </c>
      <c r="BQ21" s="54"/>
      <c r="BR21" s="54"/>
      <c r="BS21" s="48" t="s">
        <v>1286</v>
      </c>
      <c r="BT21" s="50">
        <v>1</v>
      </c>
      <c r="BU21" s="54"/>
      <c r="BV21" s="54"/>
      <c r="BW21" s="54"/>
      <c r="BX21" s="54"/>
      <c r="BY21" s="54"/>
      <c r="BZ21" s="54"/>
    </row>
    <row r="22" spans="4:78" x14ac:dyDescent="0.35">
      <c r="D22" s="36"/>
      <c r="E22" s="36"/>
      <c r="F22" s="35" t="s">
        <v>326</v>
      </c>
      <c r="G22" s="44">
        <v>15</v>
      </c>
      <c r="H22" s="36"/>
      <c r="I22" s="36"/>
      <c r="J22" s="36"/>
      <c r="K22" s="36"/>
      <c r="M22" s="36"/>
      <c r="N22" s="36"/>
      <c r="O22" s="36"/>
      <c r="P22" s="36"/>
      <c r="Q22" s="36"/>
      <c r="R22" s="36"/>
      <c r="S22" s="36"/>
      <c r="T22" s="36"/>
      <c r="U22" s="36"/>
      <c r="V22" s="36"/>
      <c r="W22" s="35" t="s">
        <v>326</v>
      </c>
      <c r="X22" s="35">
        <v>4</v>
      </c>
      <c r="Y22" s="35" t="s">
        <v>266</v>
      </c>
      <c r="Z22" s="35">
        <v>1</v>
      </c>
      <c r="AA22" s="35" t="s">
        <v>266</v>
      </c>
      <c r="AB22" s="35">
        <v>5</v>
      </c>
      <c r="AC22" s="35" t="s">
        <v>320</v>
      </c>
      <c r="AD22" s="35">
        <v>2</v>
      </c>
      <c r="AE22" s="35"/>
      <c r="AF22" s="35"/>
      <c r="AG22" s="35"/>
      <c r="AH22" s="35"/>
      <c r="AI22" s="35"/>
      <c r="AJ22" s="35"/>
      <c r="AK22" s="35"/>
      <c r="AL22" s="35"/>
      <c r="AM22" s="35"/>
      <c r="AN22" s="35"/>
      <c r="AO22" s="35"/>
      <c r="AP22" s="35"/>
      <c r="AQ22" s="35"/>
      <c r="AR22" s="35"/>
      <c r="AS22" s="35"/>
      <c r="AT22" s="35"/>
      <c r="AU22" s="35"/>
      <c r="AV22" s="35"/>
      <c r="AW22" s="35"/>
      <c r="AX22" s="35"/>
      <c r="AY22" s="35"/>
      <c r="AZ22" s="35"/>
      <c r="BO22" s="48" t="s">
        <v>768</v>
      </c>
      <c r="BP22" s="50">
        <v>1</v>
      </c>
      <c r="BQ22" s="54"/>
      <c r="BR22" s="54"/>
      <c r="BS22" s="48" t="s">
        <v>99</v>
      </c>
      <c r="BT22" s="50">
        <v>1</v>
      </c>
      <c r="BU22" s="54"/>
      <c r="BV22" s="54"/>
      <c r="BW22" s="54"/>
      <c r="BX22" s="54"/>
      <c r="BY22" s="54"/>
      <c r="BZ22" s="54"/>
    </row>
    <row r="23" spans="4:78" x14ac:dyDescent="0.35">
      <c r="D23" s="36"/>
      <c r="E23" s="36"/>
      <c r="F23" s="35" t="s">
        <v>310</v>
      </c>
      <c r="G23" s="44">
        <v>15</v>
      </c>
      <c r="H23" s="36"/>
      <c r="I23" s="36"/>
      <c r="J23" s="36"/>
      <c r="K23" s="36"/>
      <c r="M23" s="36"/>
      <c r="N23" s="36"/>
      <c r="O23" s="36"/>
      <c r="P23" s="36"/>
      <c r="Q23" s="36"/>
      <c r="R23" s="36"/>
      <c r="S23" s="36"/>
      <c r="T23" s="36"/>
      <c r="U23" s="36"/>
      <c r="V23" s="36"/>
      <c r="W23" s="35" t="s">
        <v>300</v>
      </c>
      <c r="X23" s="35">
        <v>4</v>
      </c>
      <c r="Y23" s="35"/>
      <c r="Z23" s="35"/>
      <c r="AA23" s="35" t="s">
        <v>232</v>
      </c>
      <c r="AB23" s="35">
        <v>4</v>
      </c>
      <c r="AC23" s="35" t="s">
        <v>273</v>
      </c>
      <c r="AD23" s="35">
        <v>2</v>
      </c>
      <c r="AE23" s="35"/>
      <c r="AF23" s="35"/>
      <c r="AG23" s="35"/>
      <c r="AH23" s="35"/>
      <c r="AI23" s="35"/>
      <c r="AJ23" s="35"/>
      <c r="AK23" s="35"/>
      <c r="AL23" s="35"/>
      <c r="AM23" s="35"/>
      <c r="AN23" s="35"/>
      <c r="AO23" s="35"/>
      <c r="AP23" s="35"/>
      <c r="AQ23" s="35"/>
      <c r="AR23" s="35"/>
      <c r="AS23" s="35"/>
      <c r="AT23" s="35"/>
      <c r="AU23" s="35"/>
      <c r="AV23" s="35"/>
      <c r="AW23" s="35"/>
      <c r="AX23" s="35"/>
      <c r="AY23" s="35"/>
      <c r="AZ23" s="35"/>
      <c r="BO23" s="48" t="s">
        <v>783</v>
      </c>
      <c r="BP23" s="50">
        <v>1</v>
      </c>
      <c r="BQ23" s="54"/>
      <c r="BR23" s="54"/>
      <c r="BS23" s="48" t="s">
        <v>726</v>
      </c>
      <c r="BT23" s="50">
        <v>1</v>
      </c>
      <c r="BU23" s="54"/>
      <c r="BV23" s="54"/>
      <c r="BW23" s="54"/>
      <c r="BX23" s="54"/>
      <c r="BY23" s="54"/>
      <c r="BZ23" s="54"/>
    </row>
    <row r="24" spans="4:78" x14ac:dyDescent="0.35">
      <c r="D24" s="36"/>
      <c r="E24" s="36"/>
      <c r="F24" s="35" t="s">
        <v>295</v>
      </c>
      <c r="G24" s="44">
        <v>15</v>
      </c>
      <c r="H24" s="36"/>
      <c r="I24" s="36"/>
      <c r="J24" s="36"/>
      <c r="K24" s="36"/>
      <c r="M24" s="36"/>
      <c r="N24" s="36"/>
      <c r="O24" s="36"/>
      <c r="P24" s="36"/>
      <c r="Q24" s="36"/>
      <c r="R24" s="36"/>
      <c r="S24" s="36"/>
      <c r="T24" s="36"/>
      <c r="U24" s="36"/>
      <c r="V24" s="36"/>
      <c r="W24" s="35" t="s">
        <v>214</v>
      </c>
      <c r="X24" s="35">
        <v>4</v>
      </c>
      <c r="Y24" s="35"/>
      <c r="Z24" s="35"/>
      <c r="AA24" s="35" t="s">
        <v>214</v>
      </c>
      <c r="AB24" s="35">
        <v>4</v>
      </c>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O24" s="48" t="s">
        <v>790</v>
      </c>
      <c r="BP24" s="50">
        <v>1</v>
      </c>
      <c r="BQ24" s="54"/>
      <c r="BR24" s="54"/>
      <c r="BS24" s="48" t="s">
        <v>920</v>
      </c>
      <c r="BT24" s="50">
        <v>1</v>
      </c>
      <c r="BU24" s="54"/>
      <c r="BV24" s="54"/>
      <c r="BW24" s="54"/>
      <c r="BX24" s="54"/>
      <c r="BY24" s="54"/>
      <c r="BZ24" s="54"/>
    </row>
    <row r="25" spans="4:78" x14ac:dyDescent="0.35">
      <c r="D25" s="36"/>
      <c r="E25" s="36"/>
      <c r="F25" s="35" t="s">
        <v>289</v>
      </c>
      <c r="G25" s="44">
        <v>15</v>
      </c>
      <c r="H25" s="36"/>
      <c r="I25" s="36"/>
      <c r="J25" s="36"/>
      <c r="K25" s="36"/>
      <c r="M25" s="36"/>
      <c r="N25" s="36"/>
      <c r="O25" s="36"/>
      <c r="P25" s="36"/>
      <c r="Q25" s="36"/>
      <c r="R25" s="36"/>
      <c r="S25" s="36"/>
      <c r="T25" s="36"/>
      <c r="U25" s="36"/>
      <c r="V25" s="36"/>
      <c r="W25" s="35" t="s">
        <v>310</v>
      </c>
      <c r="X25" s="35">
        <v>4</v>
      </c>
      <c r="Y25" s="35"/>
      <c r="Z25" s="35"/>
      <c r="AA25" s="35" t="s">
        <v>279</v>
      </c>
      <c r="AB25" s="35">
        <v>4</v>
      </c>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O25" s="48" t="s">
        <v>775</v>
      </c>
      <c r="BP25" s="50">
        <v>1</v>
      </c>
      <c r="BQ25" s="54"/>
      <c r="BR25" s="54"/>
      <c r="BS25" s="48" t="s">
        <v>1034</v>
      </c>
      <c r="BT25" s="50">
        <v>1</v>
      </c>
      <c r="BU25" s="54"/>
      <c r="BV25" s="54"/>
      <c r="BW25" s="54"/>
      <c r="BX25" s="54"/>
      <c r="BY25" s="54"/>
      <c r="BZ25" s="54"/>
    </row>
    <row r="26" spans="4:78" x14ac:dyDescent="0.35">
      <c r="D26" s="36"/>
      <c r="E26" s="36"/>
      <c r="F26" s="35" t="s">
        <v>305</v>
      </c>
      <c r="G26" s="44">
        <v>15</v>
      </c>
      <c r="H26" s="36"/>
      <c r="I26" s="36"/>
      <c r="J26" s="36"/>
      <c r="K26" s="36"/>
      <c r="M26" s="36"/>
      <c r="N26" s="36"/>
      <c r="O26" s="36"/>
      <c r="P26" s="36"/>
      <c r="Q26" s="36"/>
      <c r="R26" s="36"/>
      <c r="S26" s="36"/>
      <c r="T26" s="36"/>
      <c r="U26" s="36"/>
      <c r="V26" s="36"/>
      <c r="W26" s="35" t="s">
        <v>316</v>
      </c>
      <c r="X26" s="35">
        <v>4</v>
      </c>
      <c r="Y26" s="35"/>
      <c r="Z26" s="35"/>
      <c r="AA26" s="35" t="s">
        <v>252</v>
      </c>
      <c r="AB26" s="35">
        <v>4</v>
      </c>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O26" s="48" t="s">
        <v>779</v>
      </c>
      <c r="BP26" s="50">
        <v>1</v>
      </c>
      <c r="BQ26" s="54"/>
      <c r="BR26" s="54"/>
      <c r="BS26" s="48" t="s">
        <v>1105</v>
      </c>
      <c r="BT26" s="50">
        <v>1</v>
      </c>
      <c r="BU26" s="54"/>
      <c r="BV26" s="54"/>
      <c r="BW26" s="54"/>
      <c r="BX26" s="54"/>
      <c r="BY26" s="54"/>
      <c r="BZ26" s="54"/>
    </row>
    <row r="27" spans="4:78" x14ac:dyDescent="0.35">
      <c r="D27" s="36"/>
      <c r="E27" s="36"/>
      <c r="F27" s="35" t="s">
        <v>300</v>
      </c>
      <c r="G27" s="44">
        <v>15</v>
      </c>
      <c r="H27" s="36"/>
      <c r="I27" s="36"/>
      <c r="J27" s="36"/>
      <c r="K27" s="36"/>
      <c r="M27" s="36"/>
      <c r="N27" s="36"/>
      <c r="O27" s="36"/>
      <c r="P27" s="36"/>
      <c r="Q27" s="36"/>
      <c r="R27" s="36"/>
      <c r="S27" s="36"/>
      <c r="T27" s="36"/>
      <c r="U27" s="36"/>
      <c r="V27" s="36"/>
      <c r="W27" s="35" t="s">
        <v>242</v>
      </c>
      <c r="X27" s="37">
        <v>3</v>
      </c>
      <c r="Y27" s="45" t="s">
        <v>158</v>
      </c>
      <c r="Z27" s="44" t="s">
        <v>158</v>
      </c>
      <c r="AA27" s="44" t="s">
        <v>284</v>
      </c>
      <c r="AB27" s="37">
        <v>3</v>
      </c>
      <c r="AC27" s="45" t="s">
        <v>158</v>
      </c>
      <c r="AD27" s="36" t="s">
        <v>158</v>
      </c>
      <c r="AE27" s="36"/>
      <c r="AF27" s="36"/>
      <c r="AG27" s="36"/>
      <c r="AH27" s="36"/>
      <c r="AI27" s="36"/>
      <c r="AJ27" s="36"/>
      <c r="AK27" s="36"/>
      <c r="AL27" s="36"/>
      <c r="AM27" s="36"/>
      <c r="AN27" s="36"/>
      <c r="AO27" s="36"/>
      <c r="AP27" s="36"/>
      <c r="AQ27" s="36"/>
      <c r="AR27" s="36"/>
      <c r="AS27" s="36"/>
      <c r="AT27" s="36"/>
      <c r="AU27" s="36"/>
      <c r="AV27" s="36"/>
      <c r="AW27" s="36"/>
      <c r="AX27" s="36"/>
      <c r="AY27" s="36"/>
      <c r="AZ27" s="36"/>
      <c r="BO27" s="48" t="s">
        <v>839</v>
      </c>
      <c r="BP27" s="50">
        <v>1</v>
      </c>
      <c r="BQ27" s="54"/>
      <c r="BR27" s="54"/>
      <c r="BS27" s="48" t="s">
        <v>1097</v>
      </c>
      <c r="BT27" s="50">
        <v>1</v>
      </c>
      <c r="BU27" s="54"/>
      <c r="BV27" s="54"/>
      <c r="BW27" s="54"/>
      <c r="BX27" s="54"/>
      <c r="BY27" s="54"/>
      <c r="BZ27" s="54"/>
    </row>
    <row r="28" spans="4:78" x14ac:dyDescent="0.35">
      <c r="D28" s="36"/>
      <c r="E28" s="36"/>
      <c r="F28" s="47" t="s">
        <v>158</v>
      </c>
      <c r="G28" s="37">
        <v>1</v>
      </c>
      <c r="H28" s="36"/>
      <c r="I28" s="36"/>
      <c r="J28" s="36"/>
      <c r="K28" s="36"/>
      <c r="BO28" s="48" t="s">
        <v>906</v>
      </c>
      <c r="BP28" s="50">
        <v>1</v>
      </c>
      <c r="BQ28" s="54"/>
      <c r="BR28" s="54"/>
      <c r="BS28" s="54"/>
      <c r="BT28" s="54"/>
      <c r="BU28" s="54"/>
      <c r="BV28" s="54"/>
      <c r="BW28" s="54"/>
      <c r="BX28" s="54"/>
      <c r="BY28" s="54"/>
      <c r="BZ28" s="54"/>
    </row>
    <row r="29" spans="4:78" x14ac:dyDescent="0.35">
      <c r="BO29" s="48" t="s">
        <v>919</v>
      </c>
      <c r="BP29" s="50">
        <v>1</v>
      </c>
      <c r="BQ29" s="54"/>
      <c r="BR29" s="54"/>
      <c r="BS29" s="54"/>
      <c r="BT29" s="54"/>
      <c r="BU29" s="54"/>
      <c r="BV29" s="54"/>
      <c r="BW29" s="54"/>
      <c r="BX29" s="54"/>
      <c r="BY29" s="54"/>
      <c r="BZ29" s="54"/>
    </row>
    <row r="30" spans="4:78" x14ac:dyDescent="0.35">
      <c r="BO30" s="48" t="s">
        <v>892</v>
      </c>
      <c r="BP30" s="50">
        <v>1</v>
      </c>
      <c r="BQ30" s="54"/>
      <c r="BR30" s="54"/>
      <c r="BS30" s="54"/>
      <c r="BT30" s="54"/>
      <c r="BU30" s="54"/>
      <c r="BV30" s="54"/>
      <c r="BW30" s="54"/>
      <c r="BX30" s="54"/>
      <c r="BY30" s="54"/>
      <c r="BZ30" s="54"/>
    </row>
    <row r="31" spans="4:78" x14ac:dyDescent="0.35">
      <c r="BO31" s="48" t="s">
        <v>899</v>
      </c>
      <c r="BP31" s="50">
        <v>1</v>
      </c>
      <c r="BQ31" s="54"/>
      <c r="BR31" s="54"/>
      <c r="BS31" s="54"/>
      <c r="BT31" s="54"/>
      <c r="BU31" s="54"/>
      <c r="BV31" s="54"/>
      <c r="BW31" s="54"/>
      <c r="BX31" s="54"/>
      <c r="BY31" s="54"/>
      <c r="BZ31" s="54"/>
    </row>
    <row r="32" spans="4:78" x14ac:dyDescent="0.35">
      <c r="BO32" s="48" t="s">
        <v>924</v>
      </c>
      <c r="BP32" s="50">
        <v>1</v>
      </c>
      <c r="BQ32" s="54"/>
      <c r="BR32" s="54"/>
      <c r="BS32" s="54"/>
      <c r="BT32" s="54"/>
      <c r="BU32" s="54"/>
      <c r="BV32" s="54"/>
      <c r="BW32" s="54"/>
      <c r="BX32" s="54"/>
      <c r="BY32" s="54"/>
      <c r="BZ32" s="54"/>
    </row>
    <row r="33" spans="67:78" x14ac:dyDescent="0.35">
      <c r="BO33" s="48" t="s">
        <v>936</v>
      </c>
      <c r="BP33" s="50">
        <v>1</v>
      </c>
      <c r="BQ33" s="54"/>
      <c r="BR33" s="54"/>
      <c r="BS33" s="54"/>
      <c r="BT33" s="54"/>
      <c r="BU33" s="54"/>
      <c r="BV33" s="54"/>
      <c r="BW33" s="54"/>
      <c r="BX33" s="54"/>
      <c r="BY33" s="54"/>
      <c r="BZ33" s="54"/>
    </row>
    <row r="34" spans="67:78" x14ac:dyDescent="0.35">
      <c r="BO34" s="48" t="s">
        <v>940</v>
      </c>
      <c r="BP34" s="50">
        <v>1</v>
      </c>
      <c r="BQ34" s="54"/>
      <c r="BR34" s="54"/>
      <c r="BS34" s="54"/>
      <c r="BT34" s="54"/>
      <c r="BU34" s="54"/>
      <c r="BV34" s="54"/>
      <c r="BW34" s="54"/>
      <c r="BX34" s="54"/>
      <c r="BY34" s="54"/>
      <c r="BZ34" s="54"/>
    </row>
    <row r="35" spans="67:78" x14ac:dyDescent="0.35">
      <c r="BO35" s="48" t="s">
        <v>928</v>
      </c>
      <c r="BP35" s="50">
        <v>1</v>
      </c>
      <c r="BQ35" s="54"/>
      <c r="BR35" s="54"/>
      <c r="BS35" s="54"/>
      <c r="BT35" s="54"/>
      <c r="BU35" s="54"/>
      <c r="BV35" s="54"/>
      <c r="BW35" s="54"/>
      <c r="BX35" s="54"/>
      <c r="BY35" s="54"/>
      <c r="BZ35" s="54"/>
    </row>
    <row r="36" spans="67:78" x14ac:dyDescent="0.35">
      <c r="BO36" s="48" t="s">
        <v>932</v>
      </c>
      <c r="BP36" s="50">
        <v>1</v>
      </c>
      <c r="BQ36" s="54"/>
      <c r="BR36" s="54"/>
      <c r="BS36" s="54"/>
      <c r="BT36" s="54"/>
      <c r="BU36" s="54"/>
      <c r="BV36" s="54"/>
      <c r="BW36" s="54"/>
      <c r="BX36" s="54"/>
      <c r="BY36" s="54"/>
      <c r="BZ36" s="54"/>
    </row>
    <row r="37" spans="67:78" x14ac:dyDescent="0.35">
      <c r="BO37" s="48" t="s">
        <v>887</v>
      </c>
      <c r="BP37" s="50">
        <v>1</v>
      </c>
      <c r="BQ37" s="54"/>
      <c r="BR37" s="54"/>
      <c r="BS37" s="54"/>
      <c r="BT37" s="54"/>
      <c r="BU37" s="54"/>
      <c r="BV37" s="54"/>
      <c r="BW37" s="54"/>
      <c r="BX37" s="54"/>
      <c r="BY37" s="54"/>
      <c r="BZ37" s="54"/>
    </row>
    <row r="38" spans="67:78" x14ac:dyDescent="0.35">
      <c r="BO38" s="48" t="s">
        <v>855</v>
      </c>
      <c r="BP38" s="50">
        <v>1</v>
      </c>
      <c r="BQ38" s="54"/>
      <c r="BR38" s="54"/>
      <c r="BS38" s="54"/>
      <c r="BT38" s="54"/>
      <c r="BU38" s="54"/>
      <c r="BV38" s="54"/>
      <c r="BW38" s="54"/>
      <c r="BX38" s="54"/>
      <c r="BY38" s="54"/>
      <c r="BZ38" s="54"/>
    </row>
    <row r="39" spans="67:78" x14ac:dyDescent="0.35">
      <c r="BO39" s="48" t="s">
        <v>859</v>
      </c>
      <c r="BP39" s="50">
        <v>1</v>
      </c>
      <c r="BQ39" s="54"/>
      <c r="BR39" s="54"/>
      <c r="BS39" s="54"/>
      <c r="BT39" s="54"/>
      <c r="BU39" s="54"/>
      <c r="BV39" s="54"/>
      <c r="BW39" s="54"/>
      <c r="BX39" s="54"/>
      <c r="BY39" s="54"/>
      <c r="BZ39" s="54"/>
    </row>
    <row r="40" spans="67:78" x14ac:dyDescent="0.35">
      <c r="BO40" s="48" t="s">
        <v>843</v>
      </c>
      <c r="BP40" s="50">
        <v>1</v>
      </c>
      <c r="BQ40" s="54"/>
      <c r="BR40" s="54"/>
      <c r="BS40" s="54"/>
      <c r="BT40" s="54"/>
      <c r="BU40" s="54"/>
      <c r="BV40" s="54"/>
      <c r="BW40" s="54"/>
      <c r="BX40" s="54"/>
      <c r="BY40" s="54"/>
      <c r="BZ40" s="54"/>
    </row>
    <row r="41" spans="67:78" x14ac:dyDescent="0.35">
      <c r="BO41" s="48" t="s">
        <v>848</v>
      </c>
      <c r="BP41" s="50">
        <v>1</v>
      </c>
      <c r="BQ41" s="54"/>
      <c r="BR41" s="54"/>
      <c r="BS41" s="54"/>
      <c r="BT41" s="54"/>
      <c r="BU41" s="54"/>
      <c r="BV41" s="54"/>
      <c r="BW41" s="54"/>
      <c r="BX41" s="54"/>
      <c r="BY41" s="54"/>
      <c r="BZ41" s="54"/>
    </row>
    <row r="42" spans="67:78" x14ac:dyDescent="0.35">
      <c r="BO42" s="48" t="s">
        <v>863</v>
      </c>
      <c r="BP42" s="50">
        <v>1</v>
      </c>
      <c r="BQ42" s="54"/>
      <c r="BR42" s="54"/>
      <c r="BS42" s="54"/>
      <c r="BT42" s="54"/>
      <c r="BU42" s="54"/>
      <c r="BV42" s="54"/>
      <c r="BW42" s="54"/>
      <c r="BX42" s="54"/>
      <c r="BY42" s="54"/>
      <c r="BZ42" s="54"/>
    </row>
    <row r="43" spans="67:78" x14ac:dyDescent="0.35">
      <c r="BO43" s="48" t="s">
        <v>875</v>
      </c>
      <c r="BP43" s="50">
        <v>1</v>
      </c>
      <c r="BQ43" s="54"/>
      <c r="BR43" s="54"/>
      <c r="BS43" s="54"/>
      <c r="BT43" s="54"/>
      <c r="BU43" s="54"/>
      <c r="BV43" s="54"/>
      <c r="BW43" s="54"/>
      <c r="BX43" s="54"/>
      <c r="BY43" s="54"/>
      <c r="BZ43" s="54"/>
    </row>
    <row r="44" spans="67:78" x14ac:dyDescent="0.35">
      <c r="BO44" s="48" t="s">
        <v>879</v>
      </c>
      <c r="BP44" s="50">
        <v>1</v>
      </c>
      <c r="BQ44" s="54"/>
      <c r="BR44" s="54"/>
      <c r="BS44" s="54"/>
      <c r="BT44" s="54"/>
      <c r="BU44" s="54"/>
      <c r="BV44" s="54"/>
      <c r="BW44" s="54"/>
      <c r="BX44" s="54"/>
      <c r="BY44" s="54"/>
      <c r="BZ44" s="54"/>
    </row>
    <row r="45" spans="67:78" x14ac:dyDescent="0.35">
      <c r="BO45" s="48" t="s">
        <v>867</v>
      </c>
      <c r="BP45" s="50">
        <v>1</v>
      </c>
      <c r="BQ45" s="54"/>
      <c r="BR45" s="54"/>
      <c r="BS45" s="54"/>
      <c r="BT45" s="54"/>
      <c r="BU45" s="54"/>
      <c r="BV45" s="54"/>
      <c r="BW45" s="54"/>
      <c r="BX45" s="54"/>
      <c r="BY45" s="54"/>
      <c r="BZ45" s="54"/>
    </row>
    <row r="46" spans="67:78" x14ac:dyDescent="0.35">
      <c r="BO46" s="48" t="s">
        <v>871</v>
      </c>
      <c r="BP46" s="50">
        <v>1</v>
      </c>
      <c r="BQ46" s="54"/>
      <c r="BR46" s="54"/>
      <c r="BS46" s="54"/>
      <c r="BT46" s="54"/>
      <c r="BU46" s="54"/>
      <c r="BV46" s="54"/>
      <c r="BW46" s="54"/>
      <c r="BX46" s="54"/>
      <c r="BY46" s="54"/>
      <c r="BZ46" s="54"/>
    </row>
    <row r="47" spans="67:78" x14ac:dyDescent="0.35">
      <c r="BO47" s="48" t="s">
        <v>482</v>
      </c>
      <c r="BP47" s="50">
        <v>1</v>
      </c>
      <c r="BQ47" s="54"/>
      <c r="BR47" s="54"/>
      <c r="BS47" s="54"/>
      <c r="BT47" s="54"/>
      <c r="BU47" s="54"/>
      <c r="BV47" s="54"/>
      <c r="BW47" s="54"/>
      <c r="BX47" s="54"/>
      <c r="BY47" s="54"/>
      <c r="BZ47" s="54"/>
    </row>
    <row r="48" spans="67:78" x14ac:dyDescent="0.35">
      <c r="BO48" s="48" t="s">
        <v>493</v>
      </c>
      <c r="BP48" s="50">
        <v>1</v>
      </c>
      <c r="BQ48" s="54"/>
      <c r="BR48" s="54"/>
      <c r="BS48" s="54"/>
      <c r="BT48" s="54"/>
      <c r="BU48" s="54"/>
      <c r="BV48" s="54"/>
      <c r="BW48" s="54"/>
      <c r="BX48" s="54"/>
      <c r="BY48" s="54"/>
      <c r="BZ48" s="54"/>
    </row>
    <row r="49" spans="67:78" x14ac:dyDescent="0.35">
      <c r="BO49" s="48" t="s">
        <v>422</v>
      </c>
      <c r="BP49" s="50">
        <v>1</v>
      </c>
      <c r="BQ49" s="54"/>
      <c r="BR49" s="54"/>
      <c r="BS49" s="54"/>
      <c r="BT49" s="54"/>
      <c r="BU49" s="54"/>
      <c r="BV49" s="54"/>
      <c r="BW49" s="54"/>
      <c r="BX49" s="54"/>
      <c r="BY49" s="54"/>
      <c r="BZ49" s="54"/>
    </row>
    <row r="50" spans="67:78" x14ac:dyDescent="0.35">
      <c r="BO50" s="48" t="s">
        <v>430</v>
      </c>
      <c r="BP50" s="50">
        <v>1</v>
      </c>
      <c r="BQ50" s="54"/>
      <c r="BR50" s="54"/>
      <c r="BS50" s="54"/>
      <c r="BT50" s="54"/>
      <c r="BU50" s="54"/>
      <c r="BV50" s="54"/>
      <c r="BW50" s="54"/>
      <c r="BX50" s="54"/>
      <c r="BY50" s="54"/>
      <c r="BZ50" s="54"/>
    </row>
    <row r="51" spans="67:78" x14ac:dyDescent="0.35">
      <c r="BO51" s="48" t="s">
        <v>500</v>
      </c>
      <c r="BP51" s="50">
        <v>1</v>
      </c>
      <c r="BQ51" s="54"/>
      <c r="BR51" s="54"/>
      <c r="BS51" s="54"/>
      <c r="BT51" s="54"/>
      <c r="BU51" s="54"/>
      <c r="BV51" s="54"/>
      <c r="BW51" s="54"/>
      <c r="BX51" s="54"/>
      <c r="BY51" s="54"/>
      <c r="BZ51" s="54"/>
    </row>
    <row r="52" spans="67:78" x14ac:dyDescent="0.35">
      <c r="BO52" s="48" t="s">
        <v>532</v>
      </c>
      <c r="BP52" s="50">
        <v>1</v>
      </c>
      <c r="BQ52" s="54"/>
      <c r="BR52" s="54"/>
      <c r="BS52" s="54"/>
      <c r="BT52" s="54"/>
      <c r="BU52" s="54"/>
      <c r="BV52" s="54"/>
      <c r="BW52" s="54"/>
      <c r="BX52" s="54"/>
      <c r="BY52" s="54"/>
      <c r="BZ52" s="54"/>
    </row>
    <row r="53" spans="67:78" x14ac:dyDescent="0.35">
      <c r="BO53" s="48" t="s">
        <v>564</v>
      </c>
      <c r="BP53" s="50">
        <v>1</v>
      </c>
      <c r="BQ53" s="54"/>
      <c r="BR53" s="54"/>
      <c r="BS53" s="54"/>
      <c r="BT53" s="54"/>
      <c r="BU53" s="54"/>
      <c r="BV53" s="54"/>
      <c r="BW53" s="54"/>
      <c r="BX53" s="54"/>
      <c r="BY53" s="54"/>
      <c r="BZ53" s="54"/>
    </row>
    <row r="54" spans="67:78" x14ac:dyDescent="0.35">
      <c r="BO54" s="48" t="s">
        <v>504</v>
      </c>
      <c r="BP54" s="50">
        <v>1</v>
      </c>
      <c r="BQ54" s="54"/>
      <c r="BR54" s="54"/>
      <c r="BS54" s="54"/>
      <c r="BT54" s="54"/>
      <c r="BU54" s="54"/>
      <c r="BV54" s="54"/>
      <c r="BW54" s="54"/>
      <c r="BX54" s="54"/>
      <c r="BY54" s="54"/>
      <c r="BZ54" s="54"/>
    </row>
    <row r="55" spans="67:78" x14ac:dyDescent="0.35">
      <c r="BO55" s="48" t="s">
        <v>508</v>
      </c>
      <c r="BP55" s="50">
        <v>1</v>
      </c>
      <c r="BQ55" s="54"/>
      <c r="BR55" s="54"/>
      <c r="BS55" s="54"/>
      <c r="BT55" s="54"/>
      <c r="BU55" s="54"/>
      <c r="BV55" s="54"/>
      <c r="BW55" s="54"/>
      <c r="BX55" s="54"/>
      <c r="BY55" s="54"/>
      <c r="BZ55" s="54"/>
    </row>
    <row r="56" spans="67:78" x14ac:dyDescent="0.35">
      <c r="BO56" s="48" t="s">
        <v>418</v>
      </c>
      <c r="BP56" s="50">
        <v>1</v>
      </c>
      <c r="BQ56" s="54"/>
      <c r="BR56" s="54"/>
      <c r="BS56" s="54"/>
      <c r="BT56" s="54"/>
      <c r="BU56" s="54"/>
      <c r="BV56" s="54"/>
      <c r="BW56" s="54"/>
      <c r="BX56" s="54"/>
      <c r="BY56" s="54"/>
      <c r="BZ56" s="54"/>
    </row>
    <row r="57" spans="67:78" x14ac:dyDescent="0.35">
      <c r="BO57" s="48" t="s">
        <v>290</v>
      </c>
      <c r="BP57" s="50">
        <v>1</v>
      </c>
      <c r="BQ57" s="54"/>
      <c r="BR57" s="54"/>
      <c r="BS57" s="54"/>
      <c r="BT57" s="54"/>
      <c r="BU57" s="54"/>
      <c r="BV57" s="54"/>
      <c r="BW57" s="54"/>
      <c r="BX57" s="54"/>
      <c r="BY57" s="54"/>
      <c r="BZ57" s="54"/>
    </row>
    <row r="58" spans="67:78" x14ac:dyDescent="0.35">
      <c r="BO58" s="48" t="s">
        <v>296</v>
      </c>
      <c r="BP58" s="50">
        <v>1</v>
      </c>
      <c r="BQ58" s="54"/>
      <c r="BR58" s="54"/>
      <c r="BS58" s="54"/>
      <c r="BT58" s="54"/>
      <c r="BU58" s="54"/>
      <c r="BV58" s="54"/>
      <c r="BW58" s="54"/>
      <c r="BX58" s="54"/>
      <c r="BY58" s="54"/>
      <c r="BZ58" s="54"/>
    </row>
    <row r="59" spans="67:78" x14ac:dyDescent="0.35">
      <c r="BO59" s="48" t="s">
        <v>208</v>
      </c>
      <c r="BP59" s="50">
        <v>1</v>
      </c>
      <c r="BQ59" s="54"/>
      <c r="BR59" s="54"/>
      <c r="BS59" s="54"/>
      <c r="BT59" s="54"/>
      <c r="BU59" s="54"/>
      <c r="BV59" s="54"/>
      <c r="BW59" s="54"/>
      <c r="BX59" s="54"/>
      <c r="BY59" s="54"/>
      <c r="BZ59" s="54"/>
    </row>
    <row r="60" spans="67:78" x14ac:dyDescent="0.35">
      <c r="BO60" s="48" t="s">
        <v>226</v>
      </c>
      <c r="BP60" s="50">
        <v>1</v>
      </c>
      <c r="BQ60" s="54"/>
      <c r="BR60" s="54"/>
      <c r="BS60" s="54"/>
      <c r="BT60" s="54"/>
      <c r="BU60" s="54"/>
      <c r="BV60" s="54"/>
      <c r="BW60" s="54"/>
      <c r="BX60" s="54"/>
      <c r="BY60" s="54"/>
      <c r="BZ60" s="54"/>
    </row>
    <row r="61" spans="67:78" x14ac:dyDescent="0.35">
      <c r="BO61" s="48" t="s">
        <v>301</v>
      </c>
      <c r="BP61" s="50">
        <v>1</v>
      </c>
      <c r="BQ61" s="54"/>
      <c r="BR61" s="54"/>
      <c r="BS61" s="54"/>
      <c r="BT61" s="54"/>
      <c r="BU61" s="54"/>
      <c r="BV61" s="54"/>
      <c r="BW61" s="54"/>
      <c r="BX61" s="54"/>
      <c r="BY61" s="54"/>
      <c r="BZ61" s="54"/>
    </row>
    <row r="62" spans="67:78" x14ac:dyDescent="0.35">
      <c r="BO62" s="48" t="s">
        <v>370</v>
      </c>
      <c r="BP62" s="50">
        <v>1</v>
      </c>
      <c r="BQ62" s="54"/>
      <c r="BR62" s="54"/>
      <c r="BS62" s="54"/>
      <c r="BT62" s="54"/>
      <c r="BU62" s="54"/>
      <c r="BV62" s="54"/>
      <c r="BW62" s="54"/>
      <c r="BX62" s="54"/>
      <c r="BY62" s="54"/>
      <c r="BZ62" s="54"/>
    </row>
    <row r="63" spans="67:78" x14ac:dyDescent="0.35">
      <c r="BO63" s="48" t="s">
        <v>414</v>
      </c>
      <c r="BP63" s="50">
        <v>1</v>
      </c>
      <c r="BQ63" s="54"/>
      <c r="BR63" s="54"/>
      <c r="BS63" s="54"/>
      <c r="BT63" s="54"/>
      <c r="BU63" s="54"/>
      <c r="BV63" s="54"/>
      <c r="BW63" s="54"/>
      <c r="BX63" s="54"/>
      <c r="BY63" s="54"/>
      <c r="BZ63" s="54"/>
    </row>
    <row r="64" spans="67:78" x14ac:dyDescent="0.35">
      <c r="BO64" s="48" t="s">
        <v>335</v>
      </c>
      <c r="BP64" s="50">
        <v>1</v>
      </c>
      <c r="BQ64" s="54"/>
      <c r="BR64" s="54"/>
      <c r="BS64" s="54"/>
      <c r="BT64" s="54"/>
      <c r="BU64" s="54"/>
      <c r="BV64" s="54"/>
      <c r="BW64" s="54"/>
      <c r="BX64" s="54"/>
      <c r="BY64" s="54"/>
      <c r="BZ64" s="54"/>
    </row>
    <row r="65" spans="67:78" x14ac:dyDescent="0.35">
      <c r="BO65" s="48" t="s">
        <v>346</v>
      </c>
      <c r="BP65" s="50">
        <v>1</v>
      </c>
      <c r="BQ65" s="54"/>
      <c r="BR65" s="54"/>
      <c r="BS65" s="54"/>
      <c r="BT65" s="54"/>
      <c r="BU65" s="54"/>
      <c r="BV65" s="54"/>
      <c r="BW65" s="54"/>
      <c r="BX65" s="54"/>
      <c r="BY65" s="54"/>
      <c r="BZ65" s="54"/>
    </row>
    <row r="66" spans="67:78" x14ac:dyDescent="0.35">
      <c r="BO66" s="48" t="s">
        <v>568</v>
      </c>
      <c r="BP66" s="50">
        <v>1</v>
      </c>
      <c r="BQ66" s="54"/>
      <c r="BR66" s="54"/>
      <c r="BS66" s="54"/>
      <c r="BT66" s="54"/>
      <c r="BU66" s="54"/>
      <c r="BV66" s="54"/>
      <c r="BW66" s="54"/>
      <c r="BX66" s="54"/>
      <c r="BY66" s="54"/>
      <c r="BZ66" s="54"/>
    </row>
    <row r="67" spans="67:78" x14ac:dyDescent="0.35">
      <c r="BO67" s="48" t="s">
        <v>709</v>
      </c>
      <c r="BP67" s="50">
        <v>1</v>
      </c>
      <c r="BQ67" s="54"/>
      <c r="BR67" s="54"/>
      <c r="BS67" s="54"/>
      <c r="BT67" s="54"/>
      <c r="BU67" s="54"/>
      <c r="BV67" s="54"/>
      <c r="BW67" s="54"/>
      <c r="BX67" s="54"/>
      <c r="BY67" s="54"/>
      <c r="BZ67" s="54"/>
    </row>
    <row r="68" spans="67:78" x14ac:dyDescent="0.35">
      <c r="BO68" s="48" t="s">
        <v>722</v>
      </c>
      <c r="BP68" s="50">
        <v>1</v>
      </c>
      <c r="BQ68" s="54"/>
      <c r="BR68" s="54"/>
      <c r="BS68" s="54"/>
      <c r="BT68" s="54"/>
      <c r="BU68" s="54"/>
      <c r="BV68" s="54"/>
      <c r="BW68" s="54"/>
      <c r="BX68" s="54"/>
      <c r="BY68" s="54"/>
      <c r="BZ68" s="54"/>
    </row>
    <row r="69" spans="67:78" x14ac:dyDescent="0.35">
      <c r="BO69" s="48" t="s">
        <v>688</v>
      </c>
      <c r="BP69" s="50">
        <v>1</v>
      </c>
      <c r="BQ69" s="54"/>
      <c r="BR69" s="54"/>
      <c r="BS69" s="54"/>
      <c r="BT69" s="54"/>
      <c r="BU69" s="54"/>
      <c r="BV69" s="54"/>
      <c r="BW69" s="54"/>
      <c r="BX69" s="54"/>
      <c r="BY69" s="54"/>
      <c r="BZ69" s="54"/>
    </row>
    <row r="70" spans="67:78" x14ac:dyDescent="0.35">
      <c r="BO70" s="48" t="s">
        <v>695</v>
      </c>
      <c r="BP70" s="50">
        <v>1</v>
      </c>
      <c r="BQ70" s="54"/>
      <c r="BR70" s="54"/>
      <c r="BS70" s="54"/>
      <c r="BT70" s="54"/>
      <c r="BU70" s="54"/>
      <c r="BV70" s="54"/>
      <c r="BW70" s="54"/>
      <c r="BX70" s="54"/>
      <c r="BY70" s="54"/>
      <c r="BZ70" s="54"/>
    </row>
    <row r="71" spans="67:78" x14ac:dyDescent="0.35">
      <c r="BO71" s="48" t="s">
        <v>730</v>
      </c>
      <c r="BP71" s="50">
        <v>1</v>
      </c>
      <c r="BQ71" s="54"/>
      <c r="BR71" s="54"/>
      <c r="BS71" s="54"/>
      <c r="BT71" s="54"/>
      <c r="BU71" s="54"/>
      <c r="BV71" s="54"/>
      <c r="BW71" s="54"/>
      <c r="BX71" s="54"/>
      <c r="BY71" s="54"/>
      <c r="BZ71" s="54"/>
    </row>
    <row r="72" spans="67:78" x14ac:dyDescent="0.35">
      <c r="BO72" s="48" t="s">
        <v>743</v>
      </c>
      <c r="BP72" s="50">
        <v>1</v>
      </c>
      <c r="BQ72" s="54"/>
      <c r="BR72" s="54"/>
      <c r="BS72" s="54"/>
      <c r="BT72" s="54"/>
      <c r="BU72" s="54"/>
      <c r="BV72" s="54"/>
      <c r="BW72" s="54"/>
      <c r="BX72" s="54"/>
      <c r="BY72" s="54"/>
      <c r="BZ72" s="54"/>
    </row>
    <row r="73" spans="67:78" x14ac:dyDescent="0.35">
      <c r="BO73" s="48" t="s">
        <v>748</v>
      </c>
      <c r="BP73" s="50">
        <v>1</v>
      </c>
      <c r="BQ73" s="54"/>
      <c r="BR73" s="54"/>
      <c r="BS73" s="54"/>
      <c r="BT73" s="54"/>
      <c r="BU73" s="54"/>
      <c r="BV73" s="54"/>
      <c r="BW73" s="54"/>
      <c r="BX73" s="54"/>
      <c r="BY73" s="54"/>
      <c r="BZ73" s="54"/>
    </row>
    <row r="74" spans="67:78" x14ac:dyDescent="0.35">
      <c r="BO74" s="48" t="s">
        <v>735</v>
      </c>
      <c r="BP74" s="50">
        <v>1</v>
      </c>
      <c r="BQ74" s="54"/>
      <c r="BR74" s="54"/>
      <c r="BS74" s="54"/>
      <c r="BT74" s="54"/>
      <c r="BU74" s="54"/>
      <c r="BV74" s="54"/>
      <c r="BW74" s="54"/>
      <c r="BX74" s="54"/>
      <c r="BY74" s="54"/>
      <c r="BZ74" s="54"/>
    </row>
    <row r="75" spans="67:78" x14ac:dyDescent="0.35">
      <c r="BO75" s="48" t="s">
        <v>739</v>
      </c>
      <c r="BP75" s="50">
        <v>1</v>
      </c>
      <c r="BQ75" s="54"/>
      <c r="BR75" s="54"/>
      <c r="BS75" s="54"/>
      <c r="BT75" s="54"/>
      <c r="BU75" s="54"/>
      <c r="BV75" s="54"/>
      <c r="BW75" s="54"/>
      <c r="BX75" s="54"/>
      <c r="BY75" s="54"/>
      <c r="BZ75" s="54"/>
    </row>
    <row r="76" spans="67:78" x14ac:dyDescent="0.35">
      <c r="BO76" s="48" t="s">
        <v>684</v>
      </c>
      <c r="BP76" s="50">
        <v>1</v>
      </c>
      <c r="BQ76" s="54"/>
      <c r="BR76" s="54"/>
      <c r="BS76" s="54"/>
      <c r="BT76" s="54"/>
      <c r="BU76" s="54"/>
      <c r="BV76" s="54"/>
      <c r="BW76" s="54"/>
      <c r="BX76" s="54"/>
      <c r="BY76" s="54"/>
      <c r="BZ76" s="54"/>
    </row>
    <row r="77" spans="67:78" x14ac:dyDescent="0.35">
      <c r="BO77" s="48" t="s">
        <v>607</v>
      </c>
      <c r="BP77" s="50">
        <v>1</v>
      </c>
      <c r="BQ77" s="54"/>
      <c r="BR77" s="54"/>
      <c r="BS77" s="54"/>
      <c r="BT77" s="54"/>
      <c r="BU77" s="54"/>
      <c r="BV77" s="54"/>
      <c r="BW77" s="54"/>
      <c r="BX77" s="54"/>
      <c r="BY77" s="54"/>
      <c r="BZ77" s="54"/>
    </row>
    <row r="78" spans="67:78" x14ac:dyDescent="0.35">
      <c r="BO78" s="48" t="s">
        <v>611</v>
      </c>
      <c r="BP78" s="50">
        <v>1</v>
      </c>
      <c r="BQ78" s="54"/>
      <c r="BR78" s="54"/>
      <c r="BS78" s="54"/>
      <c r="BT78" s="54"/>
      <c r="BU78" s="54"/>
      <c r="BV78" s="54"/>
      <c r="BW78" s="54"/>
      <c r="BX78" s="54"/>
      <c r="BY78" s="54"/>
      <c r="BZ78" s="54"/>
    </row>
    <row r="79" spans="67:78" x14ac:dyDescent="0.35">
      <c r="BO79" s="48" t="s">
        <v>575</v>
      </c>
      <c r="BP79" s="50">
        <v>1</v>
      </c>
      <c r="BQ79" s="54"/>
      <c r="BR79" s="54"/>
      <c r="BS79" s="54"/>
      <c r="BT79" s="54"/>
      <c r="BU79" s="54"/>
      <c r="BV79" s="54"/>
      <c r="BW79" s="54"/>
      <c r="BX79" s="54"/>
      <c r="BY79" s="54"/>
      <c r="BZ79" s="54"/>
    </row>
    <row r="80" spans="67:78" x14ac:dyDescent="0.35">
      <c r="BO80" s="48" t="s">
        <v>580</v>
      </c>
      <c r="BP80" s="50">
        <v>1</v>
      </c>
      <c r="BQ80" s="54"/>
      <c r="BR80" s="54"/>
      <c r="BS80" s="54"/>
      <c r="BT80" s="54"/>
      <c r="BU80" s="54"/>
      <c r="BV80" s="54"/>
      <c r="BW80" s="54"/>
      <c r="BX80" s="54"/>
      <c r="BY80" s="54"/>
      <c r="BZ80" s="54"/>
    </row>
    <row r="81" spans="67:78" x14ac:dyDescent="0.35">
      <c r="BO81" s="48" t="s">
        <v>622</v>
      </c>
      <c r="BP81" s="50">
        <v>1</v>
      </c>
      <c r="BQ81" s="54"/>
      <c r="BR81" s="54"/>
      <c r="BS81" s="54"/>
      <c r="BT81" s="54"/>
      <c r="BU81" s="54"/>
      <c r="BV81" s="54"/>
      <c r="BW81" s="54"/>
      <c r="BX81" s="54"/>
      <c r="BY81" s="54"/>
      <c r="BZ81" s="54"/>
    </row>
    <row r="82" spans="67:78" x14ac:dyDescent="0.35">
      <c r="BO82" s="48" t="s">
        <v>676</v>
      </c>
      <c r="BP82" s="50">
        <v>1</v>
      </c>
      <c r="BQ82" s="54"/>
      <c r="BR82" s="54"/>
      <c r="BS82" s="54"/>
      <c r="BT82" s="54"/>
      <c r="BU82" s="54"/>
      <c r="BV82" s="54"/>
      <c r="BW82" s="54"/>
      <c r="BX82" s="54"/>
      <c r="BY82" s="54"/>
      <c r="BZ82" s="54"/>
    </row>
    <row r="83" spans="67:78" x14ac:dyDescent="0.35">
      <c r="BO83" s="48" t="s">
        <v>680</v>
      </c>
      <c r="BP83" s="50">
        <v>1</v>
      </c>
      <c r="BQ83" s="54"/>
      <c r="BR83" s="54"/>
      <c r="BS83" s="54"/>
      <c r="BT83" s="54"/>
      <c r="BU83" s="54"/>
      <c r="BV83" s="54"/>
      <c r="BW83" s="54"/>
      <c r="BX83" s="54"/>
      <c r="BY83" s="54"/>
      <c r="BZ83" s="54"/>
    </row>
    <row r="84" spans="67:78" x14ac:dyDescent="0.35">
      <c r="BO84" s="48" t="s">
        <v>650</v>
      </c>
      <c r="BP84" s="50">
        <v>1</v>
      </c>
      <c r="BQ84" s="54"/>
      <c r="BR84" s="54"/>
      <c r="BS84" s="54"/>
      <c r="BT84" s="54"/>
      <c r="BU84" s="54"/>
      <c r="BV84" s="54"/>
      <c r="BW84" s="54"/>
      <c r="BX84" s="54"/>
      <c r="BY84" s="54"/>
      <c r="BZ84" s="54"/>
    </row>
    <row r="85" spans="67:78" x14ac:dyDescent="0.35">
      <c r="BO85" s="48" t="s">
        <v>657</v>
      </c>
      <c r="BP85" s="50">
        <v>1</v>
      </c>
      <c r="BQ85" s="54"/>
      <c r="BR85" s="54"/>
      <c r="BS85" s="54"/>
      <c r="BT85" s="54"/>
      <c r="BU85" s="54"/>
      <c r="BV85" s="54"/>
      <c r="BW85" s="54"/>
      <c r="BX85" s="54"/>
      <c r="BY85" s="54"/>
      <c r="BZ85" s="54"/>
    </row>
    <row r="86" spans="67:78" x14ac:dyDescent="0.35">
      <c r="BO86" s="48" t="s">
        <v>1230</v>
      </c>
      <c r="BP86" s="50">
        <v>1</v>
      </c>
      <c r="BQ86" s="54"/>
      <c r="BR86" s="54"/>
      <c r="BS86" s="54"/>
      <c r="BT86" s="54"/>
      <c r="BU86" s="54"/>
      <c r="BV86" s="54"/>
      <c r="BW86" s="54"/>
      <c r="BX86" s="54"/>
      <c r="BY86" s="54"/>
      <c r="BZ86" s="54"/>
    </row>
    <row r="87" spans="67:78" x14ac:dyDescent="0.35">
      <c r="BO87" s="48" t="s">
        <v>1237</v>
      </c>
      <c r="BP87" s="50">
        <v>1</v>
      </c>
      <c r="BQ87" s="54"/>
      <c r="BR87" s="54"/>
      <c r="BS87" s="54"/>
      <c r="BT87" s="54"/>
      <c r="BU87" s="54"/>
      <c r="BV87" s="54"/>
      <c r="BW87" s="54"/>
      <c r="BX87" s="54"/>
      <c r="BY87" s="54"/>
      <c r="BZ87" s="54"/>
    </row>
    <row r="88" spans="67:78" x14ac:dyDescent="0.35">
      <c r="BO88" s="48" t="s">
        <v>1221</v>
      </c>
      <c r="BP88" s="50">
        <v>1</v>
      </c>
      <c r="BQ88" s="54"/>
      <c r="BR88" s="54"/>
      <c r="BS88" s="54"/>
      <c r="BT88" s="54"/>
      <c r="BU88" s="54"/>
      <c r="BV88" s="54"/>
      <c r="BW88" s="54"/>
      <c r="BX88" s="54"/>
      <c r="BY88" s="54"/>
      <c r="BZ88" s="54"/>
    </row>
    <row r="89" spans="67:78" x14ac:dyDescent="0.35">
      <c r="BO89" s="48" t="s">
        <v>1225</v>
      </c>
      <c r="BP89" s="50">
        <v>1</v>
      </c>
      <c r="BQ89" s="54"/>
      <c r="BR89" s="54"/>
      <c r="BS89" s="54"/>
      <c r="BT89" s="54"/>
      <c r="BU89" s="54"/>
      <c r="BV89" s="54"/>
      <c r="BW89" s="54"/>
      <c r="BX89" s="54"/>
      <c r="BY89" s="54"/>
      <c r="BZ89" s="54"/>
    </row>
    <row r="90" spans="67:78" x14ac:dyDescent="0.35">
      <c r="BO90" s="48" t="s">
        <v>1244</v>
      </c>
      <c r="BP90" s="50">
        <v>1</v>
      </c>
      <c r="BQ90" s="54"/>
      <c r="BR90" s="54"/>
      <c r="BS90" s="54"/>
      <c r="BT90" s="54"/>
      <c r="BU90" s="54"/>
      <c r="BV90" s="54"/>
      <c r="BW90" s="54"/>
      <c r="BX90" s="54"/>
      <c r="BY90" s="54"/>
      <c r="BZ90" s="54"/>
    </row>
    <row r="91" spans="67:78" x14ac:dyDescent="0.35">
      <c r="BO91" s="48" t="s">
        <v>1262</v>
      </c>
      <c r="BP91" s="50">
        <v>1</v>
      </c>
      <c r="BQ91" s="54"/>
      <c r="BR91" s="54"/>
      <c r="BS91" s="54"/>
      <c r="BT91" s="54"/>
      <c r="BU91" s="54"/>
      <c r="BV91" s="54"/>
      <c r="BW91" s="54"/>
      <c r="BX91" s="54"/>
      <c r="BY91" s="54"/>
      <c r="BZ91" s="54"/>
    </row>
    <row r="92" spans="67:78" x14ac:dyDescent="0.35">
      <c r="BO92" s="48" t="s">
        <v>1266</v>
      </c>
      <c r="BP92" s="50">
        <v>1</v>
      </c>
      <c r="BQ92" s="54"/>
      <c r="BR92" s="54"/>
      <c r="BS92" s="54"/>
      <c r="BT92" s="54"/>
      <c r="BU92" s="54"/>
      <c r="BV92" s="54"/>
      <c r="BW92" s="54"/>
      <c r="BX92" s="54"/>
      <c r="BY92" s="54"/>
      <c r="BZ92" s="54"/>
    </row>
    <row r="93" spans="67:78" x14ac:dyDescent="0.35">
      <c r="BO93" s="48" t="s">
        <v>1248</v>
      </c>
      <c r="BP93" s="50">
        <v>1</v>
      </c>
      <c r="BQ93" s="54"/>
      <c r="BR93" s="54"/>
      <c r="BS93" s="54"/>
      <c r="BT93" s="54"/>
      <c r="BU93" s="54"/>
      <c r="BV93" s="54"/>
      <c r="BW93" s="54"/>
      <c r="BX93" s="54"/>
      <c r="BY93" s="54"/>
      <c r="BZ93" s="54"/>
    </row>
    <row r="94" spans="67:78" x14ac:dyDescent="0.35">
      <c r="BO94" s="48" t="s">
        <v>1255</v>
      </c>
      <c r="BP94" s="50">
        <v>1</v>
      </c>
      <c r="BQ94" s="54"/>
      <c r="BR94" s="54"/>
      <c r="BS94" s="54"/>
      <c r="BT94" s="54"/>
      <c r="BU94" s="54"/>
      <c r="BV94" s="54"/>
      <c r="BW94" s="54"/>
      <c r="BX94" s="54"/>
      <c r="BY94" s="54"/>
      <c r="BZ94" s="54"/>
    </row>
    <row r="95" spans="67:78" x14ac:dyDescent="0.35">
      <c r="BO95" s="48" t="s">
        <v>1211</v>
      </c>
      <c r="BP95" s="50">
        <v>1</v>
      </c>
      <c r="BQ95" s="54"/>
      <c r="BR95" s="54"/>
      <c r="BS95" s="54"/>
      <c r="BT95" s="54"/>
      <c r="BU95" s="54"/>
      <c r="BV95" s="54"/>
      <c r="BW95" s="54"/>
      <c r="BX95" s="54"/>
      <c r="BY95" s="54"/>
      <c r="BZ95" s="54"/>
    </row>
    <row r="96" spans="67:78" x14ac:dyDescent="0.35">
      <c r="BO96" s="48" t="s">
        <v>1176</v>
      </c>
      <c r="BP96" s="50">
        <v>1</v>
      </c>
      <c r="BQ96" s="54"/>
      <c r="BR96" s="54"/>
      <c r="BS96" s="54"/>
      <c r="BT96" s="54"/>
      <c r="BU96" s="54"/>
      <c r="BV96" s="54"/>
      <c r="BW96" s="54"/>
      <c r="BX96" s="54"/>
      <c r="BY96" s="54"/>
      <c r="BZ96" s="54"/>
    </row>
    <row r="97" spans="67:78" x14ac:dyDescent="0.35">
      <c r="BO97" s="48" t="s">
        <v>1180</v>
      </c>
      <c r="BP97" s="50">
        <v>1</v>
      </c>
      <c r="BQ97" s="54"/>
      <c r="BR97" s="54"/>
      <c r="BS97" s="54"/>
      <c r="BT97" s="54"/>
      <c r="BU97" s="54"/>
      <c r="BV97" s="54"/>
      <c r="BW97" s="54"/>
      <c r="BX97" s="54"/>
      <c r="BY97" s="54"/>
      <c r="BZ97" s="54"/>
    </row>
    <row r="98" spans="67:78" x14ac:dyDescent="0.35">
      <c r="BO98" s="48" t="s">
        <v>1164</v>
      </c>
      <c r="BP98" s="50">
        <v>1</v>
      </c>
      <c r="BQ98" s="54"/>
      <c r="BR98" s="54"/>
      <c r="BS98" s="54"/>
      <c r="BT98" s="54"/>
      <c r="BU98" s="54"/>
      <c r="BV98" s="54"/>
      <c r="BW98" s="54"/>
      <c r="BX98" s="54"/>
      <c r="BY98" s="54"/>
      <c r="BZ98" s="54"/>
    </row>
    <row r="99" spans="67:78" x14ac:dyDescent="0.35">
      <c r="BO99" s="48" t="s">
        <v>1168</v>
      </c>
      <c r="BP99" s="50">
        <v>1</v>
      </c>
      <c r="BQ99" s="54"/>
      <c r="BR99" s="54"/>
      <c r="BS99" s="54"/>
      <c r="BT99" s="54"/>
      <c r="BU99" s="54"/>
      <c r="BV99" s="54"/>
      <c r="BW99" s="54"/>
      <c r="BX99" s="54"/>
      <c r="BY99" s="54"/>
      <c r="BZ99" s="54"/>
    </row>
    <row r="100" spans="67:78" x14ac:dyDescent="0.35">
      <c r="BO100" s="48" t="s">
        <v>1187</v>
      </c>
      <c r="BP100" s="50">
        <v>1</v>
      </c>
      <c r="BQ100" s="54"/>
      <c r="BR100" s="54"/>
      <c r="BS100" s="54"/>
      <c r="BT100" s="54"/>
      <c r="BU100" s="54"/>
      <c r="BV100" s="54"/>
      <c r="BW100" s="54"/>
      <c r="BX100" s="54"/>
      <c r="BY100" s="54"/>
      <c r="BZ100" s="54"/>
    </row>
    <row r="101" spans="67:78" x14ac:dyDescent="0.35">
      <c r="BO101" s="48" t="s">
        <v>1203</v>
      </c>
      <c r="BP101" s="50">
        <v>1</v>
      </c>
      <c r="BQ101" s="54"/>
      <c r="BR101" s="54"/>
      <c r="BS101" s="54"/>
      <c r="BT101" s="54"/>
      <c r="BU101" s="54"/>
      <c r="BV101" s="54"/>
      <c r="BW101" s="54"/>
      <c r="BX101" s="54"/>
      <c r="BY101" s="54"/>
      <c r="BZ101" s="54"/>
    </row>
    <row r="102" spans="67:78" x14ac:dyDescent="0.35">
      <c r="BO102" s="48" t="s">
        <v>1207</v>
      </c>
      <c r="BP102" s="50">
        <v>1</v>
      </c>
      <c r="BQ102" s="54"/>
      <c r="BR102" s="54"/>
      <c r="BS102" s="54"/>
      <c r="BT102" s="54"/>
      <c r="BU102" s="54"/>
      <c r="BV102" s="54"/>
      <c r="BW102" s="54"/>
      <c r="BX102" s="54"/>
      <c r="BY102" s="54"/>
      <c r="BZ102" s="54"/>
    </row>
    <row r="103" spans="67:78" x14ac:dyDescent="0.35">
      <c r="BO103" s="48" t="s">
        <v>1191</v>
      </c>
      <c r="BP103" s="50">
        <v>1</v>
      </c>
      <c r="BQ103" s="54"/>
      <c r="BR103" s="54"/>
      <c r="BS103" s="54"/>
      <c r="BT103" s="54"/>
      <c r="BU103" s="54"/>
      <c r="BV103" s="54"/>
      <c r="BW103" s="54"/>
      <c r="BX103" s="54"/>
      <c r="BY103" s="54"/>
      <c r="BZ103" s="54"/>
    </row>
    <row r="104" spans="67:78" x14ac:dyDescent="0.35">
      <c r="BO104" s="48" t="s">
        <v>1199</v>
      </c>
      <c r="BP104" s="50">
        <v>1</v>
      </c>
      <c r="BQ104" s="54"/>
      <c r="BR104" s="54"/>
      <c r="BS104" s="54"/>
      <c r="BT104" s="54"/>
      <c r="BU104" s="54"/>
      <c r="BV104" s="54"/>
      <c r="BW104" s="54"/>
      <c r="BX104" s="54"/>
      <c r="BY104" s="54"/>
      <c r="BZ104" s="54"/>
    </row>
    <row r="105" spans="67:78" x14ac:dyDescent="0.35">
      <c r="BO105" s="48" t="s">
        <v>1273</v>
      </c>
      <c r="BP105" s="50">
        <v>1</v>
      </c>
      <c r="BQ105" s="54"/>
      <c r="BR105" s="54"/>
      <c r="BS105" s="54"/>
      <c r="BT105" s="54"/>
      <c r="BU105" s="54"/>
      <c r="BV105" s="54"/>
      <c r="BW105" s="54"/>
      <c r="BX105" s="54"/>
      <c r="BY105" s="54"/>
      <c r="BZ105" s="54"/>
    </row>
    <row r="106" spans="67:78" x14ac:dyDescent="0.35">
      <c r="BO106" s="48" t="s">
        <v>1341</v>
      </c>
      <c r="BP106" s="50">
        <v>1</v>
      </c>
      <c r="BQ106" s="54"/>
      <c r="BR106" s="54"/>
      <c r="BS106" s="54"/>
      <c r="BT106" s="54"/>
      <c r="BU106" s="54"/>
      <c r="BV106" s="54"/>
      <c r="BW106" s="54"/>
      <c r="BX106" s="54"/>
      <c r="BY106" s="54"/>
      <c r="BZ106" s="54"/>
    </row>
    <row r="107" spans="67:78" x14ac:dyDescent="0.35">
      <c r="BO107" s="48" t="s">
        <v>1345</v>
      </c>
      <c r="BP107" s="50">
        <v>1</v>
      </c>
      <c r="BQ107" s="54"/>
      <c r="BR107" s="54"/>
      <c r="BS107" s="54"/>
      <c r="BT107" s="54"/>
      <c r="BU107" s="54"/>
      <c r="BV107" s="54"/>
      <c r="BW107" s="54"/>
      <c r="BX107" s="54"/>
      <c r="BY107" s="54"/>
      <c r="BZ107" s="54"/>
    </row>
    <row r="108" spans="67:78" x14ac:dyDescent="0.35">
      <c r="BO108" s="48" t="s">
        <v>1333</v>
      </c>
      <c r="BP108" s="50">
        <v>1</v>
      </c>
      <c r="BQ108" s="54"/>
      <c r="BR108" s="54"/>
      <c r="BS108" s="54"/>
      <c r="BT108" s="54"/>
      <c r="BU108" s="54"/>
      <c r="BV108" s="54"/>
      <c r="BW108" s="54"/>
      <c r="BX108" s="54"/>
      <c r="BY108" s="54"/>
      <c r="BZ108" s="54"/>
    </row>
    <row r="109" spans="67:78" x14ac:dyDescent="0.35">
      <c r="BO109" s="48" t="s">
        <v>1337</v>
      </c>
      <c r="BP109" s="50">
        <v>1</v>
      </c>
      <c r="BQ109" s="54"/>
      <c r="BR109" s="54"/>
      <c r="BS109" s="54"/>
      <c r="BT109" s="54"/>
      <c r="BU109" s="54"/>
      <c r="BV109" s="54"/>
      <c r="BW109" s="54"/>
      <c r="BX109" s="54"/>
      <c r="BY109" s="54"/>
      <c r="BZ109" s="54"/>
    </row>
    <row r="110" spans="67:78" x14ac:dyDescent="0.35">
      <c r="BO110" s="48" t="s">
        <v>1356</v>
      </c>
      <c r="BP110" s="50">
        <v>1</v>
      </c>
      <c r="BQ110" s="54"/>
      <c r="BR110" s="54"/>
      <c r="BS110" s="54"/>
      <c r="BT110" s="54"/>
      <c r="BU110" s="54"/>
      <c r="BV110" s="54"/>
      <c r="BW110" s="54"/>
      <c r="BX110" s="54"/>
      <c r="BY110" s="54"/>
      <c r="BZ110" s="54"/>
    </row>
    <row r="111" spans="67:78" x14ac:dyDescent="0.35">
      <c r="BO111" s="48" t="s">
        <v>1375</v>
      </c>
      <c r="BP111" s="50">
        <v>1</v>
      </c>
      <c r="BQ111" s="54"/>
      <c r="BR111" s="54"/>
      <c r="BS111" s="54"/>
      <c r="BT111" s="54"/>
      <c r="BU111" s="54"/>
      <c r="BV111" s="54"/>
      <c r="BW111" s="54"/>
      <c r="BX111" s="54"/>
      <c r="BY111" s="54"/>
      <c r="BZ111" s="54"/>
    </row>
    <row r="112" spans="67:78" x14ac:dyDescent="0.35">
      <c r="BO112" s="48" t="s">
        <v>1380</v>
      </c>
      <c r="BP112" s="50">
        <v>1</v>
      </c>
      <c r="BQ112" s="54"/>
      <c r="BR112" s="54"/>
      <c r="BS112" s="54"/>
      <c r="BT112" s="54"/>
      <c r="BU112" s="54"/>
      <c r="BV112" s="54"/>
      <c r="BW112" s="54"/>
      <c r="BX112" s="54"/>
      <c r="BY112" s="54"/>
      <c r="BZ112" s="54"/>
    </row>
    <row r="113" spans="67:78" x14ac:dyDescent="0.35">
      <c r="BO113" s="48" t="s">
        <v>1366</v>
      </c>
      <c r="BP113" s="50">
        <v>1</v>
      </c>
      <c r="BQ113" s="54"/>
      <c r="BR113" s="54"/>
      <c r="BS113" s="54"/>
      <c r="BT113" s="54"/>
      <c r="BU113" s="54"/>
      <c r="BV113" s="54"/>
      <c r="BW113" s="54"/>
      <c r="BX113" s="54"/>
      <c r="BY113" s="54"/>
      <c r="BZ113" s="54"/>
    </row>
    <row r="114" spans="67:78" x14ac:dyDescent="0.35">
      <c r="BO114" s="48" t="s">
        <v>1371</v>
      </c>
      <c r="BP114" s="50">
        <v>1</v>
      </c>
      <c r="BQ114" s="54"/>
      <c r="BR114" s="54"/>
      <c r="BS114" s="54"/>
      <c r="BT114" s="54"/>
      <c r="BU114" s="54"/>
      <c r="BV114" s="54"/>
      <c r="BW114" s="54"/>
      <c r="BX114" s="54"/>
      <c r="BY114" s="54"/>
      <c r="BZ114" s="54"/>
    </row>
    <row r="115" spans="67:78" x14ac:dyDescent="0.35">
      <c r="BO115" s="48" t="s">
        <v>1328</v>
      </c>
      <c r="BP115" s="50">
        <v>1</v>
      </c>
      <c r="BQ115" s="54"/>
      <c r="BR115" s="54"/>
      <c r="BS115" s="54"/>
      <c r="BT115" s="54"/>
      <c r="BU115" s="54"/>
      <c r="BV115" s="54"/>
      <c r="BW115" s="54"/>
      <c r="BX115" s="54"/>
      <c r="BY115" s="54"/>
      <c r="BZ115" s="54"/>
    </row>
    <row r="116" spans="67:78" x14ac:dyDescent="0.35">
      <c r="BO116" s="48" t="s">
        <v>1285</v>
      </c>
      <c r="BP116" s="50">
        <v>1</v>
      </c>
      <c r="BQ116" s="54"/>
      <c r="BR116" s="54"/>
      <c r="BS116" s="54"/>
      <c r="BT116" s="54"/>
      <c r="BU116" s="54"/>
      <c r="BV116" s="54"/>
      <c r="BW116" s="54"/>
      <c r="BX116" s="54"/>
      <c r="BY116" s="54"/>
      <c r="BZ116" s="54"/>
    </row>
    <row r="117" spans="67:78" x14ac:dyDescent="0.35">
      <c r="BO117" s="48" t="s">
        <v>1290</v>
      </c>
      <c r="BP117" s="50">
        <v>1</v>
      </c>
      <c r="BQ117" s="54"/>
      <c r="BR117" s="54"/>
      <c r="BS117" s="54"/>
      <c r="BT117" s="54"/>
      <c r="BU117" s="54"/>
      <c r="BV117" s="54"/>
      <c r="BW117" s="54"/>
      <c r="BX117" s="54"/>
      <c r="BY117" s="54"/>
      <c r="BZ117" s="54"/>
    </row>
    <row r="118" spans="67:78" x14ac:dyDescent="0.35">
      <c r="BO118" s="48" t="s">
        <v>1277</v>
      </c>
      <c r="BP118" s="50">
        <v>1</v>
      </c>
      <c r="BQ118" s="54"/>
      <c r="BR118" s="54"/>
      <c r="BS118" s="54"/>
      <c r="BT118" s="54"/>
      <c r="BU118" s="54"/>
      <c r="BV118" s="54"/>
      <c r="BW118" s="54"/>
      <c r="BX118" s="54"/>
      <c r="BY118" s="54"/>
      <c r="BZ118" s="54"/>
    </row>
    <row r="119" spans="67:78" x14ac:dyDescent="0.35">
      <c r="BO119" s="48" t="s">
        <v>1281</v>
      </c>
      <c r="BP119" s="50">
        <v>1</v>
      </c>
      <c r="BQ119" s="54"/>
      <c r="BR119" s="54"/>
      <c r="BS119" s="54"/>
      <c r="BT119" s="54"/>
      <c r="BU119" s="54"/>
      <c r="BV119" s="54"/>
      <c r="BW119" s="54"/>
      <c r="BX119" s="54"/>
      <c r="BY119" s="54"/>
      <c r="BZ119" s="54"/>
    </row>
    <row r="120" spans="67:78" x14ac:dyDescent="0.35">
      <c r="BO120" s="48" t="s">
        <v>1295</v>
      </c>
      <c r="BP120" s="50">
        <v>1</v>
      </c>
      <c r="BQ120" s="54"/>
      <c r="BR120" s="54"/>
      <c r="BS120" s="54"/>
      <c r="BT120" s="54"/>
      <c r="BU120" s="54"/>
      <c r="BV120" s="54"/>
      <c r="BW120" s="54"/>
      <c r="BX120" s="54"/>
      <c r="BY120" s="54"/>
      <c r="BZ120" s="54"/>
    </row>
    <row r="121" spans="67:78" x14ac:dyDescent="0.35">
      <c r="BO121" s="48" t="s">
        <v>1316</v>
      </c>
      <c r="BP121" s="50">
        <v>1</v>
      </c>
      <c r="BQ121" s="54"/>
      <c r="BR121" s="54"/>
      <c r="BS121" s="54"/>
      <c r="BT121" s="54"/>
      <c r="BU121" s="54"/>
      <c r="BV121" s="54"/>
      <c r="BW121" s="54"/>
      <c r="BX121" s="54"/>
      <c r="BY121" s="54"/>
      <c r="BZ121" s="54"/>
    </row>
    <row r="122" spans="67:78" x14ac:dyDescent="0.35">
      <c r="BO122" s="48" t="s">
        <v>1320</v>
      </c>
      <c r="BP122" s="50">
        <v>1</v>
      </c>
      <c r="BQ122" s="54"/>
      <c r="BR122" s="54"/>
      <c r="BS122" s="54"/>
      <c r="BT122" s="54"/>
      <c r="BU122" s="54"/>
      <c r="BV122" s="54"/>
      <c r="BW122" s="54"/>
      <c r="BX122" s="54"/>
      <c r="BY122" s="54"/>
      <c r="BZ122" s="54"/>
    </row>
    <row r="123" spans="67:78" x14ac:dyDescent="0.35">
      <c r="BO123" s="48" t="s">
        <v>1300</v>
      </c>
      <c r="BP123" s="50">
        <v>1</v>
      </c>
      <c r="BQ123" s="54"/>
      <c r="BR123" s="54"/>
      <c r="BS123" s="54"/>
      <c r="BT123" s="54"/>
      <c r="BU123" s="54"/>
      <c r="BV123" s="54"/>
      <c r="BW123" s="54"/>
      <c r="BX123" s="54"/>
      <c r="BY123" s="54"/>
      <c r="BZ123" s="54"/>
    </row>
    <row r="124" spans="67:78" x14ac:dyDescent="0.35">
      <c r="BO124" s="48" t="s">
        <v>1311</v>
      </c>
      <c r="BP124" s="50">
        <v>1</v>
      </c>
      <c r="BQ124" s="54"/>
      <c r="BR124" s="54"/>
      <c r="BS124" s="54"/>
      <c r="BT124" s="54"/>
      <c r="BU124" s="54"/>
      <c r="BV124" s="54"/>
      <c r="BW124" s="54"/>
      <c r="BX124" s="54"/>
      <c r="BY124" s="54"/>
      <c r="BZ124" s="54"/>
    </row>
    <row r="125" spans="67:78" x14ac:dyDescent="0.35">
      <c r="BO125" s="48" t="s">
        <v>1013</v>
      </c>
      <c r="BP125" s="50">
        <v>1</v>
      </c>
      <c r="BQ125" s="54"/>
      <c r="BR125" s="54"/>
      <c r="BS125" s="54"/>
      <c r="BT125" s="54"/>
      <c r="BU125" s="54"/>
      <c r="BV125" s="54"/>
      <c r="BW125" s="54"/>
      <c r="BX125" s="54"/>
      <c r="BY125" s="54"/>
      <c r="BZ125" s="54"/>
    </row>
    <row r="126" spans="67:78" x14ac:dyDescent="0.35">
      <c r="BO126" s="48" t="s">
        <v>1017</v>
      </c>
      <c r="BP126" s="50">
        <v>1</v>
      </c>
      <c r="BQ126" s="54"/>
      <c r="BR126" s="54"/>
      <c r="BS126" s="54"/>
      <c r="BT126" s="54"/>
      <c r="BU126" s="54"/>
      <c r="BV126" s="54"/>
      <c r="BW126" s="54"/>
      <c r="BX126" s="54"/>
      <c r="BY126" s="54"/>
      <c r="BZ126" s="54"/>
    </row>
    <row r="127" spans="67:78" x14ac:dyDescent="0.35">
      <c r="BO127" s="48" t="s">
        <v>1002</v>
      </c>
      <c r="BP127" s="50">
        <v>1</v>
      </c>
      <c r="BQ127" s="54"/>
      <c r="BR127" s="54"/>
      <c r="BS127" s="54"/>
      <c r="BT127" s="54"/>
      <c r="BU127" s="54"/>
      <c r="BV127" s="54"/>
      <c r="BW127" s="54"/>
      <c r="BX127" s="54"/>
      <c r="BY127" s="54"/>
      <c r="BZ127" s="54"/>
    </row>
    <row r="128" spans="67:78" x14ac:dyDescent="0.35">
      <c r="BO128" s="48" t="s">
        <v>1006</v>
      </c>
      <c r="BP128" s="50">
        <v>1</v>
      </c>
      <c r="BQ128" s="54"/>
      <c r="BR128" s="54"/>
      <c r="BS128" s="54"/>
      <c r="BT128" s="54"/>
      <c r="BU128" s="54"/>
      <c r="BV128" s="54"/>
      <c r="BW128" s="54"/>
      <c r="BX128" s="54"/>
      <c r="BY128" s="54"/>
      <c r="BZ128" s="54"/>
    </row>
    <row r="129" spans="67:78" x14ac:dyDescent="0.35">
      <c r="BO129" s="48" t="s">
        <v>1021</v>
      </c>
      <c r="BP129" s="50">
        <v>1</v>
      </c>
      <c r="BQ129" s="54"/>
      <c r="BR129" s="54"/>
      <c r="BS129" s="54"/>
      <c r="BT129" s="54"/>
      <c r="BU129" s="54"/>
      <c r="BV129" s="54"/>
      <c r="BW129" s="54"/>
      <c r="BX129" s="54"/>
      <c r="BY129" s="54"/>
      <c r="BZ129" s="54"/>
    </row>
    <row r="130" spans="67:78" x14ac:dyDescent="0.35">
      <c r="BO130" s="48" t="s">
        <v>1033</v>
      </c>
      <c r="BP130" s="50">
        <v>1</v>
      </c>
      <c r="BQ130" s="54"/>
      <c r="BR130" s="54"/>
      <c r="BS130" s="54"/>
      <c r="BT130" s="54"/>
      <c r="BU130" s="54"/>
      <c r="BV130" s="54"/>
      <c r="BW130" s="54"/>
      <c r="BX130" s="54"/>
      <c r="BY130" s="54"/>
      <c r="BZ130" s="54"/>
    </row>
    <row r="131" spans="67:78" x14ac:dyDescent="0.35">
      <c r="BO131" s="48" t="s">
        <v>1038</v>
      </c>
      <c r="BP131" s="50">
        <v>1</v>
      </c>
      <c r="BQ131" s="54"/>
      <c r="BR131" s="54"/>
      <c r="BS131" s="54"/>
      <c r="BT131" s="54"/>
      <c r="BU131" s="54"/>
      <c r="BV131" s="54"/>
      <c r="BW131" s="54"/>
      <c r="BX131" s="54"/>
      <c r="BY131" s="54"/>
      <c r="BZ131" s="54"/>
    </row>
    <row r="132" spans="67:78" x14ac:dyDescent="0.35">
      <c r="BO132" s="48" t="s">
        <v>1025</v>
      </c>
      <c r="BP132" s="50">
        <v>1</v>
      </c>
      <c r="BQ132" s="54"/>
      <c r="BR132" s="54"/>
      <c r="BS132" s="54"/>
      <c r="BT132" s="54"/>
      <c r="BU132" s="54"/>
      <c r="BV132" s="54"/>
      <c r="BW132" s="54"/>
      <c r="BX132" s="54"/>
      <c r="BY132" s="54"/>
      <c r="BZ132" s="54"/>
    </row>
    <row r="133" spans="67:78" x14ac:dyDescent="0.35">
      <c r="BO133" s="48" t="s">
        <v>1029</v>
      </c>
      <c r="BP133" s="50">
        <v>1</v>
      </c>
      <c r="BQ133" s="54"/>
      <c r="BR133" s="54"/>
      <c r="BS133" s="54"/>
      <c r="BT133" s="54"/>
      <c r="BU133" s="54"/>
      <c r="BV133" s="54"/>
      <c r="BW133" s="54"/>
      <c r="BX133" s="54"/>
      <c r="BY133" s="54"/>
      <c r="BZ133" s="54"/>
    </row>
    <row r="134" spans="67:78" x14ac:dyDescent="0.35">
      <c r="BO134" s="48" t="s">
        <v>998</v>
      </c>
      <c r="BP134" s="50">
        <v>1</v>
      </c>
      <c r="BQ134" s="54"/>
      <c r="BR134" s="54"/>
      <c r="BS134" s="54"/>
      <c r="BT134" s="54"/>
      <c r="BU134" s="54"/>
      <c r="BV134" s="54"/>
      <c r="BW134" s="54"/>
      <c r="BX134" s="54"/>
      <c r="BY134" s="54"/>
      <c r="BZ134" s="54"/>
    </row>
    <row r="135" spans="67:78" x14ac:dyDescent="0.35">
      <c r="BO135" s="48" t="s">
        <v>958</v>
      </c>
      <c r="BP135" s="50">
        <v>1</v>
      </c>
      <c r="BQ135" s="54"/>
      <c r="BR135" s="54"/>
      <c r="BS135" s="54"/>
      <c r="BT135" s="54"/>
      <c r="BU135" s="54"/>
      <c r="BV135" s="54"/>
      <c r="BW135" s="54"/>
      <c r="BX135" s="54"/>
      <c r="BY135" s="54"/>
      <c r="BZ135" s="54"/>
    </row>
    <row r="136" spans="67:78" x14ac:dyDescent="0.35">
      <c r="BO136" s="48" t="s">
        <v>962</v>
      </c>
      <c r="BP136" s="50">
        <v>1</v>
      </c>
      <c r="BQ136" s="54"/>
      <c r="BR136" s="54"/>
      <c r="BS136" s="54"/>
      <c r="BT136" s="54"/>
      <c r="BU136" s="54"/>
      <c r="BV136" s="54"/>
      <c r="BW136" s="54"/>
      <c r="BX136" s="54"/>
      <c r="BY136" s="54"/>
      <c r="BZ136" s="54"/>
    </row>
    <row r="137" spans="67:78" x14ac:dyDescent="0.35">
      <c r="BO137" s="48" t="s">
        <v>947</v>
      </c>
      <c r="BP137" s="50">
        <v>1</v>
      </c>
      <c r="BQ137" s="54"/>
      <c r="BR137" s="54"/>
      <c r="BS137" s="54"/>
      <c r="BT137" s="54"/>
      <c r="BU137" s="54"/>
      <c r="BV137" s="54"/>
      <c r="BW137" s="54"/>
      <c r="BX137" s="54"/>
      <c r="BY137" s="54"/>
      <c r="BZ137" s="54"/>
    </row>
    <row r="138" spans="67:78" x14ac:dyDescent="0.35">
      <c r="BO138" s="48" t="s">
        <v>954</v>
      </c>
      <c r="BP138" s="50">
        <v>1</v>
      </c>
      <c r="BQ138" s="54"/>
      <c r="BR138" s="54"/>
      <c r="BS138" s="54"/>
      <c r="BT138" s="54"/>
      <c r="BU138" s="54"/>
      <c r="BV138" s="54"/>
      <c r="BW138" s="54"/>
      <c r="BX138" s="54"/>
      <c r="BY138" s="54"/>
      <c r="BZ138" s="54"/>
    </row>
    <row r="139" spans="67:78" x14ac:dyDescent="0.35">
      <c r="BO139" s="48" t="s">
        <v>967</v>
      </c>
      <c r="BP139" s="50">
        <v>1</v>
      </c>
      <c r="BQ139" s="54"/>
      <c r="BR139" s="54"/>
      <c r="BS139" s="54"/>
      <c r="BT139" s="54"/>
      <c r="BU139" s="54"/>
      <c r="BV139" s="54"/>
      <c r="BW139" s="54"/>
      <c r="BX139" s="54"/>
      <c r="BY139" s="54"/>
      <c r="BZ139" s="54"/>
    </row>
    <row r="140" spans="67:78" x14ac:dyDescent="0.35">
      <c r="BO140" s="48" t="s">
        <v>986</v>
      </c>
      <c r="BP140" s="50">
        <v>1</v>
      </c>
      <c r="BQ140" s="54"/>
      <c r="BR140" s="54"/>
      <c r="BS140" s="54"/>
      <c r="BT140" s="54"/>
      <c r="BU140" s="54"/>
      <c r="BV140" s="54"/>
      <c r="BW140" s="54"/>
      <c r="BX140" s="54"/>
      <c r="BY140" s="54"/>
      <c r="BZ140" s="54"/>
    </row>
    <row r="141" spans="67:78" x14ac:dyDescent="0.35">
      <c r="BO141" s="48" t="s">
        <v>994</v>
      </c>
      <c r="BP141" s="50">
        <v>1</v>
      </c>
      <c r="BQ141" s="54"/>
      <c r="BR141" s="54"/>
      <c r="BS141" s="54"/>
      <c r="BT141" s="54"/>
      <c r="BU141" s="54"/>
      <c r="BV141" s="54"/>
      <c r="BW141" s="54"/>
      <c r="BX141" s="54"/>
      <c r="BY141" s="54"/>
      <c r="BZ141" s="54"/>
    </row>
    <row r="142" spans="67:78" x14ac:dyDescent="0.35">
      <c r="BO142" s="48" t="s">
        <v>971</v>
      </c>
      <c r="BP142" s="50">
        <v>1</v>
      </c>
      <c r="BQ142" s="54"/>
      <c r="BR142" s="54"/>
      <c r="BS142" s="54"/>
      <c r="BT142" s="54"/>
      <c r="BU142" s="54"/>
      <c r="BV142" s="54"/>
      <c r="BW142" s="54"/>
      <c r="BX142" s="54"/>
      <c r="BY142" s="54"/>
      <c r="BZ142" s="54"/>
    </row>
    <row r="143" spans="67:78" x14ac:dyDescent="0.35">
      <c r="BO143" s="48" t="s">
        <v>981</v>
      </c>
      <c r="BP143" s="50">
        <v>1</v>
      </c>
      <c r="BQ143" s="54"/>
      <c r="BR143" s="54"/>
      <c r="BS143" s="54"/>
      <c r="BT143" s="54"/>
      <c r="BU143" s="54"/>
      <c r="BV143" s="54"/>
      <c r="BW143" s="54"/>
      <c r="BX143" s="54"/>
      <c r="BY143" s="54"/>
      <c r="BZ143" s="54"/>
    </row>
    <row r="144" spans="67:78" x14ac:dyDescent="0.35">
      <c r="BO144" s="48" t="s">
        <v>1049</v>
      </c>
      <c r="BP144" s="50">
        <v>1</v>
      </c>
      <c r="BQ144" s="54"/>
      <c r="BR144" s="54"/>
      <c r="BS144" s="54"/>
      <c r="BT144" s="54"/>
      <c r="BU144" s="54"/>
      <c r="BV144" s="54"/>
      <c r="BW144" s="54"/>
      <c r="BX144" s="54"/>
      <c r="BY144" s="54"/>
      <c r="BZ144" s="54"/>
    </row>
    <row r="145" spans="67:78" x14ac:dyDescent="0.35">
      <c r="BO145" s="48" t="s">
        <v>1129</v>
      </c>
      <c r="BP145" s="50">
        <v>1</v>
      </c>
      <c r="BQ145" s="54"/>
      <c r="BR145" s="54"/>
      <c r="BS145" s="54"/>
      <c r="BT145" s="54"/>
      <c r="BU145" s="54"/>
      <c r="BV145" s="54"/>
      <c r="BW145" s="54"/>
      <c r="BX145" s="54"/>
      <c r="BY145" s="54"/>
      <c r="BZ145" s="54"/>
    </row>
    <row r="146" spans="67:78" x14ac:dyDescent="0.35">
      <c r="BO146" s="48" t="s">
        <v>1133</v>
      </c>
      <c r="BP146" s="50">
        <v>1</v>
      </c>
      <c r="BQ146" s="54"/>
      <c r="BR146" s="54"/>
      <c r="BS146" s="54"/>
      <c r="BT146" s="54"/>
      <c r="BU146" s="54"/>
      <c r="BV146" s="54"/>
      <c r="BW146" s="54"/>
      <c r="BX146" s="54"/>
      <c r="BY146" s="54"/>
      <c r="BZ146" s="54"/>
    </row>
    <row r="147" spans="67:78" x14ac:dyDescent="0.35">
      <c r="BO147" s="48" t="s">
        <v>1121</v>
      </c>
      <c r="BP147" s="50">
        <v>1</v>
      </c>
      <c r="BQ147" s="54"/>
      <c r="BR147" s="54"/>
      <c r="BS147" s="54"/>
      <c r="BT147" s="54"/>
      <c r="BU147" s="54"/>
      <c r="BV147" s="54"/>
      <c r="BW147" s="54"/>
      <c r="BX147" s="54"/>
      <c r="BY147" s="54"/>
      <c r="BZ147" s="54"/>
    </row>
    <row r="148" spans="67:78" x14ac:dyDescent="0.35">
      <c r="BO148" s="48" t="s">
        <v>1125</v>
      </c>
      <c r="BP148" s="50">
        <v>1</v>
      </c>
      <c r="BQ148" s="54"/>
      <c r="BR148" s="54"/>
      <c r="BS148" s="54"/>
      <c r="BT148" s="54"/>
      <c r="BU148" s="54"/>
      <c r="BV148" s="54"/>
      <c r="BW148" s="54"/>
      <c r="BX148" s="54"/>
      <c r="BY148" s="54"/>
      <c r="BZ148" s="54"/>
    </row>
    <row r="149" spans="67:78" x14ac:dyDescent="0.35">
      <c r="BO149" s="48" t="s">
        <v>1137</v>
      </c>
      <c r="BP149" s="50">
        <v>1</v>
      </c>
      <c r="BQ149" s="54"/>
      <c r="BR149" s="54"/>
      <c r="BS149" s="54"/>
      <c r="BT149" s="54"/>
      <c r="BU149" s="54"/>
      <c r="BV149" s="54"/>
      <c r="BW149" s="54"/>
      <c r="BX149" s="54"/>
      <c r="BY149" s="54"/>
      <c r="BZ149" s="54"/>
    </row>
    <row r="150" spans="67:78" x14ac:dyDescent="0.35">
      <c r="BO150" s="48" t="s">
        <v>1156</v>
      </c>
      <c r="BP150" s="50">
        <v>1</v>
      </c>
      <c r="BQ150" s="54"/>
      <c r="BR150" s="54"/>
      <c r="BS150" s="54"/>
      <c r="BT150" s="54"/>
      <c r="BU150" s="54"/>
      <c r="BV150" s="54"/>
      <c r="BW150" s="54"/>
      <c r="BX150" s="54"/>
      <c r="BY150" s="54"/>
      <c r="BZ150" s="54"/>
    </row>
    <row r="151" spans="67:78" x14ac:dyDescent="0.35">
      <c r="BO151" s="48" t="s">
        <v>1160</v>
      </c>
      <c r="BP151" s="50">
        <v>1</v>
      </c>
      <c r="BQ151" s="54"/>
      <c r="BR151" s="54"/>
      <c r="BS151" s="54"/>
      <c r="BT151" s="54"/>
      <c r="BU151" s="54"/>
      <c r="BV151" s="54"/>
      <c r="BW151" s="54"/>
      <c r="BX151" s="54"/>
      <c r="BY151" s="54"/>
      <c r="BZ151" s="54"/>
    </row>
    <row r="152" spans="67:78" x14ac:dyDescent="0.35">
      <c r="BO152" s="48" t="s">
        <v>1141</v>
      </c>
      <c r="BP152" s="50">
        <v>1</v>
      </c>
      <c r="BQ152" s="54"/>
      <c r="BR152" s="54"/>
      <c r="BS152" s="54"/>
      <c r="BT152" s="54"/>
      <c r="BU152" s="54"/>
      <c r="BV152" s="54"/>
      <c r="BW152" s="54"/>
      <c r="BX152" s="54"/>
      <c r="BY152" s="54"/>
      <c r="BZ152" s="54"/>
    </row>
    <row r="153" spans="67:78" x14ac:dyDescent="0.35">
      <c r="BO153" s="48" t="s">
        <v>1151</v>
      </c>
      <c r="BP153" s="50">
        <v>1</v>
      </c>
      <c r="BQ153" s="54"/>
      <c r="BR153" s="54"/>
      <c r="BS153" s="54"/>
      <c r="BT153" s="54"/>
      <c r="BU153" s="54"/>
      <c r="BV153" s="54"/>
      <c r="BW153" s="54"/>
      <c r="BX153" s="54"/>
      <c r="BY153" s="54"/>
      <c r="BZ153" s="54"/>
    </row>
    <row r="154" spans="67:78" x14ac:dyDescent="0.35">
      <c r="BO154" s="48" t="s">
        <v>1117</v>
      </c>
      <c r="BP154" s="50">
        <v>1</v>
      </c>
      <c r="BQ154" s="54"/>
      <c r="BR154" s="54"/>
      <c r="BS154" s="54"/>
      <c r="BT154" s="54"/>
      <c r="BU154" s="54"/>
      <c r="BV154" s="54"/>
      <c r="BW154" s="54"/>
      <c r="BX154" s="54"/>
      <c r="BY154" s="54"/>
      <c r="BZ154" s="54"/>
    </row>
    <row r="155" spans="67:78" x14ac:dyDescent="0.35">
      <c r="BO155" s="48" t="s">
        <v>1064</v>
      </c>
      <c r="BP155" s="50">
        <v>1</v>
      </c>
      <c r="BQ155" s="54"/>
      <c r="BR155" s="54"/>
      <c r="BS155" s="54"/>
      <c r="BT155" s="54"/>
      <c r="BU155" s="54"/>
      <c r="BV155" s="54"/>
      <c r="BW155" s="54"/>
      <c r="BX155" s="54"/>
      <c r="BY155" s="54"/>
      <c r="BZ155" s="54"/>
    </row>
    <row r="156" spans="67:78" x14ac:dyDescent="0.35">
      <c r="BO156" s="48" t="s">
        <v>1069</v>
      </c>
      <c r="BP156" s="50">
        <v>1</v>
      </c>
      <c r="BQ156" s="54"/>
      <c r="BR156" s="54"/>
      <c r="BS156" s="54"/>
      <c r="BT156" s="54"/>
      <c r="BU156" s="54"/>
      <c r="BV156" s="54"/>
      <c r="BW156" s="54"/>
      <c r="BX156" s="54"/>
      <c r="BY156" s="54"/>
      <c r="BZ156" s="54"/>
    </row>
    <row r="157" spans="67:78" x14ac:dyDescent="0.35">
      <c r="BO157" s="48" t="s">
        <v>1056</v>
      </c>
      <c r="BP157" s="50">
        <v>1</v>
      </c>
      <c r="BQ157" s="54"/>
      <c r="BR157" s="54"/>
      <c r="BS157" s="54"/>
      <c r="BT157" s="54"/>
      <c r="BU157" s="54"/>
      <c r="BV157" s="54"/>
      <c r="BW157" s="54"/>
      <c r="BX157" s="54"/>
      <c r="BY157" s="54"/>
      <c r="BZ157" s="54"/>
    </row>
    <row r="158" spans="67:78" x14ac:dyDescent="0.35">
      <c r="BO158" s="48" t="s">
        <v>1060</v>
      </c>
      <c r="BP158" s="50">
        <v>1</v>
      </c>
      <c r="BQ158" s="54"/>
      <c r="BR158" s="54"/>
      <c r="BS158" s="54"/>
      <c r="BT158" s="54"/>
      <c r="BU158" s="54"/>
      <c r="BV158" s="54"/>
      <c r="BW158" s="54"/>
      <c r="BX158" s="54"/>
      <c r="BY158" s="54"/>
      <c r="BZ158" s="54"/>
    </row>
    <row r="159" spans="67:78" x14ac:dyDescent="0.35">
      <c r="BO159" s="48" t="s">
        <v>1076</v>
      </c>
      <c r="BP159" s="50">
        <v>1</v>
      </c>
      <c r="BQ159" s="54"/>
      <c r="BR159" s="54"/>
      <c r="BS159" s="54"/>
      <c r="BT159" s="54"/>
      <c r="BU159" s="54"/>
      <c r="BV159" s="54"/>
      <c r="BW159" s="54"/>
      <c r="BX159" s="54"/>
      <c r="BY159" s="54"/>
      <c r="BZ159" s="54"/>
    </row>
    <row r="160" spans="67:78" x14ac:dyDescent="0.35">
      <c r="BO160" s="48" t="s">
        <v>1109</v>
      </c>
      <c r="BP160" s="50">
        <v>1</v>
      </c>
      <c r="BQ160" s="54"/>
      <c r="BR160" s="54"/>
      <c r="BS160" s="54"/>
      <c r="BT160" s="54"/>
      <c r="BU160" s="54"/>
      <c r="BV160" s="54"/>
      <c r="BW160" s="54"/>
      <c r="BX160" s="54"/>
      <c r="BY160" s="54"/>
      <c r="BZ160" s="54"/>
    </row>
    <row r="161" spans="67:78" x14ac:dyDescent="0.35">
      <c r="BO161" s="48" t="s">
        <v>1113</v>
      </c>
      <c r="BP161" s="50">
        <v>1</v>
      </c>
      <c r="BQ161" s="54"/>
      <c r="BR161" s="54"/>
      <c r="BS161" s="54"/>
      <c r="BT161" s="54"/>
      <c r="BU161" s="54"/>
      <c r="BV161" s="54"/>
      <c r="BW161" s="54"/>
      <c r="BX161" s="54"/>
      <c r="BY161" s="54"/>
      <c r="BZ161" s="54"/>
    </row>
    <row r="162" spans="67:78" x14ac:dyDescent="0.35">
      <c r="BO162" s="48" t="s">
        <v>1084</v>
      </c>
      <c r="BP162" s="50">
        <v>1</v>
      </c>
      <c r="BQ162" s="54"/>
      <c r="BR162" s="54"/>
      <c r="BS162" s="54"/>
      <c r="BT162" s="54"/>
      <c r="BU162" s="54"/>
      <c r="BV162" s="54"/>
      <c r="BW162" s="54"/>
      <c r="BX162" s="54"/>
      <c r="BY162" s="54"/>
      <c r="BZ162" s="54"/>
    </row>
    <row r="163" spans="67:78" x14ac:dyDescent="0.35">
      <c r="BO163" t="s">
        <v>1096</v>
      </c>
      <c r="BP163">
        <v>1</v>
      </c>
    </row>
  </sheetData>
  <mergeCells count="14">
    <mergeCell ref="BO6:BZ6"/>
    <mergeCell ref="BO1:BO4"/>
    <mergeCell ref="AQ6:AZ6"/>
    <mergeCell ref="M1:M4"/>
    <mergeCell ref="O1:O4"/>
    <mergeCell ref="BB6:BC6"/>
    <mergeCell ref="BB1:BB4"/>
    <mergeCell ref="BD6:BM6"/>
    <mergeCell ref="AG6:AP6"/>
    <mergeCell ref="D6:K6"/>
    <mergeCell ref="D1:D4"/>
    <mergeCell ref="F1:F4"/>
    <mergeCell ref="M6:V6"/>
    <mergeCell ref="W6:AF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2145" r:id="rId3" name="Button 1">
              <controlPr defaultSize="0" print="0" autoFill="0" autoPict="0" macro="[0]!OpenTandDForm">
                <anchor moveWithCells="1" sizeWithCells="1">
                  <from>
                    <xdr:col>0</xdr:col>
                    <xdr:colOff>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262146" r:id="rId4" name="Button 2">
              <controlPr defaultSize="0" print="0" autoFill="0" autoPict="0" macro="[0]!TagTesterTableUpdate">
                <anchor moveWithCells="1" sizeWithCells="1">
                  <from>
                    <xdr:col>0</xdr:col>
                    <xdr:colOff>0</xdr:colOff>
                    <xdr:row>4</xdr:row>
                    <xdr:rowOff>0</xdr:rowOff>
                  </from>
                  <to>
                    <xdr:col>1</xdr:col>
                    <xdr:colOff>0</xdr:colOff>
                    <xdr:row>5</xdr:row>
                    <xdr:rowOff>0</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20701-ACA4-4130-8532-D5404F58450F}">
  <sheetPr codeName="Sheet8"/>
  <dimension ref="A1:J27"/>
  <sheetViews>
    <sheetView topLeftCell="A4" workbookViewId="0">
      <selection activeCell="N24" sqref="N24"/>
    </sheetView>
  </sheetViews>
  <sheetFormatPr defaultRowHeight="15.5" x14ac:dyDescent="0.35"/>
  <cols>
    <col min="1" max="1" width="13.75" bestFit="1" customWidth="1"/>
    <col min="2" max="2" width="16" bestFit="1" customWidth="1"/>
    <col min="3" max="9" width="12.75" bestFit="1" customWidth="1"/>
    <col min="10" max="10" width="10.33203125" bestFit="1" customWidth="1"/>
  </cols>
  <sheetData>
    <row r="1" spans="1:10" x14ac:dyDescent="0.35">
      <c r="A1" s="64" t="s">
        <v>6</v>
      </c>
      <c r="B1" t="s">
        <v>200</v>
      </c>
    </row>
    <row r="3" spans="1:10" x14ac:dyDescent="0.35">
      <c r="A3" s="64" t="s">
        <v>199</v>
      </c>
      <c r="B3" s="64" t="s">
        <v>198</v>
      </c>
    </row>
    <row r="4" spans="1:10" x14ac:dyDescent="0.35">
      <c r="A4" s="64" t="s">
        <v>196</v>
      </c>
      <c r="B4" t="s">
        <v>206</v>
      </c>
      <c r="C4" t="s">
        <v>216</v>
      </c>
      <c r="D4" t="s">
        <v>225</v>
      </c>
      <c r="E4" t="s">
        <v>234</v>
      </c>
      <c r="F4" t="s">
        <v>244</v>
      </c>
      <c r="G4" t="s">
        <v>253</v>
      </c>
      <c r="H4" t="s">
        <v>260</v>
      </c>
      <c r="I4" t="s">
        <v>267</v>
      </c>
      <c r="J4" t="s">
        <v>197</v>
      </c>
    </row>
    <row r="5" spans="1:10" x14ac:dyDescent="0.35">
      <c r="A5" s="63">
        <v>2020</v>
      </c>
      <c r="B5" s="66"/>
      <c r="C5" s="66"/>
      <c r="D5" s="66"/>
      <c r="E5" s="66"/>
      <c r="F5" s="66"/>
      <c r="G5" s="66"/>
      <c r="H5" s="66"/>
      <c r="I5" s="66"/>
      <c r="J5" s="66"/>
    </row>
    <row r="6" spans="1:10" x14ac:dyDescent="0.35">
      <c r="A6" s="65" t="s">
        <v>105</v>
      </c>
      <c r="B6" s="66">
        <v>1</v>
      </c>
      <c r="C6" s="66">
        <v>0</v>
      </c>
      <c r="D6" s="66">
        <v>0</v>
      </c>
      <c r="E6" s="66">
        <v>0</v>
      </c>
      <c r="F6" s="66">
        <v>0</v>
      </c>
      <c r="G6" s="66">
        <v>0</v>
      </c>
      <c r="H6" s="66">
        <v>0</v>
      </c>
      <c r="I6" s="66">
        <v>0</v>
      </c>
      <c r="J6" s="66">
        <v>1</v>
      </c>
    </row>
    <row r="7" spans="1:10" x14ac:dyDescent="0.35">
      <c r="A7" s="65" t="s">
        <v>104</v>
      </c>
      <c r="B7" s="66">
        <v>1</v>
      </c>
      <c r="C7" s="66">
        <v>0</v>
      </c>
      <c r="D7" s="66">
        <v>1</v>
      </c>
      <c r="E7" s="66">
        <v>0</v>
      </c>
      <c r="F7" s="66">
        <v>1</v>
      </c>
      <c r="G7" s="66">
        <v>1</v>
      </c>
      <c r="H7" s="66">
        <v>0</v>
      </c>
      <c r="I7" s="66">
        <v>0</v>
      </c>
      <c r="J7" s="66">
        <v>4</v>
      </c>
    </row>
    <row r="8" spans="1:10" x14ac:dyDescent="0.35">
      <c r="A8" s="65" t="s">
        <v>63</v>
      </c>
      <c r="B8" s="66">
        <v>1</v>
      </c>
      <c r="C8" s="66">
        <v>0</v>
      </c>
      <c r="D8" s="66">
        <v>1</v>
      </c>
      <c r="E8" s="66">
        <v>1</v>
      </c>
      <c r="F8" s="66">
        <v>2</v>
      </c>
      <c r="G8" s="66">
        <v>1</v>
      </c>
      <c r="H8" s="66">
        <v>0</v>
      </c>
      <c r="I8" s="66">
        <v>0</v>
      </c>
      <c r="J8" s="66">
        <v>6</v>
      </c>
    </row>
    <row r="9" spans="1:10" x14ac:dyDescent="0.35">
      <c r="A9" s="65" t="s">
        <v>64</v>
      </c>
      <c r="B9" s="66">
        <v>1</v>
      </c>
      <c r="C9" s="66">
        <v>0</v>
      </c>
      <c r="D9" s="66">
        <v>1</v>
      </c>
      <c r="E9" s="66">
        <v>1</v>
      </c>
      <c r="F9" s="66">
        <v>2</v>
      </c>
      <c r="G9" s="66">
        <v>2</v>
      </c>
      <c r="H9" s="66">
        <v>1</v>
      </c>
      <c r="I9" s="66">
        <v>3</v>
      </c>
      <c r="J9" s="66">
        <v>11</v>
      </c>
    </row>
    <row r="10" spans="1:10" x14ac:dyDescent="0.35">
      <c r="A10" s="65" t="s">
        <v>65</v>
      </c>
      <c r="B10" s="66">
        <v>1</v>
      </c>
      <c r="C10" s="66">
        <v>0</v>
      </c>
      <c r="D10" s="66">
        <v>2</v>
      </c>
      <c r="E10" s="66">
        <v>2</v>
      </c>
      <c r="F10" s="66">
        <v>2</v>
      </c>
      <c r="G10" s="66">
        <v>3</v>
      </c>
      <c r="H10" s="66">
        <v>2</v>
      </c>
      <c r="I10" s="66">
        <v>3</v>
      </c>
      <c r="J10" s="66">
        <v>15</v>
      </c>
    </row>
    <row r="11" spans="1:10" x14ac:dyDescent="0.35">
      <c r="A11" s="65" t="s">
        <v>66</v>
      </c>
      <c r="B11" s="66">
        <v>2</v>
      </c>
      <c r="C11" s="66">
        <v>0</v>
      </c>
      <c r="D11" s="66">
        <v>2</v>
      </c>
      <c r="E11" s="66">
        <v>2</v>
      </c>
      <c r="F11" s="66">
        <v>3</v>
      </c>
      <c r="G11" s="66">
        <v>4</v>
      </c>
      <c r="H11" s="66">
        <v>2</v>
      </c>
      <c r="I11" s="66">
        <v>3</v>
      </c>
      <c r="J11" s="66">
        <v>18</v>
      </c>
    </row>
    <row r="12" spans="1:10" x14ac:dyDescent="0.35">
      <c r="A12" s="65" t="s">
        <v>67</v>
      </c>
      <c r="B12" s="66">
        <v>2</v>
      </c>
      <c r="C12" s="66">
        <v>0</v>
      </c>
      <c r="D12" s="66">
        <v>3</v>
      </c>
      <c r="E12" s="66">
        <v>4</v>
      </c>
      <c r="F12" s="66">
        <v>4</v>
      </c>
      <c r="G12" s="66">
        <v>4</v>
      </c>
      <c r="H12" s="66">
        <v>2</v>
      </c>
      <c r="I12" s="66">
        <v>4</v>
      </c>
      <c r="J12" s="66">
        <v>23</v>
      </c>
    </row>
    <row r="13" spans="1:10" x14ac:dyDescent="0.35">
      <c r="A13" s="65" t="s">
        <v>68</v>
      </c>
      <c r="B13" s="66">
        <v>3</v>
      </c>
      <c r="C13" s="66">
        <v>0</v>
      </c>
      <c r="D13" s="66">
        <v>5</v>
      </c>
      <c r="E13" s="66">
        <v>4</v>
      </c>
      <c r="F13" s="66">
        <v>4</v>
      </c>
      <c r="G13" s="66">
        <v>4</v>
      </c>
      <c r="H13" s="66">
        <v>2</v>
      </c>
      <c r="I13" s="66">
        <v>5</v>
      </c>
      <c r="J13" s="66">
        <v>27</v>
      </c>
    </row>
    <row r="14" spans="1:10" x14ac:dyDescent="0.35">
      <c r="A14" s="63">
        <v>2021</v>
      </c>
      <c r="B14" s="66"/>
      <c r="C14" s="66"/>
      <c r="D14" s="66"/>
      <c r="E14" s="66"/>
      <c r="F14" s="66"/>
      <c r="G14" s="66"/>
      <c r="H14" s="66"/>
      <c r="I14" s="66"/>
      <c r="J14" s="66"/>
    </row>
    <row r="15" spans="1:10" x14ac:dyDescent="0.35">
      <c r="A15" s="65" t="s">
        <v>69</v>
      </c>
      <c r="B15" s="66">
        <v>1</v>
      </c>
      <c r="C15" s="66">
        <v>0</v>
      </c>
      <c r="D15" s="66">
        <v>1</v>
      </c>
      <c r="E15" s="66">
        <v>1</v>
      </c>
      <c r="F15" s="66">
        <v>0</v>
      </c>
      <c r="G15" s="66">
        <v>0</v>
      </c>
      <c r="H15" s="66">
        <v>0</v>
      </c>
      <c r="I15" s="66">
        <v>0</v>
      </c>
      <c r="J15" s="66">
        <v>3</v>
      </c>
    </row>
    <row r="16" spans="1:10" x14ac:dyDescent="0.35">
      <c r="A16" s="65" t="s">
        <v>70</v>
      </c>
      <c r="B16" s="66">
        <v>2</v>
      </c>
      <c r="C16" s="66">
        <v>3</v>
      </c>
      <c r="D16" s="66">
        <v>1</v>
      </c>
      <c r="E16" s="66">
        <v>2</v>
      </c>
      <c r="F16" s="66">
        <v>2</v>
      </c>
      <c r="G16" s="66">
        <v>1</v>
      </c>
      <c r="H16" s="66">
        <v>2</v>
      </c>
      <c r="I16" s="66">
        <v>2</v>
      </c>
      <c r="J16" s="66">
        <v>15</v>
      </c>
    </row>
    <row r="17" spans="1:10" x14ac:dyDescent="0.35">
      <c r="A17" s="65" t="s">
        <v>71</v>
      </c>
      <c r="B17" s="66">
        <v>2</v>
      </c>
      <c r="C17" s="66">
        <v>4</v>
      </c>
      <c r="D17" s="66">
        <v>3</v>
      </c>
      <c r="E17" s="66">
        <v>2</v>
      </c>
      <c r="F17" s="66">
        <v>4</v>
      </c>
      <c r="G17" s="66">
        <v>2</v>
      </c>
      <c r="H17" s="66">
        <v>4</v>
      </c>
      <c r="I17" s="66">
        <v>4</v>
      </c>
      <c r="J17" s="66">
        <v>25</v>
      </c>
    </row>
    <row r="18" spans="1:10" x14ac:dyDescent="0.35">
      <c r="A18" s="65" t="s">
        <v>201</v>
      </c>
      <c r="B18" s="66">
        <v>3</v>
      </c>
      <c r="C18" s="66">
        <v>4</v>
      </c>
      <c r="D18" s="66">
        <v>3</v>
      </c>
      <c r="E18" s="66">
        <v>2</v>
      </c>
      <c r="F18" s="66">
        <v>5</v>
      </c>
      <c r="G18" s="66">
        <v>3</v>
      </c>
      <c r="H18" s="66">
        <v>4</v>
      </c>
      <c r="I18" s="66">
        <v>4</v>
      </c>
      <c r="J18" s="66">
        <v>28</v>
      </c>
    </row>
    <row r="19" spans="1:10" x14ac:dyDescent="0.35">
      <c r="A19" s="65" t="s">
        <v>72</v>
      </c>
      <c r="B19" s="66">
        <v>3</v>
      </c>
      <c r="C19" s="66">
        <v>4</v>
      </c>
      <c r="D19" s="66">
        <v>4</v>
      </c>
      <c r="E19" s="66">
        <v>3</v>
      </c>
      <c r="F19" s="66">
        <v>6</v>
      </c>
      <c r="G19" s="66">
        <v>3</v>
      </c>
      <c r="H19" s="66">
        <v>5</v>
      </c>
      <c r="I19" s="66">
        <v>6</v>
      </c>
      <c r="J19" s="66">
        <v>34</v>
      </c>
    </row>
    <row r="20" spans="1:10" x14ac:dyDescent="0.35">
      <c r="A20" s="65" t="s">
        <v>73</v>
      </c>
      <c r="B20" s="66">
        <v>5</v>
      </c>
      <c r="C20" s="66">
        <v>5</v>
      </c>
      <c r="D20" s="66">
        <v>5</v>
      </c>
      <c r="E20" s="66">
        <v>3</v>
      </c>
      <c r="F20" s="66">
        <v>6</v>
      </c>
      <c r="G20" s="66">
        <v>4</v>
      </c>
      <c r="H20" s="66">
        <v>6</v>
      </c>
      <c r="I20" s="66">
        <v>7</v>
      </c>
      <c r="J20" s="66">
        <v>41</v>
      </c>
    </row>
    <row r="21" spans="1:10" x14ac:dyDescent="0.35">
      <c r="A21" s="65" t="s">
        <v>74</v>
      </c>
      <c r="B21" s="66">
        <v>6</v>
      </c>
      <c r="C21" s="66">
        <v>6</v>
      </c>
      <c r="D21" s="66">
        <v>7</v>
      </c>
      <c r="E21" s="66">
        <v>5</v>
      </c>
      <c r="F21" s="66">
        <v>7</v>
      </c>
      <c r="G21" s="66">
        <v>4</v>
      </c>
      <c r="H21" s="66">
        <v>9</v>
      </c>
      <c r="I21" s="66">
        <v>7</v>
      </c>
      <c r="J21" s="66">
        <v>51</v>
      </c>
    </row>
    <row r="22" spans="1:10" x14ac:dyDescent="0.35">
      <c r="A22" s="65" t="s">
        <v>202</v>
      </c>
      <c r="B22" s="66">
        <v>6</v>
      </c>
      <c r="C22" s="66">
        <v>8</v>
      </c>
      <c r="D22" s="66">
        <v>10</v>
      </c>
      <c r="E22" s="66">
        <v>6</v>
      </c>
      <c r="F22" s="66">
        <v>8</v>
      </c>
      <c r="G22" s="66">
        <v>4</v>
      </c>
      <c r="H22" s="66">
        <v>11</v>
      </c>
      <c r="I22" s="66">
        <v>9</v>
      </c>
      <c r="J22" s="66">
        <v>62</v>
      </c>
    </row>
    <row r="23" spans="1:10" x14ac:dyDescent="0.35">
      <c r="A23" s="65" t="s">
        <v>103</v>
      </c>
      <c r="B23" s="66">
        <v>7</v>
      </c>
      <c r="C23" s="66">
        <v>9</v>
      </c>
      <c r="D23" s="66">
        <v>10</v>
      </c>
      <c r="E23" s="66">
        <v>7</v>
      </c>
      <c r="F23" s="66">
        <v>9</v>
      </c>
      <c r="G23" s="66">
        <v>6</v>
      </c>
      <c r="H23" s="66">
        <v>13</v>
      </c>
      <c r="I23" s="66">
        <v>11</v>
      </c>
      <c r="J23" s="66">
        <v>72</v>
      </c>
    </row>
    <row r="24" spans="1:10" x14ac:dyDescent="0.35">
      <c r="A24" s="65" t="s">
        <v>106</v>
      </c>
      <c r="B24" s="66">
        <v>8</v>
      </c>
      <c r="C24" s="66">
        <v>11</v>
      </c>
      <c r="D24" s="66">
        <v>12</v>
      </c>
      <c r="E24" s="66">
        <v>7</v>
      </c>
      <c r="F24" s="66">
        <v>12</v>
      </c>
      <c r="G24" s="66">
        <v>7</v>
      </c>
      <c r="H24" s="66">
        <v>13</v>
      </c>
      <c r="I24" s="66">
        <v>13</v>
      </c>
      <c r="J24" s="66">
        <v>83</v>
      </c>
    </row>
    <row r="25" spans="1:10" x14ac:dyDescent="0.35">
      <c r="A25" s="65" t="s">
        <v>108</v>
      </c>
      <c r="B25" s="66">
        <v>9</v>
      </c>
      <c r="C25" s="66">
        <v>11</v>
      </c>
      <c r="D25" s="66">
        <v>14</v>
      </c>
      <c r="E25" s="66">
        <v>7</v>
      </c>
      <c r="F25" s="66">
        <v>12</v>
      </c>
      <c r="G25" s="66">
        <v>7</v>
      </c>
      <c r="H25" s="66">
        <v>13</v>
      </c>
      <c r="I25" s="66">
        <v>14</v>
      </c>
      <c r="J25" s="66">
        <v>87</v>
      </c>
    </row>
    <row r="26" spans="1:10" x14ac:dyDescent="0.35">
      <c r="A26" s="65" t="s">
        <v>194</v>
      </c>
      <c r="B26" s="66">
        <v>9</v>
      </c>
      <c r="C26" s="66">
        <v>11</v>
      </c>
      <c r="D26" s="66">
        <v>15</v>
      </c>
      <c r="E26" s="66">
        <v>7</v>
      </c>
      <c r="F26" s="66">
        <v>12</v>
      </c>
      <c r="G26" s="66">
        <v>7</v>
      </c>
      <c r="H26" s="66">
        <v>13</v>
      </c>
      <c r="I26" s="66">
        <v>14</v>
      </c>
      <c r="J26" s="66">
        <v>88</v>
      </c>
    </row>
    <row r="27" spans="1:10" x14ac:dyDescent="0.35">
      <c r="A27" s="63" t="s">
        <v>197</v>
      </c>
      <c r="B27" s="66"/>
      <c r="C27" s="66"/>
      <c r="D27" s="66"/>
      <c r="E27" s="66"/>
      <c r="F27" s="66"/>
      <c r="G27" s="66"/>
      <c r="H27" s="66"/>
      <c r="I27" s="66"/>
      <c r="J27" s="66"/>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F3113-B42F-47E2-8034-A7F66D97281C}">
  <sheetPr codeName="Sheet13"/>
  <dimension ref="A1:H23"/>
  <sheetViews>
    <sheetView workbookViewId="0">
      <selection activeCell="J16" sqref="J16"/>
    </sheetView>
  </sheetViews>
  <sheetFormatPr defaultRowHeight="15.5" x14ac:dyDescent="0.35"/>
  <cols>
    <col min="1" max="1" width="13.5" bestFit="1" customWidth="1"/>
    <col min="2" max="2" width="14.83203125" bestFit="1" customWidth="1"/>
    <col min="3" max="4" width="9.25" bestFit="1" customWidth="1"/>
    <col min="5" max="5" width="4" bestFit="1" customWidth="1"/>
    <col min="6" max="6" width="13.75" bestFit="1" customWidth="1"/>
    <col min="7" max="7" width="13.08203125" bestFit="1" customWidth="1"/>
    <col min="8" max="8" width="10.5" bestFit="1" customWidth="1"/>
  </cols>
  <sheetData>
    <row r="1" spans="1:8" x14ac:dyDescent="0.35">
      <c r="A1" s="64" t="s">
        <v>199</v>
      </c>
      <c r="B1" s="64" t="s">
        <v>198</v>
      </c>
    </row>
    <row r="2" spans="1:8" x14ac:dyDescent="0.35">
      <c r="A2" s="64" t="s">
        <v>196</v>
      </c>
      <c r="B2" t="s">
        <v>40</v>
      </c>
      <c r="C2" t="s">
        <v>48</v>
      </c>
      <c r="D2" t="s">
        <v>46</v>
      </c>
      <c r="E2" t="s">
        <v>2</v>
      </c>
      <c r="F2" t="s">
        <v>51</v>
      </c>
      <c r="G2" t="s">
        <v>33</v>
      </c>
      <c r="H2" t="s">
        <v>197</v>
      </c>
    </row>
    <row r="3" spans="1:8" x14ac:dyDescent="0.35">
      <c r="A3" s="63" t="s">
        <v>81</v>
      </c>
      <c r="B3" s="66"/>
      <c r="C3" s="66"/>
      <c r="D3" s="66"/>
      <c r="E3" s="66"/>
      <c r="F3" s="66"/>
      <c r="G3" s="66"/>
      <c r="H3" s="66"/>
    </row>
    <row r="4" spans="1:8" x14ac:dyDescent="0.35">
      <c r="A4" s="65">
        <v>1</v>
      </c>
      <c r="B4" s="66">
        <v>0</v>
      </c>
      <c r="C4" s="66">
        <v>0</v>
      </c>
      <c r="D4" s="66">
        <v>0</v>
      </c>
      <c r="E4" s="66">
        <v>0</v>
      </c>
      <c r="F4" s="66">
        <v>1</v>
      </c>
      <c r="G4" s="66">
        <v>0</v>
      </c>
      <c r="H4" s="66">
        <v>1</v>
      </c>
    </row>
    <row r="5" spans="1:8" x14ac:dyDescent="0.35">
      <c r="A5" s="65">
        <v>7</v>
      </c>
      <c r="B5" s="66">
        <v>0</v>
      </c>
      <c r="C5" s="66">
        <v>0</v>
      </c>
      <c r="D5" s="66">
        <v>0</v>
      </c>
      <c r="E5" s="66">
        <v>0</v>
      </c>
      <c r="F5" s="66">
        <v>3</v>
      </c>
      <c r="G5" s="66">
        <v>0</v>
      </c>
      <c r="H5" s="66">
        <v>3</v>
      </c>
    </row>
    <row r="6" spans="1:8" x14ac:dyDescent="0.35">
      <c r="A6" s="65">
        <v>8</v>
      </c>
      <c r="B6" s="66">
        <v>0</v>
      </c>
      <c r="C6" s="66">
        <v>0</v>
      </c>
      <c r="D6" s="66">
        <v>0</v>
      </c>
      <c r="E6" s="66">
        <v>0</v>
      </c>
      <c r="F6" s="66">
        <v>3</v>
      </c>
      <c r="G6" s="66">
        <v>1</v>
      </c>
      <c r="H6" s="66">
        <v>4</v>
      </c>
    </row>
    <row r="7" spans="1:8" x14ac:dyDescent="0.35">
      <c r="A7" s="65">
        <v>9</v>
      </c>
      <c r="B7" s="66">
        <v>0</v>
      </c>
      <c r="C7" s="66">
        <v>0</v>
      </c>
      <c r="D7" s="66">
        <v>0</v>
      </c>
      <c r="E7" s="66">
        <v>0</v>
      </c>
      <c r="F7" s="66">
        <v>4</v>
      </c>
      <c r="G7" s="66">
        <v>1</v>
      </c>
      <c r="H7" s="66">
        <v>5</v>
      </c>
    </row>
    <row r="8" spans="1:8" x14ac:dyDescent="0.35">
      <c r="A8" s="65">
        <v>10</v>
      </c>
      <c r="B8" s="66">
        <v>0</v>
      </c>
      <c r="C8" s="66">
        <v>0</v>
      </c>
      <c r="D8" s="66">
        <v>0</v>
      </c>
      <c r="E8" s="66">
        <v>0</v>
      </c>
      <c r="F8" s="66">
        <v>4</v>
      </c>
      <c r="G8" s="66">
        <v>3</v>
      </c>
      <c r="H8" s="66">
        <v>7</v>
      </c>
    </row>
    <row r="9" spans="1:8" x14ac:dyDescent="0.35">
      <c r="A9" s="65">
        <v>13</v>
      </c>
      <c r="B9" s="66">
        <v>1</v>
      </c>
      <c r="C9" s="66">
        <v>0</v>
      </c>
      <c r="D9" s="66">
        <v>0</v>
      </c>
      <c r="E9" s="66">
        <v>0</v>
      </c>
      <c r="F9" s="66">
        <v>6</v>
      </c>
      <c r="G9" s="66">
        <v>4</v>
      </c>
      <c r="H9" s="66">
        <v>11</v>
      </c>
    </row>
    <row r="10" spans="1:8" x14ac:dyDescent="0.35">
      <c r="A10" s="65">
        <v>14</v>
      </c>
      <c r="B10" s="66">
        <v>1</v>
      </c>
      <c r="C10" s="66">
        <v>0</v>
      </c>
      <c r="D10" s="66">
        <v>0</v>
      </c>
      <c r="E10" s="66">
        <v>0</v>
      </c>
      <c r="F10" s="66">
        <v>7</v>
      </c>
      <c r="G10" s="66">
        <v>4</v>
      </c>
      <c r="H10" s="66">
        <v>12</v>
      </c>
    </row>
    <row r="11" spans="1:8" x14ac:dyDescent="0.35">
      <c r="A11" s="65">
        <v>15</v>
      </c>
      <c r="B11" s="66">
        <v>1</v>
      </c>
      <c r="C11" s="66">
        <v>0</v>
      </c>
      <c r="D11" s="66">
        <v>1</v>
      </c>
      <c r="E11" s="66">
        <v>0</v>
      </c>
      <c r="F11" s="66">
        <v>7</v>
      </c>
      <c r="G11" s="66">
        <v>5</v>
      </c>
      <c r="H11" s="66">
        <v>14</v>
      </c>
    </row>
    <row r="12" spans="1:8" x14ac:dyDescent="0.35">
      <c r="A12" s="65">
        <v>16</v>
      </c>
      <c r="B12" s="66">
        <v>2</v>
      </c>
      <c r="C12" s="66">
        <v>0</v>
      </c>
      <c r="D12" s="66">
        <v>1</v>
      </c>
      <c r="E12" s="66">
        <v>0</v>
      </c>
      <c r="F12" s="66">
        <v>7</v>
      </c>
      <c r="G12" s="66">
        <v>5</v>
      </c>
      <c r="H12" s="66">
        <v>15</v>
      </c>
    </row>
    <row r="13" spans="1:8" x14ac:dyDescent="0.35">
      <c r="A13" s="65">
        <v>19</v>
      </c>
      <c r="B13" s="66">
        <v>3</v>
      </c>
      <c r="C13" s="66">
        <v>0</v>
      </c>
      <c r="D13" s="66">
        <v>1</v>
      </c>
      <c r="E13" s="66">
        <v>0</v>
      </c>
      <c r="F13" s="66">
        <v>7</v>
      </c>
      <c r="G13" s="66">
        <v>5</v>
      </c>
      <c r="H13" s="66">
        <v>16</v>
      </c>
    </row>
    <row r="14" spans="1:8" x14ac:dyDescent="0.35">
      <c r="A14" s="65">
        <v>20</v>
      </c>
      <c r="B14" s="66">
        <v>4</v>
      </c>
      <c r="C14" s="66">
        <v>1</v>
      </c>
      <c r="D14" s="66">
        <v>2</v>
      </c>
      <c r="E14" s="66">
        <v>1</v>
      </c>
      <c r="F14" s="66">
        <v>8</v>
      </c>
      <c r="G14" s="66">
        <v>5</v>
      </c>
      <c r="H14" s="66">
        <v>21</v>
      </c>
    </row>
    <row r="15" spans="1:8" x14ac:dyDescent="0.35">
      <c r="A15" s="65">
        <v>21</v>
      </c>
      <c r="B15" s="66">
        <v>5</v>
      </c>
      <c r="C15" s="66">
        <v>1</v>
      </c>
      <c r="D15" s="66">
        <v>2</v>
      </c>
      <c r="E15" s="66">
        <v>1</v>
      </c>
      <c r="F15" s="66">
        <v>9</v>
      </c>
      <c r="G15" s="66">
        <v>5</v>
      </c>
      <c r="H15" s="66">
        <v>23</v>
      </c>
    </row>
    <row r="16" spans="1:8" x14ac:dyDescent="0.35">
      <c r="A16" s="65">
        <v>22</v>
      </c>
      <c r="B16" s="66">
        <v>6</v>
      </c>
      <c r="C16" s="66">
        <v>1</v>
      </c>
      <c r="D16" s="66">
        <v>2</v>
      </c>
      <c r="E16" s="66">
        <v>1</v>
      </c>
      <c r="F16" s="66">
        <v>10</v>
      </c>
      <c r="G16" s="66">
        <v>5</v>
      </c>
      <c r="H16" s="66">
        <v>25</v>
      </c>
    </row>
    <row r="17" spans="1:8" x14ac:dyDescent="0.35">
      <c r="A17" s="65">
        <v>23</v>
      </c>
      <c r="B17" s="66">
        <v>6</v>
      </c>
      <c r="C17" s="66">
        <v>1</v>
      </c>
      <c r="D17" s="66">
        <v>2</v>
      </c>
      <c r="E17" s="66">
        <v>1</v>
      </c>
      <c r="F17" s="66">
        <v>10</v>
      </c>
      <c r="G17" s="66">
        <v>7</v>
      </c>
      <c r="H17" s="66">
        <v>27</v>
      </c>
    </row>
    <row r="18" spans="1:8" x14ac:dyDescent="0.35">
      <c r="A18" s="65">
        <v>27</v>
      </c>
      <c r="B18" s="66">
        <v>6</v>
      </c>
      <c r="C18" s="66">
        <v>1</v>
      </c>
      <c r="D18" s="66">
        <v>2</v>
      </c>
      <c r="E18" s="66">
        <v>1</v>
      </c>
      <c r="F18" s="66">
        <v>11</v>
      </c>
      <c r="G18" s="66">
        <v>8</v>
      </c>
      <c r="H18" s="66">
        <v>29</v>
      </c>
    </row>
    <row r="19" spans="1:8" x14ac:dyDescent="0.35">
      <c r="A19" s="65">
        <v>28</v>
      </c>
      <c r="B19" s="66">
        <v>6</v>
      </c>
      <c r="C19" s="66">
        <v>2</v>
      </c>
      <c r="D19" s="66">
        <v>2</v>
      </c>
      <c r="E19" s="66">
        <v>1</v>
      </c>
      <c r="F19" s="66">
        <v>11</v>
      </c>
      <c r="G19" s="66">
        <v>8</v>
      </c>
      <c r="H19" s="66">
        <v>30</v>
      </c>
    </row>
    <row r="20" spans="1:8" x14ac:dyDescent="0.35">
      <c r="A20" s="65">
        <v>29</v>
      </c>
      <c r="B20" s="66">
        <v>6</v>
      </c>
      <c r="C20" s="66">
        <v>2</v>
      </c>
      <c r="D20" s="66">
        <v>2</v>
      </c>
      <c r="E20" s="66">
        <v>1</v>
      </c>
      <c r="F20" s="66">
        <v>11</v>
      </c>
      <c r="G20" s="66">
        <v>9</v>
      </c>
      <c r="H20" s="66">
        <v>31</v>
      </c>
    </row>
    <row r="21" spans="1:8" x14ac:dyDescent="0.35">
      <c r="A21" s="65">
        <v>30</v>
      </c>
      <c r="B21" s="66">
        <v>7</v>
      </c>
      <c r="C21" s="66">
        <v>2</v>
      </c>
      <c r="D21" s="66">
        <v>2</v>
      </c>
      <c r="E21" s="66">
        <v>1</v>
      </c>
      <c r="F21" s="66">
        <v>12</v>
      </c>
      <c r="G21" s="66">
        <v>9</v>
      </c>
      <c r="H21" s="66">
        <v>33</v>
      </c>
    </row>
    <row r="22" spans="1:8" x14ac:dyDescent="0.35">
      <c r="A22" s="65">
        <v>31</v>
      </c>
      <c r="B22" s="66">
        <v>8</v>
      </c>
      <c r="C22" s="66">
        <v>2</v>
      </c>
      <c r="D22" s="66">
        <v>2</v>
      </c>
      <c r="E22" s="66">
        <v>1</v>
      </c>
      <c r="F22" s="66">
        <v>12</v>
      </c>
      <c r="G22" s="66">
        <v>9</v>
      </c>
      <c r="H22" s="66">
        <v>34</v>
      </c>
    </row>
    <row r="23" spans="1:8" x14ac:dyDescent="0.35">
      <c r="A23" s="63" t="s">
        <v>197</v>
      </c>
      <c r="B23" s="66"/>
      <c r="C23" s="66"/>
      <c r="D23" s="66"/>
      <c r="E23" s="66"/>
      <c r="F23" s="66"/>
      <c r="G23" s="66"/>
      <c r="H23" s="66"/>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9FD74-DD93-4DC0-B682-9B67D9D931B0}">
  <sheetPr codeName="Sheet6"/>
  <dimension ref="C3:E14"/>
  <sheetViews>
    <sheetView workbookViewId="0">
      <selection activeCell="H1" sqref="C1:H1048576"/>
    </sheetView>
  </sheetViews>
  <sheetFormatPr defaultRowHeight="15.5" x14ac:dyDescent="0.35"/>
  <cols>
    <col min="3" max="5" width="10.08203125" customWidth="1"/>
  </cols>
  <sheetData>
    <row r="3" spans="3:5" x14ac:dyDescent="0.35">
      <c r="C3" t="s">
        <v>1399</v>
      </c>
      <c r="D3" t="s">
        <v>1400</v>
      </c>
      <c r="E3" t="s">
        <v>9</v>
      </c>
    </row>
    <row r="4" spans="3:5" x14ac:dyDescent="0.35">
      <c r="C4" t="s">
        <v>203</v>
      </c>
      <c r="D4" t="s">
        <v>251</v>
      </c>
      <c r="E4" t="s">
        <v>236</v>
      </c>
    </row>
    <row r="5" spans="3:5" x14ac:dyDescent="0.35">
      <c r="C5" t="s">
        <v>222</v>
      </c>
      <c r="D5" t="s">
        <v>258</v>
      </c>
      <c r="E5" t="s">
        <v>1403</v>
      </c>
    </row>
    <row r="6" spans="3:5" x14ac:dyDescent="0.35">
      <c r="C6" t="s">
        <v>213</v>
      </c>
      <c r="D6" t="s">
        <v>265</v>
      </c>
      <c r="E6" t="s">
        <v>1404</v>
      </c>
    </row>
    <row r="7" spans="3:5" x14ac:dyDescent="0.35">
      <c r="C7" t="s">
        <v>1401</v>
      </c>
      <c r="D7" t="s">
        <v>278</v>
      </c>
      <c r="E7" t="s">
        <v>374</v>
      </c>
    </row>
    <row r="8" spans="3:5" x14ac:dyDescent="0.35">
      <c r="C8" t="s">
        <v>231</v>
      </c>
      <c r="D8" t="s">
        <v>241</v>
      </c>
      <c r="E8" t="s">
        <v>381</v>
      </c>
    </row>
    <row r="9" spans="3:5" x14ac:dyDescent="0.35">
      <c r="C9" t="s">
        <v>251</v>
      </c>
      <c r="D9" t="s">
        <v>272</v>
      </c>
      <c r="E9" t="s">
        <v>388</v>
      </c>
    </row>
    <row r="10" spans="3:5" x14ac:dyDescent="0.35">
      <c r="C10" t="s">
        <v>265</v>
      </c>
      <c r="D10" t="s">
        <v>213</v>
      </c>
      <c r="E10" t="s">
        <v>404</v>
      </c>
    </row>
    <row r="11" spans="3:5" x14ac:dyDescent="0.35">
      <c r="C11" t="s">
        <v>258</v>
      </c>
      <c r="D11" t="s">
        <v>222</v>
      </c>
      <c r="E11" t="s">
        <v>455</v>
      </c>
    </row>
    <row r="12" spans="3:5" x14ac:dyDescent="0.35">
      <c r="C12" t="s">
        <v>272</v>
      </c>
      <c r="D12" t="s">
        <v>203</v>
      </c>
      <c r="E12" t="s">
        <v>963</v>
      </c>
    </row>
    <row r="13" spans="3:5" x14ac:dyDescent="0.35">
      <c r="C13" t="s">
        <v>278</v>
      </c>
      <c r="D13" t="s">
        <v>231</v>
      </c>
      <c r="E13" t="s">
        <v>1226</v>
      </c>
    </row>
    <row r="14" spans="3:5" x14ac:dyDescent="0.35">
      <c r="C14" t="s">
        <v>241</v>
      </c>
    </row>
  </sheetData>
  <phoneticPr fontId="12" type="noConversion"/>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1FE435-FEDA-49FE-A551-8D98C8A74C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Safety Calendar</vt:lpstr>
      <vt:lpstr>Countermeasures</vt:lpstr>
      <vt:lpstr>Control Center</vt:lpstr>
      <vt:lpstr>Trend Table</vt:lpstr>
      <vt:lpstr>KPI Chart</vt:lpstr>
      <vt:lpstr>Tag and Descriptor Tables</vt:lpstr>
      <vt:lpstr>Running Total Table</vt:lpstr>
      <vt:lpstr>Running KPI</vt:lpstr>
      <vt:lpstr>DataValidation</vt:lpstr>
      <vt:lpstr>tbl_counter_category_cause</vt:lpstr>
      <vt:lpstr>tbl_counter_cause</vt:lpstr>
      <vt:lpstr>tbl_counter_entry_id</vt:lpstr>
      <vt:lpstr>tbl_counter_issue_date</vt:lpstr>
      <vt:lpstr>tbl_counter_Issue1</vt:lpstr>
      <vt:lpstr>tbl_counter_issue2</vt:lpstr>
      <vt:lpstr>tbl_counter_KPI</vt:lpstr>
      <vt:lpstr>tbl_counter_mfg_stage</vt:lpstr>
      <vt:lpstr>tbl_counter_primary_eq</vt:lpstr>
      <vt:lpstr>tbl_counter_qual_tier</vt:lpstr>
      <vt:lpstr>tbl_counter_safety_tier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ragaz</dc:creator>
  <cp:keywords/>
  <dc:description/>
  <cp:lastModifiedBy>David Spinrad</cp:lastModifiedBy>
  <cp:revision/>
  <dcterms:created xsi:type="dcterms:W3CDTF">2016-04-09T01:10:55Z</dcterms:created>
  <dcterms:modified xsi:type="dcterms:W3CDTF">2022-02-20T20:02:35Z</dcterms:modified>
  <cp:category/>
  <cp:contentStatus/>
</cp:coreProperties>
</file>