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Users\Claire\Documents\Excel Dashboards\"/>
    </mc:Choice>
  </mc:AlternateContent>
  <bookViews>
    <workbookView xWindow="0" yWindow="0" windowWidth="23040" windowHeight="9636" activeTab="2" xr2:uid="{1FEF5CEC-2DBE-47CF-9412-C7621C60C1C4}"/>
  </bookViews>
  <sheets>
    <sheet name="Data" sheetId="1" r:id="rId1"/>
    <sheet name="Calculation" sheetId="2" r:id="rId2"/>
    <sheet name="DASHBOARD" sheetId="6" r:id="rId3"/>
  </sheets>
  <definedNames>
    <definedName name="_xlnm._FilterDatabase" localSheetId="0" hidden="1">Data!$A$2:$A$2</definedName>
    <definedName name="Bucky_Barnes">Data!$A$5</definedName>
    <definedName name="Jim_Kirk">Data!$A$8</definedName>
    <definedName name="Kyle_Conlen">Data!$A$11</definedName>
    <definedName name="Leonard_McCoy">Data!$A$9</definedName>
    <definedName name="Loki">Data!$A$4</definedName>
    <definedName name="_xlnm.Print_Area" localSheetId="2">DASHBOARD!$A$1:$P$31</definedName>
    <definedName name="Spencer_Reid">Data!$A$6</definedName>
    <definedName name="Spock">Data!$A$12</definedName>
    <definedName name="STATS" localSheetId="0">Data!$B$24+Data!$A$1:$AC$12</definedName>
    <definedName name="Steve_Rogers">Data!$A$10</definedName>
    <definedName name="TABLE">Data!$A$2:$U$12</definedName>
    <definedName name="Thor">Data!$A$3</definedName>
    <definedName name="Tony_Stark">Data!$A$7</definedName>
    <definedName name="userpic">INDIRECT(DASHBOARD!$E$4)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6" l="1"/>
  <c r="K14" i="2" l="1"/>
  <c r="K13" i="2"/>
  <c r="J14" i="2"/>
  <c r="J13" i="2"/>
  <c r="I14" i="2"/>
  <c r="I13" i="2"/>
  <c r="H14" i="2"/>
  <c r="H13" i="2"/>
  <c r="G14" i="2"/>
  <c r="G13" i="2"/>
  <c r="F14" i="2"/>
  <c r="F13" i="2"/>
  <c r="E14" i="2"/>
  <c r="E13" i="2"/>
  <c r="D14" i="2"/>
  <c r="D13" i="2"/>
  <c r="C14" i="2"/>
  <c r="C13" i="2"/>
  <c r="B14" i="2"/>
  <c r="B13" i="2"/>
  <c r="D4" i="1"/>
  <c r="D5" i="1"/>
  <c r="D6" i="1"/>
  <c r="D7" i="1"/>
  <c r="D8" i="1"/>
  <c r="D9" i="1"/>
  <c r="D10" i="1"/>
  <c r="D11" i="1"/>
  <c r="D12" i="1"/>
  <c r="D3" i="1"/>
  <c r="D2" i="6"/>
  <c r="D12" i="6" l="1"/>
  <c r="G5" i="2"/>
  <c r="F5" i="2"/>
  <c r="E5" i="2"/>
  <c r="D5" i="2"/>
  <c r="C5" i="2"/>
  <c r="B5" i="2"/>
</calcChain>
</file>

<file path=xl/sharedStrings.xml><?xml version="1.0" encoding="utf-8"?>
<sst xmlns="http://schemas.openxmlformats.org/spreadsheetml/2006/main" count="97" uniqueCount="81">
  <si>
    <t>PVP Wins</t>
  </si>
  <si>
    <t>PVP Losses</t>
  </si>
  <si>
    <t>NPC Wins</t>
  </si>
  <si>
    <t>NPC Losses</t>
  </si>
  <si>
    <t>PVE Wins</t>
  </si>
  <si>
    <t>PVE Losses</t>
  </si>
  <si>
    <t>KOH Wins</t>
  </si>
  <si>
    <t>KOH Losses</t>
  </si>
  <si>
    <t>LMS Wins</t>
  </si>
  <si>
    <t>LMS Losses</t>
  </si>
  <si>
    <t>Medical Bonus</t>
  </si>
  <si>
    <t>Sportsmanship Bonus</t>
  </si>
  <si>
    <t>Training Bonus</t>
  </si>
  <si>
    <t>Media Bonus</t>
  </si>
  <si>
    <t>Creativity Bonus</t>
  </si>
  <si>
    <t>Total</t>
  </si>
  <si>
    <t>Thor</t>
  </si>
  <si>
    <t>Loki</t>
  </si>
  <si>
    <t>Weight Class</t>
  </si>
  <si>
    <t>God</t>
  </si>
  <si>
    <t>Super Human</t>
  </si>
  <si>
    <t>Human</t>
  </si>
  <si>
    <t>Steve Rogers</t>
  </si>
  <si>
    <t>Bucky Barnes</t>
  </si>
  <si>
    <t>Kyle Conlen</t>
  </si>
  <si>
    <t>Spencer Reid</t>
  </si>
  <si>
    <t>Tony Stark</t>
  </si>
  <si>
    <t>Jim Kirk</t>
  </si>
  <si>
    <t>Leonard McCoy</t>
  </si>
  <si>
    <t>Spock</t>
  </si>
  <si>
    <t>Character Name &amp; Stats</t>
  </si>
  <si>
    <t>Weight</t>
  </si>
  <si>
    <t>Image</t>
  </si>
  <si>
    <t>MAIN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</si>
  <si>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</si>
  <si>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</si>
  <si>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</si>
  <si>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</si>
  <si>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</si>
  <si>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</si>
  <si>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</si>
  <si>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</si>
  <si>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</si>
  <si>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</si>
  <si>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</si>
  <si>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</si>
  <si>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SEASON 1</t>
  </si>
  <si>
    <t>SEASON 2</t>
  </si>
  <si>
    <t>1PVPW</t>
  </si>
  <si>
    <t>1PVPL</t>
  </si>
  <si>
    <t>1NPCW</t>
  </si>
  <si>
    <t>1NPCL</t>
  </si>
  <si>
    <t>1PVEW</t>
  </si>
  <si>
    <t>1PVEL</t>
  </si>
  <si>
    <t>1KOHW</t>
  </si>
  <si>
    <t>1KOHL</t>
  </si>
  <si>
    <t>1LMSW</t>
  </si>
  <si>
    <t>1LMSL</t>
  </si>
  <si>
    <t>2PVPW</t>
  </si>
  <si>
    <t>2PVPL</t>
  </si>
  <si>
    <t>2NPCW</t>
  </si>
  <si>
    <t>2NPCL</t>
  </si>
  <si>
    <t>2PVEW</t>
  </si>
  <si>
    <t>2PVEL</t>
  </si>
  <si>
    <t>2KOHW</t>
  </si>
  <si>
    <t>2KOHL</t>
  </si>
  <si>
    <t>2LMSW</t>
  </si>
  <si>
    <t>2LMSL</t>
  </si>
  <si>
    <t>Season Breakdown</t>
  </si>
  <si>
    <t>Name</t>
  </si>
  <si>
    <t>CHARACTER</t>
  </si>
  <si>
    <t>Current</t>
  </si>
  <si>
    <t>Prev.</t>
  </si>
  <si>
    <t>INDIRECT</t>
  </si>
  <si>
    <t>Bucky_Barnes</t>
  </si>
  <si>
    <t>Spencer_Reid</t>
  </si>
  <si>
    <t>Tony_Stark</t>
  </si>
  <si>
    <t>Jim_Kirk</t>
  </si>
  <si>
    <t>Leonard_McCoy</t>
  </si>
  <si>
    <t>Steve_Rogers</t>
  </si>
  <si>
    <t>Kyle_Conlen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</si>
</sst>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Franklin Gothic Book"/>
      <family val="2"/>
      <scheme val="minor"/>
    </font>
    <font>
      <sz val="10"/>
      <name val="Arial"/>
    </font>
    <font>
      <sz val="11"/>
      <color theme="1"/>
      <name val="Franklin Gothic Book"/>
      <family val="2"/>
      <scheme val="min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0"/>
      <name val="Arial"/>
      <family val="2"/>
    </font>
    <font>
      <b/>
      <sz val="14"/>
      <color theme="0"/>
      <name val="Franklin Gothic Book"/>
      <family val="2"/>
      <scheme val="minor"/>
    </font>
    <font>
      <b/>
      <sz val="22"/>
      <color theme="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b/>
      <sz val="10"/>
      <name val="Arial"/>
      <family val="2"/>
    </font>
    <font>
      <sz val="16"/>
      <color theme="0"/>
      <name val="Franklin Gothic Book"/>
      <family val="2"/>
      <scheme val="minor"/>
    </font>
    <font>
      <b/>
      <sz val="16"/>
      <color theme="0"/>
      <name val="Franklin Gothic Book"/>
      <family val="2"/>
      <scheme val="minor"/>
    </font>
    <font>
      <b/>
      <sz val="11"/>
      <name val="Franklin Gothic Book"/>
      <family val="2"/>
      <scheme val="minor"/>
    </font>
    <font>
      <sz val="11"/>
      <color theme="2" tint="-0.749992370372631"/>
      <name val="Franklin Gothic Book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7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</cellStyleXfs>
  <cellXfs count="30">
    <xf numFmtId="0" fontId="0" fillId="0" borderId="0" xfId="0"/>
    <xf numFmtId="0" fontId="1" fillId="0" borderId="0" xfId="0" applyFont="1" applyAlignment="1"/>
    <xf numFmtId="0" fontId="0" fillId="2" borderId="0" xfId="0" applyFill="1"/>
    <xf numFmtId="0" fontId="3" fillId="0" borderId="1" xfId="1"/>
    <xf numFmtId="0" fontId="5" fillId="3" borderId="3" xfId="3" applyFont="1" applyBorder="1" applyAlignment="1">
      <alignment horizontal="center" vertical="center"/>
    </xf>
    <xf numFmtId="0" fontId="5" fillId="3" borderId="0" xfId="3" applyFont="1" applyBorder="1" applyAlignment="1">
      <alignment horizontal="center" vertical="center"/>
    </xf>
    <xf numFmtId="0" fontId="0" fillId="0" borderId="0" xfId="0" applyFont="1"/>
    <xf numFmtId="0" fontId="7" fillId="4" borderId="4" xfId="0" applyFont="1" applyFill="1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0" fontId="3" fillId="0" borderId="1" xfId="1" applyAlignment="1">
      <alignment horizontal="center"/>
    </xf>
    <xf numFmtId="0" fontId="0" fillId="2" borderId="0" xfId="0" applyFill="1" applyAlignment="1">
      <alignment horizontal="center"/>
    </xf>
    <xf numFmtId="0" fontId="11" fillId="8" borderId="5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3" fillId="6" borderId="0" xfId="5" applyFont="1" applyAlignment="1">
      <alignment horizontal="center" vertical="center"/>
    </xf>
    <xf numFmtId="0" fontId="9" fillId="6" borderId="0" xfId="5" applyFont="1" applyAlignment="1">
      <alignment horizontal="center" vertical="center"/>
    </xf>
    <xf numFmtId="0" fontId="13" fillId="5" borderId="0" xfId="4" applyFont="1" applyAlignment="1">
      <alignment horizontal="center" vertical="center"/>
    </xf>
    <xf numFmtId="0" fontId="10" fillId="5" borderId="0" xfId="4" applyAlignment="1">
      <alignment horizontal="center" vertical="center"/>
    </xf>
    <xf numFmtId="0" fontId="13" fillId="7" borderId="0" xfId="6" applyFont="1" applyAlignment="1">
      <alignment horizontal="center" vertical="center"/>
    </xf>
    <xf numFmtId="0" fontId="12" fillId="7" borderId="0" xfId="6" applyFont="1" applyAlignment="1">
      <alignment horizontal="center"/>
    </xf>
    <xf numFmtId="0" fontId="13" fillId="7" borderId="0" xfId="6" applyFont="1" applyAlignment="1">
      <alignment horizontal="center"/>
    </xf>
    <xf numFmtId="0" fontId="6" fillId="10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4" fillId="6" borderId="0" xfId="5" applyFont="1" applyAlignment="1">
      <alignment horizontal="center" vertical="center"/>
    </xf>
    <xf numFmtId="0" fontId="14" fillId="7" borderId="0" xfId="6" applyFont="1" applyAlignment="1">
      <alignment horizontal="center" vertical="center"/>
    </xf>
    <xf numFmtId="0" fontId="5" fillId="0" borderId="0" xfId="0" applyFont="1"/>
    <xf numFmtId="0" fontId="6" fillId="2" borderId="0" xfId="0" applyFont="1" applyFill="1" applyAlignment="1">
      <alignment horizontal="center" vertical="center"/>
    </xf>
    <xf numFmtId="0" fontId="15" fillId="2" borderId="0" xfId="0" applyFont="1" applyFill="1"/>
    <xf numFmtId="0" fontId="15" fillId="2" borderId="0" xfId="0" applyFont="1" applyFill="1" applyProtection="1">
      <protection hidden="1"/>
    </xf>
    <xf numFmtId="0" fontId="8" fillId="2" borderId="2" xfId="2" applyFont="1" applyFill="1" applyAlignment="1" applyProtection="1">
      <alignment horizontal="center" vertical="center"/>
      <protection locked="0"/>
    </xf>
  </cellXfs>
  <cellStyles count="7">
    <cellStyle name="60% - Accent1" xfId="3" builtinId="32"/>
    <cellStyle name="Accent1" xfId="4" builtinId="29"/>
    <cellStyle name="Accent2" xfId="5" builtinId="33"/>
    <cellStyle name="Accent3" xfId="6" builtinId="37"/>
    <cellStyle name="Heading 1" xfId="1" builtinId="16"/>
    <cellStyle name="Heading 2" xfId="2" builtinId="17"/>
    <cellStyle name="Normal" xfId="0" builtinId="0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2" tint="-0.74999237037263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Calculation!$B$4</c:f>
              <c:strCache>
                <c:ptCount val="1"/>
                <c:pt idx="0">
                  <c:v>Medical Bonus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045F343-55F4-4CB3-A9D4-0A1C210BCE38}" type="SERIESNAME">
                      <a:rPr lang="en-US" sz="1400">
                        <a:solidFill>
                          <a:schemeClr val="bg1"/>
                        </a:solidFill>
                      </a:rPr>
                      <a:pPr>
                        <a:defRPr sz="105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r>
                      <a:rPr lang="en-US" sz="1400" baseline="0"/>
                      <a:t> </a:t>
                    </a:r>
                    <a:r>
                      <a:rPr lang="en-US" baseline="0"/>
                      <a:t>    </a:t>
                    </a:r>
                    <a:fld id="{1D4619E6-0951-4EC6-9401-3E64CBE3A7F2}" type="VALUE">
                      <a:rPr lang="en-US" sz="1400" baseline="0">
                        <a:solidFill>
                          <a:schemeClr val="bg1"/>
                        </a:solidFill>
                      </a:rPr>
                      <a:pPr>
                        <a:defRPr sz="105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26881207281172648"/>
                      <c:h val="0.1429629629629629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F612-47C7-AFBC-978EE87D48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Calculation!$B$5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2-47C7-AFBC-978EE87D488B}"/>
            </c:ext>
          </c:extLst>
        </c:ser>
        <c:ser>
          <c:idx val="1"/>
          <c:order val="1"/>
          <c:tx>
            <c:strRef>
              <c:f>Calculation!$C$4</c:f>
              <c:strCache>
                <c:ptCount val="1"/>
                <c:pt idx="0">
                  <c:v>Sportsmanship Bonus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F0619DC-9DBA-4CC7-AD34-4B74A699F53C}" type="SERIESNAME">
                      <a:rPr lang="en-US" sz="1400">
                        <a:solidFill>
                          <a:schemeClr val="bg1"/>
                        </a:solidFill>
                      </a:rPr>
                      <a:pPr>
                        <a:defRPr sz="1050" b="1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r>
                      <a:rPr lang="en-US" sz="1400">
                        <a:solidFill>
                          <a:schemeClr val="bg1"/>
                        </a:solidFill>
                      </a:rPr>
                      <a:t>    </a:t>
                    </a:r>
                    <a:r>
                      <a:rPr lang="en-US" sz="1400" baseline="0">
                        <a:solidFill>
                          <a:schemeClr val="bg1"/>
                        </a:solidFill>
                      </a:rPr>
                      <a:t> </a:t>
                    </a:r>
                    <a:fld id="{D0806180-2979-421E-A17B-BE68E8448603}" type="VALUE">
                      <a:rPr lang="en-US" sz="1400" baseline="0">
                        <a:solidFill>
                          <a:schemeClr val="bg1"/>
                        </a:solidFill>
                      </a:rPr>
                      <a:pPr>
                        <a:defRPr sz="1050" b="1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US" sz="1400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3675392936814334"/>
                      <c:h val="0.1429629629629629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612-47C7-AFBC-978EE87D48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Calculation!$C$5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12-47C7-AFBC-978EE87D488B}"/>
            </c:ext>
          </c:extLst>
        </c:ser>
        <c:ser>
          <c:idx val="2"/>
          <c:order val="2"/>
          <c:tx>
            <c:strRef>
              <c:f>Calculation!$D$4</c:f>
              <c:strCache>
                <c:ptCount val="1"/>
                <c:pt idx="0">
                  <c:v>Training Bonus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ctr">
                      <a:defRPr sz="105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E316A9B-734E-43CB-AF12-09C0CBC18B18}" type="SERIESNAME">
                      <a:rPr lang="en-US" sz="1400"/>
                      <a:pPr algn="ctr">
                        <a:defRPr sz="1050" b="1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r>
                      <a:rPr lang="en-US"/>
                      <a:t>    </a:t>
                    </a:r>
                    <a:r>
                      <a:rPr lang="en-US" baseline="0"/>
                      <a:t> </a:t>
                    </a:r>
                    <a:fld id="{5EAF7084-E09D-4C45-90E8-34FD58AE1181}" type="VALUE">
                      <a:rPr lang="en-US" sz="1400" baseline="0"/>
                      <a:pPr algn="ctr">
                        <a:defRPr sz="1050" b="1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27339370418283743"/>
                      <c:h val="0.1429629629629629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612-47C7-AFBC-978EE87D48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Calculation!$D$5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12-47C7-AFBC-978EE87D488B}"/>
            </c:ext>
          </c:extLst>
        </c:ser>
        <c:ser>
          <c:idx val="3"/>
          <c:order val="3"/>
          <c:tx>
            <c:strRef>
              <c:f>Calculation!$E$4</c:f>
              <c:strCache>
                <c:ptCount val="1"/>
                <c:pt idx="0">
                  <c:v>Media Bonus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AD9437D-501C-4729-BB83-3FD32644D9A9}" type="SERIESNAME">
                      <a:rPr lang="en-US" sz="1400"/>
                      <a:pPr>
                        <a:defRPr sz="1050" b="1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r>
                      <a:rPr lang="en-US"/>
                      <a:t>   </a:t>
                    </a:r>
                    <a:r>
                      <a:rPr lang="en-US" baseline="0"/>
                      <a:t> </a:t>
                    </a:r>
                    <a:fld id="{D0E58A60-EC77-4A7B-8295-BBBA8769409D}" type="VALUE">
                      <a:rPr lang="en-US" sz="1400" baseline="0"/>
                      <a:pPr>
                        <a:defRPr sz="1050" b="1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24527813712807239"/>
                      <c:h val="0.1429629629629629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F612-47C7-AFBC-978EE87D48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Calculation!$E$5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612-47C7-AFBC-978EE87D488B}"/>
            </c:ext>
          </c:extLst>
        </c:ser>
        <c:ser>
          <c:idx val="4"/>
          <c:order val="4"/>
          <c:tx>
            <c:strRef>
              <c:f>Calculation!$F$4</c:f>
              <c:strCache>
                <c:ptCount val="1"/>
                <c:pt idx="0">
                  <c:v>Creativity Bonus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CEC8AE2-840F-42D9-8A3C-E989965B448E}" type="SERIESNAME">
                      <a:rPr lang="en-US" sz="1400"/>
                      <a:pPr>
                        <a:defRPr sz="1050" b="1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r>
                      <a:rPr lang="en-US" sz="1400"/>
                      <a:t>   </a:t>
                    </a:r>
                    <a:r>
                      <a:rPr lang="en-US" baseline="0"/>
                      <a:t> </a:t>
                    </a:r>
                    <a:fld id="{B1C25BF7-166C-4ED9-8302-1928516BE97C}" type="VALUE">
                      <a:rPr lang="en-US" sz="1400" baseline="0"/>
                      <a:pPr>
                        <a:defRPr sz="1050" b="1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27735023581302015"/>
                      <c:h val="0.1429629629629629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F612-47C7-AFBC-978EE87D48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Calculation!$F$5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612-47C7-AFBC-978EE87D488B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563010672"/>
        <c:axId val="563013624"/>
      </c:barChart>
      <c:catAx>
        <c:axId val="5630106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13624"/>
        <c:crosses val="autoZero"/>
        <c:auto val="1"/>
        <c:lblAlgn val="ctr"/>
        <c:lblOffset val="100"/>
        <c:noMultiLvlLbl val="0"/>
      </c:catAx>
      <c:valAx>
        <c:axId val="563013624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1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CURRENT  </a:t>
            </a:r>
            <a:r>
              <a:rPr lang="en-US" b="1" baseline="0">
                <a:solidFill>
                  <a:schemeClr val="bg1"/>
                </a:solidFill>
              </a:rPr>
              <a:t>SEASON</a:t>
            </a:r>
            <a:endParaRPr lang="en-US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37457023060796646"/>
          <c:y val="4.3431053203040172E-2"/>
        </c:manualLayout>
      </c:layout>
      <c:overlay val="0"/>
      <c:spPr>
        <a:solidFill>
          <a:schemeClr val="bg2">
            <a:lumMod val="50000"/>
          </a:schemeClr>
        </a:solidFill>
        <a:ln w="22225" cap="rnd">
          <a:solidFill>
            <a:schemeClr val="tx1">
              <a:lumMod val="65000"/>
              <a:lumOff val="3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Calculation!$A$14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788-4D1C-AE51-FC58D3F5011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788-4D1C-AE51-FC58D3F5011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6788-4D1C-AE51-FC58D3F5011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788-4D1C-AE51-FC58D3F5011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6788-4D1C-AE51-FC58D3F5011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788-4D1C-AE51-FC58D3F5011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6788-4D1C-AE51-FC58D3F5011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788-4D1C-AE51-FC58D3F5011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788-4D1C-AE51-FC58D3F501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Calculation!$B$12:$K$12</c:f>
              <c:strCache>
                <c:ptCount val="10"/>
                <c:pt idx="0">
                  <c:v>PVP Wins</c:v>
                </c:pt>
                <c:pt idx="1">
                  <c:v>PVP Losses</c:v>
                </c:pt>
                <c:pt idx="2">
                  <c:v>NPC Wins</c:v>
                </c:pt>
                <c:pt idx="3">
                  <c:v>NPC Losses</c:v>
                </c:pt>
                <c:pt idx="4">
                  <c:v>PVE Wins</c:v>
                </c:pt>
                <c:pt idx="5">
                  <c:v>PVE Losses</c:v>
                </c:pt>
                <c:pt idx="6">
                  <c:v>KOH Wins</c:v>
                </c:pt>
                <c:pt idx="7">
                  <c:v>KOH Losses</c:v>
                </c:pt>
                <c:pt idx="8">
                  <c:v>LMS Wins</c:v>
                </c:pt>
                <c:pt idx="9">
                  <c:v>LMS Losses</c:v>
                </c:pt>
              </c:strCache>
            </c:strRef>
          </c:cat>
          <c:val>
            <c:numRef>
              <c:f>Calculation!$B$14:$K$14</c:f>
              <c:numCache>
                <c:formatCode>General</c:formatCode>
                <c:ptCount val="10"/>
                <c:pt idx="0">
                  <c:v>12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88-4D1C-AE51-FC58D3F50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9640184"/>
        <c:axId val="579643464"/>
      </c:barChart>
      <c:lineChart>
        <c:grouping val="standard"/>
        <c:varyColors val="0"/>
        <c:ser>
          <c:idx val="0"/>
          <c:order val="0"/>
          <c:tx>
            <c:strRef>
              <c:f>Calculation!$A$13</c:f>
              <c:strCache>
                <c:ptCount val="1"/>
                <c:pt idx="0">
                  <c:v>Prev.</c:v>
                </c:pt>
              </c:strCache>
            </c:strRef>
          </c:tx>
          <c:spPr>
            <a:ln w="28575" cap="rnd" cmpd="sng">
              <a:solidFill>
                <a:schemeClr val="bg1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01CAFEC8-C6C6-4049-BFDF-8B687ACF4E40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    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6788-4D1C-AE51-FC58D3F5011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788-4D1C-AE51-FC58D3F5011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788-4D1C-AE51-FC58D3F5011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788-4D1C-AE51-FC58D3F5011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788-4D1C-AE51-FC58D3F5011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788-4D1C-AE51-FC58D3F5011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788-4D1C-AE51-FC58D3F5011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788-4D1C-AE51-FC58D3F5011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788-4D1C-AE51-FC58D3F5011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788-4D1C-AE51-FC58D3F50114}"/>
                </c:ext>
              </c:extLst>
            </c:dLbl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Calculation!$B$12:$K$12</c:f>
              <c:strCache>
                <c:ptCount val="10"/>
                <c:pt idx="0">
                  <c:v>PVP Wins</c:v>
                </c:pt>
                <c:pt idx="1">
                  <c:v>PVP Losses</c:v>
                </c:pt>
                <c:pt idx="2">
                  <c:v>NPC Wins</c:v>
                </c:pt>
                <c:pt idx="3">
                  <c:v>NPC Losses</c:v>
                </c:pt>
                <c:pt idx="4">
                  <c:v>PVE Wins</c:v>
                </c:pt>
                <c:pt idx="5">
                  <c:v>PVE Losses</c:v>
                </c:pt>
                <c:pt idx="6">
                  <c:v>KOH Wins</c:v>
                </c:pt>
                <c:pt idx="7">
                  <c:v>KOH Losses</c:v>
                </c:pt>
                <c:pt idx="8">
                  <c:v>LMS Wins</c:v>
                </c:pt>
                <c:pt idx="9">
                  <c:v>LMS Losses</c:v>
                </c:pt>
              </c:strCache>
            </c:strRef>
          </c:cat>
          <c:val>
            <c:numRef>
              <c:f>Calculation!$B$13:$K$13</c:f>
              <c:numCache>
                <c:formatCode>General</c:formatCode>
                <c:ptCount val="10"/>
                <c:pt idx="0">
                  <c:v>12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8-4D1C-AE51-FC58D3F50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106256"/>
        <c:axId val="582111832"/>
      </c:lineChart>
      <c:valAx>
        <c:axId val="5796434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79640184"/>
        <c:crossBetween val="between"/>
      </c:valAx>
      <c:catAx>
        <c:axId val="579640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vert="horz" wrap="square" anchor="ctr" anchorCtr="0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43464"/>
        <c:auto val="1"/>
        <c:lblAlgn val="ctr"/>
        <c:lblOffset val="100"/>
        <c:noMultiLvlLbl val="0"/>
      </c:catAx>
      <c:valAx>
        <c:axId val="58211183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82106256"/>
        <c:crosses val="max"/>
        <c:crossBetween val="between"/>
      </c:valAx>
      <c:catAx>
        <c:axId val="58210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21118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6</xdr:row>
      <xdr:rowOff>30480</xdr:rowOff>
    </xdr:from>
    <xdr:to>
      <xdr:col>0</xdr:col>
      <xdr:colOff>1470660</xdr:colOff>
      <xdr:row>6</xdr:row>
      <xdr:rowOff>1463040</xdr:rowOff>
    </xdr:to>
    <xdr:pic>
      <xdr:nvPicPr>
        <xdr:cNvPr id="5" name="Picture 4" descr="https://scontent-sea1-1.cdninstagram.com/vp/5d23f9664a54d9a7917e301be6cc2ebb/5B1566F3/t51.2885-19/s150x150/21041105_1405559626164802_4611614747740078080_a.jpg">
          <a:extLst>
            <a:ext uri="{FF2B5EF4-FFF2-40B4-BE49-F238E27FC236}">
              <a16:creationId xmlns:a16="http://schemas.microsoft.com/office/drawing/2014/main" id="{DBAF2440-0E55-4734-89C9-D5BBC135A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6591300"/>
          <a:ext cx="1432560" cy="1432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1127760</xdr:colOff>
          <xdr:row>7</xdr:row>
          <xdr:rowOff>213360</xdr:rowOff>
        </xdr:from>
        <xdr:to>
          <xdr:col>2</xdr:col>
          <xdr:colOff>1043940</xdr:colOff>
          <xdr:row>8</xdr:row>
          <xdr:rowOff>182880</xdr:rowOff>
        </xdr:to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100214B7-58FC-459D-9D3B-A7886C0B710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Tony_Stark" spid="_x0000_s312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636520" y="8267700"/>
              <a:ext cx="1508760" cy="149352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678180</xdr:colOff>
      <xdr:row>24</xdr:row>
      <xdr:rowOff>15240</xdr:rowOff>
    </xdr:from>
    <xdr:to>
      <xdr:col>10</xdr:col>
      <xdr:colOff>662940</xdr:colOff>
      <xdr:row>26</xdr:row>
      <xdr:rowOff>53319</xdr:rowOff>
    </xdr:to>
    <xdr:grpSp>
      <xdr:nvGrpSpPr>
        <xdr:cNvPr id="84" name="Group 83">
          <a:extLst>
            <a:ext uri="{FF2B5EF4-FFF2-40B4-BE49-F238E27FC236}">
              <a16:creationId xmlns:a16="http://schemas.microsoft.com/office/drawing/2014/main" id="{66AA82A3-F3DE-4F45-B553-0B96141D3A81}"/>
            </a:ext>
          </a:extLst>
        </xdr:cNvPr>
        <xdr:cNvGrpSpPr/>
      </xdr:nvGrpSpPr>
      <xdr:grpSpPr>
        <a:xfrm>
          <a:off x="7170420" y="4975860"/>
          <a:ext cx="2179320" cy="419079"/>
          <a:chOff x="5501640" y="396240"/>
          <a:chExt cx="2179320" cy="419079"/>
        </a:xfrm>
      </xdr:grpSpPr>
      <xdr:grpSp>
        <xdr:nvGrpSpPr>
          <xdr:cNvPr id="85" name="Group 84">
            <a:extLst>
              <a:ext uri="{FF2B5EF4-FFF2-40B4-BE49-F238E27FC236}">
                <a16:creationId xmlns:a16="http://schemas.microsoft.com/office/drawing/2014/main" id="{FDDD45FE-DD36-46D6-A88E-F101F398BF2D}"/>
              </a:ext>
            </a:extLst>
          </xdr:cNvPr>
          <xdr:cNvGrpSpPr/>
        </xdr:nvGrpSpPr>
        <xdr:grpSpPr>
          <a:xfrm>
            <a:off x="5501640" y="396240"/>
            <a:ext cx="2179320" cy="419079"/>
            <a:chOff x="1188720" y="1676400"/>
            <a:chExt cx="3337560" cy="441960"/>
          </a:xfrm>
        </xdr:grpSpPr>
        <xdr:sp macro="" textlink="">
          <xdr:nvSpPr>
            <xdr:cNvPr id="87" name="Rectangle 86">
              <a:extLst>
                <a:ext uri="{FF2B5EF4-FFF2-40B4-BE49-F238E27FC236}">
                  <a16:creationId xmlns:a16="http://schemas.microsoft.com/office/drawing/2014/main" id="{8BFBA574-EB05-48F2-BD94-A389B9ACAE73}"/>
                </a:ext>
              </a:extLst>
            </xdr:cNvPr>
            <xdr:cNvSpPr/>
          </xdr:nvSpPr>
          <xdr:spPr>
            <a:xfrm>
              <a:off x="1188720" y="1676400"/>
              <a:ext cx="3337560" cy="441960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8" name="TextBox 87">
              <a:extLst>
                <a:ext uri="{FF2B5EF4-FFF2-40B4-BE49-F238E27FC236}">
                  <a16:creationId xmlns:a16="http://schemas.microsoft.com/office/drawing/2014/main" id="{94C671C8-65DC-4D2E-B6A7-56DCBA0529BB}"/>
                </a:ext>
              </a:extLst>
            </xdr:cNvPr>
            <xdr:cNvSpPr txBox="1"/>
          </xdr:nvSpPr>
          <xdr:spPr>
            <a:xfrm>
              <a:off x="1272540" y="1729740"/>
              <a:ext cx="3169920" cy="32766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200" b="1">
                  <a:solidFill>
                    <a:schemeClr val="bg1"/>
                  </a:solidFill>
                </a:rPr>
                <a:t>CHARACTER</a:t>
              </a:r>
              <a:r>
                <a:rPr lang="en-US" sz="1200" b="1" baseline="0">
                  <a:solidFill>
                    <a:schemeClr val="bg1"/>
                  </a:solidFill>
                </a:rPr>
                <a:t> NAME</a:t>
              </a:r>
              <a:endParaRPr lang="en-US" sz="1200" b="1"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86" name="Right Triangle 85">
            <a:extLst>
              <a:ext uri="{FF2B5EF4-FFF2-40B4-BE49-F238E27FC236}">
                <a16:creationId xmlns:a16="http://schemas.microsoft.com/office/drawing/2014/main" id="{1C21F192-98DB-4FEF-821B-BB2E7494CEEC}"/>
              </a:ext>
            </a:extLst>
          </xdr:cNvPr>
          <xdr:cNvSpPr/>
        </xdr:nvSpPr>
        <xdr:spPr>
          <a:xfrm rot="18900000">
            <a:off x="7376160" y="487680"/>
            <a:ext cx="160020" cy="160020"/>
          </a:xfrm>
          <a:prstGeom prst="rtTriangle">
            <a:avLst/>
          </a:prstGeom>
          <a:solidFill>
            <a:schemeClr val="accent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12</xdr:col>
      <xdr:colOff>106680</xdr:colOff>
      <xdr:row>24</xdr:row>
      <xdr:rowOff>15240</xdr:rowOff>
    </xdr:from>
    <xdr:to>
      <xdr:col>15</xdr:col>
      <xdr:colOff>91440</xdr:colOff>
      <xdr:row>26</xdr:row>
      <xdr:rowOff>53319</xdr:rowOff>
    </xdr:to>
    <xdr:grpSp>
      <xdr:nvGrpSpPr>
        <xdr:cNvPr id="89" name="Group 88">
          <a:extLst>
            <a:ext uri="{FF2B5EF4-FFF2-40B4-BE49-F238E27FC236}">
              <a16:creationId xmlns:a16="http://schemas.microsoft.com/office/drawing/2014/main" id="{83CD7778-611C-4617-99B4-02FE23A00488}"/>
            </a:ext>
          </a:extLst>
        </xdr:cNvPr>
        <xdr:cNvGrpSpPr/>
      </xdr:nvGrpSpPr>
      <xdr:grpSpPr>
        <a:xfrm>
          <a:off x="10256520" y="4975860"/>
          <a:ext cx="2179320" cy="419079"/>
          <a:chOff x="5501640" y="396240"/>
          <a:chExt cx="2179320" cy="419079"/>
        </a:xfrm>
      </xdr:grpSpPr>
      <xdr:grpSp>
        <xdr:nvGrpSpPr>
          <xdr:cNvPr id="90" name="Group 89">
            <a:extLst>
              <a:ext uri="{FF2B5EF4-FFF2-40B4-BE49-F238E27FC236}">
                <a16:creationId xmlns:a16="http://schemas.microsoft.com/office/drawing/2014/main" id="{810EFF71-53BF-4669-8D9C-A4E7B942E2C8}"/>
              </a:ext>
            </a:extLst>
          </xdr:cNvPr>
          <xdr:cNvGrpSpPr/>
        </xdr:nvGrpSpPr>
        <xdr:grpSpPr>
          <a:xfrm>
            <a:off x="5501640" y="396240"/>
            <a:ext cx="2179320" cy="419079"/>
            <a:chOff x="1188720" y="1676400"/>
            <a:chExt cx="3337560" cy="441960"/>
          </a:xfrm>
        </xdr:grpSpPr>
        <xdr:sp macro="" textlink="">
          <xdr:nvSpPr>
            <xdr:cNvPr id="92" name="Rectangle 91">
              <a:extLst>
                <a:ext uri="{FF2B5EF4-FFF2-40B4-BE49-F238E27FC236}">
                  <a16:creationId xmlns:a16="http://schemas.microsoft.com/office/drawing/2014/main" id="{A03A86F5-D685-4B19-9234-028396A65814}"/>
                </a:ext>
              </a:extLst>
            </xdr:cNvPr>
            <xdr:cNvSpPr/>
          </xdr:nvSpPr>
          <xdr:spPr>
            <a:xfrm>
              <a:off x="1188720" y="1676400"/>
              <a:ext cx="3337560" cy="441960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3" name="TextBox 92">
              <a:extLst>
                <a:ext uri="{FF2B5EF4-FFF2-40B4-BE49-F238E27FC236}">
                  <a16:creationId xmlns:a16="http://schemas.microsoft.com/office/drawing/2014/main" id="{3E86907C-EAEC-4433-9856-90AEB9C27516}"/>
                </a:ext>
              </a:extLst>
            </xdr:cNvPr>
            <xdr:cNvSpPr txBox="1"/>
          </xdr:nvSpPr>
          <xdr:spPr>
            <a:xfrm>
              <a:off x="1272540" y="1729740"/>
              <a:ext cx="3169920" cy="32766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200" b="1">
                  <a:solidFill>
                    <a:schemeClr val="bg1"/>
                  </a:solidFill>
                </a:rPr>
                <a:t>CHARACTER</a:t>
              </a:r>
              <a:r>
                <a:rPr lang="en-US" sz="1200" b="1" baseline="0">
                  <a:solidFill>
                    <a:schemeClr val="bg1"/>
                  </a:solidFill>
                </a:rPr>
                <a:t> NAME</a:t>
              </a:r>
              <a:endParaRPr lang="en-US" sz="1200" b="1"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91" name="Right Triangle 90">
            <a:extLst>
              <a:ext uri="{FF2B5EF4-FFF2-40B4-BE49-F238E27FC236}">
                <a16:creationId xmlns:a16="http://schemas.microsoft.com/office/drawing/2014/main" id="{EA75F392-F901-4FB3-81D7-E53FB0084C61}"/>
              </a:ext>
            </a:extLst>
          </xdr:cNvPr>
          <xdr:cNvSpPr/>
        </xdr:nvSpPr>
        <xdr:spPr>
          <a:xfrm rot="18900000">
            <a:off x="7376160" y="487680"/>
            <a:ext cx="160020" cy="160020"/>
          </a:xfrm>
          <a:prstGeom prst="rtTriangle">
            <a:avLst/>
          </a:prstGeom>
          <a:solidFill>
            <a:schemeClr val="accent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11</xdr:col>
      <xdr:colOff>30480</xdr:colOff>
      <xdr:row>23</xdr:row>
      <xdr:rowOff>175260</xdr:rowOff>
    </xdr:from>
    <xdr:to>
      <xdr:col>12</xdr:col>
      <xdr:colOff>45720</xdr:colOff>
      <xdr:row>26</xdr:row>
      <xdr:rowOff>60960</xdr:rowOff>
    </xdr:to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44F11FC5-06BA-4F34-9FF3-2303CD2FA5AD}"/>
            </a:ext>
          </a:extLst>
        </xdr:cNvPr>
        <xdr:cNvSpPr txBox="1"/>
      </xdr:nvSpPr>
      <xdr:spPr>
        <a:xfrm>
          <a:off x="8077200" y="4556760"/>
          <a:ext cx="74676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>
              <a:solidFill>
                <a:schemeClr val="bg2">
                  <a:lumMod val="90000"/>
                </a:schemeClr>
              </a:solidFill>
              <a:latin typeface="Arial Black" panose="020B0A04020102020204" pitchFamily="34" charset="0"/>
            </a:rPr>
            <a:t>VS</a:t>
          </a:r>
        </a:p>
      </xdr:txBody>
    </xdr:sp>
    <xdr:clientData/>
  </xdr:twoCellAnchor>
  <xdr:twoCellAnchor>
    <xdr:from>
      <xdr:col>10</xdr:col>
      <xdr:colOff>472440</xdr:colOff>
      <xdr:row>27</xdr:row>
      <xdr:rowOff>152400</xdr:rowOff>
    </xdr:from>
    <xdr:to>
      <xdr:col>12</xdr:col>
      <xdr:colOff>388620</xdr:colOff>
      <xdr:row>30</xdr:row>
      <xdr:rowOff>91440</xdr:rowOff>
    </xdr:to>
    <xdr:sp macro="" textlink="">
      <xdr:nvSpPr>
        <xdr:cNvPr id="95" name="Rectangle: Rounded Corners 94">
          <a:extLst>
            <a:ext uri="{FF2B5EF4-FFF2-40B4-BE49-F238E27FC236}">
              <a16:creationId xmlns:a16="http://schemas.microsoft.com/office/drawing/2014/main" id="{7526EB9E-721A-495F-96A0-DC4F7309E872}"/>
            </a:ext>
          </a:extLst>
        </xdr:cNvPr>
        <xdr:cNvSpPr/>
      </xdr:nvSpPr>
      <xdr:spPr>
        <a:xfrm>
          <a:off x="7787640" y="5295900"/>
          <a:ext cx="1379220" cy="51054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586740</xdr:colOff>
      <xdr:row>28</xdr:row>
      <xdr:rowOff>60960</xdr:rowOff>
    </xdr:from>
    <xdr:to>
      <xdr:col>12</xdr:col>
      <xdr:colOff>281940</xdr:colOff>
      <xdr:row>30</xdr:row>
      <xdr:rowOff>15240</xdr:rowOff>
    </xdr:to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29C18E10-32F1-41D4-B25C-D9C5805C3525}"/>
            </a:ext>
          </a:extLst>
        </xdr:cNvPr>
        <xdr:cNvSpPr txBox="1"/>
      </xdr:nvSpPr>
      <xdr:spPr>
        <a:xfrm>
          <a:off x="7901940" y="5394960"/>
          <a:ext cx="1158240" cy="335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WINNER!</a:t>
          </a:r>
        </a:p>
      </xdr:txBody>
    </xdr:sp>
    <xdr:clientData/>
  </xdr:twoCellAnchor>
  <xdr:twoCellAnchor>
    <xdr:from>
      <xdr:col>8</xdr:col>
      <xdr:colOff>396240</xdr:colOff>
      <xdr:row>18</xdr:row>
      <xdr:rowOff>129540</xdr:rowOff>
    </xdr:from>
    <xdr:to>
      <xdr:col>14</xdr:col>
      <xdr:colOff>403860</xdr:colOff>
      <xdr:row>22</xdr:row>
      <xdr:rowOff>7620</xdr:rowOff>
    </xdr:to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B09A06C0-BC9A-4A6F-B480-64E51E03F61B}"/>
            </a:ext>
          </a:extLst>
        </xdr:cNvPr>
        <xdr:cNvSpPr txBox="1"/>
      </xdr:nvSpPr>
      <xdr:spPr>
        <a:xfrm>
          <a:off x="6248400" y="3558540"/>
          <a:ext cx="4396740" cy="640080"/>
        </a:xfrm>
        <a:prstGeom prst="rect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>
              <a:solidFill>
                <a:schemeClr val="bg1"/>
              </a:solidFill>
            </a:rPr>
            <a:t>WHO WOULD WIN??</a:t>
          </a:r>
        </a:p>
      </xdr:txBody>
    </xdr:sp>
    <xdr:clientData/>
  </xdr:twoCellAnchor>
  <xdr:twoCellAnchor>
    <xdr:from>
      <xdr:col>0</xdr:col>
      <xdr:colOff>266700</xdr:colOff>
      <xdr:row>13</xdr:row>
      <xdr:rowOff>106680</xdr:rowOff>
    </xdr:from>
    <xdr:to>
      <xdr:col>7</xdr:col>
      <xdr:colOff>182880</xdr:colOff>
      <xdr:row>29</xdr:row>
      <xdr:rowOff>144780</xdr:rowOff>
    </xdr:to>
    <xdr:graphicFrame macro="">
      <xdr:nvGraphicFramePr>
        <xdr:cNvPr id="99" name="Chart 2">
          <a:extLst>
            <a:ext uri="{FF2B5EF4-FFF2-40B4-BE49-F238E27FC236}">
              <a16:creationId xmlns:a16="http://schemas.microsoft.com/office/drawing/2014/main" id="{F5AEBEBC-6E1E-470F-BC9A-3C957D675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403860</xdr:colOff>
      <xdr:row>0</xdr:row>
      <xdr:rowOff>186690</xdr:rowOff>
    </xdr:from>
    <xdr:to>
      <xdr:col>15</xdr:col>
      <xdr:colOff>609600</xdr:colOff>
      <xdr:row>17</xdr:row>
      <xdr:rowOff>175260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33DFE9D6-55B1-4629-A43A-D1C413258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297180</xdr:colOff>
          <xdr:row>1</xdr:row>
          <xdr:rowOff>7620</xdr:rowOff>
        </xdr:from>
        <xdr:to>
          <xdr:col>3</xdr:col>
          <xdr:colOff>1805940</xdr:colOff>
          <xdr:row>8</xdr:row>
          <xdr:rowOff>167640</xdr:rowOff>
        </xdr:to>
        <xdr:pic>
          <xdr:nvPicPr>
            <xdr:cNvPr id="103" name="userpic">
              <a:extLst>
                <a:ext uri="{FF2B5EF4-FFF2-40B4-BE49-F238E27FC236}">
                  <a16:creationId xmlns:a16="http://schemas.microsoft.com/office/drawing/2014/main" id="{AAA372A0-F8DD-48BE-9E6A-F86DD25F443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userpic" spid="_x0000_s2089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2491740" y="198120"/>
              <a:ext cx="1508760" cy="1493520"/>
            </a:xfrm>
            <a:prstGeom prst="rect">
              <a:avLst/>
            </a:prstGeom>
            <a:solidFill>
              <a:srgbClr val="FFFFFF">
                <a:shade val="85000"/>
              </a:srgbClr>
            </a:solidFill>
            <a:ln w="88900" cap="sq">
              <a:solidFill>
                <a:srgbClr val="FFFFFF"/>
              </a:solidFill>
              <a:miter lim="800000"/>
            </a:ln>
            <a:effectLst>
              <a:outerShdw blurRad="55000" dist="18000" dir="5400000" algn="tl" rotWithShape="0">
                <a:srgbClr val="000000">
                  <a:alpha val="40000"/>
                </a:srgbClr>
              </a:outerShdw>
            </a:effectLst>
            <a:scene3d>
              <a:camera prst="orthographicFront"/>
              <a:lightRig rig="twoPt" dir="t">
                <a:rot lat="0" lon="0" rev="7200000"/>
              </a:lightRig>
            </a:scene3d>
            <a:sp3d>
              <a:bevelT w="25400" h="19050"/>
              <a:contourClr>
                <a:srgbClr val="FFFFFF"/>
              </a:contourClr>
            </a:sp3d>
          </xdr:spPr>
        </xdr:pic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E0E04E-92F3-45E9-BA3E-598C047817D4}" name="MAIN" displayName="MAIN" ref="A2:AO12" totalsRowShown="0" headerRowDxfId="42" dataDxfId="41">
  <autoFilter ref="A2:AO12" xr:uid="{520C73F8-C724-48CF-9D01-7E5C58BD45E9}"/>
  <sortState ref="A3:U12">
    <sortCondition ref="C2:C12"/>
  </sortState>
  <tableColumns count="41">
    <tableColumn id="20" xr3:uid="{162D626C-E8F5-40A3-87C7-230583616D04}" name="Image" dataDxfId="0">
      <calculatedColumnFormula>Loki</calculatedColumnFormula>
    </tableColumn>
    <tableColumn id="1" xr3:uid="{D8E794BC-F183-4A33-84DD-722ABF06D578}" name="Name" dataDxfId="1"/>
    <tableColumn id="19" xr3:uid="{9780B66E-3EB6-4F3C-99AB-B2D3330EB46A}" name="Weight Class" dataDxfId="40"/>
    <tableColumn id="2" xr3:uid="{1F6332B6-B6F3-4368-B0EC-92D1E3ADEEF5}" name="Total" dataDxfId="2">
      <calculatedColumnFormula>(MAIN[[#This Row],[1PVPW]]*5)-(MAIN[[#This Row],[1PVPL]]*2)+(MAIN[[#This Row],[1NPCW]]*2)-MAIN[[#This Row],[1NPCL]]+(MAIN[[#This Row],[1PVEW]]*10)-(MAIN[[#This Row],[1PVEL]]*2)+(MAIN[[#This Row],[1KOHW]]*5)-(MAIN[[#This Row],[1KOHL]]*2)+(MAIN[[#This Row],[1LMSW]]*10)-(MAIN[[#This Row],[1LMSL]]*2)+MAIN[[#This Row],[Medical Bonus]]+(MAIN[[#This Row],[Sportsmanship Bonus]]*3)+MAIN[[#This Row],[Training Bonus]]+(MAIN[[#This Row],[Media Bonus]]*5)+(MAIN[[#This Row],[Creativity Bonus]]*5)</calculatedColumnFormula>
    </tableColumn>
    <tableColumn id="13" xr3:uid="{D7DBE18F-BBAB-4BE1-9243-C99390DA720E}" name="Medical Bonus" dataDxfId="29"/>
    <tableColumn id="14" xr3:uid="{7E28879C-D3B9-4961-9CB2-FE83E6CF6449}" name="Sportsmanship Bonus" dataDxfId="28"/>
    <tableColumn id="15" xr3:uid="{36850295-BDD2-484E-B120-42633A8A0AB1}" name="Training Bonus" dataDxfId="27"/>
    <tableColumn id="16" xr3:uid="{64A12E0D-CC3B-4E51-9363-24F1059C75DA}" name="Media Bonus" dataDxfId="26"/>
    <tableColumn id="17" xr3:uid="{EDD1C9AE-18CD-4B89-993F-A549A4E3FFE6}" name="Creativity Bonus" dataDxfId="25"/>
    <tableColumn id="3" xr3:uid="{69A4AF67-7F8A-4AE4-94D8-482BD6D2606B}" name="1PVPW" dataDxfId="39"/>
    <tableColumn id="4" xr3:uid="{C7AD14B4-4ACB-4C62-AC13-2892B27F2B4B}" name="1PVPL" dataDxfId="38"/>
    <tableColumn id="5" xr3:uid="{9A942B2E-7C17-4245-B93A-90BDA61B59F6}" name="1NPCW" dataDxfId="37"/>
    <tableColumn id="6" xr3:uid="{A7D972C0-93FB-4447-BB5F-FFB77C52607A}" name="1NPCL" dataDxfId="36"/>
    <tableColumn id="7" xr3:uid="{0F86234F-D009-4D4F-A339-DB250B00E70E}" name="1PVEW" dataDxfId="35"/>
    <tableColumn id="8" xr3:uid="{FB44B808-3323-4556-9CA9-32C1EE90BDA9}" name="1PVEL" dataDxfId="34"/>
    <tableColumn id="9" xr3:uid="{32A09FFD-0FE0-450D-A03C-29F1FD3FECB9}" name="1KOHW" dataDxfId="33"/>
    <tableColumn id="10" xr3:uid="{6CE7FAFD-E31D-4778-9727-30BE6CAB6F48}" name="1KOHL" dataDxfId="32"/>
    <tableColumn id="11" xr3:uid="{45C6F5D4-731C-4222-93B2-5B54C90B0554}" name="1LMSW" dataDxfId="31"/>
    <tableColumn id="12" xr3:uid="{5274EA36-28AD-4815-B0D7-D238AF9DBB08}" name="1LMSL" dataDxfId="30"/>
    <tableColumn id="41" xr3:uid="{B4C3343D-0A1B-4D60-AB82-EFBD4A96734D}" name="2PVPW" dataDxfId="12"/>
    <tableColumn id="18" xr3:uid="{D9C0512C-C53B-43FC-A6C6-CA58B1F45E0F}" name="2PVPL" dataDxfId="11"/>
    <tableColumn id="21" xr3:uid="{1C177AB6-2BAE-4A8B-9508-8156414AC529}" name="2NPCW" dataDxfId="10"/>
    <tableColumn id="22" xr3:uid="{56990599-CBCE-4343-8136-809B01B29440}" name="2NPCL" dataDxfId="9"/>
    <tableColumn id="23" xr3:uid="{339DCA9F-DE4B-46A5-A7F5-F672BE41BDA9}" name="2PVEW" dataDxfId="8"/>
    <tableColumn id="24" xr3:uid="{F1BF50FC-DA8A-4EE9-9D7E-0B3937382EBF}" name="2PVEL" dataDxfId="7"/>
    <tableColumn id="25" xr3:uid="{B8B46574-6484-4938-943B-E3135102DA1F}" name="2KOHW" dataDxfId="6"/>
    <tableColumn id="26" xr3:uid="{111697CD-B272-4EC5-AEE3-68FA3401499A}" name="2KOHL" dataDxfId="5"/>
    <tableColumn id="27" xr3:uid="{781B6CE8-549A-456E-A255-FD31441E088C}" name="2LMSW" dataDxfId="4"/>
    <tableColumn id="28" xr3:uid="{4335121A-48F3-4D11-9069-1085EE8B541E}" name="2LMSL" dataDxfId="3"/>
    <tableColumn id="29" xr3:uid="{293EFC1D-B842-4643-AC9A-22C58324E82F}" name="Column9" dataDxfId="24"/>
    <tableColumn id="30" xr3:uid="{520A5B93-3115-4A18-B24C-546B7AB99825}" name="Column10" dataDxfId="23"/>
    <tableColumn id="31" xr3:uid="{FB6E3301-D0FC-4F21-B524-83F9687A9AC2}" name="Column11" dataDxfId="22"/>
    <tableColumn id="32" xr3:uid="{CA811A2E-3C50-4C47-93FD-4E1743508869}" name="Column12" dataDxfId="21"/>
    <tableColumn id="33" xr3:uid="{9F70180A-DBB7-4F41-9355-B4967FEC1F02}" name="Column13" dataDxfId="20"/>
    <tableColumn id="34" xr3:uid="{9EED924C-0C8D-4A4E-BB9F-00165FE4ED72}" name="Column14" dataDxfId="19"/>
    <tableColumn id="35" xr3:uid="{CD3407F2-D1C6-443C-B5CF-FBF2BA14F6E4}" name="Column15" dataDxfId="18"/>
    <tableColumn id="36" xr3:uid="{F7402AEF-74A4-4E7E-8023-115327D8E4FC}" name="Column16" dataDxfId="17"/>
    <tableColumn id="37" xr3:uid="{23C49AC1-C1B6-4D3D-A231-605821DC3EBE}" name="Column17" dataDxfId="16"/>
    <tableColumn id="38" xr3:uid="{C2881BB4-7D55-482D-ACC7-8CA06F312D0F}" name="Column18" dataDxfId="15"/>
    <tableColumn id="39" xr3:uid="{0DE69BE3-FE10-4016-8BDE-00A56FF0637D}" name="Column19" dataDxfId="14"/>
    <tableColumn id="40" xr3:uid="{CA7C03B1-FC88-45AC-81C9-C5723EAB94A9}" name="Column20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Crop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rop">
      <a:majorFont>
        <a:latin typeface="Franklin Gothic Book" panose="020B0503020102020204"/>
        <a:ea typeface=""/>
        <a:cs typeface=""/>
        <a:font script="Jpan" typeface="メイリオ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メイリオ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Crop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34925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rop" id="{EC9488ED-E761-4D60-9AC4-764D1FE2C171}" vid="{CE19780C-D67D-4C13-9DE9-A52BC3BA51B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96D31-1851-4299-ACE5-CAAC39659EE7}">
  <dimension ref="A1:AO12"/>
  <sheetViews>
    <sheetView topLeftCell="A7" zoomScaleNormal="100" workbookViewId="0">
      <selection activeCell="A12" sqref="A12"/>
    </sheetView>
  </sheetViews>
  <sheetFormatPr defaultRowHeight="15" x14ac:dyDescent="0.35"/>
  <cols>
    <col min="1" max="1" width="18" customWidth="1"/>
    <col min="2" max="2" width="19" customWidth="1"/>
    <col min="3" max="3" width="13.90625" bestFit="1" customWidth="1"/>
  </cols>
  <sheetData>
    <row r="1" spans="1:41" ht="21.6" x14ac:dyDescent="0.45">
      <c r="A1" s="20" t="s">
        <v>70</v>
      </c>
      <c r="B1" s="19"/>
      <c r="C1" s="19"/>
      <c r="D1" s="19"/>
      <c r="E1" s="16" t="s">
        <v>33</v>
      </c>
      <c r="F1" s="17"/>
      <c r="G1" s="17"/>
      <c r="H1" s="17"/>
      <c r="I1" s="17"/>
      <c r="J1" s="14" t="s">
        <v>46</v>
      </c>
      <c r="K1" s="15"/>
      <c r="L1" s="15"/>
      <c r="M1" s="15"/>
      <c r="N1" s="15"/>
      <c r="O1" s="15"/>
      <c r="P1" s="15"/>
      <c r="Q1" s="15"/>
      <c r="R1" s="15"/>
      <c r="S1" s="15"/>
      <c r="T1" s="18" t="s">
        <v>47</v>
      </c>
      <c r="U1" s="18"/>
      <c r="V1" s="18"/>
      <c r="W1" s="18"/>
      <c r="X1" s="18"/>
      <c r="Y1" s="18"/>
      <c r="Z1" s="18"/>
      <c r="AA1" s="18"/>
      <c r="AB1" s="18"/>
      <c r="AC1" s="18"/>
    </row>
    <row r="2" spans="1:41" x14ac:dyDescent="0.35">
      <c r="A2" s="21" t="s">
        <v>32</v>
      </c>
      <c r="B2" s="21" t="s">
        <v>69</v>
      </c>
      <c r="C2" s="22" t="s">
        <v>18</v>
      </c>
      <c r="D2" s="21" t="s">
        <v>15</v>
      </c>
      <c r="E2" s="13" t="s">
        <v>10</v>
      </c>
      <c r="F2" s="13" t="s">
        <v>11</v>
      </c>
      <c r="G2" s="13" t="s">
        <v>12</v>
      </c>
      <c r="H2" s="13" t="s">
        <v>13</v>
      </c>
      <c r="I2" s="13" t="s">
        <v>14</v>
      </c>
      <c r="J2" s="23" t="s">
        <v>48</v>
      </c>
      <c r="K2" s="23" t="s">
        <v>49</v>
      </c>
      <c r="L2" s="23" t="s">
        <v>50</v>
      </c>
      <c r="M2" s="23" t="s">
        <v>51</v>
      </c>
      <c r="N2" s="23" t="s">
        <v>52</v>
      </c>
      <c r="O2" s="23" t="s">
        <v>53</v>
      </c>
      <c r="P2" s="23" t="s">
        <v>54</v>
      </c>
      <c r="Q2" s="23" t="s">
        <v>55</v>
      </c>
      <c r="R2" s="23" t="s">
        <v>56</v>
      </c>
      <c r="S2" s="23" t="s">
        <v>57</v>
      </c>
      <c r="T2" s="24" t="s">
        <v>58</v>
      </c>
      <c r="U2" s="24" t="s">
        <v>59</v>
      </c>
      <c r="V2" s="24" t="s">
        <v>60</v>
      </c>
      <c r="W2" s="24" t="s">
        <v>61</v>
      </c>
      <c r="X2" s="24" t="s">
        <v>62</v>
      </c>
      <c r="Y2" s="24" t="s">
        <v>63</v>
      </c>
      <c r="Z2" s="24" t="s">
        <v>64</v>
      </c>
      <c r="AA2" s="24" t="s">
        <v>65</v>
      </c>
      <c r="AB2" s="24" t="s">
        <v>66</v>
      </c>
      <c r="AC2" s="24" t="s">
        <v>67</v>
      </c>
      <c r="AD2" s="9" t="s">
        <v>34</v>
      </c>
      <c r="AE2" s="9" t="s">
        <v>35</v>
      </c>
      <c r="AF2" s="9" t="s">
        <v>36</v>
      </c>
      <c r="AG2" s="9" t="s">
        <v>37</v>
      </c>
      <c r="AH2" s="9" t="s">
        <v>38</v>
      </c>
      <c r="AI2" s="9" t="s">
        <v>39</v>
      </c>
      <c r="AJ2" s="9" t="s">
        <v>40</v>
      </c>
      <c r="AK2" s="9" t="s">
        <v>41</v>
      </c>
      <c r="AL2" s="9" t="s">
        <v>42</v>
      </c>
      <c r="AM2" s="9" t="s">
        <v>43</v>
      </c>
      <c r="AN2" s="9" t="s">
        <v>44</v>
      </c>
      <c r="AO2" s="9" t="s">
        <v>45</v>
      </c>
    </row>
    <row r="3" spans="1:41" ht="120" customHeight="1" x14ac:dyDescent="0.35">
      <c r="A3" s="26" t="s">
        <v>16</v>
      </c>
      <c r="B3" s="1" t="s">
        <v>16</v>
      </c>
      <c r="C3" s="1" t="s">
        <v>19</v>
      </c>
      <c r="D3" s="1">
        <f>(MAIN[[#This Row],[1PVPW]]*5)-(MAIN[[#This Row],[1PVPL]]*2)+(MAIN[[#This Row],[1NPCW]]*2)-MAIN[[#This Row],[1NPCL]]+(MAIN[[#This Row],[1PVEW]]*10)-(MAIN[[#This Row],[1PVEL]]*2)+(MAIN[[#This Row],[1KOHW]]*5)-(MAIN[[#This Row],[1KOHL]]*2)+(MAIN[[#This Row],[1LMSW]]*10)-(MAIN[[#This Row],[1LMSL]]*2)+MAIN[[#This Row],[Medical Bonus]]+(MAIN[[#This Row],[Sportsmanship Bonus]]*3)+MAIN[[#This Row],[Training Bonus]]+(MAIN[[#This Row],[Media Bonus]]*5)+(MAIN[[#This Row],[Creativity Bonus]]*5)</f>
        <v>113</v>
      </c>
      <c r="E3" s="1">
        <v>5</v>
      </c>
      <c r="F3" s="1">
        <v>5</v>
      </c>
      <c r="G3" s="1">
        <v>10</v>
      </c>
      <c r="H3" s="1">
        <v>2</v>
      </c>
      <c r="I3" s="1">
        <v>1</v>
      </c>
      <c r="J3" s="1">
        <v>10</v>
      </c>
      <c r="K3" s="1">
        <v>2</v>
      </c>
      <c r="L3" s="1">
        <v>4</v>
      </c>
      <c r="M3" s="1">
        <v>1</v>
      </c>
      <c r="N3" s="1">
        <v>2</v>
      </c>
      <c r="O3" s="1">
        <v>1</v>
      </c>
      <c r="P3" s="1">
        <v>1</v>
      </c>
      <c r="Q3" s="1">
        <v>4</v>
      </c>
      <c r="R3" s="1">
        <v>0</v>
      </c>
      <c r="S3" s="1">
        <v>0</v>
      </c>
      <c r="T3" s="1">
        <v>6</v>
      </c>
      <c r="U3" s="1">
        <v>4</v>
      </c>
      <c r="V3" s="1">
        <v>2</v>
      </c>
      <c r="W3" s="1">
        <v>2</v>
      </c>
      <c r="X3" s="1">
        <v>2</v>
      </c>
      <c r="Y3" s="1">
        <v>1</v>
      </c>
      <c r="Z3" s="1">
        <v>2</v>
      </c>
      <c r="AA3" s="1">
        <v>4</v>
      </c>
      <c r="AB3" s="1">
        <v>2</v>
      </c>
      <c r="AC3" s="1">
        <v>1</v>
      </c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</row>
    <row r="4" spans="1:41" ht="120" customHeight="1" x14ac:dyDescent="0.35">
      <c r="A4" s="26" t="s">
        <v>17</v>
      </c>
      <c r="B4" s="8" t="s">
        <v>17</v>
      </c>
      <c r="C4" s="1" t="s">
        <v>19</v>
      </c>
      <c r="D4" s="1">
        <f>(MAIN[[#This Row],[1PVPW]]*5)-(MAIN[[#This Row],[1PVPL]]*2)+(MAIN[[#This Row],[1NPCW]]*2)-MAIN[[#This Row],[1NPCL]]+(MAIN[[#This Row],[1PVEW]]*10)-(MAIN[[#This Row],[1PVEL]]*2)+(MAIN[[#This Row],[1KOHW]]*5)-(MAIN[[#This Row],[1KOHL]]*2)+(MAIN[[#This Row],[1LMSW]]*10)-(MAIN[[#This Row],[1LMSL]]*2)+MAIN[[#This Row],[Medical Bonus]]+(MAIN[[#This Row],[Sportsmanship Bonus]]*3)+MAIN[[#This Row],[Training Bonus]]+(MAIN[[#This Row],[Media Bonus]]*5)+(MAIN[[#This Row],[Creativity Bonus]]*5)</f>
        <v>116</v>
      </c>
      <c r="E4" s="1">
        <v>0</v>
      </c>
      <c r="F4" s="1">
        <v>1</v>
      </c>
      <c r="G4" s="1">
        <v>2</v>
      </c>
      <c r="H4" s="1">
        <v>15</v>
      </c>
      <c r="I4" s="1">
        <v>5</v>
      </c>
      <c r="J4" s="1">
        <v>2</v>
      </c>
      <c r="K4" s="1">
        <v>10</v>
      </c>
      <c r="L4" s="1">
        <v>1</v>
      </c>
      <c r="M4" s="1">
        <v>4</v>
      </c>
      <c r="N4" s="1">
        <v>2</v>
      </c>
      <c r="O4" s="1">
        <v>0</v>
      </c>
      <c r="P4" s="1">
        <v>1</v>
      </c>
      <c r="Q4" s="1">
        <v>4</v>
      </c>
      <c r="R4" s="1">
        <v>1</v>
      </c>
      <c r="S4" s="1">
        <v>2</v>
      </c>
      <c r="T4" s="1">
        <v>2</v>
      </c>
      <c r="U4" s="1">
        <v>10</v>
      </c>
      <c r="V4" s="1">
        <v>1</v>
      </c>
      <c r="W4" s="1">
        <v>4</v>
      </c>
      <c r="X4" s="1">
        <v>2</v>
      </c>
      <c r="Y4" s="1">
        <v>0</v>
      </c>
      <c r="Z4" s="1">
        <v>1</v>
      </c>
      <c r="AA4" s="1">
        <v>4</v>
      </c>
      <c r="AB4" s="1">
        <v>1</v>
      </c>
      <c r="AC4" s="1">
        <v>2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</row>
    <row r="5" spans="1:41" ht="120" customHeight="1" x14ac:dyDescent="0.35">
      <c r="A5" s="26" t="s">
        <v>74</v>
      </c>
      <c r="B5" s="1" t="s">
        <v>23</v>
      </c>
      <c r="C5" s="1" t="s">
        <v>21</v>
      </c>
      <c r="D5" s="1">
        <f>(MAIN[[#This Row],[1PVPW]]*5)-(MAIN[[#This Row],[1PVPL]]*2)+(MAIN[[#This Row],[1NPCW]]*2)-MAIN[[#This Row],[1NPCL]]+(MAIN[[#This Row],[1PVEW]]*10)-(MAIN[[#This Row],[1PVEL]]*2)+(MAIN[[#This Row],[1KOHW]]*5)-(MAIN[[#This Row],[1KOHL]]*2)+(MAIN[[#This Row],[1LMSW]]*10)-(MAIN[[#This Row],[1LMSL]]*2)+MAIN[[#This Row],[Medical Bonus]]+(MAIN[[#This Row],[Sportsmanship Bonus]]*3)+MAIN[[#This Row],[Training Bonus]]+(MAIN[[#This Row],[Media Bonus]]*5)+(MAIN[[#This Row],[Creativity Bonus]]*5)</f>
        <v>248</v>
      </c>
      <c r="E5" s="1">
        <v>5</v>
      </c>
      <c r="F5" s="1">
        <v>1</v>
      </c>
      <c r="G5" s="1">
        <v>10</v>
      </c>
      <c r="H5" s="1">
        <v>10</v>
      </c>
      <c r="I5" s="1">
        <v>10</v>
      </c>
      <c r="J5" s="1">
        <v>7</v>
      </c>
      <c r="K5" s="1">
        <v>8</v>
      </c>
      <c r="L5" s="1">
        <v>4</v>
      </c>
      <c r="M5" s="1">
        <v>1</v>
      </c>
      <c r="N5" s="1">
        <v>7</v>
      </c>
      <c r="O5" s="1">
        <v>0</v>
      </c>
      <c r="P5" s="1">
        <v>4</v>
      </c>
      <c r="Q5" s="1">
        <v>1</v>
      </c>
      <c r="R5" s="1">
        <v>2</v>
      </c>
      <c r="S5" s="1">
        <v>2</v>
      </c>
      <c r="T5" s="1">
        <v>7</v>
      </c>
      <c r="U5" s="1">
        <v>8</v>
      </c>
      <c r="V5" s="1">
        <v>4</v>
      </c>
      <c r="W5" s="1">
        <v>1</v>
      </c>
      <c r="X5" s="1">
        <v>7</v>
      </c>
      <c r="Y5" s="1">
        <v>0</v>
      </c>
      <c r="Z5" s="1">
        <v>4</v>
      </c>
      <c r="AA5" s="1">
        <v>1</v>
      </c>
      <c r="AB5" s="1">
        <v>2</v>
      </c>
      <c r="AC5" s="1">
        <v>2</v>
      </c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</row>
    <row r="6" spans="1:41" ht="120" customHeight="1" x14ac:dyDescent="0.35">
      <c r="A6" s="26" t="s">
        <v>75</v>
      </c>
      <c r="B6" s="1" t="s">
        <v>25</v>
      </c>
      <c r="C6" s="1" t="s">
        <v>21</v>
      </c>
      <c r="D6" s="1">
        <f>(MAIN[[#This Row],[1PVPW]]*5)-(MAIN[[#This Row],[1PVPL]]*2)+(MAIN[[#This Row],[1NPCW]]*2)-MAIN[[#This Row],[1NPCL]]+(MAIN[[#This Row],[1PVEW]]*10)-(MAIN[[#This Row],[1PVEL]]*2)+(MAIN[[#This Row],[1KOHW]]*5)-(MAIN[[#This Row],[1KOHL]]*2)+(MAIN[[#This Row],[1LMSW]]*10)-(MAIN[[#This Row],[1LMSL]]*2)+MAIN[[#This Row],[Medical Bonus]]+(MAIN[[#This Row],[Sportsmanship Bonus]]*3)+MAIN[[#This Row],[Training Bonus]]+(MAIN[[#This Row],[Media Bonus]]*5)+(MAIN[[#This Row],[Creativity Bonus]]*5)</f>
        <v>118</v>
      </c>
      <c r="E6" s="1">
        <v>10</v>
      </c>
      <c r="F6" s="1">
        <v>7</v>
      </c>
      <c r="G6" s="1">
        <v>10</v>
      </c>
      <c r="H6" s="1">
        <v>2</v>
      </c>
      <c r="I6" s="1">
        <v>5</v>
      </c>
      <c r="J6" s="1">
        <v>2</v>
      </c>
      <c r="K6" s="1">
        <v>2</v>
      </c>
      <c r="L6" s="1">
        <v>3</v>
      </c>
      <c r="M6" s="1">
        <v>0</v>
      </c>
      <c r="N6" s="1">
        <v>4</v>
      </c>
      <c r="O6" s="1">
        <v>0</v>
      </c>
      <c r="P6" s="1">
        <v>0</v>
      </c>
      <c r="Q6" s="1">
        <v>5</v>
      </c>
      <c r="R6" s="1">
        <v>0</v>
      </c>
      <c r="S6" s="1">
        <v>0</v>
      </c>
      <c r="T6" s="1">
        <v>2</v>
      </c>
      <c r="U6" s="1">
        <v>2</v>
      </c>
      <c r="V6" s="1">
        <v>3</v>
      </c>
      <c r="W6" s="1">
        <v>0</v>
      </c>
      <c r="X6" s="1">
        <v>4</v>
      </c>
      <c r="Y6" s="1">
        <v>0</v>
      </c>
      <c r="Z6" s="1">
        <v>0</v>
      </c>
      <c r="AA6" s="1">
        <v>5</v>
      </c>
      <c r="AB6" s="1">
        <v>0</v>
      </c>
      <c r="AC6" s="1">
        <v>0</v>
      </c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</row>
    <row r="7" spans="1:41" ht="117.6" customHeight="1" x14ac:dyDescent="0.35">
      <c r="A7" s="26" t="s">
        <v>76</v>
      </c>
      <c r="B7" s="1" t="s">
        <v>26</v>
      </c>
      <c r="C7" s="1" t="s">
        <v>21</v>
      </c>
      <c r="D7" s="1">
        <f>(MAIN[[#This Row],[1PVPW]]*5)-(MAIN[[#This Row],[1PVPL]]*2)+(MAIN[[#This Row],[1NPCW]]*2)-MAIN[[#This Row],[1NPCL]]+(MAIN[[#This Row],[1PVEW]]*10)-(MAIN[[#This Row],[1PVEL]]*2)+(MAIN[[#This Row],[1KOHW]]*5)-(MAIN[[#This Row],[1KOHL]]*2)+(MAIN[[#This Row],[1LMSW]]*10)-(MAIN[[#This Row],[1LMSL]]*2)+MAIN[[#This Row],[Medical Bonus]]+(MAIN[[#This Row],[Sportsmanship Bonus]]*3)+MAIN[[#This Row],[Training Bonus]]+(MAIN[[#This Row],[Media Bonus]]*5)+(MAIN[[#This Row],[Creativity Bonus]]*5)</f>
        <v>279</v>
      </c>
      <c r="E7" s="1">
        <v>5</v>
      </c>
      <c r="F7" s="1">
        <v>3</v>
      </c>
      <c r="G7" s="1">
        <v>7</v>
      </c>
      <c r="H7" s="1">
        <v>15</v>
      </c>
      <c r="I7" s="1">
        <v>10</v>
      </c>
      <c r="J7" s="1">
        <v>12</v>
      </c>
      <c r="K7" s="1">
        <v>3</v>
      </c>
      <c r="L7" s="1">
        <v>5</v>
      </c>
      <c r="M7" s="1">
        <v>0</v>
      </c>
      <c r="N7" s="1">
        <v>6</v>
      </c>
      <c r="O7" s="1">
        <v>1</v>
      </c>
      <c r="P7" s="1">
        <v>1</v>
      </c>
      <c r="Q7" s="1">
        <v>4</v>
      </c>
      <c r="R7" s="1">
        <v>2</v>
      </c>
      <c r="S7" s="1">
        <v>3</v>
      </c>
      <c r="T7" s="1">
        <v>12</v>
      </c>
      <c r="U7" s="1">
        <v>3</v>
      </c>
      <c r="V7" s="1">
        <v>5</v>
      </c>
      <c r="W7" s="1">
        <v>0</v>
      </c>
      <c r="X7" s="1">
        <v>6</v>
      </c>
      <c r="Y7" s="1">
        <v>1</v>
      </c>
      <c r="Z7" s="1">
        <v>1</v>
      </c>
      <c r="AA7" s="1">
        <v>4</v>
      </c>
      <c r="AB7" s="1">
        <v>2</v>
      </c>
      <c r="AC7" s="1">
        <v>3</v>
      </c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</row>
    <row r="8" spans="1:41" ht="120" customHeight="1" x14ac:dyDescent="0.35">
      <c r="A8" s="26" t="s">
        <v>77</v>
      </c>
      <c r="B8" s="1" t="s">
        <v>27</v>
      </c>
      <c r="C8" s="1" t="s">
        <v>21</v>
      </c>
      <c r="D8" s="1">
        <f>(MAIN[[#This Row],[1PVPW]]*5)-(MAIN[[#This Row],[1PVPL]]*2)+(MAIN[[#This Row],[1NPCW]]*2)-MAIN[[#This Row],[1NPCL]]+(MAIN[[#This Row],[1PVEW]]*10)-(MAIN[[#This Row],[1PVEL]]*2)+(MAIN[[#This Row],[1KOHW]]*5)-(MAIN[[#This Row],[1KOHL]]*2)+(MAIN[[#This Row],[1LMSW]]*10)-(MAIN[[#This Row],[1LMSL]]*2)+MAIN[[#This Row],[Medical Bonus]]+(MAIN[[#This Row],[Sportsmanship Bonus]]*3)+MAIN[[#This Row],[Training Bonus]]+(MAIN[[#This Row],[Media Bonus]]*5)+(MAIN[[#This Row],[Creativity Bonus]]*5)</f>
        <v>278</v>
      </c>
      <c r="E8" s="1">
        <v>7</v>
      </c>
      <c r="F8" s="1">
        <v>10</v>
      </c>
      <c r="G8" s="1">
        <v>10</v>
      </c>
      <c r="H8" s="1">
        <v>15</v>
      </c>
      <c r="I8" s="1">
        <v>10</v>
      </c>
      <c r="J8" s="1">
        <v>10</v>
      </c>
      <c r="K8" s="1">
        <v>5</v>
      </c>
      <c r="L8" s="1">
        <v>3</v>
      </c>
      <c r="M8" s="1">
        <v>2</v>
      </c>
      <c r="N8" s="1">
        <v>4</v>
      </c>
      <c r="O8" s="1">
        <v>3</v>
      </c>
      <c r="P8" s="1">
        <v>0</v>
      </c>
      <c r="Q8" s="1">
        <v>5</v>
      </c>
      <c r="R8" s="1">
        <v>4</v>
      </c>
      <c r="S8" s="1">
        <v>1</v>
      </c>
      <c r="T8" s="1">
        <v>10</v>
      </c>
      <c r="U8" s="1">
        <v>5</v>
      </c>
      <c r="V8" s="1">
        <v>3</v>
      </c>
      <c r="W8" s="1">
        <v>2</v>
      </c>
      <c r="X8" s="1">
        <v>4</v>
      </c>
      <c r="Y8" s="1">
        <v>3</v>
      </c>
      <c r="Z8" s="1">
        <v>0</v>
      </c>
      <c r="AA8" s="1">
        <v>5</v>
      </c>
      <c r="AB8" s="1">
        <v>4</v>
      </c>
      <c r="AC8" s="1">
        <v>1</v>
      </c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</row>
    <row r="9" spans="1:41" ht="120" customHeight="1" x14ac:dyDescent="0.35">
      <c r="A9" s="26" t="s">
        <v>78</v>
      </c>
      <c r="B9" s="1" t="s">
        <v>28</v>
      </c>
      <c r="C9" s="1" t="s">
        <v>21</v>
      </c>
      <c r="D9" s="1">
        <f>(MAIN[[#This Row],[1PVPW]]*5)-(MAIN[[#This Row],[1PVPL]]*2)+(MAIN[[#This Row],[1NPCW]]*2)-MAIN[[#This Row],[1NPCL]]+(MAIN[[#This Row],[1PVEW]]*10)-(MAIN[[#This Row],[1PVEL]]*2)+(MAIN[[#This Row],[1KOHW]]*5)-(MAIN[[#This Row],[1KOHL]]*2)+(MAIN[[#This Row],[1LMSW]]*10)-(MAIN[[#This Row],[1LMSL]]*2)+MAIN[[#This Row],[Medical Bonus]]+(MAIN[[#This Row],[Sportsmanship Bonus]]*3)+MAIN[[#This Row],[Training Bonus]]+(MAIN[[#This Row],[Media Bonus]]*5)+(MAIN[[#This Row],[Creativity Bonus]]*5)</f>
        <v>105</v>
      </c>
      <c r="E9" s="1">
        <v>14</v>
      </c>
      <c r="F9" s="1">
        <v>5</v>
      </c>
      <c r="G9" s="1">
        <v>10</v>
      </c>
      <c r="H9" s="1">
        <v>3</v>
      </c>
      <c r="I9" s="1">
        <v>5</v>
      </c>
      <c r="J9" s="1">
        <v>2</v>
      </c>
      <c r="K9" s="1">
        <v>5</v>
      </c>
      <c r="L9" s="1">
        <v>1</v>
      </c>
      <c r="M9" s="1">
        <v>4</v>
      </c>
      <c r="N9" s="1">
        <v>4</v>
      </c>
      <c r="O9" s="1">
        <v>3</v>
      </c>
      <c r="P9" s="1">
        <v>0</v>
      </c>
      <c r="Q9" s="1">
        <v>5</v>
      </c>
      <c r="R9" s="1">
        <v>1</v>
      </c>
      <c r="S9" s="1">
        <v>3</v>
      </c>
      <c r="T9" s="1">
        <v>2</v>
      </c>
      <c r="U9" s="1">
        <v>5</v>
      </c>
      <c r="V9" s="1">
        <v>1</v>
      </c>
      <c r="W9" s="1">
        <v>4</v>
      </c>
      <c r="X9" s="1">
        <v>4</v>
      </c>
      <c r="Y9" s="1">
        <v>3</v>
      </c>
      <c r="Z9" s="1">
        <v>0</v>
      </c>
      <c r="AA9" s="1">
        <v>5</v>
      </c>
      <c r="AB9" s="1">
        <v>1</v>
      </c>
      <c r="AC9" s="1">
        <v>3</v>
      </c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</row>
    <row r="10" spans="1:41" ht="120" customHeight="1" x14ac:dyDescent="0.35">
      <c r="A10" s="26" t="s">
        <v>79</v>
      </c>
      <c r="B10" s="1" t="s">
        <v>22</v>
      </c>
      <c r="C10" s="1" t="s">
        <v>20</v>
      </c>
      <c r="D10" s="1">
        <f>(MAIN[[#This Row],[1PVPW]]*5)-(MAIN[[#This Row],[1PVPL]]*2)+(MAIN[[#This Row],[1NPCW]]*2)-MAIN[[#This Row],[1NPCL]]+(MAIN[[#This Row],[1PVEW]]*10)-(MAIN[[#This Row],[1PVEL]]*2)+(MAIN[[#This Row],[1KOHW]]*5)-(MAIN[[#This Row],[1KOHL]]*2)+(MAIN[[#This Row],[1LMSW]]*10)-(MAIN[[#This Row],[1LMSL]]*2)+MAIN[[#This Row],[Medical Bonus]]+(MAIN[[#This Row],[Sportsmanship Bonus]]*3)+MAIN[[#This Row],[Training Bonus]]+(MAIN[[#This Row],[Media Bonus]]*5)+(MAIN[[#This Row],[Creativity Bonus]]*5)</f>
        <v>316</v>
      </c>
      <c r="E10" s="1">
        <v>5</v>
      </c>
      <c r="F10" s="1">
        <v>5</v>
      </c>
      <c r="G10" s="1">
        <v>10</v>
      </c>
      <c r="H10" s="1">
        <v>12</v>
      </c>
      <c r="I10" s="1">
        <v>7</v>
      </c>
      <c r="J10" s="1">
        <v>15</v>
      </c>
      <c r="K10" s="1">
        <v>0</v>
      </c>
      <c r="L10" s="1">
        <v>4</v>
      </c>
      <c r="M10" s="1">
        <v>1</v>
      </c>
      <c r="N10" s="1">
        <v>6</v>
      </c>
      <c r="O10" s="1">
        <v>1</v>
      </c>
      <c r="P10" s="1">
        <v>3</v>
      </c>
      <c r="Q10" s="1">
        <v>2</v>
      </c>
      <c r="R10" s="1">
        <v>4</v>
      </c>
      <c r="S10" s="1">
        <v>0</v>
      </c>
      <c r="T10" s="1">
        <v>15</v>
      </c>
      <c r="U10" s="1">
        <v>0</v>
      </c>
      <c r="V10" s="1">
        <v>4</v>
      </c>
      <c r="W10" s="1">
        <v>1</v>
      </c>
      <c r="X10" s="1">
        <v>6</v>
      </c>
      <c r="Y10" s="1">
        <v>1</v>
      </c>
      <c r="Z10" s="1">
        <v>3</v>
      </c>
      <c r="AA10" s="1">
        <v>2</v>
      </c>
      <c r="AB10" s="1">
        <v>4</v>
      </c>
      <c r="AC10" s="1">
        <v>0</v>
      </c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</row>
    <row r="11" spans="1:41" ht="120" customHeight="1" x14ac:dyDescent="0.35">
      <c r="A11" s="26" t="s">
        <v>80</v>
      </c>
      <c r="B11" s="1" t="s">
        <v>24</v>
      </c>
      <c r="C11" s="1" t="s">
        <v>20</v>
      </c>
      <c r="D11" s="1">
        <f>(MAIN[[#This Row],[1PVPW]]*5)-(MAIN[[#This Row],[1PVPL]]*2)+(MAIN[[#This Row],[1NPCW]]*2)-MAIN[[#This Row],[1NPCL]]+(MAIN[[#This Row],[1PVEW]]*10)-(MAIN[[#This Row],[1PVEL]]*2)+(MAIN[[#This Row],[1KOHW]]*5)-(MAIN[[#This Row],[1KOHL]]*2)+(MAIN[[#This Row],[1LMSW]]*10)-(MAIN[[#This Row],[1LMSL]]*2)+MAIN[[#This Row],[Medical Bonus]]+(MAIN[[#This Row],[Sportsmanship Bonus]]*3)+MAIN[[#This Row],[Training Bonus]]+(MAIN[[#This Row],[Media Bonus]]*5)+(MAIN[[#This Row],[Creativity Bonus]]*5)</f>
        <v>114</v>
      </c>
      <c r="E11" s="1">
        <v>3</v>
      </c>
      <c r="F11" s="1">
        <v>8</v>
      </c>
      <c r="G11" s="1">
        <v>4</v>
      </c>
      <c r="H11" s="1">
        <v>4</v>
      </c>
      <c r="I11" s="1">
        <v>2</v>
      </c>
      <c r="J11" s="1">
        <v>2</v>
      </c>
      <c r="K11" s="1">
        <v>5</v>
      </c>
      <c r="L11" s="1">
        <v>2</v>
      </c>
      <c r="M11" s="1">
        <v>0</v>
      </c>
      <c r="N11" s="1">
        <v>5</v>
      </c>
      <c r="O11" s="1">
        <v>0</v>
      </c>
      <c r="P11" s="1">
        <v>1</v>
      </c>
      <c r="Q11" s="1">
        <v>1</v>
      </c>
      <c r="R11" s="1">
        <v>0</v>
      </c>
      <c r="S11" s="1">
        <v>2</v>
      </c>
      <c r="T11" s="1">
        <v>2</v>
      </c>
      <c r="U11" s="1">
        <v>5</v>
      </c>
      <c r="V11" s="1">
        <v>2</v>
      </c>
      <c r="W11" s="1">
        <v>0</v>
      </c>
      <c r="X11" s="1">
        <v>5</v>
      </c>
      <c r="Y11" s="1">
        <v>0</v>
      </c>
      <c r="Z11" s="1">
        <v>1</v>
      </c>
      <c r="AA11" s="1">
        <v>1</v>
      </c>
      <c r="AB11" s="1">
        <v>0</v>
      </c>
      <c r="AC11" s="1">
        <v>2</v>
      </c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</row>
    <row r="12" spans="1:41" ht="120" customHeight="1" x14ac:dyDescent="0.35">
      <c r="A12" s="26" t="s">
        <v>29</v>
      </c>
      <c r="B12" s="1" t="s">
        <v>29</v>
      </c>
      <c r="C12" s="1" t="s">
        <v>20</v>
      </c>
      <c r="D12" s="1">
        <f>(MAIN[[#This Row],[1PVPW]]*5)-(MAIN[[#This Row],[1PVPL]]*2)+(MAIN[[#This Row],[1NPCW]]*2)-MAIN[[#This Row],[1NPCL]]+(MAIN[[#This Row],[1PVEW]]*10)-(MAIN[[#This Row],[1PVEL]]*2)+(MAIN[[#This Row],[1KOHW]]*5)-(MAIN[[#This Row],[1KOHL]]*2)+(MAIN[[#This Row],[1LMSW]]*10)-(MAIN[[#This Row],[1LMSL]]*2)+MAIN[[#This Row],[Medical Bonus]]+(MAIN[[#This Row],[Sportsmanship Bonus]]*3)+MAIN[[#This Row],[Training Bonus]]+(MAIN[[#This Row],[Media Bonus]]*5)+(MAIN[[#This Row],[Creativity Bonus]]*5)</f>
        <v>122</v>
      </c>
      <c r="E12" s="1">
        <v>10</v>
      </c>
      <c r="F12" s="1">
        <v>4</v>
      </c>
      <c r="G12" s="1">
        <v>10</v>
      </c>
      <c r="H12" s="1">
        <v>1</v>
      </c>
      <c r="I12" s="1">
        <v>2</v>
      </c>
      <c r="J12" s="1">
        <v>4</v>
      </c>
      <c r="K12" s="1">
        <v>1</v>
      </c>
      <c r="L12" s="1">
        <v>4</v>
      </c>
      <c r="M12" s="1">
        <v>0</v>
      </c>
      <c r="N12" s="1">
        <v>3</v>
      </c>
      <c r="O12" s="1">
        <v>1</v>
      </c>
      <c r="P12" s="1">
        <v>1</v>
      </c>
      <c r="Q12" s="1">
        <v>1</v>
      </c>
      <c r="R12" s="1">
        <v>2</v>
      </c>
      <c r="S12" s="1">
        <v>1</v>
      </c>
      <c r="T12" s="1">
        <v>4</v>
      </c>
      <c r="U12" s="1">
        <v>1</v>
      </c>
      <c r="V12" s="1">
        <v>4</v>
      </c>
      <c r="W12" s="1">
        <v>0</v>
      </c>
      <c r="X12" s="1">
        <v>3</v>
      </c>
      <c r="Y12" s="1">
        <v>1</v>
      </c>
      <c r="Z12" s="1">
        <v>1</v>
      </c>
      <c r="AA12" s="1">
        <v>1</v>
      </c>
      <c r="AB12" s="1">
        <v>2</v>
      </c>
      <c r="AC12" s="1">
        <v>1</v>
      </c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</row>
  </sheetData>
  <mergeCells count="4">
    <mergeCell ref="E1:I1"/>
    <mergeCell ref="J1:S1"/>
    <mergeCell ref="T1:AC1"/>
    <mergeCell ref="A1:D1"/>
  </mergeCells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FFE85-E262-427F-815D-3F51BEB2374D}">
  <dimension ref="A2:K14"/>
  <sheetViews>
    <sheetView workbookViewId="0">
      <selection activeCell="C20" sqref="C20"/>
    </sheetView>
  </sheetViews>
  <sheetFormatPr defaultRowHeight="15" x14ac:dyDescent="0.35"/>
  <cols>
    <col min="1" max="1" width="18.08984375" customWidth="1"/>
    <col min="2" max="2" width="17.6328125" customWidth="1"/>
    <col min="3" max="3" width="18.08984375" customWidth="1"/>
    <col min="4" max="4" width="12.54296875" bestFit="1" customWidth="1"/>
    <col min="5" max="5" width="11" bestFit="1" customWidth="1"/>
    <col min="6" max="6" width="13.54296875" bestFit="1" customWidth="1"/>
    <col min="7" max="7" width="12.90625" customWidth="1"/>
    <col min="8" max="8" width="8.26953125" bestFit="1" customWidth="1"/>
    <col min="9" max="9" width="9.7265625" bestFit="1" customWidth="1"/>
    <col min="10" max="10" width="8" bestFit="1" customWidth="1"/>
    <col min="11" max="11" width="9.453125" bestFit="1" customWidth="1"/>
    <col min="12" max="12" width="16.1796875" customWidth="1"/>
    <col min="13" max="13" width="14.08984375" customWidth="1"/>
    <col min="14" max="14" width="15.81640625" customWidth="1"/>
    <col min="15" max="15" width="14.81640625" bestFit="1" customWidth="1"/>
    <col min="16" max="16" width="20.453125" bestFit="1" customWidth="1"/>
    <col min="17" max="17" width="15.36328125" bestFit="1" customWidth="1"/>
    <col min="18" max="18" width="13.6328125" bestFit="1" customWidth="1"/>
    <col min="19" max="19" width="16.36328125" bestFit="1" customWidth="1"/>
    <col min="20" max="20" width="9.6328125" customWidth="1"/>
  </cols>
  <sheetData>
    <row r="2" spans="1:11" ht="21" thickBot="1" x14ac:dyDescent="0.5">
      <c r="A2" s="10" t="s">
        <v>30</v>
      </c>
      <c r="B2" s="10"/>
      <c r="C2" s="10"/>
      <c r="D2" s="10"/>
      <c r="E2" s="3"/>
      <c r="F2" s="3"/>
      <c r="G2" s="3"/>
    </row>
    <row r="3" spans="1:11" ht="15.6" thickTop="1" x14ac:dyDescent="0.35"/>
    <row r="4" spans="1:11" ht="21.6" customHeight="1" x14ac:dyDescent="0.35">
      <c r="B4" s="4" t="s">
        <v>10</v>
      </c>
      <c r="C4" s="4" t="s">
        <v>11</v>
      </c>
      <c r="D4" s="4" t="s">
        <v>12</v>
      </c>
      <c r="E4" s="4" t="s">
        <v>13</v>
      </c>
      <c r="F4" s="4" t="s">
        <v>14</v>
      </c>
      <c r="G4" s="5" t="s">
        <v>31</v>
      </c>
      <c r="H4" s="5" t="s">
        <v>73</v>
      </c>
    </row>
    <row r="5" spans="1:11" ht="19.2" customHeight="1" x14ac:dyDescent="0.35">
      <c r="B5" s="6">
        <f>INDEX(MAIN[Medical Bonus],MATCH(DASHBOARD!$D$10,MAIN[Name],0))</f>
        <v>5</v>
      </c>
      <c r="C5" s="6">
        <f>INDEX(MAIN[Sportsmanship Bonus],MATCH(DASHBOARD!$D$10,MAIN[Name],0))</f>
        <v>3</v>
      </c>
      <c r="D5" s="6">
        <f>INDEX(MAIN[Training Bonus],MATCH(DASHBOARD!$D$10,MAIN[Name],0))</f>
        <v>7</v>
      </c>
      <c r="E5" s="6">
        <f>INDEX(MAIN[Media Bonus],MATCH(DASHBOARD!$D$10,MAIN[Name],0))</f>
        <v>15</v>
      </c>
      <c r="F5" s="6">
        <f>INDEX(MAIN[Creativity Bonus],MATCH(DASHBOARD!$D$10,MAIN[Name],0))</f>
        <v>10</v>
      </c>
      <c r="G5" t="str">
        <f>INDEX(MAIN[Weight Class],MATCH(DASHBOARD!$D$10,MAIN[Name],0))</f>
        <v>Human</v>
      </c>
    </row>
    <row r="10" spans="1:11" ht="21" thickBot="1" x14ac:dyDescent="0.5">
      <c r="A10" s="3"/>
      <c r="B10" s="3" t="s">
        <v>68</v>
      </c>
      <c r="C10" s="3"/>
      <c r="D10" s="3"/>
      <c r="E10" s="3"/>
      <c r="F10" s="3"/>
      <c r="G10" s="3"/>
      <c r="H10" s="3"/>
      <c r="I10" s="3"/>
      <c r="J10" s="3"/>
      <c r="K10" s="3"/>
    </row>
    <row r="11" spans="1:11" ht="15.6" thickTop="1" x14ac:dyDescent="0.35"/>
    <row r="12" spans="1:11" x14ac:dyDescent="0.35">
      <c r="B12" s="12" t="s">
        <v>0</v>
      </c>
      <c r="C12" s="12" t="s">
        <v>1</v>
      </c>
      <c r="D12" s="12" t="s">
        <v>2</v>
      </c>
      <c r="E12" s="12" t="s">
        <v>3</v>
      </c>
      <c r="F12" s="12" t="s">
        <v>4</v>
      </c>
      <c r="G12" s="12" t="s">
        <v>5</v>
      </c>
      <c r="H12" s="12" t="s">
        <v>6</v>
      </c>
      <c r="I12" s="12" t="s">
        <v>7</v>
      </c>
      <c r="J12" s="12" t="s">
        <v>8</v>
      </c>
      <c r="K12" s="12" t="s">
        <v>9</v>
      </c>
    </row>
    <row r="13" spans="1:11" ht="19.8" customHeight="1" x14ac:dyDescent="0.35">
      <c r="A13" s="25" t="s">
        <v>72</v>
      </c>
      <c r="B13">
        <f>INDEX(MAIN[1PVPW],MATCH(DASHBOARD!$D$10,MAIN[Name],0))</f>
        <v>12</v>
      </c>
      <c r="C13">
        <f>INDEX(MAIN[1PVPL],MATCH(DASHBOARD!$D$10,MAIN[Name],0))</f>
        <v>3</v>
      </c>
      <c r="D13">
        <f>INDEX(MAIN[1NPCW],MATCH(DASHBOARD!$D$10,MAIN[Name],0))</f>
        <v>5</v>
      </c>
      <c r="E13">
        <f>INDEX(MAIN[1NPCL],MATCH(DASHBOARD!$D$10,MAIN[Name],0))</f>
        <v>0</v>
      </c>
      <c r="F13">
        <f>INDEX(MAIN[1PVEW],MATCH(DASHBOARD!$D$10,MAIN[Name],0))</f>
        <v>6</v>
      </c>
      <c r="G13">
        <f>INDEX(MAIN[1PVEL],MATCH(DASHBOARD!$D$10,MAIN[Name],0))</f>
        <v>1</v>
      </c>
      <c r="H13">
        <f>INDEX(MAIN[1KOHW],MATCH(DASHBOARD!$D$10,MAIN[Name],0))</f>
        <v>1</v>
      </c>
      <c r="I13">
        <f>INDEX(MAIN[1KOHL],MATCH(DASHBOARD!$D$10,MAIN[Name],0))</f>
        <v>4</v>
      </c>
      <c r="J13">
        <f>INDEX(MAIN[1LMSW],MATCH(DASHBOARD!$D$10,MAIN[Name],0))</f>
        <v>2</v>
      </c>
      <c r="K13">
        <f>INDEX(MAIN[1LMSL],MATCH(DASHBOARD!$D$10,MAIN[Name],0))</f>
        <v>3</v>
      </c>
    </row>
    <row r="14" spans="1:11" x14ac:dyDescent="0.35">
      <c r="A14" s="25" t="s">
        <v>71</v>
      </c>
      <c r="B14">
        <f>INDEX(MAIN[2PVPW],MATCH(DASHBOARD!$D$10,MAIN[Name],0))</f>
        <v>12</v>
      </c>
      <c r="C14">
        <f>INDEX(MAIN[2PVPL],MATCH(DASHBOARD!$D$10,MAIN[Name],0))</f>
        <v>3</v>
      </c>
      <c r="D14">
        <f>INDEX(MAIN[2NPCW],MATCH(DASHBOARD!$D$10,MAIN[Name],0))</f>
        <v>5</v>
      </c>
      <c r="E14">
        <f>INDEX(MAIN[2NPCL],MATCH(DASHBOARD!$D$10,MAIN[Name],0))</f>
        <v>0</v>
      </c>
      <c r="F14">
        <f>INDEX(MAIN[2PVEW],MATCH(DASHBOARD!$D$10,MAIN[Name],0))</f>
        <v>6</v>
      </c>
      <c r="G14">
        <f>INDEX(MAIN[2PVEL],MATCH(DASHBOARD!$D$10,MAIN[Name],0))</f>
        <v>1</v>
      </c>
      <c r="H14">
        <f>INDEX(MAIN[2KOHW],MATCH(DASHBOARD!$D$10,MAIN[Name],0))</f>
        <v>1</v>
      </c>
      <c r="I14">
        <f>INDEX(MAIN[2KOHL],MATCH(DASHBOARD!$D$10,MAIN[Name],0))</f>
        <v>4</v>
      </c>
      <c r="J14">
        <f>INDEX(MAIN[2LMSW],MATCH(DASHBOARD!$D$10,MAIN[Name],0))</f>
        <v>2</v>
      </c>
      <c r="K14">
        <f>INDEX(MAIN[2LMSL],MATCH(DASHBOARD!$D$10,MAIN[Name],0))</f>
        <v>3</v>
      </c>
    </row>
  </sheetData>
  <dataConsolidate/>
  <mergeCells count="1">
    <mergeCell ref="A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2BB95-2A27-4229-BC0E-5CE7245A63E4}">
  <dimension ref="A1:P34"/>
  <sheetViews>
    <sheetView tabSelected="1" zoomScaleNormal="100" workbookViewId="0">
      <selection activeCell="F9" sqref="F9"/>
    </sheetView>
  </sheetViews>
  <sheetFormatPr defaultColWidth="0" defaultRowHeight="15" customHeight="1" zeroHeight="1" x14ac:dyDescent="0.35"/>
  <cols>
    <col min="1" max="3" width="8.7265625" customWidth="1"/>
    <col min="4" max="4" width="25.08984375" customWidth="1"/>
    <col min="5" max="16" width="8.7265625" customWidth="1"/>
    <col min="17" max="16384" width="8.7265625" hidden="1"/>
  </cols>
  <sheetData>
    <row r="1" spans="1:16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35">
      <c r="A2" s="2"/>
      <c r="B2" s="2"/>
      <c r="C2" s="2"/>
      <c r="D2" s="11" t="str">
        <f ca="1">userpic</f>
        <v>Tony_Stark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35">
      <c r="A3" s="2"/>
      <c r="B3" s="2"/>
      <c r="C3" s="2"/>
      <c r="D3" s="11"/>
      <c r="E3" s="27"/>
      <c r="F3" s="27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35">
      <c r="A4" s="2"/>
      <c r="B4" s="2"/>
      <c r="C4" s="2"/>
      <c r="D4" s="11"/>
      <c r="E4" s="28" t="str">
        <f>INDEX(MAIN[Image],MATCH(DASHBOARD!$D$10,MAIN[Name],0))</f>
        <v>Tony_Stark</v>
      </c>
      <c r="F4" s="27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35">
      <c r="A5" s="2"/>
      <c r="B5" s="2"/>
      <c r="C5" s="2"/>
      <c r="D5" s="11"/>
      <c r="E5" s="27"/>
      <c r="F5" s="27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35">
      <c r="A6" s="2"/>
      <c r="B6" s="2"/>
      <c r="C6" s="2"/>
      <c r="D6" s="11"/>
      <c r="E6" s="27"/>
      <c r="F6" s="27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35">
      <c r="A7" s="2"/>
      <c r="B7" s="2"/>
      <c r="C7" s="2"/>
      <c r="D7" s="11"/>
      <c r="E7" s="27"/>
      <c r="F7" s="27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35">
      <c r="A8" s="2"/>
      <c r="B8" s="2"/>
      <c r="C8" s="2"/>
      <c r="D8" s="1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23.4" customHeigh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30.6" customHeight="1" thickBot="1" x14ac:dyDescent="0.4">
      <c r="A10" s="2"/>
      <c r="B10" s="2"/>
      <c r="C10" s="2"/>
      <c r="D10" s="29" t="s">
        <v>26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16.2" thickTop="1" thickBot="1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19.8" thickTop="1" thickBot="1" x14ac:dyDescent="0.45">
      <c r="A12" s="2"/>
      <c r="B12" s="2"/>
      <c r="C12" s="2"/>
      <c r="D12" s="7" t="str">
        <f>INDEX(MAIN[Weight Class],MATCH(DASHBOARD!$D$10,MAIN[Name],0))</f>
        <v>Human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15.6" thickTop="1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idden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idden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idden="1" x14ac:dyDescent="0.35"/>
  </sheetData>
  <sheetProtection algorithmName="SHA-512" hashValue="VdOiBc46wTmiAZNS6SzCk3kZ8WdmU7X/A2BnTCdlAUpdrr2MSvYCTdKbiq+IJsh4wRDPPtzsMzGRXd8x5X+omg==" saltValue="E9aTUOMLPWOTnjaxsxhghA==" spinCount="100000" sheet="1" objects="1" scenarios="1"/>
  <mergeCells count="1">
    <mergeCell ref="D2:D8"/>
  </mergeCells>
  <pageMargins left="0.25" right="0.25" top="0.75" bottom="0.75" header="0.3" footer="0.3"/>
  <pageSetup paperSize="5" pageOrder="overThenDown" orientation="landscape" horizontalDpi="1200" verticalDpi="12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78F5C7-7E60-4CB5-902D-87F48A54CE46}">
          <x14:formula1>
            <xm:f>Data!$B$3:$B14</xm:f>
          </x14:formula1>
          <xm:sqref>D10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v Y l N T O H o W P K n A A A A + A A A A B I A H A B D b 2 5 m a W c v U G F j a 2 F n Z S 5 4 b W w g o h g A K K A U A A A A A A A A A A A A A A A A A A A A A A A A A A A A h Y 9 B D o I w F E S v Q r q n L Q W j k k 9 Z u J X E h G j c k l K h E Y q h x X I 3 F x 7 J K 0 i i q D u X M 3 m T v H n c 7 p C O b e N d Z W 9 U p x M U Y I o 8 q U V X K l 0 l a L A n f 4 V S D r t C n I t K e h O s T T w a l a D a 2 k t M i H M O u x B 3 f U U Y p Q E 5 Z t t c 1 L I t f K W N L b S Q 6 L M q / 6 8 Q h 8 N L h j O 8 i H C 0 X l I c s g D I X E O m 9 B d h k z G m Q H 5 K 2 A y N H X r J p f b 3 O Z A 5 A n m / 4 E 9 Q S w M E F A A C A A g A v Y l N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2 J T U w o i k e 4 D g A A A B E A A A A T A B w A R m 9 y b X V s Y X M v U 2 V j d G l v b j E u b S C i G A A o o B Q A A A A A A A A A A A A A A A A A A A A A A A A A A A A r T k 0 u y c z P U w i G 0 I b W A F B L A Q I t A B Q A A g A I A L 2 J T U z h 6 F j y p w A A A P g A A A A S A A A A A A A A A A A A A A A A A A A A A A B D b 2 5 m a W c v U G F j a 2 F n Z S 5 4 b W x Q S w E C L Q A U A A I A C A C 9 i U 1 M D 8 r p q 6 Q A A A D p A A A A E w A A A A A A A A A A A A A A A A D z A A A A W 0 N v b n R l b n R f V H l w Z X N d L n h t b F B L A Q I t A B Q A A g A I A L 2 J T U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l r 3 G D y X o H Q 7 G e O C 4 m y a 0 6 A A A A A A I A A A A A A B B m A A A A A Q A A I A A A A M Y 0 M u 1 X 3 1 X L N X G L e x e w R n F N H + d 5 X s W p N R T m t i y J R W 3 V A A A A A A 6 A A A A A A g A A I A A A A J T B L h V D + g R K I v c z E x F y 4 X X G Y f u 0 K S d R 9 N U 2 4 L 9 z O F w e U A A A A B H x G J l k r 8 n O T c W O e s O g w X I e M g g 2 b T 8 7 a E D f b e U M C w 8 n f B X g G F / n m 0 3 o P 2 O d + e q p 4 y Y J I 5 w k s A M B 2 9 3 F E V U G 3 R D Q U 6 V B r q 1 s A x x 7 M 1 e X a F 4 P Q A A A A G i m N 6 m l i p G N n P U U n V Q A D O v W p F 1 Y 9 / F o v L a z r p c n + 9 T H T d x O T T 1 I 0 F k 5 / 6 f 9 E i K L T y 4 c l s B H S / B f v x Q i 9 9 Q F 7 R I = < / D a t a M a s h u p > 
</file>

<file path=customXml/itemProps1.xml><?xml version="1.0" encoding="utf-8"?>
<ds:datastoreItem xmlns:ds="http://schemas.openxmlformats.org/officeDocument/2006/customXml" ds:itemID="{A56DCDEF-810B-4C03-811A-2D4011453D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Data</vt:lpstr>
      <vt:lpstr>Calculation</vt:lpstr>
      <vt:lpstr>DASHBOARD</vt:lpstr>
      <vt:lpstr>Bucky_Barnes</vt:lpstr>
      <vt:lpstr>Jim_Kirk</vt:lpstr>
      <vt:lpstr>Kyle_Conlen</vt:lpstr>
      <vt:lpstr>Leonard_McCoy</vt:lpstr>
      <vt:lpstr>Loki</vt:lpstr>
      <vt:lpstr>DASHBOARD!Print_Area</vt:lpstr>
      <vt:lpstr>Spencer_Reid</vt:lpstr>
      <vt:lpstr>Spock</vt:lpstr>
      <vt:lpstr>Steve_Rogers</vt:lpstr>
      <vt:lpstr>TABLE</vt:lpstr>
      <vt:lpstr>Thor</vt:lpstr>
      <vt:lpstr>Tony_Stark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</dc:creator>
  <cp:lastModifiedBy>Claire</cp:lastModifiedBy>
  <dcterms:created xsi:type="dcterms:W3CDTF">2018-02-10T21:55:55Z</dcterms:created>
  <dcterms:modified xsi:type="dcterms:W3CDTF">2018-02-14T02:52:38Z</dcterms:modified>
</cp:coreProperties>
</file>